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EstaPasta_de_trabalho" defaultThemeVersion="124226"/>
  <mc:AlternateContent xmlns:mc="http://schemas.openxmlformats.org/markup-compatibility/2006">
    <mc:Choice Requires="x15">
      <x15ac:absPath xmlns:x15ac="http://schemas.microsoft.com/office/spreadsheetml/2010/11/ac" url="C:\Users\ENG5\Desktop\PREFEITURA\OBRAS\PINTURA ESCOLA MARILEI\DOCUMENTOS PARA LICITAÇÃO\"/>
    </mc:Choice>
  </mc:AlternateContent>
  <bookViews>
    <workbookView xWindow="-120" yWindow="-120" windowWidth="23160" windowHeight="9096" tabRatio="860" activeTab="3"/>
  </bookViews>
  <sheets>
    <sheet name="BDI_Obra" sheetId="37" r:id="rId1"/>
    <sheet name="BDI_Material" sheetId="38" r:id="rId2"/>
    <sheet name="B193DESO" sheetId="42" r:id="rId3"/>
    <sheet name="PLANILHA_ORÇAMENTÁRIA" sheetId="10" r:id="rId4"/>
    <sheet name="LEVANTAMENTO QTT." sheetId="43" r:id="rId5"/>
    <sheet name="Memória de Cálculo" sheetId="33" r:id="rId6"/>
    <sheet name="Composições" sheetId="35" r:id="rId7"/>
    <sheet name="Cotações" sheetId="36" r:id="rId8"/>
    <sheet name="Cronograma" sheetId="9" r:id="rId9"/>
  </sheets>
  <externalReferences>
    <externalReference r:id="rId10"/>
  </externalReferences>
  <definedNames>
    <definedName name="_xlnm.Print_Area" localSheetId="1">BDI_Material!$A$1:$C$46</definedName>
    <definedName name="_xlnm.Print_Area" localSheetId="0">BDI_Obra!$A$1:$C$48</definedName>
    <definedName name="_xlnm.Print_Area" localSheetId="6">Composições!$A$1:$H$30</definedName>
    <definedName name="_xlnm.Print_Area" localSheetId="7">Cotações!$A$1:$K$45</definedName>
    <definedName name="_xlnm.Print_Area" localSheetId="8">Cronograma!$A$1:$P$59</definedName>
    <definedName name="_xlnm.Print_Area" localSheetId="3">PLANILHA_ORÇAMENTÁRIA!$A$1:$J$164</definedName>
    <definedName name="br" localSheetId="1" hidden="1">#REF!</definedName>
    <definedName name="br" hidden="1">#REF!</definedName>
    <definedName name="BRHJGOUUCG" localSheetId="1" hidden="1">#REF!</definedName>
    <definedName name="BRHJGOUUCG" localSheetId="0" hidden="1">#REF!</definedName>
    <definedName name="BRHJGOUUCG" localSheetId="6" hidden="1">#REF!</definedName>
    <definedName name="BRHJGOUUCG" localSheetId="7" hidden="1">#REF!</definedName>
    <definedName name="BRHJGOUUCG" hidden="1">#REF!</definedName>
    <definedName name="cgb" localSheetId="1" hidden="1">#REF!</definedName>
    <definedName name="cgb" hidden="1">#REF!</definedName>
    <definedName name="CNNLIWNNYW" localSheetId="1" hidden="1">#REF!</definedName>
    <definedName name="CNNLIWNNYW" localSheetId="0" hidden="1">#REF!</definedName>
    <definedName name="CNNLIWNNYW" localSheetId="6" hidden="1">#REF!</definedName>
    <definedName name="CNNLIWNNYW" localSheetId="7" hidden="1">#REF!</definedName>
    <definedName name="CNNLIWNNYW" hidden="1">#REF!</definedName>
    <definedName name="cot" localSheetId="1" hidden="1">#REF!</definedName>
    <definedName name="cot" hidden="1">#REF!</definedName>
    <definedName name="dfv" localSheetId="1" hidden="1">#REF!</definedName>
    <definedName name="dfv" hidden="1">#REF!</definedName>
    <definedName name="EGEFBMPJUH" localSheetId="1" hidden="1">#REF!</definedName>
    <definedName name="EGEFBMPJUH" localSheetId="0" hidden="1">#REF!</definedName>
    <definedName name="EGEFBMPJUH" localSheetId="6" hidden="1">#REF!</definedName>
    <definedName name="EGEFBMPJUH" localSheetId="7" hidden="1">#REF!</definedName>
    <definedName name="EGEFBMPJUH" hidden="1">#REF!</definedName>
    <definedName name="erf" localSheetId="1" hidden="1">#REF!</definedName>
    <definedName name="erf" hidden="1">#REF!</definedName>
    <definedName name="GEMVODUGLB" localSheetId="1" hidden="1">#REF!</definedName>
    <definedName name="GEMVODUGLB" localSheetId="0" hidden="1">#REF!</definedName>
    <definedName name="GEMVODUGLB" localSheetId="6" hidden="1">#REF!</definedName>
    <definedName name="GEMVODUGLB" localSheetId="7" hidden="1">#REF!</definedName>
    <definedName name="GEMVODUGLB" hidden="1">#REF!</definedName>
    <definedName name="HAQSZQJJXH" localSheetId="1" hidden="1">#REF!</definedName>
    <definedName name="HAQSZQJJXH" localSheetId="0" hidden="1">#REF!</definedName>
    <definedName name="HAQSZQJJXH" localSheetId="6" hidden="1">#REF!</definedName>
    <definedName name="HAQSZQJJXH" localSheetId="7" hidden="1">#REF!</definedName>
    <definedName name="HAQSZQJJXH" hidden="1">#REF!</definedName>
    <definedName name="HZCZQRBQEV" localSheetId="1" hidden="1">#REF!</definedName>
    <definedName name="HZCZQRBQEV" localSheetId="0" hidden="1">#REF!</definedName>
    <definedName name="HZCZQRBQEV" localSheetId="6" hidden="1">#REF!</definedName>
    <definedName name="HZCZQRBQEV" localSheetId="7" hidden="1">#REF!</definedName>
    <definedName name="HZCZQRBQEV" hidden="1">#REF!</definedName>
    <definedName name="IELZYZMUSY" localSheetId="1" hidden="1">#REF!</definedName>
    <definedName name="IELZYZMUSY" localSheetId="0" hidden="1">#REF!</definedName>
    <definedName name="IELZYZMUSY" localSheetId="6" hidden="1">#REF!</definedName>
    <definedName name="IELZYZMUSY" localSheetId="7" hidden="1">#REF!</definedName>
    <definedName name="IELZYZMUSY" hidden="1">#REF!</definedName>
    <definedName name="JBEDSDWDSA" localSheetId="1" hidden="1">#REF!</definedName>
    <definedName name="JBEDSDWDSA" localSheetId="0" hidden="1">#REF!</definedName>
    <definedName name="JBEDSDWDSA" localSheetId="6" hidden="1">#REF!</definedName>
    <definedName name="JBEDSDWDSA" localSheetId="7" hidden="1">#REF!</definedName>
    <definedName name="JBEDSDWDSA" hidden="1">#REF!</definedName>
    <definedName name="JQMVVHQZHQ" localSheetId="1" hidden="1">#REF!</definedName>
    <definedName name="JQMVVHQZHQ" localSheetId="0" hidden="1">#REF!</definedName>
    <definedName name="JQMVVHQZHQ" localSheetId="6" hidden="1">#REF!</definedName>
    <definedName name="JQMVVHQZHQ" localSheetId="7" hidden="1">#REF!</definedName>
    <definedName name="JQMVVHQZHQ" hidden="1">#REF!</definedName>
    <definedName name="JTZHIBNCBN" localSheetId="1" hidden="1">#REF!</definedName>
    <definedName name="JTZHIBNCBN" localSheetId="0" hidden="1">#REF!</definedName>
    <definedName name="JTZHIBNCBN" localSheetId="6" hidden="1">#REF!</definedName>
    <definedName name="JTZHIBNCBN" localSheetId="7" hidden="1">#REF!</definedName>
    <definedName name="JTZHIBNCBN" hidden="1">#REF!</definedName>
    <definedName name="JYKKXIZZCN" localSheetId="1" hidden="1">#REF!</definedName>
    <definedName name="JYKKXIZZCN" localSheetId="0" hidden="1">#REF!</definedName>
    <definedName name="JYKKXIZZCN" localSheetId="6" hidden="1">#REF!</definedName>
    <definedName name="JYKKXIZZCN" localSheetId="7" hidden="1">#REF!</definedName>
    <definedName name="JYKKXIZZCN" hidden="1">#REF!</definedName>
    <definedName name="KFGTVTGSZB" localSheetId="1" hidden="1">#REF!</definedName>
    <definedName name="KFGTVTGSZB" localSheetId="0" hidden="1">#REF!</definedName>
    <definedName name="KFGTVTGSZB" localSheetId="6" hidden="1">#REF!</definedName>
    <definedName name="KFGTVTGSZB" localSheetId="7" hidden="1">#REF!</definedName>
    <definedName name="KFGTVTGSZB" hidden="1">#REF!</definedName>
    <definedName name="KLWPNNJBRB" localSheetId="1" hidden="1">#REF!</definedName>
    <definedName name="KLWPNNJBRB" localSheetId="0" hidden="1">#REF!</definedName>
    <definedName name="KLWPNNJBRB" localSheetId="6" hidden="1">#REF!</definedName>
    <definedName name="KLWPNNJBRB" localSheetId="7" hidden="1">#REF!</definedName>
    <definedName name="KLWPNNJBRB" hidden="1">#REF!</definedName>
    <definedName name="MCRWXOVTHS" localSheetId="1" hidden="1">#REF!</definedName>
    <definedName name="MCRWXOVTHS" localSheetId="0" hidden="1">#REF!</definedName>
    <definedName name="MCRWXOVTHS" localSheetId="6" hidden="1">#REF!</definedName>
    <definedName name="MCRWXOVTHS" localSheetId="7" hidden="1">#REF!</definedName>
    <definedName name="MCRWXOVTHS" hidden="1">#REF!</definedName>
    <definedName name="NLXQXITZYY" localSheetId="1" hidden="1">#REF!</definedName>
    <definedName name="NLXQXITZYY" localSheetId="0" hidden="1">#REF!</definedName>
    <definedName name="NLXQXITZYY" localSheetId="6" hidden="1">#REF!</definedName>
    <definedName name="NLXQXITZYY" localSheetId="7" hidden="1">#REF!</definedName>
    <definedName name="NLXQXITZYY" hidden="1">#REF!</definedName>
    <definedName name="PKNTSHYCBD" localSheetId="1" hidden="1">#REF!</definedName>
    <definedName name="PKNTSHYCBD" localSheetId="0" hidden="1">#REF!</definedName>
    <definedName name="PKNTSHYCBD" localSheetId="6" hidden="1">#REF!</definedName>
    <definedName name="PKNTSHYCBD" localSheetId="7" hidden="1">#REF!</definedName>
    <definedName name="PKNTSHYCBD" hidden="1">#REF!</definedName>
    <definedName name="RTDCURKAAC" localSheetId="1" hidden="1">#REF!</definedName>
    <definedName name="RTDCURKAAC" localSheetId="0" hidden="1">#REF!</definedName>
    <definedName name="RTDCURKAAC" localSheetId="6" hidden="1">#REF!</definedName>
    <definedName name="RTDCURKAAC" localSheetId="7" hidden="1">#REF!</definedName>
    <definedName name="RTDCURKAAC" hidden="1">#REF!</definedName>
    <definedName name="rtgrt" localSheetId="1" hidden="1">#REF!</definedName>
    <definedName name="rtgrt" hidden="1">#REF!</definedName>
    <definedName name="tg" localSheetId="1" hidden="1">#REF!</definedName>
    <definedName name="tg" hidden="1">#REF!</definedName>
    <definedName name="_xlnm.Print_Titles" localSheetId="6">Composições!$1:$11</definedName>
    <definedName name="_xlnm.Print_Titles" localSheetId="8">Cronograma!$1:$11</definedName>
    <definedName name="_xlnm.Print_Titles" localSheetId="5">'Memória de Cálculo'!$1:$9</definedName>
    <definedName name="_xlnm.Print_Titles" localSheetId="3">PLANILHA_ORÇAMENTÁRIA!$12:$13</definedName>
    <definedName name="TTBILMJNUT" localSheetId="1" hidden="1">#REF!</definedName>
    <definedName name="TTBILMJNUT" localSheetId="0" hidden="1">#REF!</definedName>
    <definedName name="TTBILMJNUT" localSheetId="6" hidden="1">#REF!</definedName>
    <definedName name="TTBILMJNUT" localSheetId="7" hidden="1">#REF!</definedName>
    <definedName name="TTBILMJNUT" hidden="1">#REF!</definedName>
    <definedName name="UKBALFKBBW" localSheetId="1" hidden="1">#REF!</definedName>
    <definedName name="UKBALFKBBW" localSheetId="0" hidden="1">#REF!</definedName>
    <definedName name="UKBALFKBBW" localSheetId="6" hidden="1">#REF!</definedName>
    <definedName name="UKBALFKBBW" localSheetId="7" hidden="1">#REF!</definedName>
    <definedName name="UKBALFKBBW" hidden="1">#REF!</definedName>
    <definedName name="vfd" localSheetId="1" hidden="1">#REF!</definedName>
    <definedName name="vfd" hidden="1">#REF!</definedName>
    <definedName name="VTYLRQEYAB" localSheetId="1" hidden="1">#REF!</definedName>
    <definedName name="VTYLRQEYAB" localSheetId="0" hidden="1">#REF!</definedName>
    <definedName name="VTYLRQEYAB" localSheetId="6" hidden="1">#REF!</definedName>
    <definedName name="VTYLRQEYAB" localSheetId="7" hidden="1">#REF!</definedName>
    <definedName name="VTYLRQEYAB" hidden="1">#REF!</definedName>
    <definedName name="we" localSheetId="1" hidden="1">#REF!</definedName>
    <definedName name="we" hidden="1">#REF!</definedName>
    <definedName name="wldfkjbvhsdolbvflsdfjvgl" localSheetId="1" hidden="1">#REF!</definedName>
    <definedName name="wldfkjbvhsdolbvflsdfjvgl" hidden="1">#REF!</definedName>
    <definedName name="ZGYLVHFASF" localSheetId="1" hidden="1">#REF!</definedName>
    <definedName name="ZGYLVHFASF" localSheetId="0" hidden="1">#REF!</definedName>
    <definedName name="ZGYLVHFASF" localSheetId="6" hidden="1">#REF!</definedName>
    <definedName name="ZGYLVHFASF" localSheetId="7" hidden="1">#REF!</definedName>
    <definedName name="ZGYLVHFASF" hidden="1">#REF!</definedName>
  </definedNames>
  <calcPr calcId="162913" fullPrecision="0"/>
</workbook>
</file>

<file path=xl/calcChain.xml><?xml version="1.0" encoding="utf-8"?>
<calcChain xmlns="http://schemas.openxmlformats.org/spreadsheetml/2006/main">
  <c r="D44" i="10" l="1"/>
  <c r="D45" i="10"/>
  <c r="D113" i="10" l="1"/>
  <c r="D114" i="10"/>
  <c r="D111" i="10"/>
  <c r="F45" i="10" l="1"/>
  <c r="G45" i="10"/>
  <c r="E45" i="10"/>
  <c r="G44" i="10"/>
  <c r="E44" i="10"/>
  <c r="P45" i="9"/>
  <c r="C45" i="9"/>
  <c r="D115" i="10"/>
  <c r="AF115" i="10"/>
  <c r="AC115" i="10"/>
  <c r="G115" i="10"/>
  <c r="AO115" i="10"/>
  <c r="E115" i="10"/>
  <c r="F114" i="10"/>
  <c r="AO114" i="10" s="1"/>
  <c r="F113" i="10"/>
  <c r="AO113" i="10" s="1"/>
  <c r="F112" i="10"/>
  <c r="AO112" i="10" s="1"/>
  <c r="F111" i="10"/>
  <c r="F110" i="10"/>
  <c r="AF110" i="10" s="1"/>
  <c r="AC114" i="10"/>
  <c r="G114" i="10"/>
  <c r="E114" i="10"/>
  <c r="AC113" i="10"/>
  <c r="G113" i="10"/>
  <c r="E113" i="10"/>
  <c r="AC112" i="10"/>
  <c r="G112" i="10"/>
  <c r="E112" i="10"/>
  <c r="D112" i="10"/>
  <c r="AC111" i="10"/>
  <c r="G111" i="10"/>
  <c r="AO111" i="10"/>
  <c r="E111" i="10"/>
  <c r="AC110" i="10"/>
  <c r="G110" i="10"/>
  <c r="E110" i="10"/>
  <c r="D110" i="10"/>
  <c r="AC109" i="10"/>
  <c r="AF109" i="10" s="1"/>
  <c r="AO109" i="10"/>
  <c r="AC108" i="10"/>
  <c r="G108" i="10"/>
  <c r="AF108" i="10"/>
  <c r="E108" i="10"/>
  <c r="D108" i="10"/>
  <c r="AF112" i="10" l="1"/>
  <c r="AF114" i="10"/>
  <c r="AF113" i="10"/>
  <c r="AO110" i="10"/>
  <c r="AF111" i="10"/>
  <c r="AO108" i="10"/>
  <c r="F107" i="10" l="1"/>
  <c r="AO107" i="10"/>
  <c r="AC107" i="10"/>
  <c r="AF107" i="10" s="1"/>
  <c r="D105" i="10"/>
  <c r="G14" i="10"/>
  <c r="AC106" i="10"/>
  <c r="AO106" i="10"/>
  <c r="AC105" i="10"/>
  <c r="G105" i="10"/>
  <c r="AF105" i="10"/>
  <c r="E105" i="10"/>
  <c r="AP104" i="10"/>
  <c r="AM104" i="10"/>
  <c r="AJ104" i="10"/>
  <c r="AG104" i="10"/>
  <c r="AD104" i="10"/>
  <c r="AA104" i="10"/>
  <c r="X104" i="10"/>
  <c r="U104" i="10"/>
  <c r="R104" i="10"/>
  <c r="O104" i="10"/>
  <c r="L104" i="10"/>
  <c r="G104" i="10"/>
  <c r="AO105" i="10" l="1"/>
  <c r="AF106" i="10"/>
  <c r="C13" i="9" l="1"/>
  <c r="P43" i="9"/>
  <c r="C43" i="9"/>
  <c r="P41" i="9"/>
  <c r="C41" i="9"/>
  <c r="P39" i="9"/>
  <c r="C39" i="9"/>
  <c r="P37" i="9"/>
  <c r="C37" i="9"/>
  <c r="D51" i="10"/>
  <c r="G29" i="10"/>
  <c r="D81" i="10"/>
  <c r="G53" i="10"/>
  <c r="D62" i="10"/>
  <c r="D54" i="10"/>
  <c r="F54" i="10" l="1"/>
  <c r="F26" i="10"/>
  <c r="F25" i="10" s="1"/>
  <c r="D26" i="10"/>
  <c r="AC26" i="10"/>
  <c r="G26" i="10"/>
  <c r="E26" i="10"/>
  <c r="AO26" i="10" l="1"/>
  <c r="AF26" i="10"/>
  <c r="AP78" i="10" l="1"/>
  <c r="AM78" i="10"/>
  <c r="AJ78" i="10"/>
  <c r="AG78" i="10"/>
  <c r="AD78" i="10"/>
  <c r="AA78" i="10"/>
  <c r="X78" i="10"/>
  <c r="U78" i="10"/>
  <c r="R78" i="10"/>
  <c r="O78" i="10"/>
  <c r="L78" i="10"/>
  <c r="G78" i="10"/>
  <c r="G52" i="10"/>
  <c r="F52" i="10"/>
  <c r="E52" i="10"/>
  <c r="D52" i="10"/>
  <c r="G51" i="10"/>
  <c r="F51" i="10"/>
  <c r="E51" i="10"/>
  <c r="G50" i="10"/>
  <c r="E50" i="10"/>
  <c r="D50" i="10"/>
  <c r="AC49" i="10"/>
  <c r="G49" i="10"/>
  <c r="F49" i="10"/>
  <c r="AO49" i="10" s="1"/>
  <c r="E49" i="10"/>
  <c r="D49" i="10"/>
  <c r="G48" i="10"/>
  <c r="F48" i="10"/>
  <c r="E48" i="10"/>
  <c r="D48" i="10"/>
  <c r="AP47" i="10"/>
  <c r="AM47" i="10"/>
  <c r="AJ47" i="10"/>
  <c r="AG47" i="10"/>
  <c r="AD47" i="10"/>
  <c r="AA47" i="10"/>
  <c r="X47" i="10"/>
  <c r="U47" i="10"/>
  <c r="R47" i="10"/>
  <c r="O47" i="10"/>
  <c r="L47" i="10"/>
  <c r="G47" i="10"/>
  <c r="G15" i="10"/>
  <c r="F15" i="10"/>
  <c r="E15" i="10"/>
  <c r="D15" i="10"/>
  <c r="AC102" i="10"/>
  <c r="AO102" i="10"/>
  <c r="F101" i="10"/>
  <c r="AO101" i="10" s="1"/>
  <c r="F100" i="10"/>
  <c r="AO100" i="10" s="1"/>
  <c r="AC100" i="10"/>
  <c r="AC101" i="10"/>
  <c r="D85" i="10"/>
  <c r="D84" i="10"/>
  <c r="D83" i="10"/>
  <c r="D82" i="10"/>
  <c r="D80" i="10"/>
  <c r="D79" i="10"/>
  <c r="D99" i="10"/>
  <c r="AF49" i="10" l="1"/>
  <c r="AF101" i="10"/>
  <c r="AF102" i="10"/>
  <c r="AF100" i="10"/>
  <c r="D41" i="10"/>
  <c r="G41" i="10"/>
  <c r="E41" i="10"/>
  <c r="D53" i="10"/>
  <c r="F53" i="10"/>
  <c r="E53" i="10"/>
  <c r="F84" i="10"/>
  <c r="F83" i="10"/>
  <c r="F81" i="10"/>
  <c r="F80" i="10"/>
  <c r="F98" i="10" l="1"/>
  <c r="F124" i="10"/>
  <c r="D124" i="10"/>
  <c r="D134" i="10"/>
  <c r="D120" i="10"/>
  <c r="D118" i="10"/>
  <c r="F69" i="10"/>
  <c r="E75" i="43" l="1"/>
  <c r="I40" i="43"/>
  <c r="H40" i="43"/>
  <c r="G40" i="43"/>
  <c r="F40" i="43"/>
  <c r="E40" i="43"/>
  <c r="F24" i="10"/>
  <c r="G9" i="43"/>
  <c r="G8" i="43" s="1"/>
  <c r="F9" i="43"/>
  <c r="F8" i="43" s="1"/>
  <c r="K39" i="43"/>
  <c r="J40" i="43"/>
  <c r="F89" i="10"/>
  <c r="K75" i="43"/>
  <c r="J75" i="43"/>
  <c r="D63" i="10"/>
  <c r="AO63" i="10"/>
  <c r="AC63" i="10"/>
  <c r="AF63" i="10" s="1"/>
  <c r="G63" i="10"/>
  <c r="E63" i="10"/>
  <c r="D30" i="10"/>
  <c r="G30" i="10"/>
  <c r="E30" i="10"/>
  <c r="B40" i="43" l="1"/>
  <c r="L9" i="43"/>
  <c r="K9" i="43"/>
  <c r="K40" i="43"/>
  <c r="J41" i="43"/>
  <c r="K41" i="43"/>
  <c r="J42" i="43"/>
  <c r="K42" i="43"/>
  <c r="J43" i="43"/>
  <c r="K43" i="43"/>
  <c r="J44" i="43"/>
  <c r="K44" i="43"/>
  <c r="J45" i="43"/>
  <c r="J46" i="43"/>
  <c r="F134" i="10" l="1"/>
  <c r="AO134" i="10" s="1"/>
  <c r="AC134" i="10"/>
  <c r="G134" i="10"/>
  <c r="E134" i="10"/>
  <c r="AO133" i="10"/>
  <c r="AC133" i="10"/>
  <c r="AF133" i="10" s="1"/>
  <c r="G133" i="10"/>
  <c r="E133" i="10"/>
  <c r="D133" i="10"/>
  <c r="D131" i="10"/>
  <c r="F128" i="10"/>
  <c r="F130" i="10" s="1"/>
  <c r="AF134" i="10" l="1"/>
  <c r="P35" i="9"/>
  <c r="C35" i="9"/>
  <c r="D119" i="10" l="1"/>
  <c r="F99" i="10"/>
  <c r="D69" i="10"/>
  <c r="D61" i="10"/>
  <c r="F61" i="10"/>
  <c r="F125" i="10" l="1"/>
  <c r="AO85" i="10"/>
  <c r="AC85" i="10"/>
  <c r="AF85" i="10" s="1"/>
  <c r="G85" i="10"/>
  <c r="E85" i="10"/>
  <c r="AO84" i="10"/>
  <c r="AC84" i="10"/>
  <c r="AF84" i="10" s="1"/>
  <c r="G84" i="10"/>
  <c r="E84" i="10"/>
  <c r="AO83" i="10"/>
  <c r="AC83" i="10"/>
  <c r="AF83" i="10" s="1"/>
  <c r="G83" i="10"/>
  <c r="E83" i="10"/>
  <c r="AO82" i="10"/>
  <c r="AC82" i="10"/>
  <c r="AF82" i="10" s="1"/>
  <c r="G82" i="10"/>
  <c r="E82" i="10"/>
  <c r="AO81" i="10"/>
  <c r="AC81" i="10"/>
  <c r="AF81" i="10" s="1"/>
  <c r="G81" i="10"/>
  <c r="E81" i="10"/>
  <c r="AO80" i="10"/>
  <c r="AC80" i="10"/>
  <c r="AF80" i="10" s="1"/>
  <c r="G80" i="10"/>
  <c r="E80" i="10"/>
  <c r="AO79" i="10"/>
  <c r="AC79" i="10"/>
  <c r="AF79" i="10" s="1"/>
  <c r="G79" i="10"/>
  <c r="E79" i="10"/>
  <c r="D76" i="10"/>
  <c r="D75" i="10"/>
  <c r="D74" i="10"/>
  <c r="F28" i="10"/>
  <c r="F20" i="10"/>
  <c r="D125" i="10"/>
  <c r="G54" i="10"/>
  <c r="E54" i="10"/>
  <c r="E125" i="10"/>
  <c r="G125" i="10"/>
  <c r="AC125" i="10"/>
  <c r="AC124" i="10"/>
  <c r="G124" i="10"/>
  <c r="E124" i="10"/>
  <c r="AP123" i="10"/>
  <c r="AM123" i="10"/>
  <c r="AJ123" i="10"/>
  <c r="AG123" i="10"/>
  <c r="AD123" i="10"/>
  <c r="AA123" i="10"/>
  <c r="X123" i="10"/>
  <c r="U123" i="10"/>
  <c r="R123" i="10"/>
  <c r="O123" i="10"/>
  <c r="L123" i="10"/>
  <c r="G123" i="10"/>
  <c r="F95" i="10"/>
  <c r="F94" i="10"/>
  <c r="AO94" i="10" s="1"/>
  <c r="G93" i="10"/>
  <c r="AC95" i="10"/>
  <c r="G95" i="10"/>
  <c r="E95" i="10"/>
  <c r="D95" i="10"/>
  <c r="AC94" i="10"/>
  <c r="G94" i="10"/>
  <c r="E94" i="10"/>
  <c r="D94" i="10"/>
  <c r="D88" i="10"/>
  <c r="D89" i="10"/>
  <c r="D90" i="10"/>
  <c r="AO91" i="10"/>
  <c r="AC91" i="10"/>
  <c r="AF91" i="10" s="1"/>
  <c r="G91" i="10"/>
  <c r="E91" i="10"/>
  <c r="D91" i="10"/>
  <c r="D73" i="10"/>
  <c r="D72" i="10"/>
  <c r="F74" i="10"/>
  <c r="AO74" i="10" s="1"/>
  <c r="G75" i="10"/>
  <c r="G76" i="10"/>
  <c r="AC75" i="10"/>
  <c r="AF75" i="10" s="1"/>
  <c r="AO75" i="10"/>
  <c r="E75" i="10"/>
  <c r="AC74" i="10"/>
  <c r="G74" i="10"/>
  <c r="E74" i="10"/>
  <c r="AO76" i="10"/>
  <c r="AC76" i="10"/>
  <c r="AF76" i="10" s="1"/>
  <c r="E76" i="10"/>
  <c r="F73" i="10"/>
  <c r="F72" i="10" s="1"/>
  <c r="AO72" i="10" s="1"/>
  <c r="AC73" i="10"/>
  <c r="G73" i="10"/>
  <c r="E73" i="10"/>
  <c r="AC72" i="10"/>
  <c r="G72" i="10"/>
  <c r="E72" i="10"/>
  <c r="AP71" i="10"/>
  <c r="AM71" i="10"/>
  <c r="AJ71" i="10"/>
  <c r="AG71" i="10"/>
  <c r="AD71" i="10"/>
  <c r="AA71" i="10"/>
  <c r="X71" i="10"/>
  <c r="U71" i="10"/>
  <c r="R71" i="10"/>
  <c r="O71" i="10"/>
  <c r="L71" i="10"/>
  <c r="G71" i="10"/>
  <c r="G40" i="10"/>
  <c r="E40" i="10"/>
  <c r="D40" i="10"/>
  <c r="D39" i="10"/>
  <c r="G39" i="10"/>
  <c r="E39" i="10"/>
  <c r="D38" i="10"/>
  <c r="G38" i="10"/>
  <c r="E38" i="10"/>
  <c r="G37" i="10"/>
  <c r="E37" i="10"/>
  <c r="D37" i="10"/>
  <c r="AF125" i="10" l="1"/>
  <c r="AO125" i="10"/>
  <c r="AF124" i="10"/>
  <c r="AO124" i="10"/>
  <c r="AF95" i="10"/>
  <c r="AF94" i="10"/>
  <c r="AO95" i="10"/>
  <c r="AO73" i="10"/>
  <c r="AF74" i="10"/>
  <c r="AF72" i="10"/>
  <c r="AF73" i="10"/>
  <c r="D20" i="10"/>
  <c r="G65" i="10"/>
  <c r="E65" i="10"/>
  <c r="D65" i="10"/>
  <c r="D64" i="10"/>
  <c r="F121" i="10" l="1"/>
  <c r="AO121" i="10" s="1"/>
  <c r="F120" i="10"/>
  <c r="D121" i="10"/>
  <c r="AC121" i="10"/>
  <c r="G121" i="10"/>
  <c r="E121" i="10"/>
  <c r="F119" i="10"/>
  <c r="AO119" i="10" s="1"/>
  <c r="F118" i="10"/>
  <c r="AO118" i="10" s="1"/>
  <c r="AC119" i="10"/>
  <c r="G119" i="10"/>
  <c r="E119" i="10"/>
  <c r="AC120" i="10"/>
  <c r="G120" i="10"/>
  <c r="E120" i="10"/>
  <c r="AC118" i="10"/>
  <c r="G118" i="10"/>
  <c r="E118" i="10"/>
  <c r="AP117" i="10"/>
  <c r="AM117" i="10"/>
  <c r="AJ117" i="10"/>
  <c r="AG117" i="10"/>
  <c r="AD117" i="10"/>
  <c r="AA117" i="10"/>
  <c r="X117" i="10"/>
  <c r="U117" i="10"/>
  <c r="R117" i="10"/>
  <c r="O117" i="10"/>
  <c r="L117" i="10"/>
  <c r="G117" i="10"/>
  <c r="AO62" i="10"/>
  <c r="AC62" i="10"/>
  <c r="AF62" i="10" s="1"/>
  <c r="G62" i="10"/>
  <c r="E62" i="10"/>
  <c r="AC99" i="10"/>
  <c r="G99" i="10"/>
  <c r="E99" i="10"/>
  <c r="AO98" i="10"/>
  <c r="D98" i="10"/>
  <c r="AC98" i="10"/>
  <c r="G98" i="10"/>
  <c r="E98" i="10"/>
  <c r="AP97" i="10"/>
  <c r="AM97" i="10"/>
  <c r="AJ97" i="10"/>
  <c r="AG97" i="10"/>
  <c r="AD97" i="10"/>
  <c r="AA97" i="10"/>
  <c r="X97" i="10"/>
  <c r="U97" i="10"/>
  <c r="R97" i="10"/>
  <c r="O97" i="10"/>
  <c r="L97" i="10"/>
  <c r="G97" i="10"/>
  <c r="G20" i="10"/>
  <c r="E20" i="10"/>
  <c r="G64" i="10"/>
  <c r="E64" i="10"/>
  <c r="AC90" i="10"/>
  <c r="G90" i="10"/>
  <c r="E90" i="10"/>
  <c r="AC89" i="10"/>
  <c r="G89" i="10"/>
  <c r="E89" i="10"/>
  <c r="AC88" i="10"/>
  <c r="G88" i="10"/>
  <c r="E88" i="10"/>
  <c r="G87" i="10"/>
  <c r="D33" i="10"/>
  <c r="D34" i="10"/>
  <c r="F34" i="10"/>
  <c r="F33" i="10"/>
  <c r="AC34" i="10"/>
  <c r="G34" i="10"/>
  <c r="E34" i="10"/>
  <c r="AF99" i="10" l="1"/>
  <c r="AF120" i="10"/>
  <c r="AF121" i="10"/>
  <c r="AF119" i="10"/>
  <c r="AF118" i="10"/>
  <c r="AO120" i="10"/>
  <c r="AO99" i="10"/>
  <c r="AF98" i="10"/>
  <c r="AO34" i="10"/>
  <c r="AF34" i="10"/>
  <c r="AO69" i="10"/>
  <c r="D68" i="10"/>
  <c r="F68" i="10"/>
  <c r="AO68" i="10" s="1"/>
  <c r="AC68" i="10"/>
  <c r="G68" i="10"/>
  <c r="E68" i="10"/>
  <c r="AC69" i="10"/>
  <c r="G69" i="10"/>
  <c r="E69" i="10"/>
  <c r="G67" i="10"/>
  <c r="F59" i="10"/>
  <c r="AO59" i="10" s="1"/>
  <c r="D59" i="10"/>
  <c r="D58" i="10"/>
  <c r="J82" i="43"/>
  <c r="J80" i="43"/>
  <c r="J79" i="43"/>
  <c r="K77" i="43"/>
  <c r="K74" i="43" s="1"/>
  <c r="J77" i="43"/>
  <c r="J76" i="43"/>
  <c r="J74" i="43" s="1"/>
  <c r="B76" i="43"/>
  <c r="B75" i="43" s="1"/>
  <c r="F90" i="10" s="1"/>
  <c r="AO90" i="10" s="1"/>
  <c r="M75" i="43"/>
  <c r="L75" i="43"/>
  <c r="I75" i="43"/>
  <c r="I74" i="43" s="1"/>
  <c r="H75" i="43"/>
  <c r="H74" i="43" s="1"/>
  <c r="H39" i="43" s="1"/>
  <c r="G75" i="43"/>
  <c r="G74" i="43" s="1"/>
  <c r="F75" i="43"/>
  <c r="F74" i="43" s="1"/>
  <c r="E74" i="43"/>
  <c r="F88" i="10" s="1"/>
  <c r="C75" i="43"/>
  <c r="D57" i="10"/>
  <c r="J39" i="43"/>
  <c r="M40" i="43"/>
  <c r="M9" i="43" s="1"/>
  <c r="L40" i="43"/>
  <c r="I39" i="43"/>
  <c r="G39" i="43"/>
  <c r="C40" i="43"/>
  <c r="F60" i="10"/>
  <c r="B11" i="43"/>
  <c r="D10" i="43"/>
  <c r="C10" i="43"/>
  <c r="O9" i="43"/>
  <c r="N9" i="43"/>
  <c r="J9" i="43"/>
  <c r="J8" i="43" s="1"/>
  <c r="I9" i="43"/>
  <c r="I8" i="43" s="1"/>
  <c r="H9" i="43"/>
  <c r="H8" i="43" s="1"/>
  <c r="D9" i="43"/>
  <c r="C9" i="43"/>
  <c r="B9" i="43"/>
  <c r="AC61" i="10"/>
  <c r="G61" i="10"/>
  <c r="E61" i="10"/>
  <c r="AC60" i="10"/>
  <c r="G60" i="10"/>
  <c r="E60" i="10"/>
  <c r="D60" i="10"/>
  <c r="AC59" i="10"/>
  <c r="G59" i="10"/>
  <c r="E59" i="10"/>
  <c r="AC58" i="10"/>
  <c r="G58" i="10"/>
  <c r="E58" i="10"/>
  <c r="AC57" i="10"/>
  <c r="G57" i="10"/>
  <c r="E57" i="10"/>
  <c r="G36" i="10"/>
  <c r="D28" i="10"/>
  <c r="D18" i="10"/>
  <c r="D29" i="10"/>
  <c r="D19" i="10"/>
  <c r="AO28" i="10"/>
  <c r="AO27" i="10"/>
  <c r="AC27" i="10"/>
  <c r="AF27" i="10" s="1"/>
  <c r="G27" i="10"/>
  <c r="E27" i="10"/>
  <c r="D27" i="10"/>
  <c r="D25" i="10"/>
  <c r="D24" i="10"/>
  <c r="F23" i="10"/>
  <c r="D23" i="10"/>
  <c r="AC28" i="10"/>
  <c r="G28" i="10"/>
  <c r="E28" i="10"/>
  <c r="AC25" i="10"/>
  <c r="AF25" i="10" s="1"/>
  <c r="G25" i="10"/>
  <c r="AO25" i="10"/>
  <c r="E25" i="10"/>
  <c r="AC24" i="10"/>
  <c r="AF24" i="10" s="1"/>
  <c r="G24" i="10"/>
  <c r="AO24" i="10"/>
  <c r="E24" i="10"/>
  <c r="AF90" i="10" l="1"/>
  <c r="F39" i="43"/>
  <c r="AF69" i="10"/>
  <c r="AF59" i="10"/>
  <c r="AF61" i="10"/>
  <c r="AF68" i="10"/>
  <c r="AO60" i="10"/>
  <c r="AF60" i="10"/>
  <c r="K8" i="43"/>
  <c r="AO61" i="10"/>
  <c r="AF28" i="10"/>
  <c r="F58" i="10" l="1"/>
  <c r="AO89" i="10"/>
  <c r="AF89" i="10"/>
  <c r="AO88" i="10"/>
  <c r="AF88" i="10"/>
  <c r="E39" i="43"/>
  <c r="F57" i="10" s="1"/>
  <c r="G19" i="10"/>
  <c r="E19" i="10"/>
  <c r="AO35" i="10"/>
  <c r="AF58" i="10" l="1"/>
  <c r="AO58" i="10"/>
  <c r="AO57" i="10"/>
  <c r="AF57" i="10"/>
  <c r="D130" i="10"/>
  <c r="G132" i="10"/>
  <c r="E132" i="10"/>
  <c r="D132" i="10"/>
  <c r="G131" i="10"/>
  <c r="E131" i="10"/>
  <c r="G130" i="10"/>
  <c r="E130" i="10"/>
  <c r="G128" i="10"/>
  <c r="E128" i="10"/>
  <c r="D128" i="10"/>
  <c r="G33" i="10"/>
  <c r="E33" i="10"/>
  <c r="G23" i="10"/>
  <c r="E23" i="10"/>
  <c r="E29" i="10"/>
  <c r="G18" i="10"/>
  <c r="E18" i="10"/>
  <c r="AO132" i="10" l="1"/>
  <c r="AC132" i="10"/>
  <c r="AF132" i="10" s="1"/>
  <c r="AO131" i="10"/>
  <c r="AC131" i="10"/>
  <c r="AF131" i="10" s="1"/>
  <c r="AO130" i="10"/>
  <c r="AC130" i="10"/>
  <c r="AF130" i="10" s="1"/>
  <c r="AO128" i="10"/>
  <c r="AC128" i="10"/>
  <c r="AF128" i="10" s="1"/>
  <c r="AO33" i="10"/>
  <c r="AC33" i="10"/>
  <c r="AF33" i="10" s="1"/>
  <c r="AO23" i="10"/>
  <c r="AC23" i="10"/>
  <c r="AF23" i="10" s="1"/>
  <c r="C25" i="37"/>
  <c r="A2" i="38"/>
  <c r="A1" i="38"/>
  <c r="A26" i="38"/>
  <c r="A10" i="38"/>
  <c r="B8" i="38"/>
  <c r="C21" i="38"/>
  <c r="B37" i="38"/>
  <c r="B36" i="38"/>
  <c r="B35" i="38"/>
  <c r="B28" i="38"/>
  <c r="B9" i="38" s="1"/>
  <c r="C20" i="38"/>
  <c r="C19" i="38"/>
  <c r="C18" i="38"/>
  <c r="C17" i="38"/>
  <c r="C16" i="38"/>
  <c r="C24" i="38" l="1"/>
  <c r="B24" i="38" s="1"/>
  <c r="A13" i="33"/>
  <c r="E13" i="33" s="1"/>
  <c r="A14" i="33"/>
  <c r="E14" i="33" s="1"/>
  <c r="A15" i="33"/>
  <c r="E15" i="33" s="1"/>
  <c r="A16" i="33"/>
  <c r="E16" i="33" s="1"/>
  <c r="A17" i="33"/>
  <c r="E17" i="33" s="1"/>
  <c r="A18" i="33"/>
  <c r="E18" i="33" s="1"/>
  <c r="A19" i="33"/>
  <c r="E19" i="33" s="1"/>
  <c r="A20" i="33"/>
  <c r="E20" i="33" s="1"/>
  <c r="A21" i="33"/>
  <c r="E21" i="33" s="1"/>
  <c r="A22" i="33"/>
  <c r="E22" i="33" s="1"/>
  <c r="A23" i="33"/>
  <c r="E23" i="33" s="1"/>
  <c r="A24" i="33"/>
  <c r="E24" i="33" s="1"/>
  <c r="A25" i="33"/>
  <c r="E25" i="33" s="1"/>
  <c r="A26" i="33"/>
  <c r="E26" i="33" s="1"/>
  <c r="A27" i="33"/>
  <c r="E27" i="33" s="1"/>
  <c r="A28" i="33"/>
  <c r="E28" i="33" s="1"/>
  <c r="A29" i="33"/>
  <c r="E29" i="33" s="1"/>
  <c r="A30" i="33"/>
  <c r="E30" i="33" s="1"/>
  <c r="A31" i="33"/>
  <c r="E31" i="33" s="1"/>
  <c r="A32" i="33"/>
  <c r="E32" i="33" s="1"/>
  <c r="A33" i="33"/>
  <c r="E33" i="33" s="1"/>
  <c r="A34" i="33"/>
  <c r="E34" i="33" s="1"/>
  <c r="A35" i="33"/>
  <c r="E35" i="33" s="1"/>
  <c r="A36" i="33"/>
  <c r="E36" i="33" s="1"/>
  <c r="A37" i="33"/>
  <c r="E37" i="33" s="1"/>
  <c r="A38" i="33"/>
  <c r="E38" i="33" s="1"/>
  <c r="A39" i="33"/>
  <c r="E39" i="33" s="1"/>
  <c r="A40" i="33"/>
  <c r="E40" i="33" s="1"/>
  <c r="A41" i="33"/>
  <c r="E41" i="33" s="1"/>
  <c r="A42" i="33"/>
  <c r="E42" i="33" s="1"/>
  <c r="A43" i="33"/>
  <c r="E43" i="33" s="1"/>
  <c r="A44" i="33"/>
  <c r="E44" i="33" s="1"/>
  <c r="A45" i="33"/>
  <c r="E45" i="33" s="1"/>
  <c r="A46" i="33"/>
  <c r="E46" i="33" s="1"/>
  <c r="A47" i="33"/>
  <c r="E47" i="33" s="1"/>
  <c r="A48" i="33"/>
  <c r="E48" i="33" s="1"/>
  <c r="A49" i="33"/>
  <c r="E49" i="33" s="1"/>
  <c r="A50" i="33"/>
  <c r="E50" i="33" s="1"/>
  <c r="A51" i="33"/>
  <c r="E51" i="33" s="1"/>
  <c r="A52" i="33"/>
  <c r="E52" i="33" s="1"/>
  <c r="A53" i="33"/>
  <c r="E53" i="33" s="1"/>
  <c r="A54" i="33"/>
  <c r="E54" i="33" s="1"/>
  <c r="A55" i="33"/>
  <c r="E55" i="33" s="1"/>
  <c r="A56" i="33"/>
  <c r="E56" i="33" s="1"/>
  <c r="A57" i="33"/>
  <c r="E57" i="33" s="1"/>
  <c r="A58" i="33"/>
  <c r="E58" i="33" s="1"/>
  <c r="A59" i="33"/>
  <c r="E59" i="33" s="1"/>
  <c r="A60" i="33"/>
  <c r="E60" i="33" s="1"/>
  <c r="A61" i="33"/>
  <c r="E61" i="33" s="1"/>
  <c r="A62" i="33"/>
  <c r="E62" i="33" s="1"/>
  <c r="A63" i="33"/>
  <c r="E63" i="33" s="1"/>
  <c r="A64" i="33"/>
  <c r="E64" i="33" s="1"/>
  <c r="A65" i="33"/>
  <c r="E65" i="33" s="1"/>
  <c r="A66" i="33"/>
  <c r="E66" i="33" s="1"/>
  <c r="A67" i="33"/>
  <c r="E67" i="33" s="1"/>
  <c r="A68" i="33"/>
  <c r="E68" i="33" s="1"/>
  <c r="A69" i="33"/>
  <c r="E69" i="33" s="1"/>
  <c r="A70" i="33"/>
  <c r="E70" i="33" s="1"/>
  <c r="A71" i="33"/>
  <c r="E71" i="33" s="1"/>
  <c r="A72" i="33"/>
  <c r="E72" i="33" s="1"/>
  <c r="A73" i="33"/>
  <c r="E73" i="33" s="1"/>
  <c r="A74" i="33"/>
  <c r="E74" i="33" s="1"/>
  <c r="A75" i="33"/>
  <c r="E75" i="33" s="1"/>
  <c r="A76" i="33"/>
  <c r="E76" i="33" s="1"/>
  <c r="A77" i="33"/>
  <c r="E77" i="33" s="1"/>
  <c r="A78" i="33"/>
  <c r="E78" i="33" s="1"/>
  <c r="A79" i="33"/>
  <c r="E79" i="33" s="1"/>
  <c r="A80" i="33"/>
  <c r="E80" i="33" s="1"/>
  <c r="A81" i="33"/>
  <c r="E81" i="33" s="1"/>
  <c r="A82" i="33"/>
  <c r="E82" i="33" s="1"/>
  <c r="A83" i="33"/>
  <c r="E83" i="33" s="1"/>
  <c r="A84" i="33"/>
  <c r="E84" i="33" s="1"/>
  <c r="A85" i="33"/>
  <c r="E85" i="33" s="1"/>
  <c r="A86" i="33"/>
  <c r="E86" i="33" s="1"/>
  <c r="A87" i="33"/>
  <c r="E87" i="33" s="1"/>
  <c r="A88" i="33"/>
  <c r="E88" i="33" s="1"/>
  <c r="A89" i="33"/>
  <c r="E89" i="33" s="1"/>
  <c r="A90" i="33"/>
  <c r="E90" i="33" s="1"/>
  <c r="A91" i="33"/>
  <c r="E91" i="33" s="1"/>
  <c r="A92" i="33"/>
  <c r="E92" i="33" s="1"/>
  <c r="A93" i="33"/>
  <c r="E93" i="33" s="1"/>
  <c r="A94" i="33"/>
  <c r="E94" i="33" s="1"/>
  <c r="A95" i="33"/>
  <c r="E95" i="33" s="1"/>
  <c r="A96" i="33"/>
  <c r="E96" i="33" s="1"/>
  <c r="A97" i="33"/>
  <c r="E97" i="33" s="1"/>
  <c r="A98" i="33"/>
  <c r="E98" i="33" s="1"/>
  <c r="A99" i="33"/>
  <c r="E99" i="33" s="1"/>
  <c r="A100" i="33"/>
  <c r="E100" i="33" s="1"/>
  <c r="A101" i="33"/>
  <c r="E101" i="33" s="1"/>
  <c r="A102" i="33"/>
  <c r="E102" i="33" s="1"/>
  <c r="A103" i="33"/>
  <c r="E103" i="33" s="1"/>
  <c r="A104" i="33"/>
  <c r="E104" i="33" s="1"/>
  <c r="A105" i="33"/>
  <c r="E105" i="33" s="1"/>
  <c r="A106" i="33"/>
  <c r="E106" i="33" s="1"/>
  <c r="A107" i="33"/>
  <c r="E107" i="33" s="1"/>
  <c r="A108" i="33"/>
  <c r="E108" i="33" s="1"/>
  <c r="A109" i="33"/>
  <c r="E109" i="33" s="1"/>
  <c r="A110" i="33"/>
  <c r="E110" i="33" s="1"/>
  <c r="A111" i="33"/>
  <c r="E111" i="33" s="1"/>
  <c r="A112" i="33"/>
  <c r="E112" i="33" s="1"/>
  <c r="A113" i="33"/>
  <c r="E113" i="33" s="1"/>
  <c r="A114" i="33"/>
  <c r="E114" i="33" s="1"/>
  <c r="A115" i="33"/>
  <c r="E115" i="33" s="1"/>
  <c r="A116" i="33"/>
  <c r="E116" i="33" s="1"/>
  <c r="A117" i="33"/>
  <c r="E117" i="33" s="1"/>
  <c r="A118" i="33"/>
  <c r="E118" i="33" s="1"/>
  <c r="A119" i="33"/>
  <c r="E119" i="33" s="1"/>
  <c r="A120" i="33"/>
  <c r="E120" i="33" s="1"/>
  <c r="A121" i="33"/>
  <c r="E121" i="33" s="1"/>
  <c r="A122" i="33"/>
  <c r="E122" i="33" s="1"/>
  <c r="A123" i="33"/>
  <c r="E123" i="33" s="1"/>
  <c r="A124" i="33"/>
  <c r="E124" i="33" s="1"/>
  <c r="A125" i="33"/>
  <c r="E125" i="33" s="1"/>
  <c r="A126" i="33"/>
  <c r="E126" i="33" s="1"/>
  <c r="A127" i="33"/>
  <c r="E127" i="33" s="1"/>
  <c r="A128" i="33"/>
  <c r="E128" i="33" s="1"/>
  <c r="A129" i="33"/>
  <c r="E129" i="33" s="1"/>
  <c r="A130" i="33"/>
  <c r="E130" i="33" s="1"/>
  <c r="A131" i="33"/>
  <c r="E131" i="33" s="1"/>
  <c r="A132" i="33"/>
  <c r="E132" i="33" s="1"/>
  <c r="A133" i="33"/>
  <c r="E133" i="33" s="1"/>
  <c r="A134" i="33"/>
  <c r="E134" i="33" s="1"/>
  <c r="A135" i="33"/>
  <c r="E135" i="33" s="1"/>
  <c r="A136" i="33"/>
  <c r="E136" i="33" s="1"/>
  <c r="A137" i="33"/>
  <c r="E137" i="33" s="1"/>
  <c r="A138" i="33"/>
  <c r="E138" i="33" s="1"/>
  <c r="A139" i="33"/>
  <c r="E139" i="33" s="1"/>
  <c r="A140" i="33"/>
  <c r="E140" i="33" s="1"/>
  <c r="A141" i="33"/>
  <c r="E141" i="33" s="1"/>
  <c r="A142" i="33"/>
  <c r="E142" i="33" s="1"/>
  <c r="A143" i="33"/>
  <c r="E143" i="33" s="1"/>
  <c r="A144" i="33"/>
  <c r="E144" i="33" s="1"/>
  <c r="A145" i="33"/>
  <c r="E145" i="33" s="1"/>
  <c r="A146" i="33"/>
  <c r="E146" i="33" s="1"/>
  <c r="A147" i="33"/>
  <c r="E147" i="33" s="1"/>
  <c r="B38" i="37"/>
  <c r="B39" i="37"/>
  <c r="B37" i="37"/>
  <c r="B30" i="37"/>
  <c r="A9" i="37" s="1"/>
  <c r="A28" i="37"/>
  <c r="C17" i="37"/>
  <c r="C18" i="37"/>
  <c r="C19" i="37"/>
  <c r="C20" i="37"/>
  <c r="C16" i="37"/>
  <c r="A10" i="37" l="1"/>
  <c r="A2" i="37"/>
  <c r="A1" i="37"/>
  <c r="C7" i="36"/>
  <c r="C6" i="36"/>
  <c r="A2" i="36"/>
  <c r="A1" i="36"/>
  <c r="D42" i="36"/>
  <c r="D43" i="36"/>
  <c r="D41" i="36"/>
  <c r="B34" i="36"/>
  <c r="I31" i="36"/>
  <c r="I23" i="36"/>
  <c r="D28" i="35"/>
  <c r="D29" i="35"/>
  <c r="D27" i="35"/>
  <c r="D20" i="35"/>
  <c r="A2" i="35"/>
  <c r="A1" i="35"/>
  <c r="C7" i="35"/>
  <c r="C6" i="35"/>
  <c r="C9" i="35"/>
  <c r="H18" i="35"/>
  <c r="H17" i="35"/>
  <c r="H16" i="35"/>
  <c r="H15" i="35"/>
  <c r="F14" i="35"/>
  <c r="H14" i="35" s="1"/>
  <c r="H13" i="35"/>
  <c r="G12" i="35"/>
  <c r="AO19" i="10"/>
  <c r="C15" i="9"/>
  <c r="C17" i="9"/>
  <c r="C19" i="9"/>
  <c r="C21" i="9"/>
  <c r="C23" i="9"/>
  <c r="C25" i="9"/>
  <c r="C27" i="9"/>
  <c r="C29" i="9"/>
  <c r="C31" i="9"/>
  <c r="C33" i="9"/>
  <c r="D156" i="33"/>
  <c r="D157" i="33"/>
  <c r="D158" i="33"/>
  <c r="D149" i="33"/>
  <c r="B110" i="33"/>
  <c r="B111" i="33"/>
  <c r="B112" i="33"/>
  <c r="B113" i="33"/>
  <c r="B114" i="33"/>
  <c r="B115" i="33"/>
  <c r="B116" i="33"/>
  <c r="C116" i="33"/>
  <c r="B117" i="33"/>
  <c r="B118" i="33"/>
  <c r="B119" i="33"/>
  <c r="B120" i="33"/>
  <c r="B121" i="33"/>
  <c r="B122" i="33"/>
  <c r="B123" i="33"/>
  <c r="C123" i="33"/>
  <c r="B125" i="33"/>
  <c r="B126" i="33"/>
  <c r="B127" i="33"/>
  <c r="B128" i="33"/>
  <c r="B129" i="33"/>
  <c r="B130" i="33"/>
  <c r="B131" i="33"/>
  <c r="B132" i="33"/>
  <c r="C133" i="33"/>
  <c r="B134" i="33"/>
  <c r="B135" i="33"/>
  <c r="B136" i="33"/>
  <c r="C137" i="33"/>
  <c r="B138" i="33"/>
  <c r="B139" i="33"/>
  <c r="C140" i="33"/>
  <c r="C141" i="33"/>
  <c r="B142" i="33"/>
  <c r="B143" i="33"/>
  <c r="B144" i="33"/>
  <c r="C145" i="33"/>
  <c r="B146" i="33"/>
  <c r="B147" i="33"/>
  <c r="B15" i="33"/>
  <c r="C16" i="33"/>
  <c r="C17" i="33"/>
  <c r="B18" i="33"/>
  <c r="D19" i="33"/>
  <c r="D20" i="33"/>
  <c r="C21" i="33"/>
  <c r="B22" i="33"/>
  <c r="B23" i="33"/>
  <c r="B24" i="33"/>
  <c r="C25" i="33"/>
  <c r="B26" i="33"/>
  <c r="B27" i="33"/>
  <c r="B28" i="33"/>
  <c r="C29" i="33"/>
  <c r="B30" i="33"/>
  <c r="D31" i="33"/>
  <c r="C33" i="33"/>
  <c r="B34" i="33"/>
  <c r="B35" i="33"/>
  <c r="C37" i="33"/>
  <c r="B38" i="33"/>
  <c r="B39" i="33"/>
  <c r="D40" i="33"/>
  <c r="C41" i="33"/>
  <c r="B42" i="33"/>
  <c r="B43" i="33"/>
  <c r="C45" i="33"/>
  <c r="B46" i="33"/>
  <c r="B47" i="33"/>
  <c r="C49" i="33"/>
  <c r="B50" i="33"/>
  <c r="C51" i="33"/>
  <c r="B52" i="33"/>
  <c r="C53" i="33"/>
  <c r="B54" i="33"/>
  <c r="B55" i="33"/>
  <c r="C57" i="33"/>
  <c r="B58" i="33"/>
  <c r="B59" i="33"/>
  <c r="B60" i="33"/>
  <c r="C61" i="33"/>
  <c r="B62" i="33"/>
  <c r="B63" i="33"/>
  <c r="B64" i="33"/>
  <c r="C65" i="33"/>
  <c r="B66" i="33"/>
  <c r="B67" i="33"/>
  <c r="C67" i="33"/>
  <c r="C69" i="33"/>
  <c r="B70" i="33"/>
  <c r="B71" i="33"/>
  <c r="C73" i="33"/>
  <c r="B74" i="33"/>
  <c r="B75" i="33"/>
  <c r="D76" i="33"/>
  <c r="C77" i="33"/>
  <c r="B78" i="33"/>
  <c r="C79" i="33"/>
  <c r="B79" i="33"/>
  <c r="C80" i="33"/>
  <c r="B80" i="33"/>
  <c r="C81" i="33"/>
  <c r="B81" i="33"/>
  <c r="B82" i="33"/>
  <c r="B83" i="33"/>
  <c r="C85" i="33"/>
  <c r="B86" i="33"/>
  <c r="B87" i="33"/>
  <c r="B88" i="33"/>
  <c r="C89" i="33"/>
  <c r="B90" i="33"/>
  <c r="B91" i="33"/>
  <c r="C93" i="33"/>
  <c r="B94" i="33"/>
  <c r="C95" i="33"/>
  <c r="B96" i="33"/>
  <c r="C97" i="33"/>
  <c r="B98" i="33"/>
  <c r="B99" i="33"/>
  <c r="C101" i="33"/>
  <c r="B102" i="33"/>
  <c r="B103" i="33"/>
  <c r="C105" i="33"/>
  <c r="B106" i="33"/>
  <c r="B107" i="33"/>
  <c r="C109" i="33"/>
  <c r="B13" i="33"/>
  <c r="B14" i="33"/>
  <c r="A12" i="33"/>
  <c r="E12" i="33" s="1"/>
  <c r="B11" i="33"/>
  <c r="AC19" i="10"/>
  <c r="D140" i="33"/>
  <c r="D123" i="33"/>
  <c r="D114" i="33"/>
  <c r="D79" i="33"/>
  <c r="D39" i="33"/>
  <c r="D15" i="33"/>
  <c r="D14" i="33"/>
  <c r="C7" i="9"/>
  <c r="C6" i="9"/>
  <c r="C7" i="33"/>
  <c r="C6" i="33"/>
  <c r="B77" i="33" l="1"/>
  <c r="B65" i="33"/>
  <c r="C40" i="33"/>
  <c r="D115" i="33"/>
  <c r="D122" i="33"/>
  <c r="B61" i="33"/>
  <c r="B40" i="33"/>
  <c r="D130" i="33"/>
  <c r="B17" i="33"/>
  <c r="C139" i="33"/>
  <c r="D124" i="33"/>
  <c r="D59" i="33"/>
  <c r="B25" i="33"/>
  <c r="B19" i="33"/>
  <c r="B133" i="33"/>
  <c r="B16" i="33"/>
  <c r="C147" i="33"/>
  <c r="B124" i="33"/>
  <c r="C88" i="33"/>
  <c r="C43" i="33"/>
  <c r="C31" i="33"/>
  <c r="D13" i="33"/>
  <c r="D23" i="33"/>
  <c r="B97" i="33"/>
  <c r="B95" i="33"/>
  <c r="B76" i="33"/>
  <c r="B53" i="33"/>
  <c r="B51" i="33"/>
  <c r="B41" i="33"/>
  <c r="B31" i="33"/>
  <c r="B29" i="33"/>
  <c r="D147" i="33"/>
  <c r="B140" i="33"/>
  <c r="C124" i="33"/>
  <c r="D63" i="33"/>
  <c r="D27" i="33"/>
  <c r="C99" i="33"/>
  <c r="C60" i="33"/>
  <c r="C24" i="33"/>
  <c r="D16" i="33"/>
  <c r="D116" i="33"/>
  <c r="C14" i="33"/>
  <c r="C76" i="33"/>
  <c r="D75" i="33"/>
  <c r="C63" i="33"/>
  <c r="C27" i="33"/>
  <c r="C15" i="33"/>
  <c r="C115" i="33"/>
  <c r="D92" i="33"/>
  <c r="D87" i="33"/>
  <c r="D64" i="33"/>
  <c r="D56" i="33"/>
  <c r="D55" i="33"/>
  <c r="D48" i="33"/>
  <c r="D36" i="33"/>
  <c r="D28" i="33"/>
  <c r="D132" i="33"/>
  <c r="B12" i="33"/>
  <c r="D100" i="33"/>
  <c r="D99" i="33"/>
  <c r="C96" i="33"/>
  <c r="D95" i="33"/>
  <c r="C87" i="33"/>
  <c r="D80" i="33"/>
  <c r="D72" i="33"/>
  <c r="D68" i="33"/>
  <c r="D67" i="33"/>
  <c r="D60" i="33"/>
  <c r="C52" i="33"/>
  <c r="D51" i="33"/>
  <c r="D44" i="33"/>
  <c r="D43" i="33"/>
  <c r="D32" i="33"/>
  <c r="D24" i="33"/>
  <c r="C132" i="33"/>
  <c r="D131" i="33"/>
  <c r="D108" i="33"/>
  <c r="B89" i="33"/>
  <c r="D88" i="33"/>
  <c r="C64" i="33"/>
  <c r="C55" i="33"/>
  <c r="C28" i="33"/>
  <c r="C19" i="33"/>
  <c r="B141" i="33"/>
  <c r="D139" i="33"/>
  <c r="C131" i="33"/>
  <c r="D104" i="33"/>
  <c r="D96" i="33"/>
  <c r="D84" i="33"/>
  <c r="D52" i="33"/>
  <c r="H12" i="35"/>
  <c r="C12" i="33"/>
  <c r="D107" i="33"/>
  <c r="C104" i="33"/>
  <c r="D103" i="33"/>
  <c r="C92" i="33"/>
  <c r="D91" i="33"/>
  <c r="C84" i="33"/>
  <c r="D83" i="33"/>
  <c r="C75" i="33"/>
  <c r="C72" i="33"/>
  <c r="D71" i="33"/>
  <c r="C59" i="33"/>
  <c r="C48" i="33"/>
  <c r="D47" i="33"/>
  <c r="C39" i="33"/>
  <c r="C36" i="33"/>
  <c r="D35" i="33"/>
  <c r="C23" i="33"/>
  <c r="D144" i="33"/>
  <c r="D136" i="33"/>
  <c r="D128" i="33"/>
  <c r="D120" i="33"/>
  <c r="D112" i="33"/>
  <c r="C108" i="33"/>
  <c r="D12" i="33"/>
  <c r="B109" i="33"/>
  <c r="B108" i="33"/>
  <c r="C107" i="33"/>
  <c r="B104" i="33"/>
  <c r="C103" i="33"/>
  <c r="C100" i="33"/>
  <c r="B93" i="33"/>
  <c r="B92" i="33"/>
  <c r="C91" i="33"/>
  <c r="B85" i="33"/>
  <c r="B84" i="33"/>
  <c r="C83" i="33"/>
  <c r="B73" i="33"/>
  <c r="B72" i="33"/>
  <c r="C71" i="33"/>
  <c r="C68" i="33"/>
  <c r="C56" i="33"/>
  <c r="B49" i="33"/>
  <c r="B48" i="33"/>
  <c r="C47" i="33"/>
  <c r="C44" i="33"/>
  <c r="B37" i="33"/>
  <c r="B36" i="33"/>
  <c r="C35" i="33"/>
  <c r="C32" i="33"/>
  <c r="C20" i="33"/>
  <c r="B145" i="33"/>
  <c r="C144" i="33"/>
  <c r="D143" i="33"/>
  <c r="B137" i="33"/>
  <c r="C136" i="33"/>
  <c r="D135" i="33"/>
  <c r="C128" i="33"/>
  <c r="D127" i="33"/>
  <c r="D126" i="33"/>
  <c r="C120" i="33"/>
  <c r="D119" i="33"/>
  <c r="D118" i="33"/>
  <c r="C112" i="33"/>
  <c r="D111" i="33"/>
  <c r="D110" i="33"/>
  <c r="B105" i="33"/>
  <c r="B101" i="33"/>
  <c r="B100" i="33"/>
  <c r="B69" i="33"/>
  <c r="B68" i="33"/>
  <c r="B57" i="33"/>
  <c r="B56" i="33"/>
  <c r="B45" i="33"/>
  <c r="B44" i="33"/>
  <c r="B33" i="33"/>
  <c r="B32" i="33"/>
  <c r="B21" i="33"/>
  <c r="B20" i="33"/>
  <c r="C143" i="33"/>
  <c r="C135" i="33"/>
  <c r="C127" i="33"/>
  <c r="C119" i="33"/>
  <c r="C111" i="33"/>
  <c r="D146" i="33"/>
  <c r="D138" i="33"/>
  <c r="C146" i="33"/>
  <c r="D145" i="33"/>
  <c r="C142" i="33"/>
  <c r="D141" i="33"/>
  <c r="C138" i="33"/>
  <c r="D137" i="33"/>
  <c r="C134" i="33"/>
  <c r="D133" i="33"/>
  <c r="C130" i="33"/>
  <c r="D129" i="33"/>
  <c r="C126" i="33"/>
  <c r="D125" i="33"/>
  <c r="C122" i="33"/>
  <c r="D121" i="33"/>
  <c r="C118" i="33"/>
  <c r="D117" i="33"/>
  <c r="C114" i="33"/>
  <c r="D113" i="33"/>
  <c r="C110" i="33"/>
  <c r="D142" i="33"/>
  <c r="D134" i="33"/>
  <c r="C129" i="33"/>
  <c r="C125" i="33"/>
  <c r="C121" i="33"/>
  <c r="C117" i="33"/>
  <c r="C113" i="33"/>
  <c r="D106" i="33"/>
  <c r="D98" i="33"/>
  <c r="D86" i="33"/>
  <c r="D82" i="33"/>
  <c r="D78" i="33"/>
  <c r="D74" i="33"/>
  <c r="D70" i="33"/>
  <c r="D66" i="33"/>
  <c r="D62" i="33"/>
  <c r="D58" i="33"/>
  <c r="D54" i="33"/>
  <c r="D50" i="33"/>
  <c r="D46" i="33"/>
  <c r="D42" i="33"/>
  <c r="D38" i="33"/>
  <c r="D34" i="33"/>
  <c r="D30" i="33"/>
  <c r="D26" i="33"/>
  <c r="D22" i="33"/>
  <c r="D18" i="33"/>
  <c r="C106" i="33"/>
  <c r="D105" i="33"/>
  <c r="C102" i="33"/>
  <c r="D101" i="33"/>
  <c r="C98" i="33"/>
  <c r="D97" i="33"/>
  <c r="C94" i="33"/>
  <c r="D93" i="33"/>
  <c r="C90" i="33"/>
  <c r="D89" i="33"/>
  <c r="C86" i="33"/>
  <c r="D85" i="33"/>
  <c r="C82" i="33"/>
  <c r="D81" i="33"/>
  <c r="C78" i="33"/>
  <c r="D77" i="33"/>
  <c r="C74" i="33"/>
  <c r="D73" i="33"/>
  <c r="C70" i="33"/>
  <c r="D69" i="33"/>
  <c r="C66" i="33"/>
  <c r="D65" i="33"/>
  <c r="C62" i="33"/>
  <c r="D61" i="33"/>
  <c r="C58" i="33"/>
  <c r="D57" i="33"/>
  <c r="C54" i="33"/>
  <c r="D53" i="33"/>
  <c r="C50" i="33"/>
  <c r="D49" i="33"/>
  <c r="C46" i="33"/>
  <c r="D45" i="33"/>
  <c r="C42" i="33"/>
  <c r="D41" i="33"/>
  <c r="C38" i="33"/>
  <c r="D37" i="33"/>
  <c r="C34" i="33"/>
  <c r="D33" i="33"/>
  <c r="C30" i="33"/>
  <c r="D29" i="33"/>
  <c r="C26" i="33"/>
  <c r="D25" i="33"/>
  <c r="C22" i="33"/>
  <c r="D21" i="33"/>
  <c r="C18" i="33"/>
  <c r="D17" i="33"/>
  <c r="D102" i="33"/>
  <c r="D94" i="33"/>
  <c r="D90" i="33"/>
  <c r="D109" i="33"/>
  <c r="C13" i="33"/>
  <c r="AF19" i="10"/>
  <c r="C58" i="9" l="1"/>
  <c r="C56" i="9"/>
  <c r="C57" i="9"/>
  <c r="C49" i="9"/>
  <c r="G127" i="10" l="1"/>
  <c r="G56" i="10"/>
  <c r="G32" i="10"/>
  <c r="G22" i="10"/>
  <c r="P31" i="9" l="1"/>
  <c r="P29" i="9"/>
  <c r="P27" i="9"/>
  <c r="G17" i="10" l="1"/>
  <c r="P33" i="9" l="1"/>
  <c r="P25" i="9"/>
  <c r="P23" i="9"/>
  <c r="P21" i="9"/>
  <c r="P19" i="9" l="1"/>
  <c r="P17" i="9"/>
  <c r="P15" i="9"/>
  <c r="P13" i="9"/>
  <c r="C21" i="37" l="1"/>
  <c r="C26" i="37" s="1"/>
  <c r="H9" i="10" s="1"/>
  <c r="H44" i="10" l="1"/>
  <c r="J44" i="10" s="1"/>
  <c r="H45" i="10"/>
  <c r="J45" i="10" s="1"/>
  <c r="J36" i="10" s="1"/>
  <c r="H114" i="10"/>
  <c r="J114" i="10" s="1"/>
  <c r="H115" i="10"/>
  <c r="J115" i="10" s="1"/>
  <c r="H112" i="10"/>
  <c r="J112" i="10" s="1"/>
  <c r="H113" i="10"/>
  <c r="J113" i="10" s="1"/>
  <c r="H110" i="10"/>
  <c r="J110" i="10" s="1"/>
  <c r="H111" i="10"/>
  <c r="J111" i="10" s="1"/>
  <c r="H108" i="10"/>
  <c r="J108" i="10" s="1"/>
  <c r="H107" i="10"/>
  <c r="J107" i="10" s="1"/>
  <c r="H105" i="10"/>
  <c r="J105" i="10" s="1"/>
  <c r="H106" i="10"/>
  <c r="J106" i="10" s="1"/>
  <c r="H26" i="10"/>
  <c r="J26" i="10" s="1"/>
  <c r="H49" i="10"/>
  <c r="J49" i="10" s="1"/>
  <c r="H43" i="10"/>
  <c r="J43" i="10" s="1"/>
  <c r="H85" i="10"/>
  <c r="J85" i="10" s="1"/>
  <c r="H95" i="10"/>
  <c r="J95" i="10" s="1"/>
  <c r="H39" i="10"/>
  <c r="J39" i="10" s="1"/>
  <c r="H62" i="10"/>
  <c r="J62" i="10" s="1"/>
  <c r="H34" i="10"/>
  <c r="J34" i="10" s="1"/>
  <c r="H27" i="10"/>
  <c r="J27" i="10" s="1"/>
  <c r="H24" i="10"/>
  <c r="J24" i="10" s="1"/>
  <c r="H59" i="10"/>
  <c r="J59" i="10" s="1"/>
  <c r="H28" i="10"/>
  <c r="J28" i="10" s="1"/>
  <c r="H125" i="10"/>
  <c r="J125" i="10" s="1"/>
  <c r="H54" i="10"/>
  <c r="J54" i="10" s="1"/>
  <c r="H68" i="10"/>
  <c r="J68" i="10" s="1"/>
  <c r="H124" i="10"/>
  <c r="J124" i="10" s="1"/>
  <c r="H118" i="10"/>
  <c r="J118" i="10" s="1"/>
  <c r="H40" i="10"/>
  <c r="J40" i="10" s="1"/>
  <c r="H120" i="10"/>
  <c r="J120" i="10" s="1"/>
  <c r="H51" i="10"/>
  <c r="J51" i="10" s="1"/>
  <c r="H101" i="10"/>
  <c r="J101" i="10" s="1"/>
  <c r="H133" i="10"/>
  <c r="J133" i="10" s="1"/>
  <c r="H75" i="10"/>
  <c r="J75" i="10" s="1"/>
  <c r="H38" i="10"/>
  <c r="J38" i="10" s="1"/>
  <c r="H99" i="10"/>
  <c r="J99" i="10" s="1"/>
  <c r="H61" i="10"/>
  <c r="J61" i="10" s="1"/>
  <c r="H20" i="10"/>
  <c r="J20" i="10" s="1"/>
  <c r="H74" i="10"/>
  <c r="J74" i="10" s="1"/>
  <c r="H69" i="10"/>
  <c r="J69" i="10" s="1"/>
  <c r="H30" i="10"/>
  <c r="J30" i="10" s="1"/>
  <c r="H100" i="10"/>
  <c r="J100" i="10" s="1"/>
  <c r="H79" i="10"/>
  <c r="J79" i="10" s="1"/>
  <c r="H94" i="10"/>
  <c r="J94" i="10" s="1"/>
  <c r="H88" i="10"/>
  <c r="J88" i="10" s="1"/>
  <c r="H48" i="10"/>
  <c r="J48" i="10" s="1"/>
  <c r="H41" i="10"/>
  <c r="J41" i="10" s="1"/>
  <c r="H81" i="10"/>
  <c r="J81" i="10" s="1"/>
  <c r="H91" i="10"/>
  <c r="J91" i="10" s="1"/>
  <c r="H37" i="10"/>
  <c r="J37" i="10" s="1"/>
  <c r="H98" i="10"/>
  <c r="J98" i="10" s="1"/>
  <c r="H57" i="10"/>
  <c r="J57" i="10" s="1"/>
  <c r="H25" i="10"/>
  <c r="J25" i="10" s="1"/>
  <c r="H65" i="10"/>
  <c r="J65" i="10" s="1"/>
  <c r="H84" i="10"/>
  <c r="J84" i="10" s="1"/>
  <c r="H64" i="10"/>
  <c r="J64" i="10" s="1"/>
  <c r="H19" i="10"/>
  <c r="J19" i="10" s="1"/>
  <c r="H72" i="10"/>
  <c r="J72" i="10" s="1"/>
  <c r="H90" i="10"/>
  <c r="J90" i="10" s="1"/>
  <c r="H73" i="10"/>
  <c r="J73" i="10" s="1"/>
  <c r="H89" i="10"/>
  <c r="J89" i="10" s="1"/>
  <c r="H58" i="10"/>
  <c r="J58" i="10" s="1"/>
  <c r="H102" i="10"/>
  <c r="J102" i="10" s="1"/>
  <c r="H52" i="10"/>
  <c r="J52" i="10" s="1"/>
  <c r="H42" i="10"/>
  <c r="J42" i="10" s="1"/>
  <c r="H83" i="10"/>
  <c r="J83" i="10" s="1"/>
  <c r="H76" i="10"/>
  <c r="J76" i="10" s="1"/>
  <c r="H82" i="10"/>
  <c r="J82" i="10" s="1"/>
  <c r="H121" i="10"/>
  <c r="J121" i="10" s="1"/>
  <c r="H80" i="10"/>
  <c r="J80" i="10" s="1"/>
  <c r="H60" i="10"/>
  <c r="J60" i="10" s="1"/>
  <c r="H50" i="10"/>
  <c r="J50" i="10" s="1"/>
  <c r="H53" i="10"/>
  <c r="J53" i="10" s="1"/>
  <c r="H119" i="10"/>
  <c r="J119" i="10" s="1"/>
  <c r="H63" i="10"/>
  <c r="J63" i="10" s="1"/>
  <c r="H134" i="10"/>
  <c r="J134" i="10" s="1"/>
  <c r="H15" i="10"/>
  <c r="J15" i="10" s="1"/>
  <c r="J14" i="10" s="1"/>
  <c r="Q14" i="9" s="1"/>
  <c r="D14" i="9" s="1"/>
  <c r="B26" i="37"/>
  <c r="J104" i="10" l="1"/>
  <c r="J97" i="10"/>
  <c r="Q38" i="9" s="1"/>
  <c r="J123" i="10"/>
  <c r="J67" i="10"/>
  <c r="J93" i="10"/>
  <c r="Q36" i="9"/>
  <c r="J71" i="10"/>
  <c r="Q30" i="9" s="1"/>
  <c r="J78" i="10"/>
  <c r="J47" i="10"/>
  <c r="J87" i="10"/>
  <c r="J56" i="10"/>
  <c r="J117" i="10"/>
  <c r="H131" i="10"/>
  <c r="J131" i="10" s="1"/>
  <c r="H132" i="10"/>
  <c r="J132" i="10" s="1"/>
  <c r="H29" i="10"/>
  <c r="J29" i="10" s="1"/>
  <c r="H18" i="10"/>
  <c r="H130" i="10"/>
  <c r="J130" i="10" s="1"/>
  <c r="H23" i="10"/>
  <c r="J23" i="10" s="1"/>
  <c r="H33" i="10"/>
  <c r="J33" i="10" s="1"/>
  <c r="J32" i="10" s="1"/>
  <c r="H128" i="10"/>
  <c r="J128" i="10" s="1"/>
  <c r="L9" i="10"/>
  <c r="L114" i="10" l="1"/>
  <c r="AA114" i="10" s="1"/>
  <c r="L115" i="10"/>
  <c r="X114" i="10"/>
  <c r="AM114" i="10"/>
  <c r="U114" i="10"/>
  <c r="AJ114" i="10"/>
  <c r="AP114" i="10" s="1"/>
  <c r="R114" i="10"/>
  <c r="O114" i="10"/>
  <c r="L112" i="10"/>
  <c r="L113" i="10"/>
  <c r="L111" i="10"/>
  <c r="L110" i="10"/>
  <c r="L109" i="10"/>
  <c r="L108" i="10"/>
  <c r="L107" i="10"/>
  <c r="AA107" i="10" s="1"/>
  <c r="Q42" i="9"/>
  <c r="J42" i="9" s="1"/>
  <c r="Q40" i="9"/>
  <c r="F40" i="9" s="1"/>
  <c r="L26" i="10"/>
  <c r="AA26" i="10" s="1"/>
  <c r="L106" i="10"/>
  <c r="L105" i="10"/>
  <c r="H38" i="9"/>
  <c r="L38" i="9"/>
  <c r="I38" i="9"/>
  <c r="F38" i="9"/>
  <c r="E38" i="9"/>
  <c r="N38" i="9"/>
  <c r="M38" i="9"/>
  <c r="J38" i="9"/>
  <c r="G38" i="9"/>
  <c r="D38" i="9"/>
  <c r="K38" i="9"/>
  <c r="O38" i="9"/>
  <c r="N36" i="9"/>
  <c r="D36" i="9"/>
  <c r="O36" i="9"/>
  <c r="L36" i="9"/>
  <c r="M36" i="9"/>
  <c r="H36" i="9"/>
  <c r="G36" i="9"/>
  <c r="F36" i="9"/>
  <c r="E36" i="9"/>
  <c r="I36" i="9"/>
  <c r="J36" i="9"/>
  <c r="K36" i="9"/>
  <c r="L49" i="10"/>
  <c r="AJ49" i="10" s="1"/>
  <c r="L102" i="10"/>
  <c r="AA102" i="10" s="1"/>
  <c r="L101" i="10"/>
  <c r="AA101" i="10" s="1"/>
  <c r="L100" i="10"/>
  <c r="L63" i="10"/>
  <c r="AA63" i="10" s="1"/>
  <c r="J22" i="10"/>
  <c r="J127" i="10"/>
  <c r="L134" i="10"/>
  <c r="L85" i="10"/>
  <c r="O85" i="10" s="1"/>
  <c r="L133" i="10"/>
  <c r="Q34" i="9"/>
  <c r="N34" i="9" s="1"/>
  <c r="L81" i="10"/>
  <c r="R81" i="10" s="1"/>
  <c r="L83" i="10"/>
  <c r="L82" i="10"/>
  <c r="L84" i="10"/>
  <c r="L80" i="10"/>
  <c r="L79" i="10"/>
  <c r="L125" i="10"/>
  <c r="R125" i="10" s="1"/>
  <c r="L124" i="10"/>
  <c r="L94" i="10"/>
  <c r="L95" i="10"/>
  <c r="L75" i="10"/>
  <c r="R75" i="10" s="1"/>
  <c r="L91" i="10"/>
  <c r="L76" i="10"/>
  <c r="AA76" i="10" s="1"/>
  <c r="L74" i="10"/>
  <c r="L72" i="10"/>
  <c r="L73" i="10"/>
  <c r="L119" i="10"/>
  <c r="R119" i="10" s="1"/>
  <c r="L121" i="10"/>
  <c r="L62" i="10"/>
  <c r="L118" i="10"/>
  <c r="L120" i="10"/>
  <c r="L99" i="10"/>
  <c r="L98" i="10"/>
  <c r="L90" i="10"/>
  <c r="L89" i="10"/>
  <c r="L88" i="10"/>
  <c r="L34" i="10"/>
  <c r="L57" i="10"/>
  <c r="L59" i="10"/>
  <c r="L68" i="10"/>
  <c r="L69" i="10"/>
  <c r="L60" i="10"/>
  <c r="L61" i="10"/>
  <c r="L58" i="10"/>
  <c r="L27" i="10"/>
  <c r="X27" i="10" s="1"/>
  <c r="L28" i="10"/>
  <c r="L24" i="10"/>
  <c r="L25" i="10"/>
  <c r="Q26" i="9"/>
  <c r="O26" i="9" s="1"/>
  <c r="L19" i="10"/>
  <c r="AM19" i="10" s="1"/>
  <c r="L35" i="10"/>
  <c r="Q24" i="9"/>
  <c r="L24" i="9" s="1"/>
  <c r="Q20" i="9"/>
  <c r="I20" i="9" s="1"/>
  <c r="Q32" i="9"/>
  <c r="O32" i="9" s="1"/>
  <c r="Q28" i="9"/>
  <c r="O28" i="9" s="1"/>
  <c r="J18" i="10"/>
  <c r="J17" i="10" s="1"/>
  <c r="L33" i="10"/>
  <c r="L128" i="10"/>
  <c r="L130" i="10"/>
  <c r="L131" i="10"/>
  <c r="L23" i="10"/>
  <c r="L132" i="10"/>
  <c r="G30" i="9"/>
  <c r="N30" i="9"/>
  <c r="H30" i="9"/>
  <c r="E30" i="9"/>
  <c r="K30" i="9"/>
  <c r="F30" i="9"/>
  <c r="D30" i="9"/>
  <c r="O30" i="9"/>
  <c r="L30" i="9"/>
  <c r="M30" i="9"/>
  <c r="J30" i="9"/>
  <c r="I30" i="9"/>
  <c r="P38" i="9" l="1"/>
  <c r="P30" i="9"/>
  <c r="Q44" i="9"/>
  <c r="E44" i="9" s="1"/>
  <c r="Q46" i="9"/>
  <c r="AA115" i="10"/>
  <c r="X115" i="10"/>
  <c r="AM115" i="10"/>
  <c r="U115" i="10"/>
  <c r="AJ115" i="10"/>
  <c r="R115" i="10"/>
  <c r="O115" i="10"/>
  <c r="AM107" i="10"/>
  <c r="AD114" i="10"/>
  <c r="AG114" i="10" s="1"/>
  <c r="AA113" i="10"/>
  <c r="X113" i="10"/>
  <c r="AM113" i="10"/>
  <c r="U113" i="10"/>
  <c r="AJ113" i="10"/>
  <c r="R113" i="10"/>
  <c r="O113" i="10"/>
  <c r="O112" i="10"/>
  <c r="AA112" i="10"/>
  <c r="X112" i="10"/>
  <c r="AJ112" i="10"/>
  <c r="R112" i="10"/>
  <c r="AM112" i="10"/>
  <c r="U112" i="10"/>
  <c r="AA110" i="10"/>
  <c r="X110" i="10"/>
  <c r="AJ110" i="10"/>
  <c r="O110" i="10"/>
  <c r="AM110" i="10"/>
  <c r="U110" i="10"/>
  <c r="R110" i="10"/>
  <c r="AA111" i="10"/>
  <c r="X111" i="10"/>
  <c r="AM111" i="10"/>
  <c r="U111" i="10"/>
  <c r="AJ111" i="10"/>
  <c r="AP111" i="10" s="1"/>
  <c r="R111" i="10"/>
  <c r="O111" i="10"/>
  <c r="AA108" i="10"/>
  <c r="X108" i="10"/>
  <c r="O108" i="10"/>
  <c r="AM108" i="10"/>
  <c r="U108" i="10"/>
  <c r="AJ108" i="10"/>
  <c r="AP108" i="10" s="1"/>
  <c r="R108" i="10"/>
  <c r="AA109" i="10"/>
  <c r="X109" i="10"/>
  <c r="AM109" i="10"/>
  <c r="U109" i="10"/>
  <c r="AJ109" i="10"/>
  <c r="R109" i="10"/>
  <c r="O109" i="10"/>
  <c r="U107" i="10"/>
  <c r="R26" i="10"/>
  <c r="O107" i="10"/>
  <c r="R107" i="10"/>
  <c r="AJ107" i="10"/>
  <c r="AP107" i="10" s="1"/>
  <c r="J136" i="10"/>
  <c r="X107" i="10"/>
  <c r="O26" i="10"/>
  <c r="K42" i="9"/>
  <c r="G42" i="9"/>
  <c r="H42" i="9"/>
  <c r="M42" i="9"/>
  <c r="F42" i="9"/>
  <c r="E42" i="9"/>
  <c r="L42" i="9"/>
  <c r="I42" i="9"/>
  <c r="D42" i="9"/>
  <c r="O42" i="9"/>
  <c r="N42" i="9"/>
  <c r="J40" i="9"/>
  <c r="D40" i="9"/>
  <c r="M40" i="9"/>
  <c r="O40" i="9"/>
  <c r="I40" i="9"/>
  <c r="G40" i="9"/>
  <c r="N40" i="9"/>
  <c r="H40" i="9"/>
  <c r="L40" i="9"/>
  <c r="E40" i="9"/>
  <c r="K40" i="9"/>
  <c r="AJ26" i="10"/>
  <c r="AM26" i="10"/>
  <c r="U26" i="10"/>
  <c r="X26" i="10"/>
  <c r="O105" i="10"/>
  <c r="AA105" i="10"/>
  <c r="X105" i="10"/>
  <c r="AM105" i="10"/>
  <c r="U105" i="10"/>
  <c r="AJ105" i="10"/>
  <c r="R105" i="10"/>
  <c r="AA106" i="10"/>
  <c r="X106" i="10"/>
  <c r="AM106" i="10"/>
  <c r="U106" i="10"/>
  <c r="AJ106" i="10"/>
  <c r="R106" i="10"/>
  <c r="O106" i="10"/>
  <c r="P36" i="9"/>
  <c r="Q16" i="9"/>
  <c r="F16" i="9" s="1"/>
  <c r="O49" i="10"/>
  <c r="U49" i="10"/>
  <c r="AM49" i="10"/>
  <c r="AP49" i="10" s="1"/>
  <c r="X49" i="10"/>
  <c r="AA49" i="10"/>
  <c r="AJ102" i="10"/>
  <c r="AM102" i="10"/>
  <c r="R49" i="10"/>
  <c r="O102" i="10"/>
  <c r="R102" i="10"/>
  <c r="U102" i="10"/>
  <c r="AA14" i="10"/>
  <c r="X14" i="10"/>
  <c r="AM14" i="10"/>
  <c r="U14" i="10"/>
  <c r="AJ14" i="10"/>
  <c r="R14" i="10"/>
  <c r="O101" i="10"/>
  <c r="X102" i="10"/>
  <c r="R101" i="10"/>
  <c r="AJ101" i="10"/>
  <c r="U101" i="10"/>
  <c r="AM101" i="10"/>
  <c r="X101" i="10"/>
  <c r="AA100" i="10"/>
  <c r="X100" i="10"/>
  <c r="AM100" i="10"/>
  <c r="U100" i="10"/>
  <c r="AJ100" i="10"/>
  <c r="R100" i="10"/>
  <c r="O100" i="10"/>
  <c r="X85" i="10"/>
  <c r="R63" i="10"/>
  <c r="AM63" i="10"/>
  <c r="O63" i="10"/>
  <c r="AJ63" i="10"/>
  <c r="U63" i="10"/>
  <c r="X63" i="10"/>
  <c r="AM85" i="10"/>
  <c r="U85" i="10"/>
  <c r="F34" i="9"/>
  <c r="E34" i="9"/>
  <c r="R85" i="10"/>
  <c r="D34" i="9"/>
  <c r="AJ85" i="10"/>
  <c r="X134" i="10"/>
  <c r="AA134" i="10"/>
  <c r="AM134" i="10"/>
  <c r="U134" i="10"/>
  <c r="AJ134" i="10"/>
  <c r="R134" i="10"/>
  <c r="O134" i="10"/>
  <c r="AA85" i="10"/>
  <c r="AA133" i="10"/>
  <c r="U133" i="10"/>
  <c r="X133" i="10"/>
  <c r="AM133" i="10"/>
  <c r="AJ133" i="10"/>
  <c r="R133" i="10"/>
  <c r="O133" i="10"/>
  <c r="K34" i="9"/>
  <c r="G34" i="9"/>
  <c r="I34" i="9"/>
  <c r="H34" i="9"/>
  <c r="L34" i="9"/>
  <c r="O34" i="9"/>
  <c r="J34" i="9"/>
  <c r="M34" i="9"/>
  <c r="X81" i="10"/>
  <c r="U125" i="10"/>
  <c r="AJ81" i="10"/>
  <c r="AM81" i="10"/>
  <c r="AA81" i="10"/>
  <c r="AM125" i="10"/>
  <c r="O81" i="10"/>
  <c r="U81" i="10"/>
  <c r="AA84" i="10"/>
  <c r="X84" i="10"/>
  <c r="AM84" i="10"/>
  <c r="U84" i="10"/>
  <c r="AJ84" i="10"/>
  <c r="R84" i="10"/>
  <c r="O84" i="10"/>
  <c r="AM82" i="10"/>
  <c r="U82" i="10"/>
  <c r="AJ82" i="10"/>
  <c r="R82" i="10"/>
  <c r="O82" i="10"/>
  <c r="AA82" i="10"/>
  <c r="X82" i="10"/>
  <c r="AA125" i="10"/>
  <c r="U83" i="10"/>
  <c r="AA83" i="10"/>
  <c r="X83" i="10"/>
  <c r="AM83" i="10"/>
  <c r="AJ83" i="10"/>
  <c r="R83" i="10"/>
  <c r="O83" i="10"/>
  <c r="X125" i="10"/>
  <c r="O125" i="10"/>
  <c r="AJ125" i="10"/>
  <c r="O80" i="10"/>
  <c r="AM80" i="10"/>
  <c r="U80" i="10"/>
  <c r="X80" i="10"/>
  <c r="AA80" i="10"/>
  <c r="AJ80" i="10"/>
  <c r="R80" i="10"/>
  <c r="X79" i="10"/>
  <c r="AM79" i="10"/>
  <c r="U79" i="10"/>
  <c r="AJ79" i="10"/>
  <c r="R79" i="10"/>
  <c r="O79" i="10"/>
  <c r="AA79" i="10"/>
  <c r="O124" i="10"/>
  <c r="AA124" i="10"/>
  <c r="U124" i="10"/>
  <c r="X124" i="10"/>
  <c r="R124" i="10"/>
  <c r="AJ124" i="10"/>
  <c r="AM124" i="10"/>
  <c r="U75" i="10"/>
  <c r="O95" i="10"/>
  <c r="L93" i="10"/>
  <c r="AJ95" i="10"/>
  <c r="AJ93" i="10" s="1"/>
  <c r="R95" i="10"/>
  <c r="R93" i="10" s="1"/>
  <c r="AA95" i="10"/>
  <c r="AA93" i="10" s="1"/>
  <c r="X95" i="10"/>
  <c r="X93" i="10" s="1"/>
  <c r="AM95" i="10"/>
  <c r="AM93" i="10" s="1"/>
  <c r="U95" i="10"/>
  <c r="U93" i="10" s="1"/>
  <c r="X75" i="10"/>
  <c r="AA94" i="10"/>
  <c r="X94" i="10"/>
  <c r="AM94" i="10"/>
  <c r="U94" i="10"/>
  <c r="O94" i="10"/>
  <c r="AJ94" i="10"/>
  <c r="R94" i="10"/>
  <c r="AJ75" i="10"/>
  <c r="O75" i="10"/>
  <c r="AM75" i="10"/>
  <c r="AA75" i="10"/>
  <c r="AA91" i="10"/>
  <c r="X91" i="10"/>
  <c r="AJ91" i="10"/>
  <c r="R91" i="10"/>
  <c r="AM91" i="10"/>
  <c r="U91" i="10"/>
  <c r="O91" i="10"/>
  <c r="AJ76" i="10"/>
  <c r="AM76" i="10"/>
  <c r="O76" i="10"/>
  <c r="R76" i="10"/>
  <c r="U76" i="10"/>
  <c r="X76" i="10"/>
  <c r="AA74" i="10"/>
  <c r="X74" i="10"/>
  <c r="AM74" i="10"/>
  <c r="U74" i="10"/>
  <c r="AJ74" i="10"/>
  <c r="R74" i="10"/>
  <c r="O74" i="10"/>
  <c r="AA73" i="10"/>
  <c r="X73" i="10"/>
  <c r="AM73" i="10"/>
  <c r="U73" i="10"/>
  <c r="O73" i="10"/>
  <c r="AJ73" i="10"/>
  <c r="R73" i="10"/>
  <c r="O72" i="10"/>
  <c r="X72" i="10"/>
  <c r="AA72" i="10"/>
  <c r="AM72" i="10"/>
  <c r="U72" i="10"/>
  <c r="AJ72" i="10"/>
  <c r="R72" i="10"/>
  <c r="O119" i="10"/>
  <c r="AJ119" i="10"/>
  <c r="AM119" i="10"/>
  <c r="X119" i="10"/>
  <c r="U119" i="10"/>
  <c r="AA119" i="10"/>
  <c r="AA121" i="10"/>
  <c r="X121" i="10"/>
  <c r="AM121" i="10"/>
  <c r="U121" i="10"/>
  <c r="AJ121" i="10"/>
  <c r="R121" i="10"/>
  <c r="O121" i="10"/>
  <c r="O120" i="10"/>
  <c r="AA120" i="10"/>
  <c r="AM120" i="10"/>
  <c r="U120" i="10"/>
  <c r="X120" i="10"/>
  <c r="AJ120" i="10"/>
  <c r="R120" i="10"/>
  <c r="AA118" i="10"/>
  <c r="X118" i="10"/>
  <c r="AM118" i="10"/>
  <c r="U118" i="10"/>
  <c r="AJ118" i="10"/>
  <c r="R118" i="10"/>
  <c r="O118" i="10"/>
  <c r="X62" i="10"/>
  <c r="U62" i="10"/>
  <c r="R62" i="10"/>
  <c r="O62" i="10"/>
  <c r="AM62" i="10"/>
  <c r="AJ62" i="10"/>
  <c r="AA62" i="10"/>
  <c r="R99" i="10"/>
  <c r="AA99" i="10"/>
  <c r="AJ99" i="10"/>
  <c r="X99" i="10"/>
  <c r="U99" i="10"/>
  <c r="O99" i="10"/>
  <c r="AM99" i="10"/>
  <c r="AA98" i="10"/>
  <c r="X98" i="10"/>
  <c r="AM98" i="10"/>
  <c r="U98" i="10"/>
  <c r="AJ98" i="10"/>
  <c r="R98" i="10"/>
  <c r="O98" i="10"/>
  <c r="R89" i="10"/>
  <c r="AA89" i="10"/>
  <c r="AJ89" i="10"/>
  <c r="O89" i="10"/>
  <c r="X89" i="10"/>
  <c r="AM89" i="10"/>
  <c r="U89" i="10"/>
  <c r="AA90" i="10"/>
  <c r="AM90" i="10"/>
  <c r="U90" i="10"/>
  <c r="AJ90" i="10"/>
  <c r="R90" i="10"/>
  <c r="X90" i="10"/>
  <c r="O90" i="10"/>
  <c r="X88" i="10"/>
  <c r="AM88" i="10"/>
  <c r="U88" i="10"/>
  <c r="AJ88" i="10"/>
  <c r="R88" i="10"/>
  <c r="O88" i="10"/>
  <c r="AA88" i="10"/>
  <c r="AM87" i="10"/>
  <c r="U87" i="10"/>
  <c r="X87" i="10"/>
  <c r="AA87" i="10"/>
  <c r="L87" i="10"/>
  <c r="AJ87" i="10"/>
  <c r="R87" i="10"/>
  <c r="R34" i="10"/>
  <c r="X34" i="10"/>
  <c r="AA34" i="10"/>
  <c r="O34" i="10"/>
  <c r="AM34" i="10"/>
  <c r="U34" i="10"/>
  <c r="AJ34" i="10"/>
  <c r="L67" i="10"/>
  <c r="AA69" i="10"/>
  <c r="AA67" i="10" s="1"/>
  <c r="U69" i="10"/>
  <c r="U67" i="10" s="1"/>
  <c r="O69" i="10"/>
  <c r="AM69" i="10"/>
  <c r="AM67" i="10" s="1"/>
  <c r="R69" i="10"/>
  <c r="R67" i="10" s="1"/>
  <c r="AJ69" i="10"/>
  <c r="AJ67" i="10" s="1"/>
  <c r="X69" i="10"/>
  <c r="X67" i="10" s="1"/>
  <c r="U58" i="10"/>
  <c r="AM58" i="10"/>
  <c r="R58" i="10"/>
  <c r="X58" i="10"/>
  <c r="AJ58" i="10"/>
  <c r="O58" i="10"/>
  <c r="AA58" i="10"/>
  <c r="U61" i="10"/>
  <c r="AA61" i="10"/>
  <c r="AJ61" i="10"/>
  <c r="R61" i="10"/>
  <c r="O61" i="10"/>
  <c r="X61" i="10"/>
  <c r="AM61" i="10"/>
  <c r="X60" i="10"/>
  <c r="O60" i="10"/>
  <c r="AA60" i="10"/>
  <c r="U60" i="10"/>
  <c r="AM60" i="10"/>
  <c r="R60" i="10"/>
  <c r="AJ60" i="10"/>
  <c r="X68" i="10"/>
  <c r="AM68" i="10"/>
  <c r="U68" i="10"/>
  <c r="AJ68" i="10"/>
  <c r="R68" i="10"/>
  <c r="AA68" i="10"/>
  <c r="O68" i="10"/>
  <c r="X59" i="10"/>
  <c r="U59" i="10"/>
  <c r="R59" i="10"/>
  <c r="AJ59" i="10"/>
  <c r="O59" i="10"/>
  <c r="AM59" i="10"/>
  <c r="AA59" i="10"/>
  <c r="AM57" i="10"/>
  <c r="AA57" i="10"/>
  <c r="O57" i="10"/>
  <c r="U57" i="10"/>
  <c r="X57" i="10"/>
  <c r="AJ57" i="10"/>
  <c r="R57" i="10"/>
  <c r="O27" i="10"/>
  <c r="U27" i="10"/>
  <c r="AA27" i="10"/>
  <c r="R27" i="10"/>
  <c r="AJ27" i="10"/>
  <c r="AM27" i="10"/>
  <c r="L36" i="10"/>
  <c r="U25" i="10"/>
  <c r="AM25" i="10"/>
  <c r="R25" i="10"/>
  <c r="AJ25" i="10"/>
  <c r="X25" i="10"/>
  <c r="AA25" i="10"/>
  <c r="O25" i="10"/>
  <c r="R24" i="10"/>
  <c r="U24" i="10"/>
  <c r="AM24" i="10"/>
  <c r="X24" i="10"/>
  <c r="O24" i="10"/>
  <c r="AA24" i="10"/>
  <c r="AJ24" i="10"/>
  <c r="X28" i="10"/>
  <c r="AM28" i="10"/>
  <c r="AA28" i="10"/>
  <c r="O28" i="10"/>
  <c r="R28" i="10"/>
  <c r="AJ28" i="10"/>
  <c r="U28" i="10"/>
  <c r="K26" i="9"/>
  <c r="L26" i="9"/>
  <c r="J26" i="9"/>
  <c r="I26" i="9"/>
  <c r="H26" i="9"/>
  <c r="E26" i="9"/>
  <c r="M26" i="9"/>
  <c r="N26" i="9"/>
  <c r="G26" i="9"/>
  <c r="F26" i="9"/>
  <c r="D26" i="9"/>
  <c r="Q18" i="9"/>
  <c r="M18" i="9" s="1"/>
  <c r="Q22" i="9"/>
  <c r="J22" i="9" s="1"/>
  <c r="O35" i="10"/>
  <c r="AA35" i="10"/>
  <c r="X35" i="10"/>
  <c r="R35" i="10"/>
  <c r="AM35" i="10"/>
  <c r="U35" i="10"/>
  <c r="AJ35" i="10"/>
  <c r="J24" i="9"/>
  <c r="O24" i="9"/>
  <c r="K24" i="9"/>
  <c r="M24" i="9"/>
  <c r="E24" i="9"/>
  <c r="H24" i="9"/>
  <c r="F24" i="9"/>
  <c r="G24" i="9"/>
  <c r="I24" i="9"/>
  <c r="D24" i="9"/>
  <c r="N24" i="9"/>
  <c r="O20" i="9"/>
  <c r="M20" i="9"/>
  <c r="E20" i="9"/>
  <c r="H20" i="9"/>
  <c r="D20" i="9"/>
  <c r="K20" i="9"/>
  <c r="N20" i="9"/>
  <c r="G20" i="9"/>
  <c r="L20" i="9"/>
  <c r="F20" i="9"/>
  <c r="J20" i="9"/>
  <c r="F32" i="9"/>
  <c r="H32" i="9"/>
  <c r="N32" i="9"/>
  <c r="J32" i="9"/>
  <c r="G32" i="9"/>
  <c r="M32" i="9"/>
  <c r="D32" i="9"/>
  <c r="E32" i="9"/>
  <c r="L32" i="9"/>
  <c r="I32" i="9"/>
  <c r="K32" i="9"/>
  <c r="AM131" i="10"/>
  <c r="X131" i="10"/>
  <c r="AJ131" i="10"/>
  <c r="U131" i="10"/>
  <c r="R131" i="10"/>
  <c r="AA131" i="10"/>
  <c r="O131" i="10"/>
  <c r="AM23" i="10"/>
  <c r="X23" i="10"/>
  <c r="AJ23" i="10"/>
  <c r="U23" i="10"/>
  <c r="R23" i="10"/>
  <c r="AA23" i="10"/>
  <c r="O23" i="10"/>
  <c r="R130" i="10"/>
  <c r="AM130" i="10"/>
  <c r="AA130" i="10"/>
  <c r="O130" i="10"/>
  <c r="AJ130" i="10"/>
  <c r="X130" i="10"/>
  <c r="U130" i="10"/>
  <c r="AJ33" i="10"/>
  <c r="U33" i="10"/>
  <c r="R33" i="10"/>
  <c r="AA33" i="10"/>
  <c r="O33" i="10"/>
  <c r="AM33" i="10"/>
  <c r="X33" i="10"/>
  <c r="AJ132" i="10"/>
  <c r="U132" i="10"/>
  <c r="R132" i="10"/>
  <c r="AA132" i="10"/>
  <c r="O132" i="10"/>
  <c r="AM132" i="10"/>
  <c r="X132" i="10"/>
  <c r="AM128" i="10"/>
  <c r="AA128" i="10"/>
  <c r="O128" i="10"/>
  <c r="AJ128" i="10"/>
  <c r="X128" i="10"/>
  <c r="U128" i="10"/>
  <c r="R128" i="10"/>
  <c r="AJ19" i="10"/>
  <c r="AP19" i="10" s="1"/>
  <c r="U19" i="10"/>
  <c r="R19" i="10"/>
  <c r="O19" i="10"/>
  <c r="AA19" i="10"/>
  <c r="X19" i="10"/>
  <c r="G28" i="9"/>
  <c r="D28" i="9"/>
  <c r="M28" i="9"/>
  <c r="H28" i="9"/>
  <c r="K28" i="9"/>
  <c r="I28" i="9"/>
  <c r="E28" i="9"/>
  <c r="J28" i="9"/>
  <c r="N28" i="9"/>
  <c r="L28" i="9"/>
  <c r="F28" i="9"/>
  <c r="L22" i="10"/>
  <c r="L127" i="10"/>
  <c r="L32" i="10"/>
  <c r="L56" i="10"/>
  <c r="P34" i="9" l="1"/>
  <c r="P40" i="9"/>
  <c r="P42" i="9"/>
  <c r="J44" i="9"/>
  <c r="M44" i="9"/>
  <c r="H44" i="9"/>
  <c r="F44" i="9"/>
  <c r="D44" i="9"/>
  <c r="G44" i="9"/>
  <c r="O44" i="9"/>
  <c r="I44" i="9"/>
  <c r="L44" i="9"/>
  <c r="N44" i="9"/>
  <c r="K44" i="9"/>
  <c r="AP115" i="10"/>
  <c r="N46" i="9"/>
  <c r="K46" i="9"/>
  <c r="J46" i="9"/>
  <c r="G46" i="9"/>
  <c r="E46" i="9"/>
  <c r="M46" i="9"/>
  <c r="O46" i="9"/>
  <c r="H46" i="9"/>
  <c r="L46" i="9"/>
  <c r="I46" i="9"/>
  <c r="F46" i="9"/>
  <c r="D46" i="9"/>
  <c r="AP113" i="10"/>
  <c r="AD115" i="10"/>
  <c r="AG115" i="10" s="1"/>
  <c r="AP112" i="10"/>
  <c r="AP110" i="10"/>
  <c r="AP109" i="10"/>
  <c r="AD113" i="10"/>
  <c r="AG113" i="10" s="1"/>
  <c r="AD112" i="10"/>
  <c r="AG112" i="10" s="1"/>
  <c r="AD110" i="10"/>
  <c r="AG110" i="10" s="1"/>
  <c r="AD111" i="10"/>
  <c r="AG111" i="10" s="1"/>
  <c r="AD108" i="10"/>
  <c r="AG108" i="10" s="1"/>
  <c r="AP26" i="10"/>
  <c r="AD26" i="10"/>
  <c r="AG26" i="10" s="1"/>
  <c r="AD109" i="10"/>
  <c r="AG109" i="10" s="1"/>
  <c r="AD107" i="10"/>
  <c r="AG107" i="10" s="1"/>
  <c r="AP106" i="10"/>
  <c r="AP105" i="10"/>
  <c r="AD105" i="10"/>
  <c r="AG105" i="10" s="1"/>
  <c r="AD106" i="10"/>
  <c r="AG106" i="10" s="1"/>
  <c r="AD49" i="10"/>
  <c r="AG49" i="10" s="1"/>
  <c r="AP102" i="10"/>
  <c r="AD102" i="10"/>
  <c r="AG102" i="10" s="1"/>
  <c r="AP14" i="10"/>
  <c r="O14" i="10"/>
  <c r="AD101" i="10"/>
  <c r="AG101" i="10" s="1"/>
  <c r="AP63" i="10"/>
  <c r="AP100" i="10"/>
  <c r="AP101" i="10"/>
  <c r="AD100" i="10"/>
  <c r="AG100" i="10" s="1"/>
  <c r="AD63" i="10"/>
  <c r="AG63" i="10" s="1"/>
  <c r="AD85" i="10"/>
  <c r="AG85" i="10" s="1"/>
  <c r="AP85" i="10"/>
  <c r="U127" i="10"/>
  <c r="X127" i="10"/>
  <c r="AP134" i="10"/>
  <c r="AP133" i="10"/>
  <c r="AD125" i="10"/>
  <c r="AG125" i="10" s="1"/>
  <c r="AD134" i="10"/>
  <c r="AG134" i="10" s="1"/>
  <c r="AP82" i="10"/>
  <c r="AD133" i="10"/>
  <c r="AG133" i="10" s="1"/>
  <c r="AP84" i="10"/>
  <c r="R127" i="10"/>
  <c r="AJ127" i="10"/>
  <c r="O127" i="10"/>
  <c r="AA127" i="10"/>
  <c r="AM127" i="10"/>
  <c r="AP81" i="10"/>
  <c r="AD81" i="10"/>
  <c r="AG81" i="10" s="1"/>
  <c r="L17" i="10"/>
  <c r="AP125" i="10"/>
  <c r="AD82" i="10"/>
  <c r="AG82" i="10" s="1"/>
  <c r="AP83" i="10"/>
  <c r="AP79" i="10"/>
  <c r="AD83" i="10"/>
  <c r="AG83" i="10" s="1"/>
  <c r="AD84" i="10"/>
  <c r="AG84" i="10" s="1"/>
  <c r="AP80" i="10"/>
  <c r="AD80" i="10"/>
  <c r="AG80" i="10" s="1"/>
  <c r="AD79" i="10"/>
  <c r="AG79" i="10" s="1"/>
  <c r="AP124" i="10"/>
  <c r="AP95" i="10"/>
  <c r="AP93" i="10" s="1"/>
  <c r="AD124" i="10"/>
  <c r="AG124" i="10" s="1"/>
  <c r="AP94" i="10"/>
  <c r="AP75" i="10"/>
  <c r="AD94" i="10"/>
  <c r="AG94" i="10" s="1"/>
  <c r="O93" i="10"/>
  <c r="AD95" i="10"/>
  <c r="AD75" i="10"/>
  <c r="AG75" i="10" s="1"/>
  <c r="AP74" i="10"/>
  <c r="AP91" i="10"/>
  <c r="AD91" i="10"/>
  <c r="AG91" i="10" s="1"/>
  <c r="AD76" i="10"/>
  <c r="AG76" i="10" s="1"/>
  <c r="P32" i="9"/>
  <c r="AP76" i="10"/>
  <c r="AD74" i="10"/>
  <c r="AG74" i="10" s="1"/>
  <c r="AP73" i="10"/>
  <c r="AP72" i="10"/>
  <c r="AD73" i="10"/>
  <c r="AG73" i="10" s="1"/>
  <c r="AD72" i="10"/>
  <c r="AG72" i="10" s="1"/>
  <c r="AP119" i="10"/>
  <c r="AP118" i="10"/>
  <c r="AP121" i="10"/>
  <c r="AD119" i="10"/>
  <c r="AG119" i="10" s="1"/>
  <c r="AD121" i="10"/>
  <c r="AG121" i="10" s="1"/>
  <c r="AP120" i="10"/>
  <c r="AP62" i="10"/>
  <c r="AD62" i="10"/>
  <c r="AG62" i="10" s="1"/>
  <c r="AD118" i="10"/>
  <c r="AG118" i="10" s="1"/>
  <c r="AD120" i="10"/>
  <c r="AG120" i="10" s="1"/>
  <c r="AD99" i="10"/>
  <c r="AG99" i="10" s="1"/>
  <c r="AP99" i="10"/>
  <c r="AP98" i="10"/>
  <c r="AD98" i="10"/>
  <c r="AG98" i="10" s="1"/>
  <c r="J14" i="9"/>
  <c r="AP60" i="10"/>
  <c r="AP89" i="10"/>
  <c r="AP90" i="10"/>
  <c r="AP88" i="10"/>
  <c r="AD88" i="10"/>
  <c r="AG88" i="10" s="1"/>
  <c r="AD90" i="10"/>
  <c r="AG90" i="10" s="1"/>
  <c r="AP34" i="10"/>
  <c r="AD89" i="10"/>
  <c r="AG89" i="10" s="1"/>
  <c r="O87" i="10"/>
  <c r="AD34" i="10"/>
  <c r="AG34" i="10" s="1"/>
  <c r="AP87" i="10"/>
  <c r="AP68" i="10"/>
  <c r="AP58" i="10"/>
  <c r="AP57" i="10"/>
  <c r="AD59" i="10"/>
  <c r="AG59" i="10" s="1"/>
  <c r="AD27" i="10"/>
  <c r="AG27" i="10" s="1"/>
  <c r="AP59" i="10"/>
  <c r="AD58" i="10"/>
  <c r="AG58" i="10" s="1"/>
  <c r="AD57" i="10"/>
  <c r="AG57" i="10" s="1"/>
  <c r="O67" i="10"/>
  <c r="AD69" i="10"/>
  <c r="AP61" i="10"/>
  <c r="AP69" i="10"/>
  <c r="AP67" i="10" s="1"/>
  <c r="AD60" i="10"/>
  <c r="AG60" i="10" s="1"/>
  <c r="AD61" i="10"/>
  <c r="AG61" i="10" s="1"/>
  <c r="AD68" i="10"/>
  <c r="AG68" i="10" s="1"/>
  <c r="AP27" i="10"/>
  <c r="AP25" i="10"/>
  <c r="AP28" i="10"/>
  <c r="AP24" i="10"/>
  <c r="AD25" i="10"/>
  <c r="AG25" i="10" s="1"/>
  <c r="AD24" i="10"/>
  <c r="AG24" i="10" s="1"/>
  <c r="AD28" i="10"/>
  <c r="AG28" i="10" s="1"/>
  <c r="P26" i="9"/>
  <c r="I18" i="9"/>
  <c r="N18" i="9"/>
  <c r="H18" i="9"/>
  <c r="E18" i="9"/>
  <c r="L18" i="9"/>
  <c r="F18" i="9"/>
  <c r="J18" i="9"/>
  <c r="O18" i="9"/>
  <c r="G18" i="9"/>
  <c r="D18" i="9"/>
  <c r="K18" i="9"/>
  <c r="I22" i="9"/>
  <c r="K22" i="9"/>
  <c r="M22" i="9"/>
  <c r="O22" i="9"/>
  <c r="D22" i="9"/>
  <c r="H22" i="9"/>
  <c r="G22" i="9"/>
  <c r="N22" i="9"/>
  <c r="F22" i="9"/>
  <c r="E22" i="9"/>
  <c r="L22" i="9"/>
  <c r="AP35" i="10"/>
  <c r="AD35" i="10"/>
  <c r="AG35" i="10" s="1"/>
  <c r="O32" i="10"/>
  <c r="U22" i="10"/>
  <c r="U17" i="10" s="1"/>
  <c r="U56" i="10"/>
  <c r="U36" i="10" s="1"/>
  <c r="AA56" i="10"/>
  <c r="AA36" i="10" s="1"/>
  <c r="X56" i="10"/>
  <c r="X36" i="10" s="1"/>
  <c r="AM56" i="10"/>
  <c r="AM36" i="10" s="1"/>
  <c r="O56" i="10"/>
  <c r="O36" i="10" s="1"/>
  <c r="AJ32" i="10"/>
  <c r="AJ56" i="10"/>
  <c r="AJ36" i="10" s="1"/>
  <c r="R56" i="10"/>
  <c r="R36" i="10" s="1"/>
  <c r="O22" i="10"/>
  <c r="O17" i="10" s="1"/>
  <c r="AJ22" i="10"/>
  <c r="AJ17" i="10" s="1"/>
  <c r="P24" i="9"/>
  <c r="X32" i="10"/>
  <c r="U32" i="10"/>
  <c r="R32" i="10"/>
  <c r="AM32" i="10"/>
  <c r="AA32" i="10"/>
  <c r="AA22" i="10"/>
  <c r="AA17" i="10" s="1"/>
  <c r="X22" i="10"/>
  <c r="X17" i="10" s="1"/>
  <c r="R22" i="10"/>
  <c r="R17" i="10" s="1"/>
  <c r="AM22" i="10"/>
  <c r="AM17" i="10" s="1"/>
  <c r="P20" i="9"/>
  <c r="AP128" i="10"/>
  <c r="AP33" i="10"/>
  <c r="AD23" i="10"/>
  <c r="AD33" i="10"/>
  <c r="AD132" i="10"/>
  <c r="AG132" i="10" s="1"/>
  <c r="AP132" i="10"/>
  <c r="AP130" i="10"/>
  <c r="AD128" i="10"/>
  <c r="AP23" i="10"/>
  <c r="AD131" i="10"/>
  <c r="AG131" i="10" s="1"/>
  <c r="AD130" i="10"/>
  <c r="AG130" i="10" s="1"/>
  <c r="AP131" i="10"/>
  <c r="AD19" i="10"/>
  <c r="AG19" i="10" s="1"/>
  <c r="P28" i="9"/>
  <c r="O16" i="9"/>
  <c r="F47" i="9" l="1"/>
  <c r="P44" i="9"/>
  <c r="P46" i="9"/>
  <c r="L136" i="10"/>
  <c r="AP140" i="10" s="1"/>
  <c r="L14" i="10"/>
  <c r="AD14" i="10"/>
  <c r="AG14" i="10"/>
  <c r="AP127" i="10"/>
  <c r="AD93" i="10"/>
  <c r="AG95" i="10"/>
  <c r="AG93" i="10" s="1"/>
  <c r="L14" i="9"/>
  <c r="M14" i="9"/>
  <c r="Q47" i="9"/>
  <c r="O14" i="9"/>
  <c r="O47" i="9" s="1"/>
  <c r="K14" i="9"/>
  <c r="N14" i="9"/>
  <c r="I14" i="9"/>
  <c r="H14" i="9"/>
  <c r="AD87" i="10"/>
  <c r="AG87" i="10"/>
  <c r="AD67" i="10"/>
  <c r="AG69" i="10"/>
  <c r="AG67" i="10" s="1"/>
  <c r="P18" i="9"/>
  <c r="P22" i="9"/>
  <c r="U136" i="10"/>
  <c r="AP56" i="10"/>
  <c r="AP36" i="10" s="1"/>
  <c r="AA136" i="10"/>
  <c r="X136" i="10"/>
  <c r="AJ136" i="10"/>
  <c r="O136" i="10"/>
  <c r="AM136" i="10"/>
  <c r="R136" i="10"/>
  <c r="AP32" i="10"/>
  <c r="AP22" i="10"/>
  <c r="AP17" i="10" s="1"/>
  <c r="AG33" i="10"/>
  <c r="AG32" i="10" s="1"/>
  <c r="AD32" i="10"/>
  <c r="AG23" i="10"/>
  <c r="AG22" i="10" s="1"/>
  <c r="AG17" i="10" s="1"/>
  <c r="AD22" i="10"/>
  <c r="AD17" i="10" s="1"/>
  <c r="AG56" i="10"/>
  <c r="AD56" i="10"/>
  <c r="AD36" i="10" s="1"/>
  <c r="AG128" i="10"/>
  <c r="AG127" i="10" s="1"/>
  <c r="AD127" i="10"/>
  <c r="H16" i="9"/>
  <c r="N16" i="9"/>
  <c r="G16" i="9"/>
  <c r="G47" i="9" s="1"/>
  <c r="K16" i="9"/>
  <c r="E16" i="9"/>
  <c r="E47" i="9" s="1"/>
  <c r="I16" i="9"/>
  <c r="J16" i="9"/>
  <c r="J47" i="9" s="1"/>
  <c r="D16" i="9"/>
  <c r="D47" i="9" s="1"/>
  <c r="M16" i="9"/>
  <c r="L16" i="9"/>
  <c r="AL136" i="10" l="1"/>
  <c r="N136" i="10"/>
  <c r="AI136" i="10"/>
  <c r="Z136" i="10"/>
  <c r="W136" i="10"/>
  <c r="T136" i="10"/>
  <c r="Q136" i="10"/>
  <c r="M47" i="9"/>
  <c r="H47" i="9"/>
  <c r="I47" i="9"/>
  <c r="P14" i="9"/>
  <c r="K47" i="9"/>
  <c r="L47" i="9"/>
  <c r="N47" i="9"/>
  <c r="AG36" i="10"/>
  <c r="AG136" i="10" s="1"/>
  <c r="AF136" i="10" s="1"/>
  <c r="AP136" i="10"/>
  <c r="AD136" i="10"/>
  <c r="AC136" i="10" s="1"/>
  <c r="P16" i="9"/>
  <c r="P47" i="9" l="1"/>
  <c r="AP138" i="10"/>
</calcChain>
</file>

<file path=xl/sharedStrings.xml><?xml version="1.0" encoding="utf-8"?>
<sst xmlns="http://schemas.openxmlformats.org/spreadsheetml/2006/main" count="37739" uniqueCount="21025">
  <si>
    <t>FONTE</t>
  </si>
  <si>
    <t>CÓDIGO</t>
  </si>
  <si>
    <t>DESCRIÇÃO</t>
  </si>
  <si>
    <t>UNID.</t>
  </si>
  <si>
    <t>QUANT.</t>
  </si>
  <si>
    <t>VALOR UNIT.</t>
  </si>
  <si>
    <t>TOTAL</t>
  </si>
  <si>
    <t>TOTAL GERAL</t>
  </si>
  <si>
    <t>BDI</t>
  </si>
  <si>
    <t>Grelha pré-moldada em concreto, com furos redondos, 79,5 x 24,5 x 8 cm</t>
  </si>
  <si>
    <t>Total</t>
  </si>
  <si>
    <t>12</t>
  </si>
  <si>
    <t>11</t>
  </si>
  <si>
    <t>10</t>
  </si>
  <si>
    <t>09</t>
  </si>
  <si>
    <t>08</t>
  </si>
  <si>
    <t>07</t>
  </si>
  <si>
    <t>06</t>
  </si>
  <si>
    <t>05</t>
  </si>
  <si>
    <t>04</t>
  </si>
  <si>
    <t>03</t>
  </si>
  <si>
    <t>02</t>
  </si>
  <si>
    <t>01</t>
  </si>
  <si>
    <t>L</t>
  </si>
  <si>
    <t>ISS</t>
  </si>
  <si>
    <t>COFINS</t>
  </si>
  <si>
    <t>PIS</t>
  </si>
  <si>
    <t>DF</t>
  </si>
  <si>
    <t>AC</t>
  </si>
  <si>
    <t>Desoneração:</t>
  </si>
  <si>
    <t>Tipo de obra:</t>
  </si>
  <si>
    <t>Banco de madeira com encosto e pés em ferro fundido pintado</t>
  </si>
  <si>
    <t>Suporte de perfil metálico galvanizado</t>
  </si>
  <si>
    <t>Colocação de placa em suporte de madeira / metálico - solo</t>
  </si>
  <si>
    <t>Sinalização horizontal com tinta vinílica ou acrílica</t>
  </si>
  <si>
    <t>Sinalização com pictograma em tinta acrílica</t>
  </si>
  <si>
    <t>Placa de sinalização em PVC para ambientes</t>
  </si>
  <si>
    <t>Placa de identificação em acrílico com texto em vinil</t>
  </si>
  <si>
    <t>Placa comemorativa em aço inoxidável escovado</t>
  </si>
  <si>
    <t>Tomada para TV, tipo pino Jack, com placa</t>
  </si>
  <si>
    <t>Bloco de distribuição com protetor de surtos, para 10 pares, BTDG-10</t>
  </si>
  <si>
    <t>Tomada blindada para VHF/UHF, CATV e FM, frequência 5 MHz a 1 GHz</t>
  </si>
  <si>
    <t>Divisor interno com 1 entrada e 4 saídas - 75 Ohms</t>
  </si>
  <si>
    <t>Divisor interno com 1 entrada e 2 saídas - 75 Ohms</t>
  </si>
  <si>
    <t>Protetor de surto híbrido para rede de telecomunicações</t>
  </si>
  <si>
    <t>Calha de aço com 12 tomadas 2P+T - 250 V, com cabo</t>
  </si>
  <si>
    <t>Calha de aço com 8 tomadas 2P+T - 250 V, com cabo</t>
  </si>
  <si>
    <t>Cordão óptico duplex, multimodo com conector LC/LC - 2,5 m</t>
  </si>
  <si>
    <t>Bloco de ligação interna para 10 pares, BLI-10</t>
  </si>
  <si>
    <t>Tampa para caixa R2, padrão TELEBRÁS</t>
  </si>
  <si>
    <t>Tampa para caixa R1, padrão TELEBRÁS</t>
  </si>
  <si>
    <t>Fita em aço inoxidável para poste de 0,50 m x 19 mm, com fecho em aço inoxidável</t>
  </si>
  <si>
    <t>Suporte para isolador roldana tipo DM, padrão TELEBRÁS</t>
  </si>
  <si>
    <t>Isolador roldana em porcelana de 72 x 72 mm</t>
  </si>
  <si>
    <t>Transceptor Gigabit SX - LC conectável de formato pequeno (SFP)</t>
  </si>
  <si>
    <t>Patch cords de 2,00 ou 3,00 m - RJ-45 / RJ-45 - categoria 6A</t>
  </si>
  <si>
    <t>Voice panel de 50 portas - categoria 3</t>
  </si>
  <si>
    <t>Patch panel de 24 portas - categoria 6</t>
  </si>
  <si>
    <t>Distribuidor interno óptico - 1 U para até 24 fibras</t>
  </si>
  <si>
    <t>Sistema ininterrupto de energia, monofásico, com potência entre 5 a 7,5 kVA</t>
  </si>
  <si>
    <t>Sistema ininterrupto de energia, monofásico, com potência de 2 kVA</t>
  </si>
  <si>
    <t>Estabilizador eletrônico de tensão, trifásico, com potência de 40 kVA</t>
  </si>
  <si>
    <t>Estabilizador eletrônico de tensão, monofásico, com potência de 10 kVA</t>
  </si>
  <si>
    <t>Estabilizador eletrônico de tensão, monofásico, com potência de 5 kVA</t>
  </si>
  <si>
    <t>Conector RJ-45 fêmea - categoria 6A</t>
  </si>
  <si>
    <t>Conector RJ-45 fêmea - categoria 6</t>
  </si>
  <si>
    <t>Aparelho telefônico multifrequencial, com teclas ´FLASH´, ´HOOK´, ´PAUSE´, ´LND´, ´MODE´</t>
  </si>
  <si>
    <t>Bengala em PVC para ramal de entrada, diâmetro de 32 mm</t>
  </si>
  <si>
    <t>Cruzeta em aço carbono galvanizado perfil ´L´ 75 x 75 x 8 mm, comprimento 2500 mm</t>
  </si>
  <si>
    <t>Braçadeira circular em aço carbono galvanizado, diâmetro nominal de 140 até 300 mm</t>
  </si>
  <si>
    <t>Recolocação de poste de madeira</t>
  </si>
  <si>
    <t>Armação secundária tipo 4C - 6R</t>
  </si>
  <si>
    <t>Armação secundária tipo 2C - 3R</t>
  </si>
  <si>
    <t>Armação secundária tipo 1C - 3R</t>
  </si>
  <si>
    <t>Armação secundária tipo 1C - 2R</t>
  </si>
  <si>
    <t>Estrutura tipo N4</t>
  </si>
  <si>
    <t>Estrutura tipo N2</t>
  </si>
  <si>
    <t>Estrutura tipo M4</t>
  </si>
  <si>
    <t>Estrutura tipo M1 - N3</t>
  </si>
  <si>
    <t>Estrutura tipo N3</t>
  </si>
  <si>
    <t>Estrutura tipo M2</t>
  </si>
  <si>
    <t>Estrutura tipo M1</t>
  </si>
  <si>
    <t>Estai</t>
  </si>
  <si>
    <t>Poste de concreto circular, 1000 kg, H = 12,00 m</t>
  </si>
  <si>
    <t>Poste de concreto circular, 600 kg, H = 12,00 m</t>
  </si>
  <si>
    <t>Poste de concreto circular, 600 kg, H = 11,00 m</t>
  </si>
  <si>
    <t>Poste de concreto circular, 400 kg, H = 12,00 m</t>
  </si>
  <si>
    <t>Poste de concreto circular, 400 kg, H = 11,00 m</t>
  </si>
  <si>
    <t>Poste de concreto circular, 400 kg, H = 10,00 m</t>
  </si>
  <si>
    <t>Poste de concreto circular, 400 kg, H = 9,00 m</t>
  </si>
  <si>
    <t>Poste de concreto circular, 300 kg, H = 9,00 m</t>
  </si>
  <si>
    <t>Poste de concreto circular, 200 kg, H = 12,00 m</t>
  </si>
  <si>
    <t>Poste de concreto circular, 200 kg, H = 10,00 m</t>
  </si>
  <si>
    <t>Poste de concreto circular, 200 kg, H = 9,00 m</t>
  </si>
  <si>
    <t>Poste de concreto circular, 200 kg, H = 7,00 m</t>
  </si>
  <si>
    <t>Comporta em fibra de vidro (stop log) - espessura de 10 mm</t>
  </si>
  <si>
    <t>Cesto em chapa de aço inoxidável com espessura de 1,5 mm e furos de 1/2´</t>
  </si>
  <si>
    <t>Tela galvanizada revestida em poliamida, malha de 10 mm</t>
  </si>
  <si>
    <t>Medidor de vazão tipo calha Parshall com garganta W= 3´</t>
  </si>
  <si>
    <t>Guia organizadora de cabos para rack, 19´ 2 U</t>
  </si>
  <si>
    <t>Guia organizadora de cabos para rack, 19´ 1 U</t>
  </si>
  <si>
    <t>Rack fechado de piso padrão metálico, 19 x 24 Us x 570 mm</t>
  </si>
  <si>
    <t>Rack fechado padrão metálico, 19 x 20 Us x 470 mm</t>
  </si>
  <si>
    <t>Rack fechado padrão metálico, 19 x 12 Us x 470 mm</t>
  </si>
  <si>
    <t>Central de alarme microprocessada, para até 125 zonas</t>
  </si>
  <si>
    <t>Porteiro eletrônico com um interfone</t>
  </si>
  <si>
    <t>Detector de metais, tipo portal, microprocessado</t>
  </si>
  <si>
    <t>Repetidora de sinais de ocorrências, do painel sinóptico da central de alarme</t>
  </si>
  <si>
    <t>Câmara frigorífica para congelados</t>
  </si>
  <si>
    <t>Câmara frigorífica para resfriados</t>
  </si>
  <si>
    <t>Coifa em aço inoxidável com filtro e exaustor axial - área de 7,51 até 16,00 m²</t>
  </si>
  <si>
    <t>Coifa em aço inoxidável com filtro e exaustor axial - área de 3,01 até 7,50 m²</t>
  </si>
  <si>
    <t>Coifa em aço inoxidável com filtro e exaustor axial - área até 3,00 m²</t>
  </si>
  <si>
    <t>Mesa lateral em aço inoxidável com prateleira inferior, largura até 700 mm</t>
  </si>
  <si>
    <t>Mesa em aço inoxidável, largura até 700 mm</t>
  </si>
  <si>
    <t>Tanque duplo com pés em aço inoxidável de 1600 x 700 x 850 mm</t>
  </si>
  <si>
    <t>Duto em chapa de aço galvanizado</t>
  </si>
  <si>
    <t>Ligação típica, (cavalete), para ar condicionado ´fancoil´, diâmetro de 1 1/4´</t>
  </si>
  <si>
    <t>Ligação típica, (cavalete), para ar condicionado ´fancoil´, diâmetro de 1´</t>
  </si>
  <si>
    <t>Ligação típica, (cavalete), para ar condicionado ´fancoil´, diâmetro de 3/4´</t>
  </si>
  <si>
    <t>Ligação típica, (cavalete), para ar condicionado ´fancoil´, diâmetro de 1/2´</t>
  </si>
  <si>
    <t>Fechamento em vidro laminado para caixa de elevador</t>
  </si>
  <si>
    <t>Locação de duto coletor de entulho</t>
  </si>
  <si>
    <t>Limpeza e desentupimento manual de tubulação de esgoto predial</t>
  </si>
  <si>
    <t>Limpeza e desobstrução de canaletas ou tubulações de águas pluviais</t>
  </si>
  <si>
    <t>Limpeza e desobstrução de boca de lobo</t>
  </si>
  <si>
    <t>Limpeza de fossa</t>
  </si>
  <si>
    <t>Limpeza de caixa de inspeção</t>
  </si>
  <si>
    <t>Limpeza de superfície com hidrojateamento</t>
  </si>
  <si>
    <t>Limpeza complementar e especial de vidros</t>
  </si>
  <si>
    <t>Limpeza complementar e especial de peças e aparelhos sanitários</t>
  </si>
  <si>
    <t>Limpeza complementar e especial de piso com produtos químicos</t>
  </si>
  <si>
    <t>Limpeza complementar com hidrojateamento</t>
  </si>
  <si>
    <t>Limpeza final da obra</t>
  </si>
  <si>
    <t>Reassentamento de pavimentação em lajota de concreto, espessura 8 cm, com rejunte em areia</t>
  </si>
  <si>
    <t>Reassentamento de pavimentação em lajota de concreto, espessura 6 cm, com rejunte em areia</t>
  </si>
  <si>
    <t>Reassentamento de paralelepípedos, sem rejunte</t>
  </si>
  <si>
    <t>Reassentamento de guia pré-moldada reta e/ou curva</t>
  </si>
  <si>
    <t>Bate-roda em concreto pré-moldado</t>
  </si>
  <si>
    <t>Passeio em mosaico português</t>
  </si>
  <si>
    <t>Sarjeta ou sarjetão moldado no local, tipo PMSP em concreto com fck 25 MPa</t>
  </si>
  <si>
    <t>Sarjeta ou sarjetão moldado no local, tipo PMSP em concreto com fck 20 MPa</t>
  </si>
  <si>
    <t>Base em concreto com fck de 25 MPa, para guias, sarjetas ou sarjetões</t>
  </si>
  <si>
    <t>Base em concreto com fck de 20 MPa, para guias, sarjetas ou sarjetões</t>
  </si>
  <si>
    <t>Guia pré-moldada reta tipo PMSP 100 - fck 25 MPa</t>
  </si>
  <si>
    <t>Guia pré-moldada curva tipo PMSP 100 - fck 25 MPa</t>
  </si>
  <si>
    <t>Rejuntamento de paralelepípedo com asfalto e pedrisco</t>
  </si>
  <si>
    <t>Rejuntamento de paralelepípedo com argamassa de cimento e areia 1:3</t>
  </si>
  <si>
    <t>Rejuntamento de paralelepípedo com areia</t>
  </si>
  <si>
    <t>Pavimentação em paralelepípedo, sem rejunte</t>
  </si>
  <si>
    <t>Revestimento de pré-misturado a frio</t>
  </si>
  <si>
    <t>Revestimento de pré-misturado a quente</t>
  </si>
  <si>
    <t>Imprimação betuminosa impermeabilizante</t>
  </si>
  <si>
    <t>Imprimação betuminosa ligante</t>
  </si>
  <si>
    <t>Revestimento primário com pedra britada, compactação mínima de 95% do PN</t>
  </si>
  <si>
    <t>Varrição de pavimento para recapeamento</t>
  </si>
  <si>
    <t>Base de macadame betuminoso</t>
  </si>
  <si>
    <t>Base de bica corrida</t>
  </si>
  <si>
    <t>Base de brita graduada</t>
  </si>
  <si>
    <t>Base de macadame hidráulico</t>
  </si>
  <si>
    <t>Compactação do subleito mínimo de 95% do PN</t>
  </si>
  <si>
    <t>Regularização e compactação mecanizada de superfície, sem controle do proctor normal</t>
  </si>
  <si>
    <t>Recolocação de bico de sprinkler</t>
  </si>
  <si>
    <t>Recarga de extintor de pó químico seco</t>
  </si>
  <si>
    <t>Recarga de extintor de gás carbônico</t>
  </si>
  <si>
    <t>Recarga de extintor de água pressurizada</t>
  </si>
  <si>
    <t>Suporte para extintor de piso em fibra de vidro</t>
  </si>
  <si>
    <t>Extintor manual de pó químico seco ABC - capacidade de 6 kg</t>
  </si>
  <si>
    <t>Extintor manual de pó químico seco ABC - capacidade de 4 kg</t>
  </si>
  <si>
    <t>Extintor manual de água pressurizada - capacidade de 10 litros</t>
  </si>
  <si>
    <t>Extintor manual de pó químico seco BC - capacidade de 8 kg</t>
  </si>
  <si>
    <t>Extintor sobre rodas de gás carbônico - capacidade de 25 kg</t>
  </si>
  <si>
    <t>Extintor manual de pó químico seco BC - capacidade de 4 kg</t>
  </si>
  <si>
    <t>Extintor sobre rodas de gás carbônico - capacidade de 10 kg</t>
  </si>
  <si>
    <t>Acionador manual quebra-vidro endereçável</t>
  </si>
  <si>
    <t>Painel repetidor de detecção e alarme de incêndio tipo endereçável</t>
  </si>
  <si>
    <t>Sirene eletrônica em caixa metálica de 4 x 4</t>
  </si>
  <si>
    <t>Sirene tipo corneta de 12 V</t>
  </si>
  <si>
    <t>Central de iluminação de emergência, completa, autonomia 1 hora, para até 240 W</t>
  </si>
  <si>
    <t>Sirene audiovisual tipo endereçável</t>
  </si>
  <si>
    <t>Detector termovelocimétrico endereçável com base endereçável</t>
  </si>
  <si>
    <t>Acionador manual tipo quebra vidro, em caixa plástica</t>
  </si>
  <si>
    <t>Central de iluminação de emergência, completa, para até 6.000 W</t>
  </si>
  <si>
    <t>Alarme hidráulico tipo gongo</t>
  </si>
  <si>
    <t>Abrigo para registro de recalque tipo coluna, completo - inclusive tubulações e válvulas</t>
  </si>
  <si>
    <t>Abrigo de hidrante de 2 1/2´ completo - inclusive mangueira de 30 m (2 x 15 m)</t>
  </si>
  <si>
    <t>Abrigo de hidrante de 1 1/2´ completo - inclusive mangueira de 30 m (2 x 15 m)</t>
  </si>
  <si>
    <t>Esguicho latão com engate rápido, DN= 1 1/2´, jato regulável</t>
  </si>
  <si>
    <t>Chave para conexão de engate rápido</t>
  </si>
  <si>
    <t>Tampão de engate rápido em latão, DN= 1 1/2´, com corrente</t>
  </si>
  <si>
    <t>Tampão de engate rápido em latão, DN= 2 1/2´, com corrente</t>
  </si>
  <si>
    <t>Hidrante de coluna com duas saídas, 4´x 2 1/2´ - simples</t>
  </si>
  <si>
    <t>Adaptador de engate rápido em latão de 2 1/2´ x 2 1/2´</t>
  </si>
  <si>
    <t>Adaptador de engate rápido em latão de 2 1/2´ x 1 1/2´</t>
  </si>
  <si>
    <t>Mangueira com união de engate rápido, DN= 2 1/2´ (63 mm)</t>
  </si>
  <si>
    <t>Botoeira para acionamento de bomba de incêndio tipo quebra-vidro</t>
  </si>
  <si>
    <t>Mangueira com união de engate rápido, DN= 1 1/2´ (38 mm)</t>
  </si>
  <si>
    <t>Abrigo para hidrante/mangueira (embutir e externo)</t>
  </si>
  <si>
    <t>Abrigo duplo para hidrante/mangueira, com visor e suporte (embutir e externo)</t>
  </si>
  <si>
    <t>Anel pré-moldado de concreto com diâmetro de 3,00 m</t>
  </si>
  <si>
    <t>Anel pré-moldado de concreto com diâmetro de 1,80 m</t>
  </si>
  <si>
    <t>Anel pré-moldado de concreto com diâmetro de 1,50 m</t>
  </si>
  <si>
    <t>Anel pré-moldado de concreto com diâmetro de 1,20 m</t>
  </si>
  <si>
    <t>Anel pré-moldado de concreto com diâmetro de 0,80 m</t>
  </si>
  <si>
    <t>Anel pré-moldado de concreto com diâmetro de 0,60 m</t>
  </si>
  <si>
    <t>Poço de visita em alvenaria tipo PMSP - balão</t>
  </si>
  <si>
    <t>Poço de visita de 1,60 x 1,60 x 1,60 m - tipo PMSP</t>
  </si>
  <si>
    <t>Grelha em alumínio fundido para caixas e canaletas - linha comercial</t>
  </si>
  <si>
    <t>Grelha quadriculada em ferro fundido para caixas e canaletas</t>
  </si>
  <si>
    <t>Grelha em ferro fundido para caixas e canaletas</t>
  </si>
  <si>
    <t>Ralo sifonado em ferro fundido de 150 x 240 x 75 mm, com grelha</t>
  </si>
  <si>
    <t>Ralo seco em ferro fundido, 100 x 165 x 50 mm, com grelha metálica saída vertical</t>
  </si>
  <si>
    <t>Ralo seco em PVC rígido de 100 x 40 mm, com grelha</t>
  </si>
  <si>
    <t>Caixa sifonada de PVC rígido de 100 x 100 x 50 mm, com grelha</t>
  </si>
  <si>
    <t>Caixa sifonada de PVC rígido de 250 x 230 x 75 mm, com tampa cega</t>
  </si>
  <si>
    <t>Caixa sifonada de PVC rígido de 250 x 172 x 50 mm, com tampa cega</t>
  </si>
  <si>
    <t>Caixa sifonada de PVC rígido de 150 x 185 x 75 mm, com grelha</t>
  </si>
  <si>
    <t>Caixa sifonada de PVC rígido de 150 x 150 x 50 mm, com grelha</t>
  </si>
  <si>
    <t>Caixa sifonada de PVC rígido de 100 x 150 x 50 mm, com grelha</t>
  </si>
  <si>
    <t>Limpeza de caixa d´água acima de 10.000 litros</t>
  </si>
  <si>
    <t>Limpeza de caixa d´água de 1.001 até 10.000 litros</t>
  </si>
  <si>
    <t>Limpeza de caixa d´água até 1.000 litros</t>
  </si>
  <si>
    <t>Reservatório metálico cilíndrico horizontal - capacidade de 3.000 litros</t>
  </si>
  <si>
    <t>Reservatório metálico cilíndrico horizontal - capacidade de 5.000 litros</t>
  </si>
  <si>
    <t>Reservatório metálico cilíndrico horizontal - capacidade de 10.000 litros</t>
  </si>
  <si>
    <t>Reservatório de fibra de vidro - capacidade de 20.000 litros</t>
  </si>
  <si>
    <t>Reservatório de fibra de vidro - capacidade de 15.000 litros</t>
  </si>
  <si>
    <t>Filtro ´Y´ corpo em bronze, pressão de serviço até 20,7 bar (PN 20), DN= 1 1/2´</t>
  </si>
  <si>
    <t>Filtro ´Y´ em bronze para gás combustível, DN= 2´</t>
  </si>
  <si>
    <t>Registro regulador de vazão para torneira, misturador e bidê, em ABS com canopla, DN= 1/2´</t>
  </si>
  <si>
    <t>Registro de pressão em PVC rígido, soldável, DN= 25mm (3/4´)</t>
  </si>
  <si>
    <t>Ventosa de tríplice função em ferro dúctil flangeada, classe PN-10/16/25, DN= 50mm</t>
  </si>
  <si>
    <t>Ventosa simples rosqueada em ferro dúctil, classe PN-25, DN= 3/4´</t>
  </si>
  <si>
    <t>Válvula de gaveta em ferro dúctil com flanges, classe PN-10, DN= 150mm</t>
  </si>
  <si>
    <t>Válvula de gaveta em ferro dúctil com flanges, classe PN-10, DN= 100mm</t>
  </si>
  <si>
    <t>Válvula de gaveta em ferro dúctil com flanges, classe PN-10, DN= 300mm</t>
  </si>
  <si>
    <t>Válvula globo auto-operada hidraulicamente, em ferro dúctil, classe PN-10/16, DN= 50mm</t>
  </si>
  <si>
    <t>Válvula de gaveta em ferro dúctil com flanges, classe PN-10, DN= 80mm</t>
  </si>
  <si>
    <t>Válvula de gaveta em ferro dúctil com flanges, classe PN-10, DN= 200mm</t>
  </si>
  <si>
    <t>Manômetro com mostrador de 4´, escalas: 0-4 / 0-7 / 0-10 / 0-17 / 0-21 / 0-28 kg/cm²</t>
  </si>
  <si>
    <t>Termômetro bimetálico, mostrador com 4´, saída angular, escala 0-100°C</t>
  </si>
  <si>
    <t>Válvula de retenção vertical em ferro fundido com flange, classe 125 libras, DN= 4´</t>
  </si>
  <si>
    <t>Válvula de gaveta em ferro fundido, haste ascendente com flange, classe 125 libras, DN= 6´</t>
  </si>
  <si>
    <t>Válvula de gaveta em ferro fundido, haste ascendente com flange, classe 125 libras, DN= 4´</t>
  </si>
  <si>
    <t>Visor de fluxo com janela simples, corpo em ferro fundido ou aço carbono, DN = 1´</t>
  </si>
  <si>
    <t>Válvula de gaveta em ferro fundido com bolsa, DN= 100mm</t>
  </si>
  <si>
    <t>Válvula de retenção tipo portinhola dupla em ferro fundido, DN= 4´</t>
  </si>
  <si>
    <t>Válvula de retenção tipo portinhola simples em ferro fundido, DN= 4´</t>
  </si>
  <si>
    <t>Válvula de gaveta em ferro fundido com bolsa, DN= 200 mm</t>
  </si>
  <si>
    <t>Válvula de gaveta em ferro fundido com bolsa, DN= 150 mm</t>
  </si>
  <si>
    <t>Válvula de retenção tipo portinhola dupla em ferro fundido, DN= 6´</t>
  </si>
  <si>
    <t>Válvula de retenção de pé com crivo em ferro fundido, flangeada, DN= 6´</t>
  </si>
  <si>
    <t>Válvula de gaveta em ferro fundido, haste ascendente com flange, classe 125 libras, DN= 2´</t>
  </si>
  <si>
    <t>Válvula de gaveta em bronze com fecho rápido, DN= 1 1/2´</t>
  </si>
  <si>
    <t>Válvula globo angular de 45° em bronze, DN= 2 1/2´</t>
  </si>
  <si>
    <t>Válvula de retenção de pé com crivo em bronze, DN= 4´</t>
  </si>
  <si>
    <t>Válvula de retenção de pé com crivo em bronze, DN= 3´</t>
  </si>
  <si>
    <t>Válvula de retenção de pé com crivo em bronze, DN= 2 1/2´</t>
  </si>
  <si>
    <t>Válvula de retenção de pé com crivo em bronze, DN= 2´</t>
  </si>
  <si>
    <t>Válvula de retenção de pé com crivo em bronze, DN= 1 1/2´</t>
  </si>
  <si>
    <t>Válvula de retenção de pé com crivo em bronze, DN= 1 1/4´</t>
  </si>
  <si>
    <t>Válvula de retenção de pé com crivo em bronze, DN= 1´</t>
  </si>
  <si>
    <t>Válvula de retenção vertical em bronze, DN= 4´</t>
  </si>
  <si>
    <t>Válvula de retenção vertical em bronze, DN= 3´</t>
  </si>
  <si>
    <t>Válvula de retenção vertical em bronze, DN= 2 1/2´</t>
  </si>
  <si>
    <t>Válvula de retenção vertical em bronze, DN= 2´</t>
  </si>
  <si>
    <t>Válvula de retenção vertical em bronze, DN= 1 1/2´</t>
  </si>
  <si>
    <t>Válvula de retenção vertical em bronze, DN= 1 1/4´</t>
  </si>
  <si>
    <t>Válvula de retenção vertical em bronze, DN= 1´</t>
  </si>
  <si>
    <t>Válvula de retenção horizontal em bronze, DN= 4´</t>
  </si>
  <si>
    <t>Válvula de retenção horizontal em bronze, DN= 3´</t>
  </si>
  <si>
    <t>Válvula de retenção horizontal em bronze, DN= 2 1/2´</t>
  </si>
  <si>
    <t>Válvula de retenção horizontal em bronze, DN= 2´</t>
  </si>
  <si>
    <t>Válvula de retenção horizontal em bronze, DN= 1 1/2´</t>
  </si>
  <si>
    <t>Válvula de retenção horizontal em bronze, DN= 1 1/4´</t>
  </si>
  <si>
    <t>Válvula de retenção horizontal em bronze, DN= 1´</t>
  </si>
  <si>
    <t>Válvula de retenção horizontal em bronze, DN= 3/4´</t>
  </si>
  <si>
    <t>Válvula de acionamento hidromecânico para ducha, em latão cromado, DN= 3/4´</t>
  </si>
  <si>
    <t>Válvula de acionamento hidromecânico para piso</t>
  </si>
  <si>
    <t>Válvula de mictório padrão, vazão automática, DN= 3/4´</t>
  </si>
  <si>
    <t>Válvula de mictório antivandalismo, DN= 3/4´</t>
  </si>
  <si>
    <t>Válvula de descarga externa, tipo alavanca com registro próprio, DN= 1 1/4´ e DN= 1 1/2´</t>
  </si>
  <si>
    <t>Válvula de descarga antivandalismo, DN= 1 1/2´</t>
  </si>
  <si>
    <t>Válvula de descarga com registro próprio, DN= 1 1/2´</t>
  </si>
  <si>
    <t>Válvula de descarga com registro próprio, DN= 1 1/4´</t>
  </si>
  <si>
    <t>Válvula de descarga com registro próprio, duplo acionamento limitador de fluxo, DN= 1 1/4´</t>
  </si>
  <si>
    <t>Registro regulador de vazão para chuveiro e ducha em latão cromado com canopla, DN= 1/2´</t>
  </si>
  <si>
    <t>Registro de pressão em latão fundido cromado com canopla, DN= 3/4´ - linha especial</t>
  </si>
  <si>
    <t>Registro de pressão em latão fundido cromado com canopla, DN= 1/2´ - linha especial</t>
  </si>
  <si>
    <t>Registro de gaveta em latão fundido cromado com canopla, DN= 1 1/2´ - linha especial</t>
  </si>
  <si>
    <t>Registro de gaveta em latão fundido cromado com canopla, DN= 1 1/4´ - linha especial</t>
  </si>
  <si>
    <t>Registro de gaveta em latão fundido cromado com canopla, DN= 1´ - linha especial</t>
  </si>
  <si>
    <t>Registro de gaveta em latão fundido cromado com canopla, DN= 3/4´ - linha especial</t>
  </si>
  <si>
    <t>Registro de gaveta em latão fundido cromado com canopla, DN= 1/2´ - linha especial</t>
  </si>
  <si>
    <t>Registro de pressão em latão fundido sem acabamento, DN= 3/4´</t>
  </si>
  <si>
    <t>Registro de gaveta em latão fundido sem acabamento, DN= 4´</t>
  </si>
  <si>
    <t>Registro de gaveta em latão fundido sem acabamento, DN= 3´</t>
  </si>
  <si>
    <t>Registro de gaveta em latão fundido sem acabamento, DN= 2 1/2´</t>
  </si>
  <si>
    <t>Registro de gaveta em latão fundido sem acabamento, DN= 2´</t>
  </si>
  <si>
    <t>Registro de gaveta em latão fundido sem acabamento, DN= 1 1/2´</t>
  </si>
  <si>
    <t>Registro de gaveta em latão fundido sem acabamento, DN= 1 1/4´</t>
  </si>
  <si>
    <t>Registro de gaveta em latão fundido sem acabamento, DN= 1´</t>
  </si>
  <si>
    <t>Registro de gaveta em latão fundido sem acabamento, DN= 3/4´</t>
  </si>
  <si>
    <t>Registro de gaveta em latão fundido sem acabamento, DN= 1/2´</t>
  </si>
  <si>
    <t>Tampão simples em ferro fundido, predial SMU, DN= 150 mm</t>
  </si>
  <si>
    <t>Te de visita em ferro fundido, predial SMU, DN= 75 mm</t>
  </si>
  <si>
    <t>Redução excêntrica em ferro fundido, predial SMU, DN= 200 x 150 mm</t>
  </si>
  <si>
    <t>Redução excêntrica em ferro fundido, predial SMU, DN= 150 x 75 mm</t>
  </si>
  <si>
    <t>Redução excêntrica em ferro fundido, predial SMU, DN= 150 x 100 mm</t>
  </si>
  <si>
    <t>Redução excêntrica em ferro fundido, predial SMU, DN= 100 x 75 mm</t>
  </si>
  <si>
    <t>Redução excêntrica em ferro fundido, predial SMU, DN= 75 x 50 mm</t>
  </si>
  <si>
    <t>Junção 45° em ferro fundido, predial SMU, DN= 150 x 150 mm</t>
  </si>
  <si>
    <t>Junção 45° em ferro fundido, predial SMU, DN= 100 x 100 mm</t>
  </si>
  <si>
    <t>Junção 45° em ferro fundido, predial SMU, DN= 100 x 75 mm</t>
  </si>
  <si>
    <t>Junção 45° em ferro fundido, predial SMU, DN= 75 x 50 mm</t>
  </si>
  <si>
    <t>Junção 45° em ferro fundido, predial SMU, DN= 75 x 75 mm</t>
  </si>
  <si>
    <t>Junção 45° em ferro fundido, predial SMU, DN= 50 x 50 mm</t>
  </si>
  <si>
    <t>Joelho 88° em ferro fundido, predial SMU, DN= 150 mm</t>
  </si>
  <si>
    <t>Joelho 88° em ferro fundido, predial SMU, DN= 100 mm</t>
  </si>
  <si>
    <t>Joelho 88° em ferro fundido, predial SMU, DN= 75 mm</t>
  </si>
  <si>
    <t>Joelho 88° em ferro fundido, predial SMU, DN= 50 mm</t>
  </si>
  <si>
    <t>Joelho 45° em ferro fundido, predial SMU, DN= 200 mm</t>
  </si>
  <si>
    <t>Joelho 45° em ferro fundido, predial SMU, DN= 150 mm</t>
  </si>
  <si>
    <t>Joelho 45° em ferro fundido, predial SMU, DN= 100 mm</t>
  </si>
  <si>
    <t>Joelho 45° em ferro fundido, predial SMU, DN= 75 mm</t>
  </si>
  <si>
    <t>Joelho 45° em ferro fundido, predial SMU, DN= 50 mm</t>
  </si>
  <si>
    <t>Conjunto de ancoragem para tubo em ferro fundido predial SMU, DN= 200 mm</t>
  </si>
  <si>
    <t>Conjunto de ancoragem para tubo em ferro fundido predial SMU, DN= 150 mm</t>
  </si>
  <si>
    <t>Conjunto de ancoragem para tubo em ferro fundido predial SMU, DN= 100 mm</t>
  </si>
  <si>
    <t>Conjunto de ancoragem para tubo em ferro fundido predial SMU, DN= 75 mm</t>
  </si>
  <si>
    <t>Conjunto de ancoragem para tubo em ferro fundido predial SMU, DN= 50 mm</t>
  </si>
  <si>
    <t>Tubo em ferro fundido com ponta e ponta, predial SMU, DN= 200 mm</t>
  </si>
  <si>
    <t>Tubo em ferro fundido com ponta e ponta, predial SMU, DN= 150 mm</t>
  </si>
  <si>
    <t>Tubo em ferro fundido com ponta e ponta, predial SMU, DN= 100 mm</t>
  </si>
  <si>
    <t>Tubo em ferro fundido com ponta e ponta, predial SMU, DN= 75 mm</t>
  </si>
  <si>
    <t>Tubo em ferro fundido com ponta e ponta, predial SMU, DN= 50 mm</t>
  </si>
  <si>
    <t>Tubo de concreto classe EA-3, DN= 1200 mm</t>
  </si>
  <si>
    <t>Tubo de concreto classe EA-3, DN= 1000 mm</t>
  </si>
  <si>
    <t>Tubo de concreto classe EA-3, DN= 900 mm</t>
  </si>
  <si>
    <t>Tubo de concreto classe EA-3, DN= 800 mm</t>
  </si>
  <si>
    <t>Tubo de concreto classe EA-3, DN= 700 mm</t>
  </si>
  <si>
    <t>Tubo de concreto classe EA-3, DN= 600 mm</t>
  </si>
  <si>
    <t>Tubo de concreto classe EA-3, DN= 500 mm</t>
  </si>
  <si>
    <t>Tubo de concreto classe EA-3, DN= 400 mm</t>
  </si>
  <si>
    <t>Tubo de aço carbono preto com costura Schedule 40, DN= 12´ - inclusive conexões</t>
  </si>
  <si>
    <t>Tubo de aço carbono preto com costura Schedule 40, DN= 10´ - inclusive conexões</t>
  </si>
  <si>
    <t>Tubo de aço carbono preto sem costura Schedule 40, DN= 3 1/2´ - inclusive conexões</t>
  </si>
  <si>
    <t>Tubo de aço carbono preto sem costura Schedule 40, DN= 1 1/4´ - inclusive conexões</t>
  </si>
  <si>
    <t>Tubo de aço carbono preto sem costura Schedule 40, DN= 8´ - inclusive conexões</t>
  </si>
  <si>
    <t>Tubo de aço carbono preto sem costura Schedule 40, DN= 6´ - inclusive conexões</t>
  </si>
  <si>
    <t>Tubo de aço carbono preto sem costura Schedule 40, DN= 5´ - inclusive conexões</t>
  </si>
  <si>
    <t>Tubo de aço carbono preto sem costura Schedule 40, DN= 4´ - inclusive conexões</t>
  </si>
  <si>
    <t>Tubo de aço carbono preto sem costura Schedule 40, DN= 2 1/2´ - inclusive conexões</t>
  </si>
  <si>
    <t>Tubo de aço carbono preto sem costura Schedule 40, DN= 3´ - inclusive conexões</t>
  </si>
  <si>
    <t>Tubo de aço carbono preto sem costura Schedule 40, DN= 1´ - inclusive conexões</t>
  </si>
  <si>
    <t>Tubo de aço carbono preto sem costura Schedule 40, DN= 1 1/2´ - inclusive conexões</t>
  </si>
  <si>
    <t>Tubo de aço carbono preto sem costura Schedule 40, DN= 2´ - inclusive conexões</t>
  </si>
  <si>
    <t>Assentamento de tubo de concreto com diâmetro de 700 até 1500 mm</t>
  </si>
  <si>
    <t>Assentamento de tubo de concreto com diâmetro até 600 mm</t>
  </si>
  <si>
    <t>Flange avulso em ferro fundido, classe PN-10, DN= 50mm</t>
  </si>
  <si>
    <t>Redução concêntrica em ferro fundido, com flanges, classe PN-10, DN= 250mm x 150/200mm</t>
  </si>
  <si>
    <t>Redução concêntrica em ferro fundido, com flanges, classe PN-10, DN= 200mm x 100/150mm</t>
  </si>
  <si>
    <t>Redução concêntrica em ferro fundido, com flanges, classe PN-10, DN= 150mm x 80/100mm</t>
  </si>
  <si>
    <t>Redução concêntrica em ferro fundido, com flanges, classe PN-10, DN= 100mm x 80mm</t>
  </si>
  <si>
    <t>Redução excêntrica em ferro fundido, com flanges, classe PN-10, DN= 250mm x 150/200mm</t>
  </si>
  <si>
    <t>Redução excêntrica em ferro fundido, com flanges, classe PN-10, DN= 200mm x 100/150mm</t>
  </si>
  <si>
    <t>Redução excêntrica em ferro fundido, com flanges, classe PN-10, DN= 150mm x 80/100mm</t>
  </si>
  <si>
    <t>Redução excêntrica em ferro fundido, com flanges, classe PN-10, DN= 100mm x 80mm</t>
  </si>
  <si>
    <t>Redução concêntrica em ferro fundido, com flanges, classe PN-10, DN= 80 x 50mm</t>
  </si>
  <si>
    <t>Junta Gibault em ferro fundido, DN= 100 mm, completa</t>
  </si>
  <si>
    <t>Junta Gibault em ferro fundido, DN= 80mm, completa</t>
  </si>
  <si>
    <t>Te em ferro fundido, com flanges, classe PN-10, DN= 150mm, com derivações de 80 até 150mm</t>
  </si>
  <si>
    <t>Te em ferro fundido, com flanges, classe PN-10, DN= 100mm, com derivações de 80 até 100mm</t>
  </si>
  <si>
    <t>Te em ferro fundido, com flanges, classe PN-10, DN= 80mm, com derivação de 80mm</t>
  </si>
  <si>
    <t>Curva de 90° em ferro fundido, com flanges, classe PN-10, DN= 150mm</t>
  </si>
  <si>
    <t>Curva de 90° em ferro fundido, com flanges, classe PN-10, DN= 100mm</t>
  </si>
  <si>
    <t>Curva de 90° em ferro fundido, com flanges, classe PN-10, DN= 80mm</t>
  </si>
  <si>
    <t>Flange avulso em ferro fundido, classe PN-10, DN= 300mm</t>
  </si>
  <si>
    <t>Flange avulso em ferro fundido, classe PN-10, DN= 250mm</t>
  </si>
  <si>
    <t>Flange avulso em ferro fundido, classe PN-10, DN= 200mm</t>
  </si>
  <si>
    <t>Flange avulso em ferro fundido, classe PN-10, DN= 150mm</t>
  </si>
  <si>
    <t>Flange avulso em ferro fundido, classe PN-10, DN= 100mm</t>
  </si>
  <si>
    <t>Flange avulso em ferro fundido, classe PN-10, DN= 80mm</t>
  </si>
  <si>
    <t>Tubo em ferro fundido com ponta e ponta TCLA - DN= 300mm, sem juntas e conexões</t>
  </si>
  <si>
    <t>Tubo em ferro fundido com ponta e ponta TCLA - DN= 250mm, sem juntas e conexões</t>
  </si>
  <si>
    <t>Tubo em ferro fundido com ponta e ponta TCLA - DN= 200mm, sem juntas e conexões</t>
  </si>
  <si>
    <t>Tubo em ferro fundido com ponta e ponta TCLA - DN= 150mm, sem juntas e conexões</t>
  </si>
  <si>
    <t>Tubo em ferro fundido com ponta e ponta TCLA - DN= 100mm, sem juntas e conexões</t>
  </si>
  <si>
    <t>Tubo em ferro fundido com ponta e ponta TCLA - DN= 80mm, sem juntas e conexões</t>
  </si>
  <si>
    <t>Tubo de ferro fundido classe k-9 com junta elástica, DN= 350mm, inclusive conexões</t>
  </si>
  <si>
    <t>Tubo de ferro fundido classe K-9 com junta elástica, DN= 300mm, inclusive conexões</t>
  </si>
  <si>
    <t>Tubo de ferro fundido classe k-9 com junta elástica, DN= 250mm, inclusive conexões</t>
  </si>
  <si>
    <t>Tubo de ferro fundido classe K-9 com junta elástica, DN= 200mm, inclusive conexões</t>
  </si>
  <si>
    <t>Tubo de ferro fundido classe K-9 com junta elástica, DN= 100mm, inclusive conexões</t>
  </si>
  <si>
    <t>Tubo de ferro fundido classe k-9 com junta elástica, DN= 80mm, inclusive conexões</t>
  </si>
  <si>
    <t>Tubo de ferro fundido classe K-7 com junta elástica, DN= 300mm, inclusive conexões</t>
  </si>
  <si>
    <t>Tubo de ferro fundido classe K-7 com junta elástica, DN= 350mm, inclusive conexões</t>
  </si>
  <si>
    <t>Tubo de ferro fundido classe K-7 com junta elástica, DN= 250mm, inclusive conexões</t>
  </si>
  <si>
    <t>Tubo de ferro fundido classe K-7 com junta elástica, DN= 200mm, inclusive conexões</t>
  </si>
  <si>
    <t>Tubo de ferro fundido classe K-7 com junta elástica, DN= 150mm, inclusive conexões</t>
  </si>
  <si>
    <t>Tubo em polietileno de alta densidade corrugado perfurado, DN= 6´, inclusive conexões</t>
  </si>
  <si>
    <t>Tubo em polietileno de alta densidade corrugado perfurado, DN= 2 1/2´, inclusive conexões</t>
  </si>
  <si>
    <t>Tubo em polietileno de alta densidade corrugado perfurado, DN= 8´, inclusive conexões</t>
  </si>
  <si>
    <t>Tubo em polietileno de alta densidade corrugado perfurado, DN= 4´, inclusive conexões</t>
  </si>
  <si>
    <t>Tubo em polietileno de alta densidade corrugado perfurado, DN= 3´, inclusive conexões</t>
  </si>
  <si>
    <t>Meio tubo de concreto, DN= 200mm</t>
  </si>
  <si>
    <t>Tubo de concreto (PA-2), DN= 300mm</t>
  </si>
  <si>
    <t>Tubo de concreto (PA-1), DN= 300mm</t>
  </si>
  <si>
    <t>Tubo de concreto (PA-2), DN= 900mm</t>
  </si>
  <si>
    <t>Tubo de concreto (PA-2), DN= 500mm</t>
  </si>
  <si>
    <t>Tubo de concreto (PA-2), DN= 700mm</t>
  </si>
  <si>
    <t>Tubo de concreto (PA-3), DN= 400mm</t>
  </si>
  <si>
    <t>Tubo de concreto (PA-2), DN= 400mm</t>
  </si>
  <si>
    <t>Tubo de concreto (PA-1), DN= 400mm</t>
  </si>
  <si>
    <t>Tubo de concreto (PA-2), DN= 1500mm</t>
  </si>
  <si>
    <t>Meio tubo de concreto, DN= 600mm</t>
  </si>
  <si>
    <t>Meio tubo de concreto, DN= 400mm</t>
  </si>
  <si>
    <t>Meio tubo de concreto, DN= 300mm</t>
  </si>
  <si>
    <t>Tubo de concreto (PA-3), DN= 1000mm</t>
  </si>
  <si>
    <t>Tubo de concreto (PA-3), DN= 800mm</t>
  </si>
  <si>
    <t>Tubo de concreto (PA-3), DN= 600mm</t>
  </si>
  <si>
    <t>Tubo de concreto (PA-2), DN= 1000mm</t>
  </si>
  <si>
    <t>Tubo de concreto (PA-2), DN= 800mm</t>
  </si>
  <si>
    <t>Tubo de concreto (PA-2), DN= 600mm</t>
  </si>
  <si>
    <t>Tubo de concreto (PA-1), DN= 1200mm</t>
  </si>
  <si>
    <t>Tubo de concreto (PA-1), DN= 1000mm</t>
  </si>
  <si>
    <t>Tubo de concreto (PA-1), DN= 800mm</t>
  </si>
  <si>
    <t>Tubo de concreto (PA-1), DN= 600mm</t>
  </si>
  <si>
    <t>Tubo de concreto (PS-2), DN= 500mm</t>
  </si>
  <si>
    <t>Tubo de concreto (PS-2), DN= 400mm</t>
  </si>
  <si>
    <t>Tubo de concreto (PS-2), DN= 300mm</t>
  </si>
  <si>
    <t>Tubo de concreto (PS-1), DN= 400mm</t>
  </si>
  <si>
    <t>Tubo de concreto (PS-1), DN= 300mm</t>
  </si>
  <si>
    <t>Tubo de cobre classe E, DN= 66mm (2 1/2´), inclusive conexões</t>
  </si>
  <si>
    <t>Tubo de cobre classe E, DN= 54mm (2´), inclusive conexões</t>
  </si>
  <si>
    <t>Tubo de cobre classe E, DN= 42mm (1 1/2´), inclusive conexões</t>
  </si>
  <si>
    <t>Tubo de cobre classe E, DN= 35mm (1 1/4´), inclusive conexões</t>
  </si>
  <si>
    <t>Tubo de cobre classe E, DN= 28mm (1´), inclusive conexões</t>
  </si>
  <si>
    <t>Tubo de cobre classe E, DN= 22mm (3/4´), inclusive conexões</t>
  </si>
  <si>
    <t>Tubo de cobre classe A, DN= 104mm (4´), inclusive conexões</t>
  </si>
  <si>
    <t>Tubo de cobre classe A, DN= 79mm (3´), inclusive conexões</t>
  </si>
  <si>
    <t>Tubo de cobre classe A, DN= 66mm (2 1/2´), inclusive conexões</t>
  </si>
  <si>
    <t>Tubo de cobre classe A, DN= 54mm (2´), inclusive conexões</t>
  </si>
  <si>
    <t>Tubo de cobre classe A, DN= 42mm (1 1/2´), inclusive conexões</t>
  </si>
  <si>
    <t>Tubo de cobre classe A, DN= 35mm (1 1/4´), inclusive conexões</t>
  </si>
  <si>
    <t>Tubo de cobre classe A, DN= 28mm (1´), inclusive conexões</t>
  </si>
  <si>
    <t>Tubo de cobre classe A, DN= 22mm (3/4´), inclusive conexões</t>
  </si>
  <si>
    <t>Tubo de cobre classe A, DN= 15mm (1/2´), inclusive conexões</t>
  </si>
  <si>
    <t>Bucha de redução em ferro fundido, linha predial tradicional, DN= 150 x 100 mm</t>
  </si>
  <si>
    <t>Bucha de redução em ferro fundido, linha predial tradicional, DN= 100 x 75 mm</t>
  </si>
  <si>
    <t>Bucha de redução em ferro fundido, linha predial tradicional, DN= 75 x 50 mm</t>
  </si>
  <si>
    <t>Te sanitário 87° 30´ em ferro fundido, linha predial tradicional, DN= 100 x 100 mm</t>
  </si>
  <si>
    <t>Te sanitário 87° 30´ em ferro fundido, linha predial tradicional, DN= 100 x 75 mm</t>
  </si>
  <si>
    <t>Te sanitário 87° 30´ em ferro fundido, linha predial tradicional, DN= 100 x 50 mm</t>
  </si>
  <si>
    <t>Te sanitário 87° 30´ em ferro fundido, linha predial tradicional, DN= 75 x 75 mm</t>
  </si>
  <si>
    <t>Te sanitário 87° 30´ em ferro fundido, linha predial tradicional, DN= 75 x 50 mm</t>
  </si>
  <si>
    <t>Te sanitário 87° 30´ em ferro fundido, linha predial tradicional, DN= 50 x 50 mm</t>
  </si>
  <si>
    <t>Junção dupla 45° em ferro fundido, linha predial tradicional, DN= 100 mm</t>
  </si>
  <si>
    <t>Junção 45° em ferro fundido, linha predial tradicional, DN= 150 x 100 mm</t>
  </si>
  <si>
    <t>Junção 45° em ferro fundido, linha predial tradicional, DN= 100 x 100 mm</t>
  </si>
  <si>
    <t>Junção 45° em ferro fundido, linha predial tradicional, DN= 100 x 75 mm</t>
  </si>
  <si>
    <t>Junção 45° em ferro fundido, linha predial tradicional, DN= 100 x 50 mm</t>
  </si>
  <si>
    <t>Junção 45° em ferro fundido, linha predial tradicional, DN= 75 x 75 mm</t>
  </si>
  <si>
    <t>Junção 45° em ferro fundido, linha predial tradicional, DN= 75 x 50 mm</t>
  </si>
  <si>
    <t>Junção 45° em ferro fundido, linha predial tradicional, DN= 50 x 50 mm</t>
  </si>
  <si>
    <t>Placa cega em ferro fundido, linha predial tradicional, DN= 100 mm</t>
  </si>
  <si>
    <t>Placa cega em ferro fundido, linha predial tradicional, DN= 75 mm</t>
  </si>
  <si>
    <t>Luva bolsa e bolsa em ferro fundido, linha predial tradicional, DN= 150 mm</t>
  </si>
  <si>
    <t>Luva bolsa e bolsa em ferro fundido, linha predial tradicional, DN= 100 mm</t>
  </si>
  <si>
    <t>Luva bolsa e bolsa em ferro fundido, linha predial tradicional, DN= 75 mm</t>
  </si>
  <si>
    <t>Luva bolsa e bolsa em ferro fundido, linha predial tradicional, DN= 50 mm</t>
  </si>
  <si>
    <t>Joelho 87° 30´ em ferro fundido, linha predial tradicional, DN= 150 mm</t>
  </si>
  <si>
    <t>Joelho 87° 30´ em ferro fundido, linha predial tradicional, DN= 100 mm</t>
  </si>
  <si>
    <t>Joelho 87° 30´ em ferro fundido, linha predial tradicional, DN= 75 mm</t>
  </si>
  <si>
    <t>Joelho 87° 30´ em ferro fundido, linha predial tradicional, DN= 50 mm</t>
  </si>
  <si>
    <t>Joelho 45° em ferro fundido, linha predial tradicional, DN= 150 mm</t>
  </si>
  <si>
    <t>Joelho 45° em ferro fundido, linha predial tradicional, DN= 100 mm</t>
  </si>
  <si>
    <t>Joelho 45° em ferro fundido, linha predial tradicional, DN= 75 mm</t>
  </si>
  <si>
    <t>Joelho 45° em ferro fundido, linha predial tradicional, DN= 50 mm</t>
  </si>
  <si>
    <t>Tubo de PVC rígido DEFoFo, DN= 300mm (DE= 326mm), inclusive conexões</t>
  </si>
  <si>
    <t>Tubo de PVC rígido DEFoFo, DN= 250mm (DE= 274mm), inclusive conexões</t>
  </si>
  <si>
    <t>Tubo de PVC rígido DEFoFo, DN= 200mm (DE= 222mm), inclusive conexões</t>
  </si>
  <si>
    <t>Tubo de PVC rígido DEFoFo, DN= 150mm (DE= 170mm), inclusive conexões</t>
  </si>
  <si>
    <t>Tubo de PVC rígido DEFoFo, DN= 100mm (DE= 118mm), inclusive conexões</t>
  </si>
  <si>
    <t>Tubo de PVC rígido tipo PBA classe 15, DN= 100mm, (DE= 110mm), inclusive conexões</t>
  </si>
  <si>
    <t>Tubo de PVC rígido tipo PBA classe 15, DN= 75mm, (DE= 85mm), inclusive conexões</t>
  </si>
  <si>
    <t>Tubo de PVC rígido tipo PBA classe 15, DN= 50mm, (DE= 60mm), inclusive conexões</t>
  </si>
  <si>
    <t>Tubo de PVC rígido soldável marrom, DN= 110 mm, (4´), inclusive conexões</t>
  </si>
  <si>
    <t>Tubo de PVC rígido soldável marrom, DN= 85 mm, (3´), inclusive conexões</t>
  </si>
  <si>
    <t>Tubo de PVC rígido soldável marrom, DN= 75 mm, (2 1/2´), inclusive conexões</t>
  </si>
  <si>
    <t>Tubo de PVC rígido soldável marrom, DN= 60 mm, (2´), inclusive conexões</t>
  </si>
  <si>
    <t>Tubo de PVC rígido soldável marrom, DN= 50 mm, (1 1/2´), inclusive conexões</t>
  </si>
  <si>
    <t>Tubo de PVC rígido soldável marrom, DN= 40 mm, (1 1/4´), inclusive conexões</t>
  </si>
  <si>
    <t>Tubo de PVC rígido soldável marrom, DN= 32 mm, (1´), inclusive conexões</t>
  </si>
  <si>
    <t>Tubo de PVC rígido soldável marrom, DN= 25 mm, (3/4´), inclusive conexões</t>
  </si>
  <si>
    <t>Tubo de PVC rígido soldável marrom, DN= 20 mm, (1/2´), inclusive conexões</t>
  </si>
  <si>
    <t>Filtro tipo cesto para hidrômetro de 50 mm (2´)</t>
  </si>
  <si>
    <t>Hidrômetro em bronze, diâmetro de 40 mm (1 1/2´)</t>
  </si>
  <si>
    <t>Hidrômetro em bronze, diâmetro de 25 mm (1´)</t>
  </si>
  <si>
    <t>Hidrômetro em ferro fundido, diâmetro 100 mm (4´)</t>
  </si>
  <si>
    <t>Hidrômetro em ferro fundido, diâmetro 50 mm (2´)</t>
  </si>
  <si>
    <t>Abrigo padronizado de gás GLP encanado</t>
  </si>
  <si>
    <t>Entrada completa de gás GLP domiciliar com 2 bujões de 13 kg</t>
  </si>
  <si>
    <t>Entrada completa de água com abrigo e registro de gaveta, DN= 2 1/2´</t>
  </si>
  <si>
    <t>Entrada completa de água com abrigo e registro de gaveta, DN= 1 1/2´</t>
  </si>
  <si>
    <t>Entrada completa de água com abrigo e registro de gaveta, DN= 2´</t>
  </si>
  <si>
    <t>Entrada completa de água com abrigo e registro de gaveta, DN= 1´</t>
  </si>
  <si>
    <t>Entrada completa de água com abrigo e registro de gaveta, DN= 3´</t>
  </si>
  <si>
    <t>Entrada completa de água com abrigo e registro de gaveta, DN= 3/4´</t>
  </si>
  <si>
    <t>Válvula de metal cromado de 1´</t>
  </si>
  <si>
    <t>Válvula de metal cromado de 1 1/2´</t>
  </si>
  <si>
    <t>Válvula americana</t>
  </si>
  <si>
    <t>Válvula de PVC para lavatório</t>
  </si>
  <si>
    <t>Filtro de pressão em ABS, para 360 l/h</t>
  </si>
  <si>
    <t>Bolsa para bacia sanitária</t>
  </si>
  <si>
    <t>Tampa de plástico para bacia sanitária</t>
  </si>
  <si>
    <t>Sifão plástico com copo, rígido, de 1 1/4´ x 2´</t>
  </si>
  <si>
    <t>Sifão plástico com copo, rígido, de 1´ x 1 1/2´</t>
  </si>
  <si>
    <t>Tubo de ligação para sanitário</t>
  </si>
  <si>
    <t>Sifão de metal cromado de 1´ x 1 1/2´</t>
  </si>
  <si>
    <t>Sifão de metal cromado de 1 1/2´ x 2´</t>
  </si>
  <si>
    <t>Reparo para válvula de descarga</t>
  </si>
  <si>
    <t>Botão para válvula de descarga</t>
  </si>
  <si>
    <t>Acabamento cromado para registro</t>
  </si>
  <si>
    <t>Tubo de ligação para mictório, DN= 1/2´</t>
  </si>
  <si>
    <t>Canopla para válvula de descarga</t>
  </si>
  <si>
    <t>Engate flexível de PVC DN= 1/2´</t>
  </si>
  <si>
    <t>Engate flexível metálico DN= 1/2´</t>
  </si>
  <si>
    <t>Recolocação de caixas de descarga de sobrepor</t>
  </si>
  <si>
    <t>Recolocação de aparelhos sanitários, incluindo acessórios</t>
  </si>
  <si>
    <t>Recolocação de sifões</t>
  </si>
  <si>
    <t>Recolocação de torneiras</t>
  </si>
  <si>
    <t>Sifão plástico sanfonado universal de 1´</t>
  </si>
  <si>
    <t>Cuba em aço inoxidável dupla de 1020x400x250mm</t>
  </si>
  <si>
    <t>Cuba em aço inoxidável dupla de 835x340x140mm</t>
  </si>
  <si>
    <t>Cuba em aço inoxidável dupla de 715x400x140mm</t>
  </si>
  <si>
    <t>Cuba em aço inoxidável simples de 1100x600x400mm</t>
  </si>
  <si>
    <t>Cuba em aço inoxidável simples de 1400x900x500mm</t>
  </si>
  <si>
    <t>Cuba em aço inoxidável simples de 700x600x450mm</t>
  </si>
  <si>
    <t>Cuba em aço inoxidável simples de 600x500x400mm</t>
  </si>
  <si>
    <t>Cuba em aço inoxidável simples de 600x500x350mm</t>
  </si>
  <si>
    <t>Cuba em aço inoxidável simples de 600x500x300mm</t>
  </si>
  <si>
    <t>Cuba em aço inoxidável simples de 500x400x300mm</t>
  </si>
  <si>
    <t>Cuba em aço inoxidável simples de 500x400x200mm</t>
  </si>
  <si>
    <t>Cuba em aço inoxidável simples de 500x400x400mm</t>
  </si>
  <si>
    <t>Cuba em aço inoxidável simples de 560x330x140mm</t>
  </si>
  <si>
    <t>Cuba em aço inoxidável simples de 465x300x140mm</t>
  </si>
  <si>
    <t>Cuba em aço inoxidável simples de 400x340x140mm</t>
  </si>
  <si>
    <t>Tanque em aço inoxidável</t>
  </si>
  <si>
    <t>Mictório coletivo em aço inoxidável</t>
  </si>
  <si>
    <t>Lavatório coletivo em aço inoxidável</t>
  </si>
  <si>
    <t>Prateleira em granito com espessura de 3 cm</t>
  </si>
  <si>
    <t>Prateleira em granilite</t>
  </si>
  <si>
    <t>Prateleira em granito com espessura de 2 cm</t>
  </si>
  <si>
    <t>Válvula para cuba de laboratório, com nuca giratória e bico escalonado para mangueira</t>
  </si>
  <si>
    <t>Ducha higiênica com registro</t>
  </si>
  <si>
    <t>Secador de mãos em ABS</t>
  </si>
  <si>
    <t>Torneira de parede em ABS, DN 1/2´ ou 3/4´, 15cm</t>
  </si>
  <si>
    <t>Torneira de parede em ABS, DN 1/2´ ou 3/4´, 10cm</t>
  </si>
  <si>
    <t>Caixa de descarga de embutir, acionamento frontal, completa</t>
  </si>
  <si>
    <t>Torneira de parede acionamento hidromecânico, em latão cromado, DN= 1/2´ ou 3/4´</t>
  </si>
  <si>
    <t>Torneira de mesa para pia com bica móvel e arejador em latão fundido cromado</t>
  </si>
  <si>
    <t>Torneira de parede antivandalismo, DN= 3/4´</t>
  </si>
  <si>
    <t>Aparelho misturador de parede, para pia, com bica móvel, acabamento cromado</t>
  </si>
  <si>
    <t>Torneira de parede para pia com bica móvel e arejador, em latão fundido cromado</t>
  </si>
  <si>
    <t>Torneira longa sem rosca para uso geral, em latão fundido cromado</t>
  </si>
  <si>
    <t>Torneira curta sem rosca para uso geral, em latão fundido sem acabamento, DN= 3/4´</t>
  </si>
  <si>
    <t>Torneira curta com rosca para uso geral, em latão fundido cromado, DN= 3/4´</t>
  </si>
  <si>
    <t>Torneira curta com rosca para uso geral, em latão fundido sem acabamento, DN= 3/4´</t>
  </si>
  <si>
    <t>Torneira curta com rosca para uso geral, em latão fundido sem acabamento, DN= 1/2´</t>
  </si>
  <si>
    <t>Ducha higiênica cromada</t>
  </si>
  <si>
    <t>Ducha cromada simples</t>
  </si>
  <si>
    <t>Dispenser toalheiro em ABS, para folhas</t>
  </si>
  <si>
    <t>Saboneteira tipo dispenser, para refil de 800 ml</t>
  </si>
  <si>
    <t>Cabide cromado para banheiro</t>
  </si>
  <si>
    <t>Porta-papel de louça de embutir</t>
  </si>
  <si>
    <t>Saboneteira de louça de embutir</t>
  </si>
  <si>
    <t>Dispenser toalheiro metálico esmaltado para bobina de 25cm x 50m, sem alavanca</t>
  </si>
  <si>
    <t>Meia saboneteira de louça de embutir</t>
  </si>
  <si>
    <t>Tampo/bancada em concreto armado, revestido em aço inoxidável fosco polido</t>
  </si>
  <si>
    <t>Tampo/bancada em mármore nacional espessura de 3 cm</t>
  </si>
  <si>
    <t>Cuba de louça de embutir redonda</t>
  </si>
  <si>
    <t>Bacia sifonada com caixa de descarga acoplada sem tampa - 6 litros</t>
  </si>
  <si>
    <t>Tanque de louça sem coluna de 30 litros</t>
  </si>
  <si>
    <t>Caixa de descarga em plástico, de sobrepor, capacidade 9 litros com engate flexível</t>
  </si>
  <si>
    <t>Lavatório de louça para canto, sem coluna - sem pertences</t>
  </si>
  <si>
    <t>Tanque em granito sintético, linha comercial - sem pertences</t>
  </si>
  <si>
    <t>Tanque de louça com coluna de 18 a 20 litros</t>
  </si>
  <si>
    <t>Tanque de louça com coluna de 30 litros</t>
  </si>
  <si>
    <t>Cuba de louça de embutir oval</t>
  </si>
  <si>
    <t>Lavatório em louça com coluna suspensa</t>
  </si>
  <si>
    <t>Mictório de louça sifonado auto aspirante</t>
  </si>
  <si>
    <t>Lavatório em polipropileno</t>
  </si>
  <si>
    <t>Lavatório de louça pequeno com coluna suspensa - linha especial</t>
  </si>
  <si>
    <t>Lavatório de louça com coluna</t>
  </si>
  <si>
    <t>Lavatório de louça sem coluna</t>
  </si>
  <si>
    <t>Bacia sifonada de louça sem tampa com saída horizontal - 6 litros</t>
  </si>
  <si>
    <t>Bacia sifonada de louça sem tampa - 6 litros</t>
  </si>
  <si>
    <t>Bacia turca de louça - 6 litros</t>
  </si>
  <si>
    <t>Bomba de circulação para água quente</t>
  </si>
  <si>
    <t>Bomba de remoção de condensados para condicionadores de ar</t>
  </si>
  <si>
    <t>Cigarra de embutir 50/60HZ até 127V, com placa</t>
  </si>
  <si>
    <t>Torneira elétrica</t>
  </si>
  <si>
    <t>Reservatório térmico horizontal em aço inoxidável AISI 304, capacidade de 500 litros</t>
  </si>
  <si>
    <t>Aquecedor a gás de acumulação, capacidade 500 l</t>
  </si>
  <si>
    <t>Aquecedor a gás de acumulação, capacidade 300 l</t>
  </si>
  <si>
    <t>Chuveiro com jato regulável em metal com acabamento cromado</t>
  </si>
  <si>
    <t>Chuveiro frio em PVC, diâmetro de 10 cm</t>
  </si>
  <si>
    <t>Solda exotérmica conexão cabo-superfície de aço, bitola do cabo de 50mm² a 95mm²</t>
  </si>
  <si>
    <t>Solda exotérmica conexão cabo-superfície de aço, bitola do cabo de 16mm² a 35mm²</t>
  </si>
  <si>
    <t>Solda exotérmica conexão cabo-cabo horizontal reto, bitola do cabo de 16mm² a 70mm²</t>
  </si>
  <si>
    <t>Solda exotérmica conexão cabo-cabo horizontal em T, bitola do cabo de 50-50mm² a 95-50mm²</t>
  </si>
  <si>
    <t>Solda exotérmica conexão cabo-cabo horizontal em X, bitola do cabo de 50-25mm² a 95-50mm²</t>
  </si>
  <si>
    <t>Solda exotérmica conexão cabo-cabo horizontal em X, bitola do cabo de 16-16mm² a 35-35mm²</t>
  </si>
  <si>
    <t>Malha fechada pré-fabricada em fio de cobre de 16mm e mesch 30 x 30cm para aterramento</t>
  </si>
  <si>
    <t>Terminal estanhado com 2 furos e 1 compressão - 50 mm²</t>
  </si>
  <si>
    <t>Terminal estanhado com 1 furo e 1 compressão - 50 mm²</t>
  </si>
  <si>
    <t>Terminal estanhado com 1 furo e 1 compressão - 35 mm²</t>
  </si>
  <si>
    <t>Terminal estanhado com 1 furo e 1 compressão - 16 mm²</t>
  </si>
  <si>
    <t>Conector com rabicho e porca em latão para cabo de 16 a 35 mm²</t>
  </si>
  <si>
    <t>Suporte para fixação de terminal aéreo e/ou de cabo de cobre nu, com base ondulada</t>
  </si>
  <si>
    <t>Presilha em latão para cabos de 16 até 50 mm²</t>
  </si>
  <si>
    <t>Caixa de inspeção do terra cilíndrica em PVC rígido, diâmetro de 300 mm - h= 600 mm</t>
  </si>
  <si>
    <t>Caixa de inspeção do terra cilíndrica em PVC rígido, diâmetro de 300 mm - h= 400 mm</t>
  </si>
  <si>
    <t>Caixa de inspeção do terra cilíndrica em PVC rígido, diâmetro de 300 mm - h= 250 mm</t>
  </si>
  <si>
    <t>Tampa para caixa de inspeção cilíndrica, aço galvanizado</t>
  </si>
  <si>
    <t>Suporte para fixação de terminal aéreo e/ou de cabo de cobre nu, com base plana</t>
  </si>
  <si>
    <t>Suporte para tubo de proteção com grapa para chumbar, diâmetro 2´</t>
  </si>
  <si>
    <t>Suporte para tubo de proteção com chapa de encosto, diâmetro 2´</t>
  </si>
  <si>
    <t>Clips de fixação para vergalhão em aço galvanizado de 3/8´</t>
  </si>
  <si>
    <t>Esticador em latão para cabo de cobre</t>
  </si>
  <si>
    <t>Vergalhão liso de aço galvanizado, diâmetro de 3/8´</t>
  </si>
  <si>
    <t>Conector olhal cabo/haste de 5/8´</t>
  </si>
  <si>
    <t>Conector olhal cabo/haste de 3/4´</t>
  </si>
  <si>
    <t>Conector de emenda em latão para cabo de até 50 mm² com 4 parafusos</t>
  </si>
  <si>
    <t>Conector cabo/haste de 3/4´</t>
  </si>
  <si>
    <t>Caixa de inspeção suspensa</t>
  </si>
  <si>
    <t>Sinalizador de obstáculo duplo, com célula fotoelétrica</t>
  </si>
  <si>
    <t>Sinalizador de obstáculo simples, com célula fotoelétrica</t>
  </si>
  <si>
    <t>Sinalizador de obstáculo duplo, sem célula fotoelétrica</t>
  </si>
  <si>
    <t>Braçadeira para fixação do aparelho sinalizador para mastro de diâmetro 2´</t>
  </si>
  <si>
    <t>Sinalizador de obstáculo simples, sem célula fotoelétrica</t>
  </si>
  <si>
    <t>Suporte porta bandeira reforçado para mastro de diâmetro 2´</t>
  </si>
  <si>
    <t>Suporte porta bandeira simples para mastro de diâmetro 2´</t>
  </si>
  <si>
    <t>Mastro simples galvanizado de diâmetro 2´</t>
  </si>
  <si>
    <t>Contraventagem com cabo para mastro de diâmetro 2´</t>
  </si>
  <si>
    <t>Base para mastro de diâmetro 2´</t>
  </si>
  <si>
    <t>Apoio para mastro de diâmetro 2´</t>
  </si>
  <si>
    <t>Braçadeira de contraventagem para mastro de diâmetro 2´</t>
  </si>
  <si>
    <t>Isolador galvanizado para mastro de diâmetro 2´, reforçado com 2 descidas</t>
  </si>
  <si>
    <t>Isolador galvanizado para mastro de diâmetro 2´, reforçado com 1 descida</t>
  </si>
  <si>
    <t>Isolador galvanizado para mastro de diâmetro 2´, simples com 2 descidas</t>
  </si>
  <si>
    <t>Isolador galvanizado para mastro de diâmetro 2´, simples com 1 descida</t>
  </si>
  <si>
    <t>Isolador galvanizado uso geral, reforçado com calha para telha ondulada</t>
  </si>
  <si>
    <t>Isolador galvanizado uso geral, simples com calha para telha ondulada</t>
  </si>
  <si>
    <t>Isolador galvanizado uso geral, reforçado com chapa de encosto</t>
  </si>
  <si>
    <t>Isolador galvanizado uso geral, simples com chapa de encosto</t>
  </si>
  <si>
    <t>Isolador galvanizado uso geral, reforçado para fixação a 90°</t>
  </si>
  <si>
    <t>Isolador galvanizado uso geral, simples com rosca mecânica</t>
  </si>
  <si>
    <t>Captor tipo terminal aéreo, h= 300 mm, diâmetro de 1/4´ em cobre</t>
  </si>
  <si>
    <t>Niple duplo galvanizado de 2´</t>
  </si>
  <si>
    <t>Luva de redução galvanizada de 2´ x 3/4´</t>
  </si>
  <si>
    <t>Captor tipo terminal aéreo, h= 600 mm, diâmetro de 3/8´ galvanizado a fogo</t>
  </si>
  <si>
    <t>Captor tipo Franklin, h= 300 mm, 4 pontos, 2 descidas, acabamento cromado</t>
  </si>
  <si>
    <t>Captor tipo Franklin, h= 300 mm, 4 pontos, 1 descida, acabamento cromado</t>
  </si>
  <si>
    <t>Recolocação de aparelhos de iluminação ou projetores fixos em teto, piso ou parede</t>
  </si>
  <si>
    <t>Luminária retangular fechada para iluminação externa em poste, tipo pétala pequena</t>
  </si>
  <si>
    <t>Luminária retangular fechada para iluminação externa em poste, tipo pétala grande</t>
  </si>
  <si>
    <t>Luminária fechada para iluminação pública tipo pétala pequena</t>
  </si>
  <si>
    <t>Poste telecônico reto em aço SAE 1010/1020 galvanizado a fogo, altura de 6,00 m</t>
  </si>
  <si>
    <t>Poste telecônico reto em aço SAE 1010/1020 galvanizado a fogo, altura de 8,00 m</t>
  </si>
  <si>
    <t>Poste telecônico reto em aço SAE 1010/1020 galvanizado a fogo, altura de 10,00 m</t>
  </si>
  <si>
    <t>Poste telecônico curvo em aço SAE 1010/1020 galvanizado a fogo, altura de 8,00 m</t>
  </si>
  <si>
    <t>Cruzeta reforçada em ferro galvanizado para fixação de duas luminárias</t>
  </si>
  <si>
    <t>Cruzeta reforçada em ferro galvanizado para fixação de quatro luminárias</t>
  </si>
  <si>
    <t>Lâmpada fluorescente tubular, base bipino bilateral de 32 W, com camada trifósforo</t>
  </si>
  <si>
    <t>Lâmpada fluorescente tubular, base bipino bilateral de 32 W</t>
  </si>
  <si>
    <t>Lâmpada fluorescente tubular, base bipino bilateral de 28 W</t>
  </si>
  <si>
    <t>Lâmpada fluorescente tubular, base bipino bilateral de 20 W</t>
  </si>
  <si>
    <t>Lâmpada fluorescente tubular, base bipino bilateral de 16 W</t>
  </si>
  <si>
    <t>Lâmpada fluorescente tubular, base bipino bilateral de 15 W</t>
  </si>
  <si>
    <t>Lâmpada halógena tubular, base R7s bilateral de 300 W - 110 ou 220 V</t>
  </si>
  <si>
    <t>Lâmpada halógena refletora PAR20, base E27 de 50 W - 220 V</t>
  </si>
  <si>
    <t>Lâmpada de vapor metálico tubular, base G12 de 150 W</t>
  </si>
  <si>
    <t>Receptáculo de porcelana com parafuso de fixação com rosca E-27</t>
  </si>
  <si>
    <t>Placa/espelho em latão escovado 4´ x 4´, para 01 tomada elétrica</t>
  </si>
  <si>
    <t>Placa/espelho em latão escovado 4´ x 4´, para 02 tomadas elétrica</t>
  </si>
  <si>
    <t>Plugue prolongador com 2P+T de 10A, 250V</t>
  </si>
  <si>
    <t>Plugue com 2P+T de 10A, 250V</t>
  </si>
  <si>
    <t>Placa de 4´ x 4´</t>
  </si>
  <si>
    <t>Placa de 4´ x 2´</t>
  </si>
  <si>
    <t>Alarme sonoro bitonal 220 V para painel de comando</t>
  </si>
  <si>
    <t>Botoeira de comando liga-desliga, sem sinalização</t>
  </si>
  <si>
    <t>Botoeira com retenção para quadro/painel</t>
  </si>
  <si>
    <t>Botão de comando duplo sem sinalizador</t>
  </si>
  <si>
    <t>Sinalizador com lâmpada</t>
  </si>
  <si>
    <t>Chave comutadora para voltímetro</t>
  </si>
  <si>
    <t>Chave comutadora para amperímetro</t>
  </si>
  <si>
    <t>Relé supervisor trifásico contra falta de fase, inversão de fase e mínima tensão</t>
  </si>
  <si>
    <t>Contator auxiliar - 4na+4nf</t>
  </si>
  <si>
    <t>Contator de potência 50 A - 2na+2nf</t>
  </si>
  <si>
    <t>Contator de potência 32 A - 2na+2nf</t>
  </si>
  <si>
    <t>Contator de potência 22 A/25 A - 2na+2nf</t>
  </si>
  <si>
    <t>Contator de potência 16 A - 2na+2nf</t>
  </si>
  <si>
    <t>Contator de potência 110 A - 2na+2nf</t>
  </si>
  <si>
    <t>Contator de potência 12 A - 2na+2nf</t>
  </si>
  <si>
    <t>Contator de potência 12 A - 1na+1nf</t>
  </si>
  <si>
    <t>Contator de potência 9 A - 2na+2nf</t>
  </si>
  <si>
    <t>Caixa em PVC octogonal de 4´ x 4´</t>
  </si>
  <si>
    <t>Caixa em PVC de 4´ x 4´</t>
  </si>
  <si>
    <t>Caixa em PVC de 4´ x 2´</t>
  </si>
  <si>
    <t>Condulete metálico de 4´</t>
  </si>
  <si>
    <t>Condulete metálico de 3´</t>
  </si>
  <si>
    <t>Condulete metálico de 2 1/2´</t>
  </si>
  <si>
    <t>Condulete metálico de 2´</t>
  </si>
  <si>
    <t>Condulete metálico de 1 1/2´</t>
  </si>
  <si>
    <t>Condulete metálico de 1 1/4´</t>
  </si>
  <si>
    <t>Condulete metálico de 1´</t>
  </si>
  <si>
    <t>Condulete metálico de 3/4´</t>
  </si>
  <si>
    <t>Sensor de presença infravermelho passivo e microondas, alcance de 12 m - sem fio</t>
  </si>
  <si>
    <t>Sensor de presença para teto, com fotocélula, para lâmpada qualquer</t>
  </si>
  <si>
    <t>Variador de luminosidade rotativo até 1000 W, 127/220 V, com placa</t>
  </si>
  <si>
    <t>Pulsador 2 A - 250 V, para minuteria com placa</t>
  </si>
  <si>
    <t>Interruptor bipolar simples, 1 tecla dupla e placa</t>
  </si>
  <si>
    <t>Interruptor bipolar paralelo, 1 tecla dupla e placa</t>
  </si>
  <si>
    <t>Interruptor com 3 teclas, 1 simples, 2 paralelo e placa</t>
  </si>
  <si>
    <t>Interruptor com 3 teclas, 2 simples, 1 paralelo e placa</t>
  </si>
  <si>
    <t>Interruptor com 2 teclas, 1 simples, 1 paralelo e placa</t>
  </si>
  <si>
    <t>Interruptor com 2 teclas paralelo e placa</t>
  </si>
  <si>
    <t>Interruptor com 1 tecla paralelo e placa</t>
  </si>
  <si>
    <t>Interruptor com 3 teclas simples e placa</t>
  </si>
  <si>
    <t>Interruptor com 2 teclas simples e placa</t>
  </si>
  <si>
    <t>Interruptor com 1 tecla simples e placa</t>
  </si>
  <si>
    <t>Conjunto 2 interruptores simples e 1 tomada 2P+T de 10 A, completo</t>
  </si>
  <si>
    <t>Conjunto 1 interruptor simples e 1 tomada 2P+T de 10 A, completo</t>
  </si>
  <si>
    <t>Conjunto 2 tomadas 2P+T de 10 A, completo</t>
  </si>
  <si>
    <t>Tomada 2P+T de 20 A - 250 V, completa</t>
  </si>
  <si>
    <t>Tomada 2P+T de 10 A - 250 V, completa</t>
  </si>
  <si>
    <t>Tomada RJ 45 para rede de dados, com placa</t>
  </si>
  <si>
    <t>Plugue e tomada 2P+T de 16 A de sobrepor - 380 / 440 V</t>
  </si>
  <si>
    <t>Tomada de canaleta/perfilado universal 2P+T, com caixa e tampa</t>
  </si>
  <si>
    <t>Tomada 3P+T de 32 A, blindada industrial de sobrepor negativa</t>
  </si>
  <si>
    <t>Tomada 3P+T de 63 A, blindada industrial de embutir</t>
  </si>
  <si>
    <t>Tomada RJ 11 para telefone, sem placa</t>
  </si>
  <si>
    <t>Caixa de passagem em alumínio fundido à prova de tempo, 300 x 300 mm</t>
  </si>
  <si>
    <t>Caixa de passagem em alumínio fundido à prova de tempo, 200 x 200 mm</t>
  </si>
  <si>
    <t>Caixa de passagem em alumínio fundido à prova de tempo, 100 x 100 mm</t>
  </si>
  <si>
    <t>Caixa de passagem em chapa, com tampa parafusada, 500 x 500 x 150 mm</t>
  </si>
  <si>
    <t>Caixa de passagem em chapa, com tampa parafusada, 400 x 400 x 150 mm</t>
  </si>
  <si>
    <t>Caixa de passagem em chapa, com tampa parafusada, 300 x 300 x 120 mm</t>
  </si>
  <si>
    <t>Caixa de passagem em chapa, com tampa parafusada, 200 x 200 x 100 mm</t>
  </si>
  <si>
    <t>Caixa de passagem em chapa, com tampa parafusada, 150 x 150 x 80 mm</t>
  </si>
  <si>
    <t>Caixa de passagem em chapa, com tampa parafusada, 100 x 100 x 80 mm</t>
  </si>
  <si>
    <t>Caixa de tomada em alumínio para piso 4´ x 4´</t>
  </si>
  <si>
    <t>Caixa de ferro estampada octogonal de 3´ x 3´</t>
  </si>
  <si>
    <t>Caixa de ferro estampada 4´ x 4´</t>
  </si>
  <si>
    <t>Caixa de ferro estampada 4´ x 2´</t>
  </si>
  <si>
    <t>Cabo torcido flexível de 2 x 2,5 mm², isolação em PVC antichama</t>
  </si>
  <si>
    <t>Cabo óptico multimodo, núcleo geleado, 6 fibras, 50/125 µm - uso externo</t>
  </si>
  <si>
    <t>Cabo óptico multimodo, núcleo geleado, 4 fibras, 50/125 µm - uso externo</t>
  </si>
  <si>
    <t>Cabo óptico multimodo, 6 fibras, 50/125 µm - uso interno/externo</t>
  </si>
  <si>
    <t>Cabo óptico multimodo, 4 fibras, 50/125 µm - uso interno/externo</t>
  </si>
  <si>
    <t>Cabo óptico de terminação, 2 fibras, 50/125 µm - uso interno/externo</t>
  </si>
  <si>
    <t>Recolocação de condutor aparente com diâmetro externo acima de 6,5 mm</t>
  </si>
  <si>
    <t>Conector prensa-cabo de 3/4´</t>
  </si>
  <si>
    <t>Recolocação de condutor aparente com diâmetro externo até 6,5 mm</t>
  </si>
  <si>
    <t>Cabo para rede U/UTP 23 AWG com 4 pares - categoria 6A</t>
  </si>
  <si>
    <t>Cabo coaxial tipo RG 6</t>
  </si>
  <si>
    <t>Cabo coaxial tipo RG 11</t>
  </si>
  <si>
    <t>Cabo para rede 24 AWG com 4 pares, categoria 6</t>
  </si>
  <si>
    <t>Cabo coaxial tipo RGC 59</t>
  </si>
  <si>
    <t>Cabo coaxial tipo RG 59</t>
  </si>
  <si>
    <t>Cabo de alumínio nu sem alma de aço CA, 2/0 AWG - Aster</t>
  </si>
  <si>
    <t>Cabo de alumínio nu sem alma de aço CA, 2 AWG - Iris</t>
  </si>
  <si>
    <t>Cabo de alumínio nu com alma de aço CAA, 4 AWG - Swan</t>
  </si>
  <si>
    <t>Cabo de alumínio nu com alma de aço CAA, 1/0 AWG - Raven</t>
  </si>
  <si>
    <t>Cabo telefônico CCE-APL, com 4 pares de 0,50 mm, para conexões em rede externa</t>
  </si>
  <si>
    <t>Fio telefônico externo tipo FE-160</t>
  </si>
  <si>
    <t>Fio telefônico tipo FI-60, para ligação de aparelhos telefônicos</t>
  </si>
  <si>
    <t>Terminal de pressão/compressão para cabo de 240 mm²</t>
  </si>
  <si>
    <t>Terminal de pressão/compressão para cabo de 185 mm²</t>
  </si>
  <si>
    <t>Terminal de pressão/compressão para cabo de 120 mm²</t>
  </si>
  <si>
    <t>Terminal de pressão/compressão para cabo de 150 mm²</t>
  </si>
  <si>
    <t>Terminal de pressão/compressão para cabo de 95 mm²</t>
  </si>
  <si>
    <t>Terminal de pressão/compressão para cabo de 70 mm²</t>
  </si>
  <si>
    <t>Terminal de pressão/compressão para cabo de 50 mm²</t>
  </si>
  <si>
    <t>Terminal de pressão/compressão para cabo de 35 mm²</t>
  </si>
  <si>
    <t>Terminal de pressão/compressão para cabo de 25 mm²</t>
  </si>
  <si>
    <t>Terminal de pressão/compressão para cabo de 16 mm²</t>
  </si>
  <si>
    <t>Terminal de pressão/compressão para cabo de 6 até 10 mm²</t>
  </si>
  <si>
    <t>Terminal de compressão para cabo de 2,5 mm²</t>
  </si>
  <si>
    <t>Conector split-bolt para cabo de 50 mm², latão, com rabicho</t>
  </si>
  <si>
    <t>Conector split-bolt para cabo de 35 mm², latão, com rabicho</t>
  </si>
  <si>
    <t>Conector split-bolt para cabo de 25 mm², latão, com rabicho</t>
  </si>
  <si>
    <t>Conector split-bolt para cabo de 50 mm², latão, simples</t>
  </si>
  <si>
    <t>Conector split-bolt para cabo de 35 mm², latão, simples</t>
  </si>
  <si>
    <t>Conector split-bolt para cabo de 25 mm², latão, simples</t>
  </si>
  <si>
    <t>Cabo de cobre nu, têmpera mole, classe 2, de 185 mm²</t>
  </si>
  <si>
    <t>Cabo de cobre nu, têmpera mole, classe 2, de 95 mm²</t>
  </si>
  <si>
    <t>Cabo de cobre nu, têmpera mole, classe 2, de 70 mm²</t>
  </si>
  <si>
    <t>Cabo de cobre nu, têmpera mole, classe 2, de 50 mm²</t>
  </si>
  <si>
    <t>Cabo de cobre nu, têmpera mole, classe 2, de 35 mm²</t>
  </si>
  <si>
    <t>Cabo de cobre nu, têmpera mole, classe 2, de 25 mm²</t>
  </si>
  <si>
    <t>Cabo de cobre nu, têmpera mole, classe 2, de 16 mm²</t>
  </si>
  <si>
    <t>Cabo de cobre de 2,5 mm², isolamento 0,6/1 kV - isolação em PVC 70°C</t>
  </si>
  <si>
    <t>Cabo de cobre de 1,5 mm², isolamento 0,6/1 kV - isolação em PVC 70°C</t>
  </si>
  <si>
    <t>Cabo de cobre de 10 mm², isolamento 0,6/1 kV - isolação em PVC 70°C</t>
  </si>
  <si>
    <t>Cabo de cobre de 6 mm², isolamento 0,6/1 kV - isolação em PVC 70°C</t>
  </si>
  <si>
    <t>Cabo de cobre de 4 mm², isolamento 750 V - isolação em PVC 70°C</t>
  </si>
  <si>
    <t>Cabo de cobre de 2,5 mm², isolamento 750 V - isolação em PVC 70°C</t>
  </si>
  <si>
    <t>Cabo de cobre de 10 mm², isolamento 750 V - isolação em PVC 70°C</t>
  </si>
  <si>
    <t>Cabo de cobre de 6 mm², isolamento 750 V - isolação em PVC 70°C</t>
  </si>
  <si>
    <t>Cabo de cobre de 1,5 mm², isolamento 750 V - isolação em PVC 70°C</t>
  </si>
  <si>
    <t>Eletrocalha perfurada galvanizada a fogo, 250 x 50 mm, com acessórios</t>
  </si>
  <si>
    <t>Eletrocalha perfurada galvanizada a fogo, 200 x 50 mm, com acessórios</t>
  </si>
  <si>
    <t>Eletrocalha perfurada galvanizada a fogo, 150 x 50 mm, com acessórios</t>
  </si>
  <si>
    <t>Eletrocalha perfurada galvanizada a fogo, 100 x 50 mm, com acessórios</t>
  </si>
  <si>
    <t>Eletrocalha lisa galvanizada a fogo, 400 x 100 mm, com acessórios</t>
  </si>
  <si>
    <t>Eletrocalha lisa galvanizada a fogo, 300 x 100 mm, com acessórios</t>
  </si>
  <si>
    <t>Eletrocalha lisa galvanizada a fogo, 250 x 100 mm, com acessórios</t>
  </si>
  <si>
    <t>Eletrocalha lisa galvanizada a fogo, 200 x 100 mm, com acessórios</t>
  </si>
  <si>
    <t>Eletrocalha lisa galvanizada a fogo, 150 x 100 mm, com acessórios</t>
  </si>
  <si>
    <t>Eletrocalha lisa galvanizada a fogo, 100 x 100 mm, com acessórios</t>
  </si>
  <si>
    <t>Eletrocalha lisa galvanizada a fogo, 250 x 50 mm, com acessórios</t>
  </si>
  <si>
    <t>Eletrocalha lisa galvanizada a fogo, 200 x 50 mm, com acessórios</t>
  </si>
  <si>
    <t>Eletrocalha lisa galvanizada a fogo, 150 x 50 mm, com acessórios</t>
  </si>
  <si>
    <t>Eletrocalha lisa galvanizada a fogo, 100 x 50 mm, com acessórios</t>
  </si>
  <si>
    <t>Eletrocalha lisa galvanizada a fogo, 50 x 50 mm, com acessórios</t>
  </si>
  <si>
    <t>Eletroduto de PVC corrugado flexível reforçado, diâmetro externo de 32 mm</t>
  </si>
  <si>
    <t>Eletroduto de PVC corrugado flexível reforçado, diâmetro externo de 25 mm</t>
  </si>
  <si>
    <t>Eletroduto de PVC corrugado flexível leve, diâmetro externo de 32 mm</t>
  </si>
  <si>
    <t>Eletroduto de PVC corrugado flexível leve, diâmetro externo de 25 mm</t>
  </si>
  <si>
    <t>Eletroduto de PVC corrugado flexível leve, diâmetro externo de 20 mm</t>
  </si>
  <si>
    <t>Caixa de derivação embutida ou externa para rodapé técnico duplo</t>
  </si>
  <si>
    <t>Terminal de fechamento ou mata junta com pintura eletrostática, para rodapé técnico duplo</t>
  </si>
  <si>
    <t>Terminal de fechamento ou mata junta com pintura eletrostática, para rodapé técnico triplo</t>
  </si>
  <si>
    <t>Terminal macho giratório em latão zincado de 2´</t>
  </si>
  <si>
    <t>Terminal macho giratório em latão zincado de 1´</t>
  </si>
  <si>
    <t>Terminal macho giratório em latão zincado de 3/4´</t>
  </si>
  <si>
    <t>Terminal macho fixo em latão zincado de 2´</t>
  </si>
  <si>
    <t>Terminal macho fixo em latão zincado de 1´</t>
  </si>
  <si>
    <t>Terminal macho fixo em latão zincado de 3/4´</t>
  </si>
  <si>
    <t>Eletroduto metálico flexível com capa em PVC de 2´</t>
  </si>
  <si>
    <t>Eletroduto metálico flexível com capa em PVC de 1´</t>
  </si>
  <si>
    <t>Eletroduto metálico flexível com capa em PVC de 3/4´</t>
  </si>
  <si>
    <t>Eletroduto corrugado em polietileno de alta densidade, DN= 40 mm, com acessórios</t>
  </si>
  <si>
    <t>Eletroduto corrugado em polietileno de alta densidade, DN= 150 mm, com acessórios</t>
  </si>
  <si>
    <t>Eletroduto corrugado em polietileno de alta densidade, DN= 125 mm, com acessórios</t>
  </si>
  <si>
    <t>Eletroduto corrugado em polietileno de alta densidade, DN= 100 mm, com acessórios</t>
  </si>
  <si>
    <t>Eletroduto corrugado em polietileno de alta densidade, DN= 75 mm, com acessórios</t>
  </si>
  <si>
    <t>Eletroduto corrugado em polietileno de alta densidade, DN= 50 mm, com acessórios</t>
  </si>
  <si>
    <t>Eletroduto corrugado em polietileno de alta densidade, DN= 30 mm, com acessórios</t>
  </si>
  <si>
    <t>Leito para cabos, tipo pesado, em aço galvanizado de 800 x 100 mm - com acessórios</t>
  </si>
  <si>
    <t>Leito para cabos, tipo pesado, em aço galvanizado de 500 x 100 mm - com acessórios</t>
  </si>
  <si>
    <t>Leito para cabos, tipo pesado, em aço galvanizado de 300 x 100 mm - com acessórios</t>
  </si>
  <si>
    <t>Leito para cabos, tipo pesado, em aço galvanizado de 600 x 100 mm - com acessórios</t>
  </si>
  <si>
    <t>Leito para cabos, tipo pesado, em aço galvanizado de 400 x 100 mm - com acessórios</t>
  </si>
  <si>
    <t>Suporte de tomada para caixas com 2, 3 ou 4 vias</t>
  </si>
  <si>
    <t>Caixa de tomada e tampa basculante com rebaixo de 4 x (25 x 70 mm)</t>
  </si>
  <si>
    <t>Caixa de tomada e tampa basculante com rebaixo de 3 x (25 x 70 mm)</t>
  </si>
  <si>
    <t>Caixa de tomada e tampa basculante com rebaixo de 2 x (25 x 70 mm)</t>
  </si>
  <si>
    <t>Duto de piso liso em aço, medindo 3 x 25 x 70 mm, com acessórios</t>
  </si>
  <si>
    <t>Duto de piso liso em aço, medindo 2 x 25 x 70 mm, com acessórios</t>
  </si>
  <si>
    <t>Perfilado liso 38 x 38 mm - com acessórios</t>
  </si>
  <si>
    <t>Vergalhão com rosca, porca e arruela de diâmetro 5/16´ (tirante)</t>
  </si>
  <si>
    <t>Vergalhão com rosca, porca e arruela de diâmetro 1/4´ (tirante)</t>
  </si>
  <si>
    <t>Vergalhão com rosca, porca e arruela de diâmetro 3/8´ (tirante)</t>
  </si>
  <si>
    <t>Saída superior, diâmetro de 3/4´</t>
  </si>
  <si>
    <t>Saída lateral simples, diâmetro de 3/4´</t>
  </si>
  <si>
    <t>Saída final, diâmetro de 3/4´</t>
  </si>
  <si>
    <t>Tampa de pressão para perfilado de 38 x 38 mm</t>
  </si>
  <si>
    <t>Grampo tipo ´C´ diâmetro 3/8`, com balancim tamanho grande</t>
  </si>
  <si>
    <t>Eletroduto de PVC rígido roscável de 4´ - com acessórios</t>
  </si>
  <si>
    <t>Eletroduto de PVC rígido roscável de 3´ - com acessórios</t>
  </si>
  <si>
    <t>Eletroduto de PVC rígido roscável de 2 1/2´ - com acessórios</t>
  </si>
  <si>
    <t>Eletroduto de PVC rígido roscável de 2´ - com acessórios</t>
  </si>
  <si>
    <t>Eletroduto de PVC rígido roscável de 1 1/2´ - com acessórios</t>
  </si>
  <si>
    <t>Eletroduto de PVC rígido roscável de 1 1/4´ - com acessórios</t>
  </si>
  <si>
    <t>Eletroduto de PVC rígido roscável de 1´ - com acessórios</t>
  </si>
  <si>
    <t>Eletroduto de PVC rígido roscável de 3/4´ - com acessórios</t>
  </si>
  <si>
    <t>Punho de manobra com articulador de acionamento</t>
  </si>
  <si>
    <t>Inversor de frequência para variação de velocidade em motores, potência de 0,25 a 20 cv</t>
  </si>
  <si>
    <t>Suporte fixo para transformadores de potencial</t>
  </si>
  <si>
    <t>Banco de medição para transformadores TC/TP, padrão Eletropaulo e/ou Cesp</t>
  </si>
  <si>
    <t>Recolocação de quadro de distribuição de sobrepor, sem componentes</t>
  </si>
  <si>
    <t>Recolocação de fundo de quadro de distribuição, sem componentes</t>
  </si>
  <si>
    <t>Recolocação de chave seccionadora tripolar de 125 A até 650 A, sem base fusível</t>
  </si>
  <si>
    <t>Barra de neutro e/ou terra</t>
  </si>
  <si>
    <t>Isolador em epóxi de 1 kV para barramento</t>
  </si>
  <si>
    <t>Transformador de corrente 50-5 A até 150-5 A, janela</t>
  </si>
  <si>
    <t>Transformador de corrente 1000-5 A até 1500-5 A, janela</t>
  </si>
  <si>
    <t>Transformador de corrente 200-5 A até 600-5 A, janela</t>
  </si>
  <si>
    <t>Transformador de corrente 800-5 A, janela</t>
  </si>
  <si>
    <t>Transformador de potencial monofásico até 500 VA classe 15 kV, a seco, sem fusíveis</t>
  </si>
  <si>
    <t>Transformador de potencial monofásico até 2000 VA classe 15 kV, a seco, com fusíveis</t>
  </si>
  <si>
    <t>Transformador de potencial monofásico até 1000 VA classe 15 kV, a seco, com fusíveis</t>
  </si>
  <si>
    <t>Chave seccionadora tripolar seca para 600 / 630 A - 15 kV - com prolongador</t>
  </si>
  <si>
    <t>Chave seccionadora tripolar seca para 400 A - 15 kV - com prolongador</t>
  </si>
  <si>
    <t>Chave seccionadora tripolar sob carga para 400 A - 15 kV - com prolongador</t>
  </si>
  <si>
    <t>Chave seccionadora tripolar sob carga para 400 A - 25 kV - com prolongador</t>
  </si>
  <si>
    <t>Barra de contato para chave seccionadora tipo NH3-630 A</t>
  </si>
  <si>
    <t>Chave comutadora, reversão sob carga, tetrapolar, sem porta fusível, para 630 A / 690 V</t>
  </si>
  <si>
    <t>Chave comutadora, reversão sob carga, tripolar, sem porta fusível, para 1000 A</t>
  </si>
  <si>
    <t>Chave comutadora, reversão sob carga, tripolar, sem porta fusível, para 600/630 A</t>
  </si>
  <si>
    <t>Chave comutadora, reversão sob carga, tripolar, sem porta fusível, para 400 A</t>
  </si>
  <si>
    <t>Chave comutadora, reversão sob carga, tetrapolar, sem porta fusível, para 100 A</t>
  </si>
  <si>
    <t>Disjuntor em caixa aberta tripolar extraível, 500 V de 6300 A, com acessórios</t>
  </si>
  <si>
    <t>Mini-disjuntor termomagnético, tripolar 400 V, corrente de 80 A até 125 A</t>
  </si>
  <si>
    <t>Mini-disjuntor termomagnético, tripolar 220/380 V, corrente de 63 A</t>
  </si>
  <si>
    <t>Mini-disjuntor termomagnético, tripolar 220/380 V, corrente de 40 A até 50 A</t>
  </si>
  <si>
    <t>Mini-disjuntor termomagnético, tripolar 220/380 V, corrente de 10 A até 32 A</t>
  </si>
  <si>
    <t>Mini-disjuntor termomagnético, bipolar 400 V, corrente de 80 A até 100 A</t>
  </si>
  <si>
    <t>Mini-disjuntor termomagnético, bipolar 220/380 V, corrente de 63 A</t>
  </si>
  <si>
    <t>Mini-disjuntor termomagnético, bipolar 220/380 V, corrente de 40 A até 50 A</t>
  </si>
  <si>
    <t>Mini-disjuntor termomagnético, bipolar 220/380 V, corrente de 10 A até 32 A</t>
  </si>
  <si>
    <t>Mini-disjuntor termomagnético, unipolar 127/220 V, corrente de 40 A até 50 A</t>
  </si>
  <si>
    <t>Mini-disjuntor termomagnético, unipolar 127/220 V, corrente de 10 A até 32 A</t>
  </si>
  <si>
    <t>Disjuntor termomagnético, tripolar 220/380 V, corrente de 60 A até 100 A</t>
  </si>
  <si>
    <t>Disjuntor termomagnético, tripolar 220/380 V, corrente de 10 A até 50 A</t>
  </si>
  <si>
    <t>Disjuntor termomagnético, bipolar 220/380 V, corrente de 60 A até 100 A</t>
  </si>
  <si>
    <t>Disjuntor termomagnético, bipolar 220/380 V, corrente de 10 A até 50 A</t>
  </si>
  <si>
    <t>Disjuntor termomagnético, unipolar 127/220 V, corrente de 35 A até 50 A</t>
  </si>
  <si>
    <t>Disjuntor termomagnético, unipolar 127/220 V, corrente de 10 A até 30 A</t>
  </si>
  <si>
    <t>Disjuntor em caixa aberta tripolar extraível, 500V de 4000A, com acessórios</t>
  </si>
  <si>
    <t>Disjuntor em caixa aberta tripolar extraível, 500V de 3200A, com acessórios</t>
  </si>
  <si>
    <t>Disjuntor a seco aberto trifásico, 600 V de 800 A, 50/60 Hz, com acessórios</t>
  </si>
  <si>
    <t>Disjuntor fixo PVO trifásico, 17,5 kV, 630 A x 350 MVA, 50/60 Hz, com acessórios</t>
  </si>
  <si>
    <t>Fusível em vidro para ´TP´ de 0,5 A</t>
  </si>
  <si>
    <t>Fusível tipo HH para 15 kV de 60 A até 100 A</t>
  </si>
  <si>
    <t>Fusível tipo HH para 15 kV de 2,5 A até 50 A</t>
  </si>
  <si>
    <t>Fusível tipo NH 3 de 400 A até 630 A</t>
  </si>
  <si>
    <t>Fusível tipo NH 2 de 224 A até 400 A</t>
  </si>
  <si>
    <t>Fusível tipo NH 1 de 36 A até 250 A</t>
  </si>
  <si>
    <t>Fusível tipo NH 00 de 6 A até 160 A</t>
  </si>
  <si>
    <t>Base de fusível unipolar de 15 kV</t>
  </si>
  <si>
    <t>Base de fusível tripolar de 15 kV</t>
  </si>
  <si>
    <t>Base de fusível NH até 400 A, com fusível</t>
  </si>
  <si>
    <t>Base de fusível NH até 250 A, com fusível</t>
  </si>
  <si>
    <t>Base de fusível NH até 125 A, com fusível</t>
  </si>
  <si>
    <t>Base de fusível Diazed completa para 63 A</t>
  </si>
  <si>
    <t>Base de fusível Diazed completa para 25 A</t>
  </si>
  <si>
    <t>Barramento de cobre nu</t>
  </si>
  <si>
    <t>Quadro Telebrás de sobrepor de 800 x 800 x 120 mm</t>
  </si>
  <si>
    <t>Quadro Telebrás de sobrepor de 600 x 600 x 120 mm</t>
  </si>
  <si>
    <t>Quadro Telebrás de sobrepor de 400 x 400 x 120 mm</t>
  </si>
  <si>
    <t>Quadro Telebrás de sobrepor de 200 x 200 x 120 mm</t>
  </si>
  <si>
    <t>Quadro Telebrás de embutir de 1200 x 1200 x 120 mm</t>
  </si>
  <si>
    <t>Quadro Telebrás de embutir de 800 x 800 x 120 mm</t>
  </si>
  <si>
    <t>Quadro Telebrás de embutir de 600 x 600 x 120 mm</t>
  </si>
  <si>
    <t>Quadro Telebrás de embutir de 400 x 400 x 120 mm</t>
  </si>
  <si>
    <t>Quadro Telebrás de embutir de 200 x 200 x 120 mm</t>
  </si>
  <si>
    <t>Cruzeta metálica de 2400 mm, para fixação de mufla ou para-raios</t>
  </si>
  <si>
    <t>Tapete de borracha isolante elétrico de 1000 x 1000 mm</t>
  </si>
  <si>
    <t>Suporte de transformador em poste ou estaleiro</t>
  </si>
  <si>
    <t>Caixa porta luvas em madeira, com tampa</t>
  </si>
  <si>
    <t>Sela para cruzeta de madeira</t>
  </si>
  <si>
    <t>Luva de couro para proteção de luva isolante</t>
  </si>
  <si>
    <t>Óleo para transformador</t>
  </si>
  <si>
    <t>Óleo para disjuntor</t>
  </si>
  <si>
    <t>Mudança de tap do transformador</t>
  </si>
  <si>
    <t>Luva isolante de borracha, até 10 kV</t>
  </si>
  <si>
    <t>Mão francesa de 700 mm</t>
  </si>
  <si>
    <t>Luva isolante de borracha, acima de 10 até 20 kV</t>
  </si>
  <si>
    <t>Cruzeta de madeira de 2400 mm</t>
  </si>
  <si>
    <t>Chapa de ferro de 1,50 x 0,50 m para bucha de passagem</t>
  </si>
  <si>
    <t>Bucha para passagem interna/externa com isolação para 15 kV</t>
  </si>
  <si>
    <t>Vara para manobra em cabine em fibra de vidro, para tensão até 36 kV</t>
  </si>
  <si>
    <t>Prensa vergalhão ´T´, diâmetro de 3/8´</t>
  </si>
  <si>
    <t>Braçadeira para fixação de eletroduto, até 4´</t>
  </si>
  <si>
    <t>Terminal para vergalhão, diâmetro de 3/8´</t>
  </si>
  <si>
    <t>Bobina mínima para disjuntor (a óleo)</t>
  </si>
  <si>
    <t>União angular para vergalhão, diâmetro de 3/8´</t>
  </si>
  <si>
    <t>Vergalhão de cobre eletrolítico, diâmetro de 3/8´</t>
  </si>
  <si>
    <t>Transformador trifásico a seco de 150 kVA, encapsulado em resina epóxi sob vácuo</t>
  </si>
  <si>
    <t>Transformador trifásico a seco de 112,5 kVA, encapsulado em resina epóxi sob vácuo</t>
  </si>
  <si>
    <t>Transformador de potência trifásico de 500 kVA, classe 15 kV, a óleo - tipo pedestal</t>
  </si>
  <si>
    <t>Transformador de potência trifásico de 45 kVA, classe 15 kV, a seco</t>
  </si>
  <si>
    <t>Transformador de potência trifásico de 300 kVA, classe 15 kV, a seco</t>
  </si>
  <si>
    <t>Transformador de potência trifásico de 750 kVA, classe 15 kV, a seco</t>
  </si>
  <si>
    <t>Transformador de potência trifásico de 750 kVA, classe 15 kV, a óleo</t>
  </si>
  <si>
    <t>Transformador de potência trifásico de 500 kVA, classe 15 kV, a óleo</t>
  </si>
  <si>
    <t>Transformador de potência trifásico de 30 kVA, classe 1,2 KV, a seco com cabine</t>
  </si>
  <si>
    <t>Transformador de potência trifásico de 500 kVA, classe 15 kV, a seco com cabine</t>
  </si>
  <si>
    <t>Transformador de potência trifásico de 112,5 kVA, classe 15 kV, a óleo</t>
  </si>
  <si>
    <t>Transformador de potência trifásico de 300 kVA, classe 15 kV, a óleo</t>
  </si>
  <si>
    <t>Transformador de potência trifásico de 75 kVA, classe 15 kV, a óleo</t>
  </si>
  <si>
    <t>Transformador de potência trifásico de 7,5 kVA, classe 0,6 kV, a seco com cabine</t>
  </si>
  <si>
    <t>Transformador de potência trifásico de 5 kVA, classe 0,6 kV, a seco com cabine</t>
  </si>
  <si>
    <t>Transformador de potência trifásico de 1000 kVA, classe 15 kV, a seco com cabine</t>
  </si>
  <si>
    <t>Transformador de potência trifásico de 500 kVA, classe 15 kV, a seco</t>
  </si>
  <si>
    <t>Transformador de potência trifásico de 150 kVA, classe 15 kV, a óleo</t>
  </si>
  <si>
    <t>Transformador de potência trifásico de 225 kVA, classe 15 kV, a óleo</t>
  </si>
  <si>
    <t>Terminal modular (mufla) unipolar interno para cabo até 70 mm²/15 kV</t>
  </si>
  <si>
    <t>Terminal modular (mufla) unipolar externo para cabo até 70 mm²/15 kV</t>
  </si>
  <si>
    <t>Isolador pedestal para 25 kV</t>
  </si>
  <si>
    <t>Isolador pedestal para 15 kV</t>
  </si>
  <si>
    <t>Isolador tipo pino para 15 kV, inclusive pino (poste)</t>
  </si>
  <si>
    <t>Isolador tipo disco para 15 kV de 6´ - 150 mm</t>
  </si>
  <si>
    <t>Isolador tipo roldana para baixa tensão de 76 x 79 mm</t>
  </si>
  <si>
    <t>Suporte para 4 isoladores de baixa tensão</t>
  </si>
  <si>
    <t>Suporte para 3 isoladores de baixa tensão</t>
  </si>
  <si>
    <t>Suporte para 2 isoladores de baixa tensão</t>
  </si>
  <si>
    <t>Suporte para 1 isolador de baixa tensão</t>
  </si>
  <si>
    <t>Caixa de medição polifásica (500 x 600 x 200) mm, padrão concessionárias</t>
  </si>
  <si>
    <t>Caixa de medição tipo II (300 x 560 x 200) mm, padrão concessionárias</t>
  </si>
  <si>
    <t>Cubículo de entrada e medição para uso abrigado, classe 15 kV</t>
  </si>
  <si>
    <t>Mastro para bandeira galvanizado, h= 7,00 m</t>
  </si>
  <si>
    <t>Mastro para bandeira galvanizado, h= 9,00 m</t>
  </si>
  <si>
    <t>Plataforma com 3 mastros galvanizados, h= 9,00 m</t>
  </si>
  <si>
    <t>Plataforma com 3 mastros galvanizados, h= 7,00 m</t>
  </si>
  <si>
    <t>Gira-gira em ferro com assento de madeira (8 lugares)</t>
  </si>
  <si>
    <t>Gangorra dupla em madeira rústica</t>
  </si>
  <si>
    <t>Balanço duplo em madeira rústica</t>
  </si>
  <si>
    <t>Centro de atividades em madeira rústica</t>
  </si>
  <si>
    <t>Banco de madeira sobre alvenaria</t>
  </si>
  <si>
    <t>Banco contínuo em concreto vazado</t>
  </si>
  <si>
    <t>Piso em fibra de polipropileno corrugado para quadra de esportes, inclusive pintura</t>
  </si>
  <si>
    <t>Poste oficial completo com rede para voleibol</t>
  </si>
  <si>
    <t>Trave oficial completa com rede para futebol de salão</t>
  </si>
  <si>
    <t>Tela de arame galvanizado fio nº 12 BWG, malha de 2´</t>
  </si>
  <si>
    <t>Grelha arvoreira em ferro fundido</t>
  </si>
  <si>
    <t>Suporte para apoio de bicicletas em tubo de aço galvanizado, diâmetro de 2 1/2´</t>
  </si>
  <si>
    <t>Recolocação de alambrado, com altura acima de 4,50 m</t>
  </si>
  <si>
    <t>Recolocação de alambrado, com altura até 4,50 m</t>
  </si>
  <si>
    <t>Recolocação de barreira de proteção perimetral, simples ou dupla</t>
  </si>
  <si>
    <t>Tela de aço galvanizado fio nº 10 BWG, malha de 2´, tipo alambrado de segurança</t>
  </si>
  <si>
    <t>Tela de arame galvanizado fio nº 22 BWG, malha de 2´, tipo galinheiro</t>
  </si>
  <si>
    <t>Fechamento de divisa - mourão com placas pré moldadas</t>
  </si>
  <si>
    <t>Gradil tela eletrosoldado, malha de 5 x 15cm, galvanizado</t>
  </si>
  <si>
    <t>Portão de abrir em gradil eletrofundido, malha 5 x 15 cm</t>
  </si>
  <si>
    <t>Portão de ferro perfilado, tipo parque</t>
  </si>
  <si>
    <t>Gradil de ferro perfilado, tipo parque</t>
  </si>
  <si>
    <t>Alambrado em tela de aço galvanizado de 2´, montantes metálicos retos</t>
  </si>
  <si>
    <t>Barreira de proteção perimetral em aço inoxidável AISI 430, dupla</t>
  </si>
  <si>
    <t>Alambrado em tela de aço galvanizado de 1´, montantes metálicos e arame farpado</t>
  </si>
  <si>
    <t>Cerca em arame farpado com mourões de concreto, com ponta inclinada</t>
  </si>
  <si>
    <t>Cerca em arame farpado com mourões de concreto</t>
  </si>
  <si>
    <t>Árvore ornamental tipo coqueiro Jerivá - h= 4,00 m</t>
  </si>
  <si>
    <t>Árvore ornamental tipo Areca Bambu - h= 2,00 m</t>
  </si>
  <si>
    <t>Árvore ornamental tipo Ipê Amarelo - h= 2,00 m</t>
  </si>
  <si>
    <t>Árvore ornamental tipo Pata de Vaca - h= 2,00 m</t>
  </si>
  <si>
    <t>Arbusto Curcúligo - h= 0,60 a 0,80 m</t>
  </si>
  <si>
    <t>Arbusto Alamanda - h= 0,60 a 0,80 m</t>
  </si>
  <si>
    <t>Arbusto Moréia - h= 0,50 m</t>
  </si>
  <si>
    <t>Arbusto Azaléa - h= 0,60 a 0,80 m</t>
  </si>
  <si>
    <t>Plantio de grama pelo processo hidrossemeadura</t>
  </si>
  <si>
    <t>Forração com clorofito, mínimo de 20 mudas / m² - h= 0,15 m</t>
  </si>
  <si>
    <t>Plantio de grama esmeralda em placas (jardins e canteiros)</t>
  </si>
  <si>
    <t>Forração com Hera Inglesa, mínimo 18 mudas / m² - h= 0,15 m</t>
  </si>
  <si>
    <t>Plantio de grama São Carlos em placas (jardins e canteiros)</t>
  </si>
  <si>
    <t>Forração com Lírio Amarelo, mínimo 18 mudas / m² - h= 0,50 m</t>
  </si>
  <si>
    <t>Plantio de grama batatais em placas (jardins e canteiros)</t>
  </si>
  <si>
    <t>Plantio de grama batatais em placas (praças e áreas abertas)</t>
  </si>
  <si>
    <t>Limpeza e regularização de áreas para ajardinamento (jardins e canteiros)</t>
  </si>
  <si>
    <t>Terra vegetal orgânica comum</t>
  </si>
  <si>
    <t>Textura acrílica para uso interno / externo, inclusive preparo</t>
  </si>
  <si>
    <t>Borracha clorada em massa, inclusive preparo</t>
  </si>
  <si>
    <t>Epóxi em massa, inclusive preparo</t>
  </si>
  <si>
    <t>Tinta acrílica em massa, inclusive preparo</t>
  </si>
  <si>
    <t>Tinta acrílica antimofo em massa, inclusive preparo</t>
  </si>
  <si>
    <t>Tinta látex em massa, inclusive preparo</t>
  </si>
  <si>
    <t>Tinta látex antimofo em massa, inclusive preparo</t>
  </si>
  <si>
    <t>Borracha clorada para faixas demarcatórias</t>
  </si>
  <si>
    <t>Pintura com esmalte alquídico em estrutura metálica</t>
  </si>
  <si>
    <t>Pintura epóxi bicomponente em estruturas metálicas</t>
  </si>
  <si>
    <t>Acrílico para quadras e pisos cimentados</t>
  </si>
  <si>
    <t>Verniz em rodapés, baguetes ou molduras de madeira</t>
  </si>
  <si>
    <t>Verniz em superfície de madeira</t>
  </si>
  <si>
    <t>Esmalte em rodapés, baguetes ou molduras de madeira</t>
  </si>
  <si>
    <t>Verniz fungicida para madeira</t>
  </si>
  <si>
    <t>Verniz de proteção antipichação</t>
  </si>
  <si>
    <t>Verniz acrílico</t>
  </si>
  <si>
    <t>Resina acrílica plastificante</t>
  </si>
  <si>
    <t>Pintura especial em esmalte para lousa cor verde</t>
  </si>
  <si>
    <t>Tinta látex em elemento vazado</t>
  </si>
  <si>
    <t>Massa corrida à base de resina acrílica</t>
  </si>
  <si>
    <t>Massa corrida a base de PVA</t>
  </si>
  <si>
    <t>Imunizante para madeira</t>
  </si>
  <si>
    <t>Estucamento e lixamento de concreto</t>
  </si>
  <si>
    <t>Estucamento e lixamento de concreto deteriorado</t>
  </si>
  <si>
    <t>Tela galvanizada fio 24 BWG, malha hexagonal de 1/2´, para armadura de argamassa</t>
  </si>
  <si>
    <t>Tela em polietileno, malha hexagonal de 1/2´, para armadura de argamassa</t>
  </si>
  <si>
    <t>Recolocação de argila expandida</t>
  </si>
  <si>
    <t>Impermeabilização anticorrosiva em membrana epoxídica com alcatrão de hulha, sobre massa</t>
  </si>
  <si>
    <t>Impermeabilização em argamassa polimérica para umidade e água de percolação</t>
  </si>
  <si>
    <t>Impermeabilização em argamassa impermeável com aditivo hidrófugo</t>
  </si>
  <si>
    <t>Impermeabilização em membrana à base de polímeros acrílicos, na cor branca</t>
  </si>
  <si>
    <t>Impermeabilização em membrana de asfalto modificado com elastômeros, na cor preta</t>
  </si>
  <si>
    <t>Impermeabilização em pintura de asfalto oxidado com solventes orgânicos, sobre metal</t>
  </si>
  <si>
    <t>Impermeabilização em pintura de asfalto oxidado com solventes orgânicos, sobre massa</t>
  </si>
  <si>
    <t>Impermeabilização com manta asfáltica tipo III, anti raiz, espessura de 4 mm</t>
  </si>
  <si>
    <t>Impermeabilização em manta asfáltica com armadura, tipo III-B, espessura de 4 mm</t>
  </si>
  <si>
    <t>Impermeabilização em manta asfáltica com armadura, tipo III-B, espessura de 3 mm</t>
  </si>
  <si>
    <t>Proteção para isolamento térmico em alumínio</t>
  </si>
  <si>
    <t>Proteção anticorrosiva, com fita adesiva, para ramais sob a terra, com DN até 1´</t>
  </si>
  <si>
    <t>Apoio em placa de neoprene fretado</t>
  </si>
  <si>
    <t>Chapa de aço em bitolas medias</t>
  </si>
  <si>
    <t>Junta elástica estrutural de neoprene</t>
  </si>
  <si>
    <t>Junta estrutural com perfilado termoplástico em PVC, perfil O-22</t>
  </si>
  <si>
    <t>Junta estrutural com perfilado termoplástico em PVC, perfil O-12</t>
  </si>
  <si>
    <t>Junta estrutural com poliestireno expandido de alta densidade P-III, espessura de 20 mm</t>
  </si>
  <si>
    <t>Junta estrutural com poliestireno expandido de alta densidade P-III, espessura de 10 mm</t>
  </si>
  <si>
    <t>Junta de dilatação elástica a base de poliuretano</t>
  </si>
  <si>
    <t>Mangueira plástica flexível para junta de dilatação</t>
  </si>
  <si>
    <t>Junta a base de asfalto oxidado a quente</t>
  </si>
  <si>
    <t>Junta de latão bitola de 1/8´</t>
  </si>
  <si>
    <t>Junta plástica de 3/4´ x 1/8´</t>
  </si>
  <si>
    <t>Argila expandida</t>
  </si>
  <si>
    <t>Lã de vidro e/ou lã de rocha com espessura de 2´</t>
  </si>
  <si>
    <t>Lã de vidro e/ou lã de rocha com espessura de 1´</t>
  </si>
  <si>
    <t>Lavatório de louça para canto sem coluna para pessoas com mobilidade reduzida</t>
  </si>
  <si>
    <t>Assento articulado para banho, em alumínio com pintura epóxi de 700 x 450 mm</t>
  </si>
  <si>
    <t>Sinalização com pictograma para vaga de estacionamento, com faixas demarcatórias</t>
  </si>
  <si>
    <t>Sinalização com pictograma para vaga de estacionamento</t>
  </si>
  <si>
    <t>Placa de identificação em alumínio para WC, com desenho universal de acessibilidade</t>
  </si>
  <si>
    <t>Sinalização visual de degraus com pintura esmalte epóxi, comprimento de 20 cm</t>
  </si>
  <si>
    <t>Revestimento em chapa de aço inoxidável para proteção de portas, altura de 40 cm</t>
  </si>
  <si>
    <t>Alumínio liso para complementos e reparos</t>
  </si>
  <si>
    <t>Cordoalha de aço galvanizado, diâmetro de 1/4´ (6,35 mm)</t>
  </si>
  <si>
    <t>Cabo em aço galvanizado com alma de aço, diâmetro de 5/16´ (7,94 mm)</t>
  </si>
  <si>
    <t>Cabo em aço galvanizado com alma de aço, diâmetro de 3/16´ (4,76 mm)</t>
  </si>
  <si>
    <t>Cantoneira e perfis em ferro</t>
  </si>
  <si>
    <t>Cantoneira em aço galvanizado</t>
  </si>
  <si>
    <t>Cantoneira em alumínio perfil ´Y´</t>
  </si>
  <si>
    <t>Perfil em alumínio natural</t>
  </si>
  <si>
    <t>Cantoneira em alumínio perfil sextavado</t>
  </si>
  <si>
    <t>Equipamento automatizador telescópico unilateral de portas deslizantes para folha dupla</t>
  </si>
  <si>
    <t>Equipamento automatizador de portas deslizantes para folha dupla</t>
  </si>
  <si>
    <t>Trinco de piso para porta em vidro temperado</t>
  </si>
  <si>
    <t>Capa de proteção para fechadura / ferrolho</t>
  </si>
  <si>
    <t>Puxador duplo em aço inoxidável, para porta de madeira, alumínio ou vidro, de 350 mm</t>
  </si>
  <si>
    <t>Contra fechadura de centro para porta em vidro temperado</t>
  </si>
  <si>
    <t>Mancal inferior com rolamento para porta em vidro temperado</t>
  </si>
  <si>
    <t>Pivô superior lateral para porta em vidro temperado</t>
  </si>
  <si>
    <t>Suporte duplo para vidro temperado fixado em alvenaria</t>
  </si>
  <si>
    <t>Dobradiça superior para porta de vidro temperado</t>
  </si>
  <si>
    <t>Dobradiça inferior para porta de vidro temperado</t>
  </si>
  <si>
    <t>Ferrolho de segurança para adaptação em portas de celas</t>
  </si>
  <si>
    <t>Brete para instalação superior em porta chapa/grade de segurança</t>
  </si>
  <si>
    <t>Dobradiça tipo gonzo, diâmetro de 1 1/2´ com abas de 2´ x 3/8´</t>
  </si>
  <si>
    <t>Ferragem para portão de tapume</t>
  </si>
  <si>
    <t>Recolocação de dobradiças</t>
  </si>
  <si>
    <t>Barra antipânico de sobrepor e maçaneta livre para porta de 1 folha</t>
  </si>
  <si>
    <t>Recolocação de fechaduras e fechos de sobrepor</t>
  </si>
  <si>
    <t>Barra antipânico de sobrepor para porta de 1 folha</t>
  </si>
  <si>
    <t>Recolocação de fechaduras de embutir</t>
  </si>
  <si>
    <t>Cadeado de latão com cilindro - trava dupla - 60mm</t>
  </si>
  <si>
    <t>Ferrolho de segurança de 1,20 m, para adaptação em portas de celas, embutido em caixa</t>
  </si>
  <si>
    <t>Mola hidráulica de piso, para porta com largura até 1,10 m e peso até 120 kg</t>
  </si>
  <si>
    <t>Visor tipo olho mágico</t>
  </si>
  <si>
    <t>Mola aérea para porta, com esforço acima de 50 kg até 60 kg</t>
  </si>
  <si>
    <t>Ferragem adicional para porta vão duplo em divisória</t>
  </si>
  <si>
    <t>Ferragem adicional para porta vão simples em divisória</t>
  </si>
  <si>
    <t>Ferragem completa para porta de box de WC tipo livre/ocupado</t>
  </si>
  <si>
    <t>Bate-maca ou protetor de parede em PVC, com amortecimento à impacto, altura de 200 mm</t>
  </si>
  <si>
    <t>Placa de poliéster reforçada com fibra de vidro de 3 mm</t>
  </si>
  <si>
    <t>Chapa de policarbonato alveolar de 6 mm</t>
  </si>
  <si>
    <t>Recolocação de vidro inclusive emassamento ou recolocação de baguetes</t>
  </si>
  <si>
    <t>Massa para vidro</t>
  </si>
  <si>
    <t>Espelho comum de 3 mm com moldura em alumínio</t>
  </si>
  <si>
    <t>Vidro laminado temperado incolor de 8mm</t>
  </si>
  <si>
    <t>Vidro temperado serigrafado incolor de 8 mm</t>
  </si>
  <si>
    <t>Vidro temperado cinza ou bronze de 10 mm</t>
  </si>
  <si>
    <t>Vidro temperado cinza ou bronze de 8 mm</t>
  </si>
  <si>
    <t>Vidro temperado cinza ou bronze de 6 mm</t>
  </si>
  <si>
    <t>Vidro temperado incolor de 10 mm</t>
  </si>
  <si>
    <t>Vidro temperado incolor de 8 mm</t>
  </si>
  <si>
    <t>Vidro temperado incolor de 6 mm</t>
  </si>
  <si>
    <t>Vidro liso laminado colorido de 10 mm</t>
  </si>
  <si>
    <t>Vidro fantasia de 3/4 mm</t>
  </si>
  <si>
    <t>Vidro liso laminado incolor de 8 mm</t>
  </si>
  <si>
    <t>Vidro liso laminado incolor de 10 mm</t>
  </si>
  <si>
    <t>Vidro liso laminado leitoso de 6 mm</t>
  </si>
  <si>
    <t>Vidro liso laminado colorido de 6 mm</t>
  </si>
  <si>
    <t>Vidro liso laminado incolor de 6 mm</t>
  </si>
  <si>
    <t>Vidro liso transparente de 6 mm</t>
  </si>
  <si>
    <t>Vidro liso transparente de 5 mm</t>
  </si>
  <si>
    <t>Vidro liso transparente de 4 mm</t>
  </si>
  <si>
    <t>Vidro liso transparente de 3 mm</t>
  </si>
  <si>
    <t>Porta de abrir em alumínio com pintura eletrostática, sob medida - cor branca</t>
  </si>
  <si>
    <t>Portinhola em alumínio anodizado de correr, tipo veneziana, sob medida - bronze/preto</t>
  </si>
  <si>
    <t>Porta em alumínio anodizado de abrir, tipo veneziana, sob medida - bronze/preto</t>
  </si>
  <si>
    <t>Porta em alumínio anodizado de correr, sob medida - bronze/preto</t>
  </si>
  <si>
    <t>Porta em alumínio anodizado de abrir, sob medida - bronze/preto</t>
  </si>
  <si>
    <t>Porta veneziana de abrir em alumínio, sob medida</t>
  </si>
  <si>
    <t>Porta veneziana de abrir em alumínio, linha comercial</t>
  </si>
  <si>
    <t>Porta de entrada de correr em alumínio, sob medida</t>
  </si>
  <si>
    <t>Porta de entrada de abrir em alumínio, sob medida</t>
  </si>
  <si>
    <t>Caixilho em alumínio anodizado de correr, sob medida - bronze/preto</t>
  </si>
  <si>
    <t>Caixilho em alumínio anodizado basculante, sob medida - bronze/preto</t>
  </si>
  <si>
    <t>Caixilho em alumínio anodizado fixo, sob medida - bronze/preto</t>
  </si>
  <si>
    <t>Caixilho fixo tipo veneziana em alumínio anodizado, sob medida - branco</t>
  </si>
  <si>
    <t>Caixilho em alumínio para pele de vidro, tipo fachada</t>
  </si>
  <si>
    <t>Caixilho em alumínio fixo, tipo fachada</t>
  </si>
  <si>
    <t>Caixilho em alumínio anodizado fixo</t>
  </si>
  <si>
    <t>Caixilho tipo veneziana industrial com montantes em alumínio e aletas em fibra de vidro</t>
  </si>
  <si>
    <t>Caixilho guilhotina em alumínio anodizado, sob medida</t>
  </si>
  <si>
    <t>Caixilho em alumínio tipo veneziana, sob medida</t>
  </si>
  <si>
    <t>Caixilho em alumínio de correr, sob medida</t>
  </si>
  <si>
    <t>Caixilho em alumínio basculante, sob medida</t>
  </si>
  <si>
    <t>Caixilho em alumínio basculante com vidro, linha comercial</t>
  </si>
  <si>
    <t>Caixilho em alumínio fixo, sob medida</t>
  </si>
  <si>
    <t>Tela em aço galvanizado fio 16 BWG, malha de 1´ - tipo alambrado</t>
  </si>
  <si>
    <t>Tela ondulada em aço galvanizado fio 10 BWG, malha de 1´</t>
  </si>
  <si>
    <t>Chapa de ferro nº 14, inclusive soldagem</t>
  </si>
  <si>
    <t>Batente em chapa de aço SAE 1010/1020, espessura de 3/16´, para obras de segurança</t>
  </si>
  <si>
    <t>Batente em chapa dobrada para portas</t>
  </si>
  <si>
    <t>Brete para instalação lateral em grade de segurança</t>
  </si>
  <si>
    <t>Solda MIG em esquadrias metálicas</t>
  </si>
  <si>
    <t>Recolocação de escada de marinheiro</t>
  </si>
  <si>
    <t>Recolocação de batentes</t>
  </si>
  <si>
    <t>Recolocação de esquadrias metálicas</t>
  </si>
  <si>
    <t>Porta de enrolar automatizado, em perfil meia cana perfurado, tipo transvision</t>
  </si>
  <si>
    <t>Grade de segurança em aço SAE 1045 chapeada, diâmetro 1´, com têmpera e revenimento</t>
  </si>
  <si>
    <t>Grade de segurança em aço SAE 1045, diâmetro 1´, com têmpera e revenimento</t>
  </si>
  <si>
    <t>Grade de segurança em aço SAE 1045 chapeada, diâmetro 1´, sem têmpera e revenimento</t>
  </si>
  <si>
    <t>Grade de segurança em aço SAE 1045, diâmetro 1´, sem têmpera e revenimento</t>
  </si>
  <si>
    <t>Grade para forro eletrofundida, malha 25 x 100 mm, com barra de 25 x 2 mm</t>
  </si>
  <si>
    <t>Grade para piso eletrofundida, malha 30 x 100 mm, com barra de 40 x 2 mm</t>
  </si>
  <si>
    <t>Tampa em chapa de segurança tipo xadrez, aço galvanizado a fogo antiderrapante de 1/4´</t>
  </si>
  <si>
    <t>Corrimão tubular em aço galvanizado, diâmetro 2´</t>
  </si>
  <si>
    <t>Corrimão tubular em aço galvanizado, diâmetro 1 1/2´</t>
  </si>
  <si>
    <t>Alçapão/tampa em chapa de ferro com porta cadeado</t>
  </si>
  <si>
    <t>Guarda-corpo tubular com tela em aço galvanizado, diâmetro de 1 1/2´</t>
  </si>
  <si>
    <t>Porta corta-fogo classe P.120 de 80 x 210 cm, com uma folha de abrir, completa</t>
  </si>
  <si>
    <t>Portão de 2 folhas tubular, com tela em aço galvanizado de 2´ e fio 10, completo</t>
  </si>
  <si>
    <t>Porta corta-fogo classe P.90, com barra antipânico numa face e maçaneta na outra, completa</t>
  </si>
  <si>
    <t>Porta de abrir em chapa dupla com visor, batente envolvente, completa</t>
  </si>
  <si>
    <t>Portão basculante em chapa metálica, estruturado com perfis metálicos</t>
  </si>
  <si>
    <t>Porta/portão de abrir em chapa cega com isolamento acústico, sob medida</t>
  </si>
  <si>
    <t>Porta de enrolar manual, cega ou vazada</t>
  </si>
  <si>
    <t>Grade em barra chata soldada de 1 1/2´ x 1/4´, sob medida</t>
  </si>
  <si>
    <t>Portinhola de abrir em chapa, para ´passa pacote´, completa, sob medida</t>
  </si>
  <si>
    <t>Portinhola de correr em chapa, para ´passa pacote´, completa, sob medida</t>
  </si>
  <si>
    <t>Porta de abrir em tela ondulada de aço galvanizado, completa</t>
  </si>
  <si>
    <t>Grade de proteção para caixilhos</t>
  </si>
  <si>
    <t>Porta em ferro de correr, para receber vidro, sob medida</t>
  </si>
  <si>
    <t>Porta corta-fogo classe P.90 de 100 x 210 cm, completa, com maçaneta tipo alavanca</t>
  </si>
  <si>
    <t>Porta/portão de correr em chapa cega dupla, sob medida</t>
  </si>
  <si>
    <t>Porta/portão de correr em tela ondulada de aço galvanizado, sob medida</t>
  </si>
  <si>
    <t>Portão de 2 folhas, tubular em tela de aço galvanizado acima de 2,50 m de altura, completo</t>
  </si>
  <si>
    <t>Portão tubular em tela de aço galvanizado até 2,50 m de altura, completo</t>
  </si>
  <si>
    <t>Porta de ferro de abrir tipo veneziana, linha comercial</t>
  </si>
  <si>
    <t>Porta/portão de abrir em chapa, sob medida</t>
  </si>
  <si>
    <t>Porta corta-fogo classe P.90 de 90 x 210 cm, completa, com maçaneta tipo alavanca</t>
  </si>
  <si>
    <t>Porta/portão tipo gradil sob medida</t>
  </si>
  <si>
    <t>Porta em ferro de abrir, para receber vidro, sob medida</t>
  </si>
  <si>
    <t>Caixilho tipo guichê em chapa de aço</t>
  </si>
  <si>
    <t>Caixilho fixo em aço SAE 1010/1020 para vidro à prova de bala, sob medida</t>
  </si>
  <si>
    <t>Caixilho em ferro tipo veneziana, sob medida</t>
  </si>
  <si>
    <t>Caixilho em ferro tipo veneziana, linha comercial</t>
  </si>
  <si>
    <t>Caixilho em ferro com ventilação permanente, sob medida</t>
  </si>
  <si>
    <t>Caixilho em ferro de correr, sob medida</t>
  </si>
  <si>
    <t>Caixilho em ferro basculante, sob medida</t>
  </si>
  <si>
    <t>Caixilho em ferro fixo, sob medida</t>
  </si>
  <si>
    <t>Folha de porta em madeira com tela de proteção tipo mosqueteira</t>
  </si>
  <si>
    <t>Folha de porta em madeira para receber vidro, sob medida</t>
  </si>
  <si>
    <t>Folha de porta lisa folheada com madeira, sob medida</t>
  </si>
  <si>
    <t>Folha de porta veneziana maciça, sob medida</t>
  </si>
  <si>
    <t>Acréscimo de visor completo em porta de madeira</t>
  </si>
  <si>
    <t>Guarnição de madeira</t>
  </si>
  <si>
    <t>Visor fixo e requadro de madeira para porta, para receber vidro</t>
  </si>
  <si>
    <t>Batente de madeira para porta</t>
  </si>
  <si>
    <t>Recolocação de guarnição ou molduras</t>
  </si>
  <si>
    <t>Recolocação de folhas de porta ou janela</t>
  </si>
  <si>
    <t>Recolocação de batentes de madeira</t>
  </si>
  <si>
    <t>Acréscimo de bandeira - porta lisa para acabamento em verniz, com batente de madeira</t>
  </si>
  <si>
    <t>Porta lisa com batente madeira - 110 x 210 cm</t>
  </si>
  <si>
    <t>Acréscimo de bandeira - porta lisa comum com batente de madeira</t>
  </si>
  <si>
    <t>Porta acústica de madeira</t>
  </si>
  <si>
    <t>Lousa em laminado melamínico, branco - linha comercial</t>
  </si>
  <si>
    <t>Painel em compensado naval, espessura de 25 mm</t>
  </si>
  <si>
    <t>Tampo sob medida em compensado, revestido na face superior em laminado fenólico melamínico</t>
  </si>
  <si>
    <t>Estrado em madeira</t>
  </si>
  <si>
    <t>Acréscimo de bandeira - porta macho e fêmea com batente de madeira</t>
  </si>
  <si>
    <t>Caixilho em madeira tipo veneziana de correr</t>
  </si>
  <si>
    <t>Abertura para vão de luminária em forro de PVC modular</t>
  </si>
  <si>
    <t>Recolocação de forros apoiados ou encaixados</t>
  </si>
  <si>
    <t>Recolocação de forros fixados</t>
  </si>
  <si>
    <t>Brise em placa cimentícia, montado em perfil e chapa metálica</t>
  </si>
  <si>
    <t>Forro em lâmina de PVC</t>
  </si>
  <si>
    <t>Forro em placa de gesso liso fixo</t>
  </si>
  <si>
    <t>Beiral em tábua de angelim-vermelho / bacuri / maçaranduba macho e fêmea</t>
  </si>
  <si>
    <t>Beiral em tábua de angelim-vermelho / bacuri / maçaranduba macho e fêmea com tarugamento</t>
  </si>
  <si>
    <t>Forro xadrez em ripas de angelim-vermelho / bacuri / maçaranduba tarugado</t>
  </si>
  <si>
    <t>Forro em tábuas aparelhadas macho e fêmea de pinus tarugado</t>
  </si>
  <si>
    <t>Forro em tábuas aparelhadas macho e fêmea de pinus</t>
  </si>
  <si>
    <t>Canto externo de acabamento em PVC</t>
  </si>
  <si>
    <t>Recolocação de rodapé e cordões sintéticos</t>
  </si>
  <si>
    <t>Furação de piso elevado telescópico em chapa de aço</t>
  </si>
  <si>
    <t>Recolocação de piso elevado telescópico metálico, inclusive estrutura de sustentação</t>
  </si>
  <si>
    <t>Recolocação de piso sintético argamassado</t>
  </si>
  <si>
    <t>Recolocação de piso sintético com cola</t>
  </si>
  <si>
    <t>Degrau (piso e espelho) em borracha sintética preta com testeira - colado</t>
  </si>
  <si>
    <t>Rodapé de cordão de poliamida</t>
  </si>
  <si>
    <t>Revestimento em laminado melamínico dissipativo</t>
  </si>
  <si>
    <t>Revestimento com carpete para tráfego intenso, uso comercial, tipo bouclê de 6 mm</t>
  </si>
  <si>
    <t>Revestimento com carpete para tráfego moderado, uso comercial, tipo bouclê de 5,4 até 8 mm</t>
  </si>
  <si>
    <t>Piso elevado tipo telescópico em chapa de aço, sem revestimento</t>
  </si>
  <si>
    <t>Recolocação de rodapé e cordão de madeira</t>
  </si>
  <si>
    <t>Recolocação de tacos soltos com cola</t>
  </si>
  <si>
    <t>Recolocação de soalho em madeira</t>
  </si>
  <si>
    <t>Cordão de madeira</t>
  </si>
  <si>
    <t>Rodapé de madeira de 7 x 1,5 cm</t>
  </si>
  <si>
    <t>Piso em tacos de Ipê colado</t>
  </si>
  <si>
    <t>Soalho em tábua de madeira aparelhada</t>
  </si>
  <si>
    <t>Lambril em madeira macho/fêmea tarugado, exceto pinus</t>
  </si>
  <si>
    <t>Recolocação de mármore, pedras e granitos, assentes com massa</t>
  </si>
  <si>
    <t>Revestimento em pedra ardósia selecionada</t>
  </si>
  <si>
    <t>Revestimento em pedra mineira comum</t>
  </si>
  <si>
    <t>Revestimento em pedra tipo arenito comum</t>
  </si>
  <si>
    <t>Faixa antiderrapante definitiva para degraus, soleiras, patamares ou pisos</t>
  </si>
  <si>
    <t>Reparos em rodapé de granilite - estucamento e polimento</t>
  </si>
  <si>
    <t>Reparos em pisos de alta resistência fundidos no local - estucamento e polimento</t>
  </si>
  <si>
    <t>Reparos em piso de granilite - estucamento e polimento</t>
  </si>
  <si>
    <t>Revestimento texturizado acrílico com microagregados minerais</t>
  </si>
  <si>
    <t>Revestimento em granito lavado tipo Fulget uso externo</t>
  </si>
  <si>
    <t>Friso para junta de dilatação em revestimento de granito lavado tipo Fulget</t>
  </si>
  <si>
    <t>Revestimento em granito lavado tipo Fulget uso externo, em faixas até 40 cm</t>
  </si>
  <si>
    <t>Massa raspada</t>
  </si>
  <si>
    <t>Rodapé qualquer em alta resistência moldado no local até 10 cm</t>
  </si>
  <si>
    <t>Degrau em alta resistência 12 mm</t>
  </si>
  <si>
    <t>Degrau em alta resistência 8 mm</t>
  </si>
  <si>
    <t>Soleira em alta resistência moldada no local</t>
  </si>
  <si>
    <t>Piso em alta resistência moldado no local 12 mm</t>
  </si>
  <si>
    <t>Piso em placas de granilite, acabamento encerado</t>
  </si>
  <si>
    <t>Rodapé em placas pré-moldadas de granilite, acabamento encerado, até 10 cm</t>
  </si>
  <si>
    <t>Rodapé qualquer em granilite moldado no local até 10 cm</t>
  </si>
  <si>
    <t>Degrau em granilite moldado no local</t>
  </si>
  <si>
    <t>Soleira em granilite moldado no local</t>
  </si>
  <si>
    <t>Piso em granilite moldado no local</t>
  </si>
  <si>
    <t>Peitoril em concreto simples</t>
  </si>
  <si>
    <t>Soleira em concreto simples</t>
  </si>
  <si>
    <t>Piso com requadro em concreto simples sem controle de fck</t>
  </si>
  <si>
    <t>Revestimento em gesso liso desempenado sobre bloco</t>
  </si>
  <si>
    <t>Revestimento em gesso liso desempenado sobre emboço</t>
  </si>
  <si>
    <t>Rodapé em cimentado desempenado e alisado com altura 15 cm</t>
  </si>
  <si>
    <t>Rodapé em cimentado desempenado e alisado com altura 10 cm</t>
  </si>
  <si>
    <t>Rodapé em cimentado desempenado e alisado com altura 7 cm</t>
  </si>
  <si>
    <t>Rodapé em cimentado desempenado e alisado com altura 5 cm</t>
  </si>
  <si>
    <t>Degrau em cimentado</t>
  </si>
  <si>
    <t>Cimentado áspero com caneluras</t>
  </si>
  <si>
    <t>Cimentado semi-áspero</t>
  </si>
  <si>
    <t>Cimentado desempenado e alisado com corante (queimado)</t>
  </si>
  <si>
    <t>Cimentado desempenado e alisado (queimado)</t>
  </si>
  <si>
    <t>Cimentado desempenado</t>
  </si>
  <si>
    <t>Emboço desempenado com argamassa industrializada</t>
  </si>
  <si>
    <t>Barra lisa com acabamento em nata de cimento</t>
  </si>
  <si>
    <t>Reboco</t>
  </si>
  <si>
    <t>Emboço desempenado com espuma de poliéster</t>
  </si>
  <si>
    <t>Emboço comum</t>
  </si>
  <si>
    <t>Chapisco rústico com pedra britada nº 1</t>
  </si>
  <si>
    <t>Chapisco fino peneirado</t>
  </si>
  <si>
    <t>Chapisco</t>
  </si>
  <si>
    <t>Regularização de piso com nata de cimento</t>
  </si>
  <si>
    <t>Lastro de concreto impermeabilizado</t>
  </si>
  <si>
    <t>Argamassa de regularização e/ou proteção</t>
  </si>
  <si>
    <t>Argamassa de proteção com argila expandida</t>
  </si>
  <si>
    <t>Recolocação de telha em fibrocimento ou CRFS, perfil ondulado</t>
  </si>
  <si>
    <t>Recolocação de domo de acrílico, inclusive perfis metálicos de fixação</t>
  </si>
  <si>
    <t>Recolocação de telha de barro tipo plan</t>
  </si>
  <si>
    <t>Recolocação de telha de barro tipo colonial/paulistinha</t>
  </si>
  <si>
    <t>Recolocação de cumeeiras e espigões de barro</t>
  </si>
  <si>
    <t>Rufo pré-moldado em concreto, de 20 x 50 x 26 cm</t>
  </si>
  <si>
    <t>Rufo pré-moldado em concreto, de 14 x 50 x 18,5 cm</t>
  </si>
  <si>
    <t>Calha, rufo, afins em chapa galvanizada nº 26 - corte 0,50 m</t>
  </si>
  <si>
    <t>Calha, rufo, afins em chapa galvanizada nº 26 - corte 0,33 m</t>
  </si>
  <si>
    <t>Calha, rufo, afins em chapa galvanizada nº 24 - corte 1,00 m</t>
  </si>
  <si>
    <t>Calha, rufo, afins em chapa galvanizada nº 24 - corte 0,50 m</t>
  </si>
  <si>
    <t>Calha, rufo, afins em chapa galvanizada nº 24 - corte 0,33 m</t>
  </si>
  <si>
    <t>Cobertura curva em chapa de policarbonato alveolar bronze de 6 mm</t>
  </si>
  <si>
    <t>Domo de acrílico fixado em perfis de alumínio</t>
  </si>
  <si>
    <t>Telhas de vidro para iluminação tipo colonial/paulistinha</t>
  </si>
  <si>
    <t>Telhas de vidro para iluminação tipo francesa</t>
  </si>
  <si>
    <t>Telha em poliéster reforçado com fibras de vidro, perfil trapezoidal 49</t>
  </si>
  <si>
    <t>Telha ondulada translúcida em polipropileno</t>
  </si>
  <si>
    <t>Rufo em cimento reforçado com fio sintético CRFS - perfil ondulado</t>
  </si>
  <si>
    <t>Espigão em cimento reforçado com fio sintético CRFS - perfil modulado</t>
  </si>
  <si>
    <t>Espigão em cimento reforçado com fio sintético CRFS - perfil ondulado</t>
  </si>
  <si>
    <t>Cumeeira normal em cimento reforçado com fio sintético CRFS - perfil modulado</t>
  </si>
  <si>
    <t>Cumeeira normal em cimento reforçado com fio sintético CRFS - perfil trapezoidal 44 cm</t>
  </si>
  <si>
    <t>Cumeeira universal em cimento reforçado com fio sintético CRFS - perfil ondulado</t>
  </si>
  <si>
    <t>Cumeeira normal em cimento reforçado com fio sintético CRFS - perfil ondulado</t>
  </si>
  <si>
    <t>Telhamento em cimento reforçado com fio sintético CRFS - perfil modulado</t>
  </si>
  <si>
    <t>Telhamento em cimento reforçado com fio sintético CRFS - perfil trapezoidal de 44 cm</t>
  </si>
  <si>
    <t>Telhamento em cimento reforçado com fio sintético CRFS - perfil ondulado de 8 mm</t>
  </si>
  <si>
    <t>Telhamento em cimento reforçado com fio sintético CRFS - perfil ondulado de 6 mm</t>
  </si>
  <si>
    <t>Espigão de barro emboçado</t>
  </si>
  <si>
    <t>Cumeeira de barro emboçado tipos: plan, romana, italiana, francesa e paulistinha</t>
  </si>
  <si>
    <t>Emboçamento de beiral em telhas de barro</t>
  </si>
  <si>
    <t>Telha de barro tipo plan</t>
  </si>
  <si>
    <t>Telha de barro tipo romana</t>
  </si>
  <si>
    <t>Telha de barro tipo francesa</t>
  </si>
  <si>
    <t>Telha de barro tipo italiana</t>
  </si>
  <si>
    <t>Recolocação de peças lineares em madeira com seção superior a 60 cm²</t>
  </si>
  <si>
    <t>Recolocação de peças lineares em madeira com seção até 60 cm²</t>
  </si>
  <si>
    <t>Fornecimento de peças diversas para estrutura em madeira</t>
  </si>
  <si>
    <t>Placas, vigas e pilares em concreto armado pré-moldado - fck= 40 MPa</t>
  </si>
  <si>
    <t>Fornecimento e montagem de estrutura em aço patinável, sem pintura</t>
  </si>
  <si>
    <t>Montagem de estrutura metálica em aço, sem pintura</t>
  </si>
  <si>
    <t>Fornecimento e montagem de estrutura em aço ASTM-A36, sem pintura</t>
  </si>
  <si>
    <t>Estrutura em terças para telhas perfil trapezoidal</t>
  </si>
  <si>
    <t>Estrutura em terças para telhas perfil e material qualquer, exceto barro</t>
  </si>
  <si>
    <t>Estrutura em terças para telhas de barro</t>
  </si>
  <si>
    <t>Estrutura pontaletada para telhas onduladas</t>
  </si>
  <si>
    <t>Estrutura pontaletada para telhas de barro</t>
  </si>
  <si>
    <t>Estrutura de madeira tesourada para telha perfil ondulado - vãos 13,01 a 18,00 m</t>
  </si>
  <si>
    <t>Estrutura de madeira tesourada para telha perfil ondulado - vãos 10,01 a 13,00 m</t>
  </si>
  <si>
    <t>Estrutura de madeira tesourada para telha perfil ondulado - vãos 7,01 a 10,00 m</t>
  </si>
  <si>
    <t>Estrutura de madeira tesourada para telha perfil ondulado - vãos até 7,00 m</t>
  </si>
  <si>
    <t>Estrutura de madeira tesourada para telha de barro - vãos de 13,01 a 18,00 m</t>
  </si>
  <si>
    <t>Estrutura de madeira tesourada para telha de barro - vãos de 10,01 a 13,00 m</t>
  </si>
  <si>
    <t>Estrutura de madeira tesourada para telha de barro - vãos de 7,01 a 10,00 m</t>
  </si>
  <si>
    <t>Estrutura de madeira tesourada para telha de barro - vãos até 7,00 m</t>
  </si>
  <si>
    <t>Tela galvanizada para fixação de alvenaria com dimensão de 17x50cm</t>
  </si>
  <si>
    <t>Tela galvanizada para fixação de alvenaria com dimensão de 12x50cm</t>
  </si>
  <si>
    <t>Tela galvanizada para fixação de alvenaria com dimensão de 10,5x50cm</t>
  </si>
  <si>
    <t>Tela galvanizada para fixação de alvenaria com dimensão de 7,5x50cm</t>
  </si>
  <si>
    <t>Tela galvanizada para fixação de alvenaria com dimensão de 6x50cm</t>
  </si>
  <si>
    <t>Recolocação de divisórias em chapas com montantes metálicos</t>
  </si>
  <si>
    <t>Divisória em placas de granilite com espessura de 4 cm</t>
  </si>
  <si>
    <t>Divisória em placas de granilite com espessura de 3 cm</t>
  </si>
  <si>
    <t>Divisória em placas de granito com espessura de 3 cm</t>
  </si>
  <si>
    <t>Cimalha em concreto com pingadeira</t>
  </si>
  <si>
    <t>Vergas, contravergas e pilaretes de concreto armado</t>
  </si>
  <si>
    <t>Alvenaria de elevação de 1 tijolo laminado</t>
  </si>
  <si>
    <t>Alvenaria de elevação de 1/2 tijolo laminado</t>
  </si>
  <si>
    <t>Alvenaria de elevação de 1/4 tijolo laminado</t>
  </si>
  <si>
    <t>Alvenaria de elevação de 1 tijolo maciço aparente</t>
  </si>
  <si>
    <t>Alvenaria de elevação de 1/2 tijolo maciço aparente</t>
  </si>
  <si>
    <t>Alvenaria de elevação de 1 1/2 tijolo maciço comum</t>
  </si>
  <si>
    <t>Alvenaria de elevação de 1 tijolo maciço comum</t>
  </si>
  <si>
    <t>Alvenaria de elevação de 1/2 tijolo maciço comum</t>
  </si>
  <si>
    <t>Alvenaria de elevação de 1/4 tijolo maciço comum</t>
  </si>
  <si>
    <t>Alvenaria de embasamento em tijolo maciço comum</t>
  </si>
  <si>
    <t>Pré-laje em painel pré-fabricado treliçado, H= 16 cm</t>
  </si>
  <si>
    <t>Pré-laje em painel pré-fabricado treliçado, H= 12 cm</t>
  </si>
  <si>
    <t>Pré-laje em painel pré-fabricado treliçado, com EPS, H= 16 cm</t>
  </si>
  <si>
    <t>Pré-laje em painel pré-fabricado treliçado, com EPS, H= 12 cm</t>
  </si>
  <si>
    <t>Pré-laje em painel pré-fabricado treliçado, com EPS, H= 20 cm</t>
  </si>
  <si>
    <t>Pré-laje em painel pré-fabricado treliçado, com EPS, H= 25 cm</t>
  </si>
  <si>
    <t>Estaca tipo hélice contínua, diâmetro de 80 cm em solo</t>
  </si>
  <si>
    <t>Estaca tipo hélice contínua, diâmetro de 70 cm em solo</t>
  </si>
  <si>
    <t>Estaca tipo hélice contínua, diâmetro de 50 cm em solo</t>
  </si>
  <si>
    <t>Estaca tipo hélice contínua, diâmetro de 40 cm em solo</t>
  </si>
  <si>
    <t>Estaca tipo hélice contínua, diâmetro de 25 cm em solo</t>
  </si>
  <si>
    <t>Estaca tipo hélice contínua, diâmetro de 30 cm em solo</t>
  </si>
  <si>
    <t>Estaca tipo hélice contínua, diâmetro de 60 cm em solo</t>
  </si>
  <si>
    <t>Estaca tipo hélice contínua, diâmetro de 35 cm em solo</t>
  </si>
  <si>
    <t>Abertura de fuste mecanizado diâmetro de 80 cm</t>
  </si>
  <si>
    <t>Abertura de fuste mecanizado diâmetro de 60 cm</t>
  </si>
  <si>
    <t>Abertura de fuste mecanizado diâmetro de 50 cm</t>
  </si>
  <si>
    <t>Estaca tipo Raiz, diâmetro de 40 cm para 130 t, em solo</t>
  </si>
  <si>
    <t>Estaca tipo Raiz, diâmetro de 31 cm para 100 t, em solo</t>
  </si>
  <si>
    <t>Estaca tipo Raiz, diâmetro de 25 cm para 80 t, em solo</t>
  </si>
  <si>
    <t>Estaca tipo Raiz, diâmetro de 20 cm para 50 t, em solo</t>
  </si>
  <si>
    <t>Estaca tipo Raiz, diâmetro de 16 cm para 35 t, em solo</t>
  </si>
  <si>
    <t>Estaca tipo Raiz, diâmetro de 15 cm para 25 t, em solo</t>
  </si>
  <si>
    <t>Estaca tipo Raiz, diâmetro de 12 cm para 15 t, em solo</t>
  </si>
  <si>
    <t>Estaca tipo Raiz, diâmetro de 10 cm para 10 t, em solo</t>
  </si>
  <si>
    <t>Estaca tipo Strauss, diâmetro de 45 cm até 60 t</t>
  </si>
  <si>
    <t>Estaca tipo Strauss, diâmetro de 38 cm até 40 t</t>
  </si>
  <si>
    <t>Estaca tipo Strauss, diâmetro de 32 cm até 30 t</t>
  </si>
  <si>
    <t>Estaca tipo Strauss, diâmetro de 25 cm até 20 t</t>
  </si>
  <si>
    <t>Estaca escavada mecanicamente, diâmetro de 40 cm até 50 t</t>
  </si>
  <si>
    <t>Estaca escavada mecanicamente, diâmetro de 35 cm até 40 t</t>
  </si>
  <si>
    <t>Estaca escavada mecanicamente, diâmetro de 30 cm até 30 t</t>
  </si>
  <si>
    <t>Estaca escavada mecanicamente, diâmetro de 25 cm até 20 t</t>
  </si>
  <si>
    <t>Broca em concreto armado diâmetro de 30 cm - completa</t>
  </si>
  <si>
    <t>Broca em concreto armado diâmetro de 25 cm - completa</t>
  </si>
  <si>
    <t>Broca em concreto armado diâmetro de 20 cm - completa</t>
  </si>
  <si>
    <t>Tratamento de fissuras estáveis (não ativas) em elementos de concreto</t>
  </si>
  <si>
    <t>Reparo superficial com argamassa polimérica (tixotrópica), bicomponente</t>
  </si>
  <si>
    <t>Selante endurecedor de concreto antipó</t>
  </si>
  <si>
    <t>Corte de junta de dilatação, com serra de disco diamantado para pisos</t>
  </si>
  <si>
    <t>Enchimento de nichos com poliestireno expandido do tipo P-1</t>
  </si>
  <si>
    <t>Colchão de areia</t>
  </si>
  <si>
    <t>Enchimento de nichos em geral, com areia</t>
  </si>
  <si>
    <t>Lastro e/ou fundação em rachão manual</t>
  </si>
  <si>
    <t>Lastro e/ou fundação em rachão mecanizado</t>
  </si>
  <si>
    <t>Enchimento de nichos em geral, com material proveniente de entulho</t>
  </si>
  <si>
    <t>Enchimento de laje com tijolos cerâmicos furados</t>
  </si>
  <si>
    <t>Enchimento de laje com concreto celular com densidade de 1.200 kg/m³</t>
  </si>
  <si>
    <t>Lastro de pedra britada</t>
  </si>
  <si>
    <t>Lastro de areia</t>
  </si>
  <si>
    <t>Nivelamento de piso em concreto com acabadora de superfície</t>
  </si>
  <si>
    <t>Lançamento e adensamento de concreto ou massa por bombeamento</t>
  </si>
  <si>
    <t>Lançamento e adensamento de concreto ou massa em estrutura</t>
  </si>
  <si>
    <t>Lançamento e adensamento de concreto ou massa em fundação</t>
  </si>
  <si>
    <t>Lançamento, espalhamento e adensamento de concreto ou massa em lastro e/ou enchimento</t>
  </si>
  <si>
    <t>Execução de concreto projetado - consumo de cimento 350 kg/m³</t>
  </si>
  <si>
    <t>Argamassa graute</t>
  </si>
  <si>
    <t>Argamassa graute expansiva autonivelante de alta resistência</t>
  </si>
  <si>
    <t>Argamassa em solo e cimento a 5% em peso</t>
  </si>
  <si>
    <t>Concreto não estrutural executado no local, mínimo 300 kg cimento / m³</t>
  </si>
  <si>
    <t>Concreto não estrutural executado no local, mínimo 200 kg cimento / m³</t>
  </si>
  <si>
    <t>Concreto não estrutural executado no local, mínimo 150 kg cimento / m³</t>
  </si>
  <si>
    <t>Concreto usinado não estrutural mínimo 300 kg cimento / m³</t>
  </si>
  <si>
    <t>Concreto usinado não estrutural mínimo 200 kg cimento / m³</t>
  </si>
  <si>
    <t>Concreto usinado não estrutural mínimo 150 kg cimento / m³</t>
  </si>
  <si>
    <t>Armadura em tela soldada de aço</t>
  </si>
  <si>
    <t>Armadura em barra de aço CA-25 fyk = 250 MPa</t>
  </si>
  <si>
    <t>Forma em tubo de papelão com diâmetro de 45 cm</t>
  </si>
  <si>
    <t>Forma em tubo de papelão com diâmetro de 40 cm</t>
  </si>
  <si>
    <t>Forma em tubo de papelão com diâmetro de 35 cm</t>
  </si>
  <si>
    <t>Forma em tubo de papelão com diâmetro de 30 cm</t>
  </si>
  <si>
    <t>Forma em tubo de papelão com diâmetro de 25 cm</t>
  </si>
  <si>
    <t>Forma em compensado para encamisamento de tubulão</t>
  </si>
  <si>
    <t>Forma plana em compensado para obra de arte, sem cimbramento</t>
  </si>
  <si>
    <t>Forma curva em compensado para estrutura aparente</t>
  </si>
  <si>
    <t>Forma plana em compensado para estrutura aparente</t>
  </si>
  <si>
    <t>Forma plana em compensado para estrutura convencional</t>
  </si>
  <si>
    <t>Forma em madeira comum para estrutura</t>
  </si>
  <si>
    <t>Forma em madeira comum para fundação</t>
  </si>
  <si>
    <t>Enrocamento com pedra assentada</t>
  </si>
  <si>
    <t>Enrocamento com pedra arrumada</t>
  </si>
  <si>
    <t>Esgotamento de águas superficiais com bomba de superfície ou submersa</t>
  </si>
  <si>
    <t>Barbacã em tubo de PVC com diâmetro 100 mm</t>
  </si>
  <si>
    <t>Barbacã em tubo de PVC com diâmetro 75 mm</t>
  </si>
  <si>
    <t>Barbacã em tubo de PVC com diâmetro 50 mm</t>
  </si>
  <si>
    <t>Manta geotêxtil com resistência à tração longitudinal de 31kN/m e transversal de 27kN/m</t>
  </si>
  <si>
    <t>Manta geotêxtil com resistência à tração longitudinal de 16kN/m e transversal de 14kN/m</t>
  </si>
  <si>
    <t>Dreno com areia grossa</t>
  </si>
  <si>
    <t>Dreno com pedra britada</t>
  </si>
  <si>
    <t>Descimbramento em madeira</t>
  </si>
  <si>
    <t>Montagem e desmontagem de cimbramento tubular metálico</t>
  </si>
  <si>
    <t>Cimbramento tubular metálico</t>
  </si>
  <si>
    <t>Cimbramento em perfil metálico para obras de arte</t>
  </si>
  <si>
    <t>Cimbramento em madeira com estroncas de eucalipto</t>
  </si>
  <si>
    <t>Escoramento de solo especial</t>
  </si>
  <si>
    <t>Escoramento de solo pontaletado</t>
  </si>
  <si>
    <t>Escoramento de solo descontínuo</t>
  </si>
  <si>
    <t>Escoramento de solo contínuo</t>
  </si>
  <si>
    <t>Compactação de aterro mecanizado a 100% PN, sem fornecimento de solo em campo aberto</t>
  </si>
  <si>
    <t>Reaterro compactado mecanizado de vala ou cava com rolo, mínimo de 95% PN</t>
  </si>
  <si>
    <t>Reaterro compactado mecanizado de vala ou cava com compactador</t>
  </si>
  <si>
    <t>Espalhamento de solo em bota-fora com compactação sem controle</t>
  </si>
  <si>
    <t>Escavação e carga mecanizada em solo vegetal superficial</t>
  </si>
  <si>
    <t>Escavação e carga mecanizada em solo brejoso ou turfa</t>
  </si>
  <si>
    <t>Escavação e carga mecanizada em solo de 2ª categoria, em campo aberto</t>
  </si>
  <si>
    <t>Escavação e carga mecanizada em solo de 1ª categoria, em campo aberto</t>
  </si>
  <si>
    <t>Escavação e carga mecanizada para exploração de solo em jazida</t>
  </si>
  <si>
    <t>Carga manual de solo</t>
  </si>
  <si>
    <t>Aterro manual apiloado de área interna com maço de 30 kg</t>
  </si>
  <si>
    <t>Reaterro manual com adição de 2% de cimento</t>
  </si>
  <si>
    <t>Reaterro manual apiloado sem controle de compactação</t>
  </si>
  <si>
    <t>Reaterro manual para simples regularização sem compactação</t>
  </si>
  <si>
    <t>Escavação manual em solo brejoso em campo aberto</t>
  </si>
  <si>
    <t>Escavação manual em solo de 1ª e 2ª categoria em campo aberto</t>
  </si>
  <si>
    <t>Transporte de solo brejoso por caminhão para distâncias superiores ao 20° km</t>
  </si>
  <si>
    <t>Transporte de solo de 1ª e 2ª categoria por caminhão para distâncias superiores ao 20° km</t>
  </si>
  <si>
    <t>Transporte de solo brejoso por caminhão para distâncias superiores ao 15° km até o 20° km</t>
  </si>
  <si>
    <t>Transporte de solo brejoso por caminhão para distâncias superiores ao 10° km até o 15° km</t>
  </si>
  <si>
    <t>Transporte de solo brejoso por caminhão para distâncias superiores ao 5° km até o 10° km</t>
  </si>
  <si>
    <t>Transporte de solo brejoso por caminhão para distâncias superiores ao 3° km até o 5° km</t>
  </si>
  <si>
    <t>Transporte de solo brejoso por caminhão para distâncias superiores ao 2° km até o 3° km</t>
  </si>
  <si>
    <t>Transporte de solo brejoso por caminhão até o 2° km</t>
  </si>
  <si>
    <t>Transporte de solo de 1ª e 2ª categoria por caminhão até o 2° km</t>
  </si>
  <si>
    <t>Transporte de entulho, para distâncias superiores ao 20° km</t>
  </si>
  <si>
    <t>Transporte de entulho, para distâncias superiores ao 15° km até o 20° km</t>
  </si>
  <si>
    <t>Transporte de entulho, para distâncias superiores ao 10° km até o 15° km</t>
  </si>
  <si>
    <t>Transporte de entulho, para distâncias superiores ao 5° km até o 10° km</t>
  </si>
  <si>
    <t>Transporte de entulho, para distâncias superiores ao 3° km até o 5° km</t>
  </si>
  <si>
    <t>Transporte manual horizontal e/ou vertical de entulho até o local de despejo - ensacado</t>
  </si>
  <si>
    <t>Retirada manual de paralelepípedo ou lajota de concreto, inclusive limpeza e empilhamento</t>
  </si>
  <si>
    <t>Retirada manual de guia pré-moldada, inclusive limpeza e empilhamento</t>
  </si>
  <si>
    <t>Retirada de soleira ou peitoril em geral</t>
  </si>
  <si>
    <t>Retirada de aparelho de ar condicionado portátil</t>
  </si>
  <si>
    <t>Retirada de bico de sprinkler</t>
  </si>
  <si>
    <t>Remoção de reservatório em fibrocimento até 1000 litros</t>
  </si>
  <si>
    <t>Remoção de hidrante de parede completo</t>
  </si>
  <si>
    <t>Remoção de tubulação hidráulica em geral, incluindo conexões, caixas e ralos</t>
  </si>
  <si>
    <t>Remoção de condutor aparente</t>
  </si>
  <si>
    <t>Remoção de calha ou rufo</t>
  </si>
  <si>
    <t>Remoção de vergalhão</t>
  </si>
  <si>
    <t>Remoção de tubulação elétrica aparente com diâmetro externo acima de 50 mm</t>
  </si>
  <si>
    <t>Remoção de transformador de potência trifásico até 225 kVA, a óleo, em poste singelo</t>
  </si>
  <si>
    <t>Remoção de transformador de potencial completo (pequeno)</t>
  </si>
  <si>
    <t>Remoção de transformador de potência em cabine primária</t>
  </si>
  <si>
    <t>Remoção de terminal ou conector para cabos</t>
  </si>
  <si>
    <t>Remoção de suporte de transformador em poste singelo ou estaleiro</t>
  </si>
  <si>
    <t>Remoção de soquete</t>
  </si>
  <si>
    <t>Remoção de roldana</t>
  </si>
  <si>
    <t>Remoção de relé</t>
  </si>
  <si>
    <t>Remoção de reator para lâmpada fixo em poste</t>
  </si>
  <si>
    <t>Remoção de reator para lâmpada</t>
  </si>
  <si>
    <t>Remoção de quadro de distribuição, chamada ou caixa de passagem</t>
  </si>
  <si>
    <t>Remoção de poste de madeira</t>
  </si>
  <si>
    <t>Remoção de poste metálico</t>
  </si>
  <si>
    <t>Remoção de poste de concreto</t>
  </si>
  <si>
    <t>Remoção de porta de quadro ou painel</t>
  </si>
  <si>
    <t>Remoção de perfilado</t>
  </si>
  <si>
    <t>Remoção de pára-raios tipo cristal-valve em poste singelo ou estaleiro</t>
  </si>
  <si>
    <t>Remoção de pára-raios tipo cristal-valve em cabine primária</t>
  </si>
  <si>
    <t>Remoção de óleo de disjuntor ou transformador</t>
  </si>
  <si>
    <t>Remoção de terminal modular (mufla) tripolar ou unipolar</t>
  </si>
  <si>
    <t>Remoção de mão francesa</t>
  </si>
  <si>
    <t>Remoção de manopla de comando de disjuntor</t>
  </si>
  <si>
    <t>Remoção de luz de obstáculo</t>
  </si>
  <si>
    <t>Remoção de lâmpada</t>
  </si>
  <si>
    <t>Remoção de janela de ventilação, iluminação ou ventilação e iluminação padrão</t>
  </si>
  <si>
    <t>Remoção de isolador tipo pino, inclusive o pino</t>
  </si>
  <si>
    <t>Remoção de isolador tipo disco completo e gancho de suspensão</t>
  </si>
  <si>
    <t>Remoção de isolador tipo castanha e gancho de sustentação</t>
  </si>
  <si>
    <t>Remoção de interruptores, tomadas, botão de campainha ou cigarra</t>
  </si>
  <si>
    <t>Remoção de gancho de sustentação de luminária em perfilado</t>
  </si>
  <si>
    <t>Remoção de fundo de quadro de distribuição ou caixa de passagem</t>
  </si>
  <si>
    <t>Remoção de disjuntor a seco aberto tripolar, 600 V de 800 A</t>
  </si>
  <si>
    <t>Remoção de disjuntor de volume normal ou reduzido</t>
  </si>
  <si>
    <t>Remoção de cruzeta de madeira</t>
  </si>
  <si>
    <t>Remoção de cruzeta de ferro para fixação de projetores</t>
  </si>
  <si>
    <t>Remoção de corrente para pendentes</t>
  </si>
  <si>
    <t>Remoção de contator magnético para comando de bomba</t>
  </si>
  <si>
    <t>Remoção de cordoalha ou cabo de cobre nu</t>
  </si>
  <si>
    <t>Remoção de condutor especial</t>
  </si>
  <si>
    <t>Remoção de condutor embutido diâmetro externo até 6,5 mm</t>
  </si>
  <si>
    <t>Remoção de condutor embutido diâmetro externo acima de 6,5 mm</t>
  </si>
  <si>
    <t>Remoção de condutor aparente diâmetro externo até 6,5 mm</t>
  </si>
  <si>
    <t>Remoção de condutor aparente diâmetro externo acima de 6,5 mm</t>
  </si>
  <si>
    <t>Remoção de condulete</t>
  </si>
  <si>
    <t>Remoção de cinta de fixação de eletroduto ou sela para cruzeta em poste</t>
  </si>
  <si>
    <t>Remoção de chave tipo Pacco rotativo</t>
  </si>
  <si>
    <t>Remoção de chave seccionadora tripolar seca mecanismo de manobra frontal</t>
  </si>
  <si>
    <t>Remoção de chave fusível indicadora tipo Matheus</t>
  </si>
  <si>
    <t>Remoção de chave de ação rápida comando frontal montado em painel</t>
  </si>
  <si>
    <t>Remoção de chave base de mármore ou ardósia</t>
  </si>
  <si>
    <t>Remoção de chapa de ferro para bucha de passagem</t>
  </si>
  <si>
    <t>Remoção de cantoneira metálica</t>
  </si>
  <si>
    <t>Remoção de caixa para transformador de corrente</t>
  </si>
  <si>
    <t>Remoção de caixa para fusível ou tomada instalada em perfilado</t>
  </si>
  <si>
    <t>Remoção de caixa estampada</t>
  </si>
  <si>
    <t>Remoção de caixa de medição padrão completa</t>
  </si>
  <si>
    <t>Remoção de caixa de entrada telefônica completa</t>
  </si>
  <si>
    <t>Remoção de caixa de entrada de energia padrão residencial completa</t>
  </si>
  <si>
    <t>Remoção de caixa de entrada de energia padrão medição indireta completa</t>
  </si>
  <si>
    <t>Remoção de cabeçote em rede de telefonia</t>
  </si>
  <si>
    <t>Remoção de bucha de passagem para neutro</t>
  </si>
  <si>
    <t>Remoção de bucha de passagem interna ou externa</t>
  </si>
  <si>
    <t>Remoção de braçadeira para passagem de cordoalha</t>
  </si>
  <si>
    <t>Remoção de base ou chave para fusível NH tipo unipolar</t>
  </si>
  <si>
    <t>Remoção de base ou chave para fusível NH tipo tripolar</t>
  </si>
  <si>
    <t>Remoção de base de disjuntor tipo QUIK-LAG</t>
  </si>
  <si>
    <t>Remoção de barramento de cobre</t>
  </si>
  <si>
    <t>Remoção de suporte tipo braquet</t>
  </si>
  <si>
    <t>Remoção de aparelho de iluminação ou projetor fixo em poste ou braço</t>
  </si>
  <si>
    <t>Remoção de aparelho de iluminação ou projetor fixo em teto, piso ou parede</t>
  </si>
  <si>
    <t>Retirada de esquadria em vidro</t>
  </si>
  <si>
    <t>Retirada de vidro ou espelho com raspagem da massa ou retirada de baguete</t>
  </si>
  <si>
    <t>Retirada de isolamento térmico com material em panos</t>
  </si>
  <si>
    <t>Retirada de isolamento térmico com material monolítico</t>
  </si>
  <si>
    <t>Retirada de motor de bomba de recalque</t>
  </si>
  <si>
    <t>Retirada de conjunto motor-bomba</t>
  </si>
  <si>
    <t>Retirada de caixa de descarga de sobrepor ou acoplada</t>
  </si>
  <si>
    <t>Retirada de sifão ou metais sanitários diversos</t>
  </si>
  <si>
    <t>Retirada de torneira ou chuveiro</t>
  </si>
  <si>
    <t>Retirada de purificador/bebedouro</t>
  </si>
  <si>
    <t>Retirada de registro ou válvula aparentes</t>
  </si>
  <si>
    <t>Retirada de registro ou válvula embutidos</t>
  </si>
  <si>
    <t>Retirada de complemento sanitário fixado ou de sobrepor</t>
  </si>
  <si>
    <t>Retirada de complemento sanitário chumbado</t>
  </si>
  <si>
    <t>Retirada de bancada incluindo pertences</t>
  </si>
  <si>
    <t>Retirada de aparelho sanitário incluindo acessórios</t>
  </si>
  <si>
    <t>Retirada de peça ou acessório complementar em geral de esquadria</t>
  </si>
  <si>
    <t>Retirada de dobradiça</t>
  </si>
  <si>
    <t>Retirada de fechadura ou fecho de sobrepor</t>
  </si>
  <si>
    <t>Retirada de fechadura ou fecho de embutir</t>
  </si>
  <si>
    <t>Retirada de entelamento metálico em geral</t>
  </si>
  <si>
    <t>Retirada de poste ou sistema de sustentação para alambrado ou fechamento</t>
  </si>
  <si>
    <t>Retirada de escada de marinheiro com ou sem guarda-corpo</t>
  </si>
  <si>
    <t>Retirada de guarda-corpo ou gradil em geral</t>
  </si>
  <si>
    <t>Retirada de batente, corrimão ou peças lineares metálicas, fixados</t>
  </si>
  <si>
    <t>Retirada de batente, corrimão ou peças lineares metálicas, chumbados</t>
  </si>
  <si>
    <t>Retirada de folha de esquadria metálica</t>
  </si>
  <si>
    <t>Retirada de esquadria metálica em geral</t>
  </si>
  <si>
    <t>Retirada de batente com guarnição e peças lineares em madeira, chumbados</t>
  </si>
  <si>
    <t>Retirada de guarnição, moldura e peças lineares em madeira, fixadas</t>
  </si>
  <si>
    <t>Retirada de folha de esquadria em madeira</t>
  </si>
  <si>
    <t>Retirada de forro qualquer em placas ou tiras apoiadas</t>
  </si>
  <si>
    <t>Retirada de forro qualquer em placas ou tiras fixadas</t>
  </si>
  <si>
    <t>Retirada de piso elevado telescópico metálico, inclusive estrutura de sustentação</t>
  </si>
  <si>
    <t>Retirada de rodapé inclusive cordão em material sintético</t>
  </si>
  <si>
    <t>Retirada de degrau em material sintético assentado a cola</t>
  </si>
  <si>
    <t>Retirada de piso em material sintético assentado a cola</t>
  </si>
  <si>
    <t>Retirada de revestimento em lambris metálicos</t>
  </si>
  <si>
    <t>Retirada de rodapé inclusive cordão em madeira</t>
  </si>
  <si>
    <t>Retirada de degrau em madeira</t>
  </si>
  <si>
    <t>Retirada de soalho inclusive vigamento</t>
  </si>
  <si>
    <t>Retirada de soalho somente o tablado</t>
  </si>
  <si>
    <t>Retirada de piso em tacos de madeira</t>
  </si>
  <si>
    <t>Retirada de revestimento em lambris de madeira</t>
  </si>
  <si>
    <t>Retirada de rodapé em pedra, granito ou mármore</t>
  </si>
  <si>
    <t>Retirada de degrau em pedra, granito ou mármore</t>
  </si>
  <si>
    <t>Retirada de soleira ou peitoril em pedra, granito ou mármore</t>
  </si>
  <si>
    <t>Retirada de revestimento em pedra, granito ou mármore, em piso</t>
  </si>
  <si>
    <t>Retirada de revestimento em pedra, granito ou mármore, em parede ou fachada</t>
  </si>
  <si>
    <t>Retirada de domo de acrílico, inclusive perfis metálicos de fixação</t>
  </si>
  <si>
    <t>Retirada de cumeeira, espigão ou rufo perfil qualquer</t>
  </si>
  <si>
    <t>Retirada de cumeeira ou espigão em barro</t>
  </si>
  <si>
    <t>Retirada de telhamento perfil e material qualquer, exceto barro</t>
  </si>
  <si>
    <t>Retirada de telhamento em barro</t>
  </si>
  <si>
    <t>Retirada de estrutura metálica</t>
  </si>
  <si>
    <t>Retirada de estrutura em madeira pontaletada - telhas perfil qualquer</t>
  </si>
  <si>
    <t>Retirada de estrutura em madeira pontaletada - telhas de barro</t>
  </si>
  <si>
    <t>Retirada de estrutura em madeira tesoura - telhas perfil qualquer</t>
  </si>
  <si>
    <t>Retirada de estrutura em madeira tesoura - telhas de barro</t>
  </si>
  <si>
    <t>Retirada de peças lineares em madeira com seção superior a 60 cm²</t>
  </si>
  <si>
    <t>Retirada de peças lineares em madeira com seção até 60 cm²</t>
  </si>
  <si>
    <t>Retirada de cerca</t>
  </si>
  <si>
    <t>Retirada de barreira de proteção com arame de alta segurança, simples ou duplo</t>
  </si>
  <si>
    <t>Retirada de fechamento em placas pré-moldadas, inclusive pilares</t>
  </si>
  <si>
    <t>Retirada de divisória em placa de concreto, granito, granilite ou mármore</t>
  </si>
  <si>
    <t>Retirada de divisória em placa de madeira ou fibrocimento com montantes metálicos</t>
  </si>
  <si>
    <t>Retirada de divisória em placa de madeira ou fibrocimento tarugada</t>
  </si>
  <si>
    <t>Remoção de pintura em massa com lixamento</t>
  </si>
  <si>
    <t>Remoção de pintura em massa com produtos químicos</t>
  </si>
  <si>
    <t>Remoção de pintura em superfícies de madeira e/ou metálicas com lixamento</t>
  </si>
  <si>
    <t>Remoção de pintura em superfícies de madeira e/ou metálicas com produtos químicos</t>
  </si>
  <si>
    <t>Remoção de pintura em rodapé, baguete ou moldura com produto químico</t>
  </si>
  <si>
    <t>Remoção de pintura em rodapé, baguete ou moldura com lixa</t>
  </si>
  <si>
    <t>Remoção manual de junta de dilatação ou retração, inclusive apoio</t>
  </si>
  <si>
    <t>Demolição manual de camada impermeabilizante</t>
  </si>
  <si>
    <t>Demolição manual de forro em gesso, inclusive sistema de fixação</t>
  </si>
  <si>
    <t>Demolição manual de forro qualquer, inclusive sistema de fixação/tarugamento</t>
  </si>
  <si>
    <t>Demolição manual de forro em estuque, inclusive sistema de fixação/tarugamento</t>
  </si>
  <si>
    <t>Fresagem de pavimento asfáltico com espessura até 5 cm, inclusive acomodação do material</t>
  </si>
  <si>
    <t>Demolição manual de revestimento sintético, incluindo a base</t>
  </si>
  <si>
    <t>Demolição manual de revestimento em ladrilho hidráulico, incluindo a base</t>
  </si>
  <si>
    <t>Demolição manual de revestimento cerâmico, incluindo a base</t>
  </si>
  <si>
    <t>Demolição manual de revestimento em massa de piso</t>
  </si>
  <si>
    <t>Demolição manual de revestimento em massa de parede ou teto</t>
  </si>
  <si>
    <t>Apicoamento manual de piso, parede ou teto</t>
  </si>
  <si>
    <t>Demolição manual de alvenaria de elevação ou elemento vazado, incluindo revestimento</t>
  </si>
  <si>
    <t>Demolição manual de alvenaria de fundação/embasamento</t>
  </si>
  <si>
    <t>Demolição mecanizada de concreto simples, inclusive fragmentação e acomodação do material</t>
  </si>
  <si>
    <t>Demolição mecanizada de concreto armado, inclusive fragmentação e acomodação do material</t>
  </si>
  <si>
    <t>Demolição manual de lajes pré-moldadas, incluindo revestimento</t>
  </si>
  <si>
    <t>Demolição manual de concreto armado</t>
  </si>
  <si>
    <t>Demolição manual de concreto simples</t>
  </si>
  <si>
    <t>Locação de vias, calçadas, tanques e lagoas</t>
  </si>
  <si>
    <t>Locação para muros, cercas e alambrados</t>
  </si>
  <si>
    <t>Locação de rede de canalização</t>
  </si>
  <si>
    <t>Locação de obra de edificação</t>
  </si>
  <si>
    <t>Placa em lona com impressão digital e estrutura em madeira</t>
  </si>
  <si>
    <t>Placa em lona com impressão digital e requadro em metalon</t>
  </si>
  <si>
    <t>Placa de identificação para obra</t>
  </si>
  <si>
    <t>Andaime tubular fachadeiro com piso metálico e sapatas ajustáveis</t>
  </si>
  <si>
    <t>Andaime torre metálico (1,5 x 1,5 m) com piso metálico</t>
  </si>
  <si>
    <t>Montagem e desmontagem de andaime tubular fachadeiro com altura superior a 10 m</t>
  </si>
  <si>
    <t>Montagem e desmontagem de andaime tubular fachadeiro com altura até 10 m</t>
  </si>
  <si>
    <t>Montagem e desmontagem de andaime torre metálica com altura superior a 10 m</t>
  </si>
  <si>
    <t>Montagem e desmontagem de andaime torre metálica com altura até 10 m</t>
  </si>
  <si>
    <t>Tapume fixo em painel OSB - espessura 12 mm</t>
  </si>
  <si>
    <t>Tapume fixo em painel OSB - espessura 10 mm</t>
  </si>
  <si>
    <t>Proteção de piso com tecido de aniagem e gesso</t>
  </si>
  <si>
    <t>Locação de quadros metálicos para plataforma de proteção, inclusive o madeiramento</t>
  </si>
  <si>
    <t>Tapume fixo para fechamento de áreas, com portão</t>
  </si>
  <si>
    <t>Tapume móvel para fechamento de áreas</t>
  </si>
  <si>
    <t>Fechamento provisório de vãos em chapa de madeira compensada</t>
  </si>
  <si>
    <t>Proteção de fachada com tela de nylon</t>
  </si>
  <si>
    <t>Proteção de superfícies em geral com plástico bolha</t>
  </si>
  <si>
    <t>Desmobilização de construção provisória</t>
  </si>
  <si>
    <t>Sanitário/vestiário provisório em alvenaria</t>
  </si>
  <si>
    <t>Construção provisória em madeira - fornecimento e montagem</t>
  </si>
  <si>
    <t>Laudo de autodepuração</t>
  </si>
  <si>
    <t>Projeto e implementação de monitoramento da fauna durante a obra</t>
  </si>
  <si>
    <t>Laudo de caracterização da fauna associada à flora</t>
  </si>
  <si>
    <t>Laudo de caracterização de vegetação</t>
  </si>
  <si>
    <t>Projeto e implementação de educação ambiental</t>
  </si>
  <si>
    <t>Projeto e implementação de gerenciamento integrado de resíduos sólidos e gestão de perdas</t>
  </si>
  <si>
    <t>Corte vertical em concreto armado, espessura de 15 cm</t>
  </si>
  <si>
    <t>Demarcação de área com disco de corte diamantado</t>
  </si>
  <si>
    <t>Corte de concreto deteriorado inclusive remoção dos detritos</t>
  </si>
  <si>
    <t>Tratamento de armadura com produto anticorrosivo a base de zinco</t>
  </si>
  <si>
    <t>Preparo de ponte de aderência com adesivo a base de epóxi</t>
  </si>
  <si>
    <t>Limpeza de armadura com escova de aço</t>
  </si>
  <si>
    <t>Desinfecção de poço profundo</t>
  </si>
  <si>
    <t>Análise físico-química e bacteriológica da água para poço profundo</t>
  </si>
  <si>
    <t>Sondagem do terreno à percussão com a utilização de torquímetro (mínimo de 30 m)</t>
  </si>
  <si>
    <t>Sondagem do terreno rotativa em rocha</t>
  </si>
  <si>
    <t>Sondagem do terreno rotativa em solo</t>
  </si>
  <si>
    <t>Sondagem do terreno à percussão (mínimo de 30 m)</t>
  </si>
  <si>
    <t>Sondagem do terreno a trado</t>
  </si>
  <si>
    <t>Levantamento planialtimétrico cadastral em área rural acima de 10 alqueires</t>
  </si>
  <si>
    <t>Levantamento planialtimétrico cadastral em área rural acima de 5 até 10 alqueires</t>
  </si>
  <si>
    <t>Levantamento planialtimétrico cadastral em área rural acima de 2 até 5 alqueires</t>
  </si>
  <si>
    <t>Projeto executivo de instalações hidráulicas em formato A0</t>
  </si>
  <si>
    <t>Projeto executivo de instalações hidráulicas em formato A1</t>
  </si>
  <si>
    <t>Projeto executivo de estrutura em formato A0</t>
  </si>
  <si>
    <t>Projeto executivo de estrutura em formato A1</t>
  </si>
  <si>
    <t>Projeto executivo de arquitetura em formato A0</t>
  </si>
  <si>
    <t>Projeto executivo de arquitetura em formato A1</t>
  </si>
  <si>
    <t>Remoção de tubulação elétrica aparente com diâmetro externo até 50 mm</t>
  </si>
  <si>
    <t>Remoção de tubulação elétrica embutida com diâmetro externo acima de 50 mm</t>
  </si>
  <si>
    <t>Remoção de tubulação elétrica embutida com diâmetro externo até 50 mm</t>
  </si>
  <si>
    <t>Manta geotêxtil com resistência à tração longitudinal de 10kN/m e transversal de 9kN/m</t>
  </si>
  <si>
    <t>Estaca escavada com injeção ou microestaca, diâmetro de 16 cm</t>
  </si>
  <si>
    <t>Estaca escavada com injeção ou microestaca, diâmetro de 20 cm</t>
  </si>
  <si>
    <t>Estaca escavada com injeção ou microestaca, diâmetro de 25 cm</t>
  </si>
  <si>
    <t>Resina acrílica para degrau de granilite</t>
  </si>
  <si>
    <t>Resina epóxi para degrau de granilite</t>
  </si>
  <si>
    <t>Caixilho em alumínio de correr com vidro, linha comercial</t>
  </si>
  <si>
    <t>Caixilho em alumínio tipo veneziana com vidro, linha comercial</t>
  </si>
  <si>
    <t>Caixilho em alumínio com pintura eletrostática, basculante, sob medida - branco</t>
  </si>
  <si>
    <t>Barra antipânico de sobrepor com maçaneta e chave, para porta em vidro de 1 folha</t>
  </si>
  <si>
    <t>Barra antipânico de sobrepor com maçaneta e chave, para porta dupla em vidro</t>
  </si>
  <si>
    <t>Dispositivo Soft Starter para motor 50 cv, trifásico 220 V</t>
  </si>
  <si>
    <t>Dispositivo Soft Starter para motor 15 cv, trifásico 220 V</t>
  </si>
  <si>
    <t>Dispositivo Soft Starter para motor 25 cv, trifásico 220 V</t>
  </si>
  <si>
    <t>Axm</t>
  </si>
  <si>
    <t>Poste telecônico reto em aço SAE 1010/1020 galvanizado a fogo, altura de 4,00 m</t>
  </si>
  <si>
    <t>Cuba em aço inoxidável simples de 300 x 140mm</t>
  </si>
  <si>
    <t>Tubo em ferro fundido com ponta e ponta, predial SMU, DN= 125 mm</t>
  </si>
  <si>
    <t>Tubo em ferro fundido com ponta e ponta, predial SMU, DN= 250 mm</t>
  </si>
  <si>
    <t>Joelho 45° em ferro fundido, predial SMU, DN= 125 mm</t>
  </si>
  <si>
    <t>Joelho 88° em ferro fundido, predial SMU, DN= 200 mm</t>
  </si>
  <si>
    <t>Redução excêntrica em ferro fundido, predial SMU, DN= 125 x 75 mm</t>
  </si>
  <si>
    <t>Redução excêntrica em ferro fundido, predial SMU, DN= 125 x 100 mm</t>
  </si>
  <si>
    <t>Redução excêntrica em ferro fundido, predial SMU, DN= 200 x 125 mm</t>
  </si>
  <si>
    <t>Redução excêntrica em ferro fundido, predial SMU, DN= 250 x 200 mm</t>
  </si>
  <si>
    <t>Te de visita em ferro fundido, predial SMU, DN= 125 mm</t>
  </si>
  <si>
    <t>Te de visita em ferro fundido, predial SMU, DN= 150 mm</t>
  </si>
  <si>
    <t>Te de visita em ferro fundido, predial SMU, DN= 200 mm</t>
  </si>
  <si>
    <t>Junção 45° em ferro fundido, predial SMU, DN= 125 x 100 mm</t>
  </si>
  <si>
    <t>Junção 45° em ferro fundido, predial SMU, DN= 150 x 100 mm</t>
  </si>
  <si>
    <t>Junção 45° em ferro fundido, predial SMU, DN= 200 x 100 mm</t>
  </si>
  <si>
    <t>Junção 45° em ferro fundido, predial SMU, DN= 200 x 200 mm</t>
  </si>
  <si>
    <t>PINTURA</t>
  </si>
  <si>
    <t>10.1</t>
  </si>
  <si>
    <t>10.2</t>
  </si>
  <si>
    <t>Projeto executivo de instalações elétricas em formato A1</t>
  </si>
  <si>
    <t>Projeto executivo de instalações elétricas em formato A0</t>
  </si>
  <si>
    <t>01.20.010</t>
  </si>
  <si>
    <t>01.21.010</t>
  </si>
  <si>
    <t>01.21.090</t>
  </si>
  <si>
    <t>01.21.100</t>
  </si>
  <si>
    <t>01.21.110</t>
  </si>
  <si>
    <t>01.21.120</t>
  </si>
  <si>
    <t>01.21.130</t>
  </si>
  <si>
    <t>01.21.140</t>
  </si>
  <si>
    <t>01.23.010</t>
  </si>
  <si>
    <t>01.23.020</t>
  </si>
  <si>
    <t>01.23.030</t>
  </si>
  <si>
    <t>01.23.060</t>
  </si>
  <si>
    <t>01.23.070</t>
  </si>
  <si>
    <t>01.23.140</t>
  </si>
  <si>
    <t>01.23.150</t>
  </si>
  <si>
    <t>01.23.160</t>
  </si>
  <si>
    <t>01.23.190</t>
  </si>
  <si>
    <t>01.23.200</t>
  </si>
  <si>
    <t>01.23.260</t>
  </si>
  <si>
    <t>01.23.270</t>
  </si>
  <si>
    <t>01.23.280</t>
  </si>
  <si>
    <t>01.23.510</t>
  </si>
  <si>
    <t>01.28.010</t>
  </si>
  <si>
    <t>01.28.020</t>
  </si>
  <si>
    <t>01.28.030</t>
  </si>
  <si>
    <t>01.28.040</t>
  </si>
  <si>
    <t>01.28.050</t>
  </si>
  <si>
    <t>01.28.060</t>
  </si>
  <si>
    <t>01.28.070</t>
  </si>
  <si>
    <t>01.28.080</t>
  </si>
  <si>
    <t>01.28.090</t>
  </si>
  <si>
    <t>01.28.100</t>
  </si>
  <si>
    <t>01.28.110</t>
  </si>
  <si>
    <t>01.28.120</t>
  </si>
  <si>
    <t>01.28.130</t>
  </si>
  <si>
    <t>01.28.140</t>
  </si>
  <si>
    <t>01.28.150</t>
  </si>
  <si>
    <t>Perfuração rotativa para poço profundo em rocha sã (basalto), diâmetro de 14" (350 mm)</t>
  </si>
  <si>
    <t>01.28.160</t>
  </si>
  <si>
    <t>01.28.170</t>
  </si>
  <si>
    <t>01.28.180</t>
  </si>
  <si>
    <t>01.28.190</t>
  </si>
  <si>
    <t>01.28.200</t>
  </si>
  <si>
    <t>01.28.210</t>
  </si>
  <si>
    <t>01.28.220</t>
  </si>
  <si>
    <t>01.28.230</t>
  </si>
  <si>
    <t>01.28.240</t>
  </si>
  <si>
    <t>01.28.250</t>
  </si>
  <si>
    <t>01.28.260</t>
  </si>
  <si>
    <t>01.28.270</t>
  </si>
  <si>
    <t>01.28.280</t>
  </si>
  <si>
    <t>01.28.290</t>
  </si>
  <si>
    <t>01.28.300</t>
  </si>
  <si>
    <t>01.28.310</t>
  </si>
  <si>
    <t>01.28.350</t>
  </si>
  <si>
    <t>01.28.360</t>
  </si>
  <si>
    <t>01.28.370</t>
  </si>
  <si>
    <t>01.28.380</t>
  </si>
  <si>
    <t>01.28.390</t>
  </si>
  <si>
    <t>01.28.400</t>
  </si>
  <si>
    <t>01.28.410</t>
  </si>
  <si>
    <t>01.28.420</t>
  </si>
  <si>
    <t>01.28.430</t>
  </si>
  <si>
    <t>01.28.440</t>
  </si>
  <si>
    <t>01.28.450</t>
  </si>
  <si>
    <t>01.28.460</t>
  </si>
  <si>
    <t>01.28.470</t>
  </si>
  <si>
    <t>01.28.480</t>
  </si>
  <si>
    <t>01.28.490</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</si>
  <si>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</si>
  <si>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</si>
  <si>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</si>
  <si>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</si>
  <si>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</si>
  <si>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</si>
  <si>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</si>
  <si>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</si>
  <si>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</si>
  <si>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01.28.550</t>
  </si>
  <si>
    <t>01.28.560</t>
  </si>
  <si>
    <t>01.28.570</t>
  </si>
  <si>
    <t>01.28.580</t>
  </si>
  <si>
    <t>Laje de proteção em concreto armado para poço profundo (área mínimo de 3,00 m²)</t>
  </si>
  <si>
    <t>01.28.590</t>
  </si>
  <si>
    <t>Lacre do poço profundo (tampa)</t>
  </si>
  <si>
    <t>01.28.600</t>
  </si>
  <si>
    <t>01.28.610</t>
  </si>
  <si>
    <t>Outorga de direito de uso para poço profundo</t>
  </si>
  <si>
    <t>01.28.620</t>
  </si>
  <si>
    <t>Parecer técnico junto a CETESB</t>
  </si>
  <si>
    <t>02.01.180</t>
  </si>
  <si>
    <t>02.01.200</t>
  </si>
  <si>
    <t>02.02.120</t>
  </si>
  <si>
    <t>Locação de container tipo alojamento - área mínima de 13,80 m²</t>
  </si>
  <si>
    <t>02.02.130</t>
  </si>
  <si>
    <t>02.02.140</t>
  </si>
  <si>
    <t>02.02.150</t>
  </si>
  <si>
    <t>02.02.160</t>
  </si>
  <si>
    <t>Locação de container tipo guarita - área mínima de 4,60 m²</t>
  </si>
  <si>
    <t>02.03.030</t>
  </si>
  <si>
    <t>02.03.060</t>
  </si>
  <si>
    <t>02.03.080</t>
  </si>
  <si>
    <t>02.03.110</t>
  </si>
  <si>
    <t>02.03.120</t>
  </si>
  <si>
    <t>02.03.200</t>
  </si>
  <si>
    <t>02.03.240</t>
  </si>
  <si>
    <t>02.03.260</t>
  </si>
  <si>
    <t>02.03.270</t>
  </si>
  <si>
    <t>02.03.500</t>
  </si>
  <si>
    <t>02.05.060</t>
  </si>
  <si>
    <t>02.05.080</t>
  </si>
  <si>
    <t>02.05.090</t>
  </si>
  <si>
    <t>02.05.100</t>
  </si>
  <si>
    <t>02.06.030</t>
  </si>
  <si>
    <t>02.06.040</t>
  </si>
  <si>
    <t>02.08.020</t>
  </si>
  <si>
    <t>02.08.040</t>
  </si>
  <si>
    <t>02.08.050</t>
  </si>
  <si>
    <t>02.09.030</t>
  </si>
  <si>
    <t>02.09.040</t>
  </si>
  <si>
    <t>02.09.130</t>
  </si>
  <si>
    <t>02.09.150</t>
  </si>
  <si>
    <t>02.09.160</t>
  </si>
  <si>
    <t>02.10.020</t>
  </si>
  <si>
    <t>02.10.040</t>
  </si>
  <si>
    <t>02.10.050</t>
  </si>
  <si>
    <t>02.10.060</t>
  </si>
  <si>
    <t>03.01.020</t>
  </si>
  <si>
    <t>03.01.040</t>
  </si>
  <si>
    <t>03.01.060</t>
  </si>
  <si>
    <t>03.01.200</t>
  </si>
  <si>
    <t>03.01.210</t>
  </si>
  <si>
    <t>03.01.220</t>
  </si>
  <si>
    <t>03.01.230</t>
  </si>
  <si>
    <t>03.01.240</t>
  </si>
  <si>
    <t>03.01.250</t>
  </si>
  <si>
    <t>03.01.260</t>
  </si>
  <si>
    <t>03.01.270</t>
  </si>
  <si>
    <t>03.02.020</t>
  </si>
  <si>
    <t>03.02.040</t>
  </si>
  <si>
    <t>03.03.020</t>
  </si>
  <si>
    <t>03.03.040</t>
  </si>
  <si>
    <t>03.03.060</t>
  </si>
  <si>
    <t>03.04.020</t>
  </si>
  <si>
    <t>03.04.030</t>
  </si>
  <si>
    <t>03.04.040</t>
  </si>
  <si>
    <t>03.05.020</t>
  </si>
  <si>
    <t>03.06.050</t>
  </si>
  <si>
    <t>03.06.060</t>
  </si>
  <si>
    <t>03.07.010</t>
  </si>
  <si>
    <t>03.07.030</t>
  </si>
  <si>
    <t>03.07.050</t>
  </si>
  <si>
    <t>03.07.070</t>
  </si>
  <si>
    <t>03.07.080</t>
  </si>
  <si>
    <t>03.08.020</t>
  </si>
  <si>
    <t>03.08.040</t>
  </si>
  <si>
    <t>03.08.060</t>
  </si>
  <si>
    <t>03.08.200</t>
  </si>
  <si>
    <t>Demolição manual de painéis divisórias, inclusive montantes metálicos</t>
  </si>
  <si>
    <t>03.09.020</t>
  </si>
  <si>
    <t>03.09.040</t>
  </si>
  <si>
    <t>03.09.060</t>
  </si>
  <si>
    <t>03.10.020</t>
  </si>
  <si>
    <t>03.10.040</t>
  </si>
  <si>
    <t>03.10.080</t>
  </si>
  <si>
    <t>03.10.100</t>
  </si>
  <si>
    <t>03.10.120</t>
  </si>
  <si>
    <t>03.10.140</t>
  </si>
  <si>
    <t>04.01.020</t>
  </si>
  <si>
    <t>04.01.040</t>
  </si>
  <si>
    <t>04.01.060</t>
  </si>
  <si>
    <t>04.01.080</t>
  </si>
  <si>
    <t>04.01.090</t>
  </si>
  <si>
    <t>04.01.100</t>
  </si>
  <si>
    <t>04.02.020</t>
  </si>
  <si>
    <t>04.02.030</t>
  </si>
  <si>
    <t>04.02.050</t>
  </si>
  <si>
    <t>04.02.070</t>
  </si>
  <si>
    <t>04.02.090</t>
  </si>
  <si>
    <t>04.02.110</t>
  </si>
  <si>
    <t>04.02.140</t>
  </si>
  <si>
    <t>04.03.020</t>
  </si>
  <si>
    <t>04.03.040</t>
  </si>
  <si>
    <t>04.03.060</t>
  </si>
  <si>
    <t>04.03.080</t>
  </si>
  <si>
    <t>04.03.090</t>
  </si>
  <si>
    <t>04.04.010</t>
  </si>
  <si>
    <t>04.04.020</t>
  </si>
  <si>
    <t>04.04.030</t>
  </si>
  <si>
    <t>04.04.040</t>
  </si>
  <si>
    <t>04.04.060</t>
  </si>
  <si>
    <t>04.05.010</t>
  </si>
  <si>
    <t>04.05.020</t>
  </si>
  <si>
    <t>04.05.040</t>
  </si>
  <si>
    <t>04.05.060</t>
  </si>
  <si>
    <t>04.05.080</t>
  </si>
  <si>
    <t>04.05.100</t>
  </si>
  <si>
    <t>04.06.010</t>
  </si>
  <si>
    <t>04.06.020</t>
  </si>
  <si>
    <t>04.06.040</t>
  </si>
  <si>
    <t>04.06.060</t>
  </si>
  <si>
    <t>04.06.100</t>
  </si>
  <si>
    <t>04.07.020</t>
  </si>
  <si>
    <t>04.07.040</t>
  </si>
  <si>
    <t>04.07.060</t>
  </si>
  <si>
    <t>04.08.020</t>
  </si>
  <si>
    <t>04.08.040</t>
  </si>
  <si>
    <t>04.08.060</t>
  </si>
  <si>
    <t>04.08.080</t>
  </si>
  <si>
    <t>04.09.020</t>
  </si>
  <si>
    <t>04.09.040</t>
  </si>
  <si>
    <t>04.09.060</t>
  </si>
  <si>
    <t>04.09.080</t>
  </si>
  <si>
    <t>04.09.100</t>
  </si>
  <si>
    <t>04.09.120</t>
  </si>
  <si>
    <t>04.09.140</t>
  </si>
  <si>
    <t>04.09.160</t>
  </si>
  <si>
    <t>04.10.020</t>
  </si>
  <si>
    <t>04.10.040</t>
  </si>
  <si>
    <t>04.10.060</t>
  </si>
  <si>
    <t>04.10.080</t>
  </si>
  <si>
    <t>04.11.020</t>
  </si>
  <si>
    <t>04.11.030</t>
  </si>
  <si>
    <t>04.11.040</t>
  </si>
  <si>
    <t>04.11.060</t>
  </si>
  <si>
    <t>04.11.080</t>
  </si>
  <si>
    <t>04.11.100</t>
  </si>
  <si>
    <t>04.11.110</t>
  </si>
  <si>
    <t>04.11.120</t>
  </si>
  <si>
    <t>04.11.140</t>
  </si>
  <si>
    <t>04.11.160</t>
  </si>
  <si>
    <t>04.12.020</t>
  </si>
  <si>
    <t>04.12.040</t>
  </si>
  <si>
    <t>04.13.020</t>
  </si>
  <si>
    <t>04.13.060</t>
  </si>
  <si>
    <t>04.14.020</t>
  </si>
  <si>
    <t>04.14.040</t>
  </si>
  <si>
    <t>04.17.020</t>
  </si>
  <si>
    <t>04.17.040</t>
  </si>
  <si>
    <t>04.17.060</t>
  </si>
  <si>
    <t>04.17.080</t>
  </si>
  <si>
    <t>04.17.100</t>
  </si>
  <si>
    <t>04.17.120</t>
  </si>
  <si>
    <t>04.17.140</t>
  </si>
  <si>
    <t>04.17.160</t>
  </si>
  <si>
    <t>04.17.180</t>
  </si>
  <si>
    <t>04.17.200</t>
  </si>
  <si>
    <t>04.17.220</t>
  </si>
  <si>
    <t>04.17.240</t>
  </si>
  <si>
    <t>04.18.020</t>
  </si>
  <si>
    <t>04.18.040</t>
  </si>
  <si>
    <t>04.18.060</t>
  </si>
  <si>
    <t>04.18.070</t>
  </si>
  <si>
    <t>04.18.080</t>
  </si>
  <si>
    <t>04.18.090</t>
  </si>
  <si>
    <t>04.18.120</t>
  </si>
  <si>
    <t>04.18.130</t>
  </si>
  <si>
    <t>04.18.140</t>
  </si>
  <si>
    <t>04.18.180</t>
  </si>
  <si>
    <t>04.18.200</t>
  </si>
  <si>
    <t>04.18.220</t>
  </si>
  <si>
    <t>04.18.240</t>
  </si>
  <si>
    <t>04.18.250</t>
  </si>
  <si>
    <t>04.18.260</t>
  </si>
  <si>
    <t>04.18.270</t>
  </si>
  <si>
    <t>04.18.280</t>
  </si>
  <si>
    <t>04.18.290</t>
  </si>
  <si>
    <t>04.18.320</t>
  </si>
  <si>
    <t>04.18.340</t>
  </si>
  <si>
    <t>04.18.360</t>
  </si>
  <si>
    <t>04.18.370</t>
  </si>
  <si>
    <t>04.18.380</t>
  </si>
  <si>
    <t>04.18.390</t>
  </si>
  <si>
    <t>04.18.400</t>
  </si>
  <si>
    <t>04.18.410</t>
  </si>
  <si>
    <t>04.18.420</t>
  </si>
  <si>
    <t>04.18.440</t>
  </si>
  <si>
    <t>04.18.460</t>
  </si>
  <si>
    <t>04.18.470</t>
  </si>
  <si>
    <t>04.19.020</t>
  </si>
  <si>
    <t>04.19.030</t>
  </si>
  <si>
    <t>04.19.060</t>
  </si>
  <si>
    <t>04.19.080</t>
  </si>
  <si>
    <t>04.19.100</t>
  </si>
  <si>
    <t>04.19.120</t>
  </si>
  <si>
    <t>04.19.140</t>
  </si>
  <si>
    <t>04.19.160</t>
  </si>
  <si>
    <t>04.19.180</t>
  </si>
  <si>
    <t>04.20.020</t>
  </si>
  <si>
    <t>04.20.040</t>
  </si>
  <si>
    <t>04.20.060</t>
  </si>
  <si>
    <t>04.20.080</t>
  </si>
  <si>
    <t>04.20.100</t>
  </si>
  <si>
    <t>04.20.120</t>
  </si>
  <si>
    <t>04.21.020</t>
  </si>
  <si>
    <t>04.21.040</t>
  </si>
  <si>
    <t>04.21.050</t>
  </si>
  <si>
    <t>04.21.060</t>
  </si>
  <si>
    <t>04.21.100</t>
  </si>
  <si>
    <t>04.21.130</t>
  </si>
  <si>
    <t>04.21.140</t>
  </si>
  <si>
    <t>04.21.150</t>
  </si>
  <si>
    <t>04.21.160</t>
  </si>
  <si>
    <t>04.21.200</t>
  </si>
  <si>
    <t>04.21.210</t>
  </si>
  <si>
    <t>04.21.240</t>
  </si>
  <si>
    <t>04.21.260</t>
  </si>
  <si>
    <t>04.21.280</t>
  </si>
  <si>
    <t>04.21.300</t>
  </si>
  <si>
    <t>04.22.020</t>
  </si>
  <si>
    <t>04.22.040</t>
  </si>
  <si>
    <t>04.22.050</t>
  </si>
  <si>
    <t>04.22.060</t>
  </si>
  <si>
    <t>04.22.100</t>
  </si>
  <si>
    <t>04.22.110</t>
  </si>
  <si>
    <t>04.22.120</t>
  </si>
  <si>
    <t>04.22.130</t>
  </si>
  <si>
    <t>04.22.200</t>
  </si>
  <si>
    <t>04.30.020</t>
  </si>
  <si>
    <t>04.30.040</t>
  </si>
  <si>
    <t>04.30.060</t>
  </si>
  <si>
    <t>04.30.080</t>
  </si>
  <si>
    <t>04.30.100</t>
  </si>
  <si>
    <t>04.31.010</t>
  </si>
  <si>
    <t>04.35.050</t>
  </si>
  <si>
    <t>04.40.010</t>
  </si>
  <si>
    <t>04.40.020</t>
  </si>
  <si>
    <t>04.40.030</t>
  </si>
  <si>
    <t>04.40.050</t>
  </si>
  <si>
    <t>04.40.070</t>
  </si>
  <si>
    <t>05.04.060</t>
  </si>
  <si>
    <t>05.07.040</t>
  </si>
  <si>
    <t>05.07.050</t>
  </si>
  <si>
    <t>05.07.060</t>
  </si>
  <si>
    <t>05.07.070</t>
  </si>
  <si>
    <t>05.08.060</t>
  </si>
  <si>
    <t>05.08.080</t>
  </si>
  <si>
    <t>05.08.100</t>
  </si>
  <si>
    <t>05.08.120</t>
  </si>
  <si>
    <t>05.08.140</t>
  </si>
  <si>
    <t>05.08.220</t>
  </si>
  <si>
    <t>05.10.020</t>
  </si>
  <si>
    <t>05.10.021</t>
  </si>
  <si>
    <t>05.10.022</t>
  </si>
  <si>
    <t>05.10.023</t>
  </si>
  <si>
    <t>05.10.024</t>
  </si>
  <si>
    <t>05.10.025</t>
  </si>
  <si>
    <t>05.10.026</t>
  </si>
  <si>
    <t>05.10.030</t>
  </si>
  <si>
    <t>05.10.031</t>
  </si>
  <si>
    <t>05.10.032</t>
  </si>
  <si>
    <t>05.10.033</t>
  </si>
  <si>
    <t>05.10.034</t>
  </si>
  <si>
    <t>05.10.035</t>
  </si>
  <si>
    <t>05.10.036</t>
  </si>
  <si>
    <t>06.01.020</t>
  </si>
  <si>
    <t>06.01.040</t>
  </si>
  <si>
    <t>06.02.020</t>
  </si>
  <si>
    <t>06.02.040</t>
  </si>
  <si>
    <t>06.11.020</t>
  </si>
  <si>
    <t>06.11.040</t>
  </si>
  <si>
    <t>06.11.060</t>
  </si>
  <si>
    <t>06.12.020</t>
  </si>
  <si>
    <t>06.14.020</t>
  </si>
  <si>
    <t>07.01.010</t>
  </si>
  <si>
    <t>07.01.020</t>
  </si>
  <si>
    <t>07.01.060</t>
  </si>
  <si>
    <t>07.01.120</t>
  </si>
  <si>
    <t>07.02.020</t>
  </si>
  <si>
    <t>07.02.040</t>
  </si>
  <si>
    <t>07.02.060</t>
  </si>
  <si>
    <t>07.02.080</t>
  </si>
  <si>
    <t>07.05.010</t>
  </si>
  <si>
    <t>07.05.020</t>
  </si>
  <si>
    <t>07.10.020</t>
  </si>
  <si>
    <t>07.11.020</t>
  </si>
  <si>
    <t>07.11.040</t>
  </si>
  <si>
    <t>07.12.010</t>
  </si>
  <si>
    <t>07.12.020</t>
  </si>
  <si>
    <t>07.12.030</t>
  </si>
  <si>
    <t>07.12.040</t>
  </si>
  <si>
    <t>08.01.020</t>
  </si>
  <si>
    <t>08.01.040</t>
  </si>
  <si>
    <t>08.01.060</t>
  </si>
  <si>
    <t>08.01.080</t>
  </si>
  <si>
    <t>08.01.100</t>
  </si>
  <si>
    <t>08.01.110</t>
  </si>
  <si>
    <t>08.01.120</t>
  </si>
  <si>
    <t>08.02.020</t>
  </si>
  <si>
    <t>08.02.040</t>
  </si>
  <si>
    <t>08.02.050</t>
  </si>
  <si>
    <t>08.02.060</t>
  </si>
  <si>
    <t>08.03.020</t>
  </si>
  <si>
    <t>08.05.010</t>
  </si>
  <si>
    <t>08.05.100</t>
  </si>
  <si>
    <t>08.05.110</t>
  </si>
  <si>
    <t>08.05.180</t>
  </si>
  <si>
    <t>08.05.190</t>
  </si>
  <si>
    <t>08.05.220</t>
  </si>
  <si>
    <t>08.06.040</t>
  </si>
  <si>
    <t>08.06.060</t>
  </si>
  <si>
    <t>08.06.080</t>
  </si>
  <si>
    <t>08.07.050</t>
  </si>
  <si>
    <t>08.07.060</t>
  </si>
  <si>
    <t>08.07.070</t>
  </si>
  <si>
    <t>08.07.090</t>
  </si>
  <si>
    <t>08.10.040</t>
  </si>
  <si>
    <t>08.10.060</t>
  </si>
  <si>
    <t>09.01.020</t>
  </si>
  <si>
    <t>09.01.030</t>
  </si>
  <si>
    <t>09.01.040</t>
  </si>
  <si>
    <t>09.02.020</t>
  </si>
  <si>
    <t>09.02.040</t>
  </si>
  <si>
    <t>09.02.060</t>
  </si>
  <si>
    <t>09.02.080</t>
  </si>
  <si>
    <t>09.02.100</t>
  </si>
  <si>
    <t>09.02.120</t>
  </si>
  <si>
    <t>09.04.020</t>
  </si>
  <si>
    <t>09.04.030</t>
  </si>
  <si>
    <t>09.04.040</t>
  </si>
  <si>
    <t>09.04.050</t>
  </si>
  <si>
    <t>09.04.060</t>
  </si>
  <si>
    <t>09.07.060</t>
  </si>
  <si>
    <t>10.01.020</t>
  </si>
  <si>
    <t>10.01.040</t>
  </si>
  <si>
    <t>10.01.060</t>
  </si>
  <si>
    <t>10.02.020</t>
  </si>
  <si>
    <t>11.01.100</t>
  </si>
  <si>
    <t>11.01.130</t>
  </si>
  <si>
    <t>11.01.160</t>
  </si>
  <si>
    <t>11.01.170</t>
  </si>
  <si>
    <t>11.01.190</t>
  </si>
  <si>
    <t>11.01.260</t>
  </si>
  <si>
    <t>11.01.290</t>
  </si>
  <si>
    <t>11.01.320</t>
  </si>
  <si>
    <t>11.01.321</t>
  </si>
  <si>
    <t>11.01.350</t>
  </si>
  <si>
    <t>11.01.630</t>
  </si>
  <si>
    <t>11.02.020</t>
  </si>
  <si>
    <t>11.02.040</t>
  </si>
  <si>
    <t>11.02.060</t>
  </si>
  <si>
    <t>11.03.090</t>
  </si>
  <si>
    <t>11.04.020</t>
  </si>
  <si>
    <t>11.04.040</t>
  </si>
  <si>
    <t>11.04.060</t>
  </si>
  <si>
    <t>11.05.010</t>
  </si>
  <si>
    <t>11.05.030</t>
  </si>
  <si>
    <t>11.05.040</t>
  </si>
  <si>
    <t>11.05.060</t>
  </si>
  <si>
    <t>11.05.120</t>
  </si>
  <si>
    <t>11.16.020</t>
  </si>
  <si>
    <t>11.16.040</t>
  </si>
  <si>
    <t>11.16.060</t>
  </si>
  <si>
    <t>11.16.080</t>
  </si>
  <si>
    <t>11.16.220</t>
  </si>
  <si>
    <t>11.18.020</t>
  </si>
  <si>
    <t>11.18.040</t>
  </si>
  <si>
    <t>11.18.060</t>
  </si>
  <si>
    <t>11.18.070</t>
  </si>
  <si>
    <t>11.18.080</t>
  </si>
  <si>
    <t>11.18.110</t>
  </si>
  <si>
    <t>11.18.140</t>
  </si>
  <si>
    <t>11.18.150</t>
  </si>
  <si>
    <t>11.18.160</t>
  </si>
  <si>
    <t>11.18.180</t>
  </si>
  <si>
    <t>11.18.190</t>
  </si>
  <si>
    <t>11.20.030</t>
  </si>
  <si>
    <t>11.20.050</t>
  </si>
  <si>
    <t>11.20.090</t>
  </si>
  <si>
    <t>11.20.120</t>
  </si>
  <si>
    <t>11.20.130</t>
  </si>
  <si>
    <t>12.05.010</t>
  </si>
  <si>
    <t>12.05.020</t>
  </si>
  <si>
    <t>12.05.030</t>
  </si>
  <si>
    <t>12.05.040</t>
  </si>
  <si>
    <t>12.05.150</t>
  </si>
  <si>
    <t>12.06.010</t>
  </si>
  <si>
    <t>12.06.020</t>
  </si>
  <si>
    <t>12.06.030</t>
  </si>
  <si>
    <t>12.06.040</t>
  </si>
  <si>
    <t>12.06.080</t>
  </si>
  <si>
    <t>12.07.010</t>
  </si>
  <si>
    <t>12.07.030</t>
  </si>
  <si>
    <t>12.07.050</t>
  </si>
  <si>
    <t>12.07.060</t>
  </si>
  <si>
    <t>12.07.070</t>
  </si>
  <si>
    <t>12.07.090</t>
  </si>
  <si>
    <t>12.07.100</t>
  </si>
  <si>
    <t>12.07.110</t>
  </si>
  <si>
    <t>12.07.130</t>
  </si>
  <si>
    <t>12.09.010</t>
  </si>
  <si>
    <t>12.09.020</t>
  </si>
  <si>
    <t>12.09.040</t>
  </si>
  <si>
    <t>12.09.060</t>
  </si>
  <si>
    <t>12.12.010</t>
  </si>
  <si>
    <t>12.12.020</t>
  </si>
  <si>
    <t>12.12.060</t>
  </si>
  <si>
    <t>12.12.070</t>
  </si>
  <si>
    <t>12.12.090</t>
  </si>
  <si>
    <t>12.12.100</t>
  </si>
  <si>
    <t>12.14.010</t>
  </si>
  <si>
    <t>12.14.040</t>
  </si>
  <si>
    <t>12.14.050</t>
  </si>
  <si>
    <t>12.14.060</t>
  </si>
  <si>
    <t>13.05.090</t>
  </si>
  <si>
    <t>13.05.110</t>
  </si>
  <si>
    <t>13.05.150</t>
  </si>
  <si>
    <t>14.01.020</t>
  </si>
  <si>
    <t>14.01.050</t>
  </si>
  <si>
    <t>14.01.060</t>
  </si>
  <si>
    <t>14.02.020</t>
  </si>
  <si>
    <t>14.02.030</t>
  </si>
  <si>
    <t>14.02.040</t>
  </si>
  <si>
    <t>14.02.050</t>
  </si>
  <si>
    <t>14.02.070</t>
  </si>
  <si>
    <t>14.02.080</t>
  </si>
  <si>
    <t>14.03.020</t>
  </si>
  <si>
    <t>14.03.040</t>
  </si>
  <si>
    <t>14.03.060</t>
  </si>
  <si>
    <t>14.04.200</t>
  </si>
  <si>
    <t>14.04.210</t>
  </si>
  <si>
    <t>14.04.220</t>
  </si>
  <si>
    <t>14.05.050</t>
  </si>
  <si>
    <t>14.05.060</t>
  </si>
  <si>
    <t>14.15.060</t>
  </si>
  <si>
    <t>14.15.100</t>
  </si>
  <si>
    <t>14.15.120</t>
  </si>
  <si>
    <t>14.15.140</t>
  </si>
  <si>
    <t>14.20.010</t>
  </si>
  <si>
    <t>14.20.020</t>
  </si>
  <si>
    <t>14.28.030</t>
  </si>
  <si>
    <t>14.28.100</t>
  </si>
  <si>
    <t>14.28.140</t>
  </si>
  <si>
    <t>14.30.010</t>
  </si>
  <si>
    <t>14.30.020</t>
  </si>
  <si>
    <t>14.30.070</t>
  </si>
  <si>
    <t>14.30.080</t>
  </si>
  <si>
    <t>14.30.110</t>
  </si>
  <si>
    <t>14.30.160</t>
  </si>
  <si>
    <t>14.30.190</t>
  </si>
  <si>
    <t>14.30.230</t>
  </si>
  <si>
    <t>14.30.260</t>
  </si>
  <si>
    <t>14.30.270</t>
  </si>
  <si>
    <t>14.30.300</t>
  </si>
  <si>
    <t>14.30.310</t>
  </si>
  <si>
    <t>14.30.410</t>
  </si>
  <si>
    <t>14.30.440</t>
  </si>
  <si>
    <t>14.30.860</t>
  </si>
  <si>
    <t>14.30.870</t>
  </si>
  <si>
    <t>14.30.880</t>
  </si>
  <si>
    <t>14.30.890</t>
  </si>
  <si>
    <t>14.30.900</t>
  </si>
  <si>
    <t>14.30.910</t>
  </si>
  <si>
    <t>14.30.920</t>
  </si>
  <si>
    <t>14.31.030</t>
  </si>
  <si>
    <t>14.40.040</t>
  </si>
  <si>
    <t>14.40.060</t>
  </si>
  <si>
    <t>14.40.070</t>
  </si>
  <si>
    <t>14.40.080</t>
  </si>
  <si>
    <t>14.40.090</t>
  </si>
  <si>
    <t>14.40.100</t>
  </si>
  <si>
    <t>15.01.010</t>
  </si>
  <si>
    <t>15.01.020</t>
  </si>
  <si>
    <t>15.01.030</t>
  </si>
  <si>
    <t>15.01.040</t>
  </si>
  <si>
    <t>15.01.110</t>
  </si>
  <si>
    <t>15.01.120</t>
  </si>
  <si>
    <t>15.01.130</t>
  </si>
  <si>
    <t>15.01.140</t>
  </si>
  <si>
    <t>15.01.210</t>
  </si>
  <si>
    <t>15.01.220</t>
  </si>
  <si>
    <t>15.01.310</t>
  </si>
  <si>
    <t>15.01.320</t>
  </si>
  <si>
    <t>15.01.330</t>
  </si>
  <si>
    <t>15.03.030</t>
  </si>
  <si>
    <t>15.03.090</t>
  </si>
  <si>
    <t>15.03.110</t>
  </si>
  <si>
    <t>15.05.290</t>
  </si>
  <si>
    <t>15.05.300</t>
  </si>
  <si>
    <t>15.05.520</t>
  </si>
  <si>
    <t>15.05.530</t>
  </si>
  <si>
    <t>15.05.540</t>
  </si>
  <si>
    <t>15.20.020</t>
  </si>
  <si>
    <t>15.20.040</t>
  </si>
  <si>
    <t>15.20.060</t>
  </si>
  <si>
    <t>16.02.010</t>
  </si>
  <si>
    <t>16.02.020</t>
  </si>
  <si>
    <t>16.02.030</t>
  </si>
  <si>
    <t>16.02.060</t>
  </si>
  <si>
    <t>16.02.120</t>
  </si>
  <si>
    <t>16.02.230</t>
  </si>
  <si>
    <t>16.02.270</t>
  </si>
  <si>
    <t>16.03.010</t>
  </si>
  <si>
    <t>16.03.020</t>
  </si>
  <si>
    <t>16.03.030</t>
  </si>
  <si>
    <t>16.03.040</t>
  </si>
  <si>
    <t>16.03.300</t>
  </si>
  <si>
    <t>16.03.310</t>
  </si>
  <si>
    <t>16.03.320</t>
  </si>
  <si>
    <t>16.03.330</t>
  </si>
  <si>
    <t>16.03.360</t>
  </si>
  <si>
    <t>16.03.370</t>
  </si>
  <si>
    <t>16.03.400</t>
  </si>
  <si>
    <t>16.10.020</t>
  </si>
  <si>
    <t>16.10.100</t>
  </si>
  <si>
    <t>16.12.020</t>
  </si>
  <si>
    <t>16.12.040</t>
  </si>
  <si>
    <t>16.12.050</t>
  </si>
  <si>
    <t>16.12.060</t>
  </si>
  <si>
    <t>16.12.200</t>
  </si>
  <si>
    <t>16.12.220</t>
  </si>
  <si>
    <t>16.13.060</t>
  </si>
  <si>
    <t>16.13.070</t>
  </si>
  <si>
    <t>16.13.130</t>
  </si>
  <si>
    <t>16.13.140</t>
  </si>
  <si>
    <t>16.16.040</t>
  </si>
  <si>
    <t>16.16.160</t>
  </si>
  <si>
    <t>16.16.400</t>
  </si>
  <si>
    <t>16.20.020</t>
  </si>
  <si>
    <t>16.20.040</t>
  </si>
  <si>
    <t>16.30.020</t>
  </si>
  <si>
    <t>16.32.070</t>
  </si>
  <si>
    <t>16.32.120</t>
  </si>
  <si>
    <t>16.32.130</t>
  </si>
  <si>
    <t>16.33.400</t>
  </si>
  <si>
    <t>16.33.410</t>
  </si>
  <si>
    <t>16.40.040</t>
  </si>
  <si>
    <t>16.40.060</t>
  </si>
  <si>
    <t>16.40.080</t>
  </si>
  <si>
    <t>16.40.090</t>
  </si>
  <si>
    <t>16.40.120</t>
  </si>
  <si>
    <t>16.40.140</t>
  </si>
  <si>
    <t>16.40.150</t>
  </si>
  <si>
    <t>17.01.010</t>
  </si>
  <si>
    <t>17.01.020</t>
  </si>
  <si>
    <t>17.01.040</t>
  </si>
  <si>
    <t>17.01.050</t>
  </si>
  <si>
    <t>17.01.060</t>
  </si>
  <si>
    <t>17.01.120</t>
  </si>
  <si>
    <t>17.02.020</t>
  </si>
  <si>
    <t>17.02.040</t>
  </si>
  <si>
    <t>17.02.060</t>
  </si>
  <si>
    <t>17.02.080</t>
  </si>
  <si>
    <t>17.02.120</t>
  </si>
  <si>
    <t>17.02.140</t>
  </si>
  <si>
    <t>17.02.220</t>
  </si>
  <si>
    <t>17.02.260</t>
  </si>
  <si>
    <t>17.03.020</t>
  </si>
  <si>
    <t>17.03.040</t>
  </si>
  <si>
    <t>17.03.060</t>
  </si>
  <si>
    <t>17.03.080</t>
  </si>
  <si>
    <t>17.03.100</t>
  </si>
  <si>
    <t>17.03.200</t>
  </si>
  <si>
    <t>17.03.300</t>
  </si>
  <si>
    <t>17.03.310</t>
  </si>
  <si>
    <t>17.03.320</t>
  </si>
  <si>
    <t>17.03.330</t>
  </si>
  <si>
    <t>17.04.020</t>
  </si>
  <si>
    <t>17.04.040</t>
  </si>
  <si>
    <t>17.05.020</t>
  </si>
  <si>
    <t>17.05.070</t>
  </si>
  <si>
    <t>17.05.100</t>
  </si>
  <si>
    <t>17.05.320</t>
  </si>
  <si>
    <t>17.05.420</t>
  </si>
  <si>
    <t>17.10.020</t>
  </si>
  <si>
    <t>17.10.100</t>
  </si>
  <si>
    <t>17.10.120</t>
  </si>
  <si>
    <t>17.10.200</t>
  </si>
  <si>
    <t>17.10.410</t>
  </si>
  <si>
    <t>17.10.430</t>
  </si>
  <si>
    <t>17.12.060</t>
  </si>
  <si>
    <t>17.12.100</t>
  </si>
  <si>
    <t>17.12.120</t>
  </si>
  <si>
    <t>17.12.140</t>
  </si>
  <si>
    <t>17.12.240</t>
  </si>
  <si>
    <t>17.20.020</t>
  </si>
  <si>
    <t>17.20.040</t>
  </si>
  <si>
    <t>17.20.050</t>
  </si>
  <si>
    <t>17.20.060</t>
  </si>
  <si>
    <t>17.20.140</t>
  </si>
  <si>
    <t>17.40.010</t>
  </si>
  <si>
    <t>17.40.020</t>
  </si>
  <si>
    <t>17.40.030</t>
  </si>
  <si>
    <t>17.40.070</t>
  </si>
  <si>
    <t>17.40.110</t>
  </si>
  <si>
    <t>17.40.150</t>
  </si>
  <si>
    <t>17.40.160</t>
  </si>
  <si>
    <t>17.40.180</t>
  </si>
  <si>
    <t>17.40.190</t>
  </si>
  <si>
    <t>18.05.020</t>
  </si>
  <si>
    <t>18.06.400</t>
  </si>
  <si>
    <t>18.06.410</t>
  </si>
  <si>
    <t>18.06.420</t>
  </si>
  <si>
    <t>18.06.430</t>
  </si>
  <si>
    <t>18.06.500</t>
  </si>
  <si>
    <t>18.06.510</t>
  </si>
  <si>
    <t>18.06.520</t>
  </si>
  <si>
    <t>18.06.530</t>
  </si>
  <si>
    <t>18.07.020</t>
  </si>
  <si>
    <t>18.07.040</t>
  </si>
  <si>
    <t>18.07.080</t>
  </si>
  <si>
    <t>18.07.160</t>
  </si>
  <si>
    <t>18.07.170</t>
  </si>
  <si>
    <t>18.07.210</t>
  </si>
  <si>
    <t>18.07.230</t>
  </si>
  <si>
    <t>18.07.250</t>
  </si>
  <si>
    <t>18.07.310</t>
  </si>
  <si>
    <t>18.08.090</t>
  </si>
  <si>
    <t>18.08.100</t>
  </si>
  <si>
    <t>18.08.110</t>
  </si>
  <si>
    <t>18.08.120</t>
  </si>
  <si>
    <t>18.08.170</t>
  </si>
  <si>
    <t>18.08.180</t>
  </si>
  <si>
    <t>18.12.020</t>
  </si>
  <si>
    <t>18.12.120</t>
  </si>
  <si>
    <t>18.13.010</t>
  </si>
  <si>
    <t>19.02.020</t>
  </si>
  <si>
    <t>19.02.040</t>
  </si>
  <si>
    <t>19.02.060</t>
  </si>
  <si>
    <t>19.02.080</t>
  </si>
  <si>
    <t>19.02.220</t>
  </si>
  <si>
    <t>19.02.240</t>
  </si>
  <si>
    <t>19.02.250</t>
  </si>
  <si>
    <t>19.03.020</t>
  </si>
  <si>
    <t>19.03.060</t>
  </si>
  <si>
    <t>19.03.090</t>
  </si>
  <si>
    <t>19.03.100</t>
  </si>
  <si>
    <t>19.03.110</t>
  </si>
  <si>
    <t>19.03.220</t>
  </si>
  <si>
    <t>19.03.260</t>
  </si>
  <si>
    <t>19.03.270</t>
  </si>
  <si>
    <t>19.03.290</t>
  </si>
  <si>
    <t>19.20.020</t>
  </si>
  <si>
    <t>20.01.040</t>
  </si>
  <si>
    <t>20.03.010</t>
  </si>
  <si>
    <t>20.04.020</t>
  </si>
  <si>
    <t>20.10.040</t>
  </si>
  <si>
    <t>20.10.120</t>
  </si>
  <si>
    <t>20.20.020</t>
  </si>
  <si>
    <t>20.20.040</t>
  </si>
  <si>
    <t>20.20.100</t>
  </si>
  <si>
    <t>21.01.100</t>
  </si>
  <si>
    <t>21.02.050</t>
  </si>
  <si>
    <t>21.02.060</t>
  </si>
  <si>
    <t>21.02.271</t>
  </si>
  <si>
    <t>21.02.281</t>
  </si>
  <si>
    <t>21.02.291</t>
  </si>
  <si>
    <t>21.02.310</t>
  </si>
  <si>
    <t>21.03.010</t>
  </si>
  <si>
    <t>21.03.090</t>
  </si>
  <si>
    <t>21.04.100</t>
  </si>
  <si>
    <t>21.04.110</t>
  </si>
  <si>
    <t>21.05.010</t>
  </si>
  <si>
    <t>21.07.010</t>
  </si>
  <si>
    <t>21.10.050</t>
  </si>
  <si>
    <t>21.10.051</t>
  </si>
  <si>
    <t>21.10.061</t>
  </si>
  <si>
    <t>21.10.071</t>
  </si>
  <si>
    <t>21.10.081</t>
  </si>
  <si>
    <t>21.10.210</t>
  </si>
  <si>
    <t>21.10.220</t>
  </si>
  <si>
    <t>21.10.250</t>
  </si>
  <si>
    <t>21.11.050</t>
  </si>
  <si>
    <t>21.11.131</t>
  </si>
  <si>
    <t>21.20.020</t>
  </si>
  <si>
    <t>21.20.040</t>
  </si>
  <si>
    <t>21.20.050</t>
  </si>
  <si>
    <t>21.20.060</t>
  </si>
  <si>
    <t>21.20.100</t>
  </si>
  <si>
    <t>21.20.410</t>
  </si>
  <si>
    <t>21.20.460</t>
  </si>
  <si>
    <t>22.01.010</t>
  </si>
  <si>
    <t>22.01.020</t>
  </si>
  <si>
    <t>22.01.080</t>
  </si>
  <si>
    <t>22.01.210</t>
  </si>
  <si>
    <t>22.01.220</t>
  </si>
  <si>
    <t>22.01.240</t>
  </si>
  <si>
    <t>22.02.010</t>
  </si>
  <si>
    <t>22.02.030</t>
  </si>
  <si>
    <t>22.02.100</t>
  </si>
  <si>
    <t>22.03.020</t>
  </si>
  <si>
    <t>22.03.030</t>
  </si>
  <si>
    <t>22.03.040</t>
  </si>
  <si>
    <t>22.03.050</t>
  </si>
  <si>
    <t>22.03.070</t>
  </si>
  <si>
    <t>22.03.140</t>
  </si>
  <si>
    <t>22.04.020</t>
  </si>
  <si>
    <t>22.06.130</t>
  </si>
  <si>
    <t>22.06.240</t>
  </si>
  <si>
    <t>22.06.300</t>
  </si>
  <si>
    <t>Brise metálico curvo e móvel em chapa microperfurada de alumínio pré-pintada</t>
  </si>
  <si>
    <t>22.06.350</t>
  </si>
  <si>
    <t>Brise metálico curvo e móvel termoacústico em chapa lisa de alumínio pré-pintada</t>
  </si>
  <si>
    <t>22.20.020</t>
  </si>
  <si>
    <t>22.20.040</t>
  </si>
  <si>
    <t>22.20.050</t>
  </si>
  <si>
    <t>22.20.090</t>
  </si>
  <si>
    <t>23.01.050</t>
  </si>
  <si>
    <t>23.01.060</t>
  </si>
  <si>
    <t>23.02.010</t>
  </si>
  <si>
    <t>23.02.030</t>
  </si>
  <si>
    <t>23.02.040</t>
  </si>
  <si>
    <t>23.02.050</t>
  </si>
  <si>
    <t>23.02.060</t>
  </si>
  <si>
    <t>23.04.070</t>
  </si>
  <si>
    <t>23.04.080</t>
  </si>
  <si>
    <t>23.04.090</t>
  </si>
  <si>
    <t>23.04.100</t>
  </si>
  <si>
    <t>23.04.110</t>
  </si>
  <si>
    <t>23.04.120</t>
  </si>
  <si>
    <t>23.04.130</t>
  </si>
  <si>
    <t>23.04.140</t>
  </si>
  <si>
    <t>23.04.570</t>
  </si>
  <si>
    <t>23.04.580</t>
  </si>
  <si>
    <t>23.04.590</t>
  </si>
  <si>
    <t>23.04.600</t>
  </si>
  <si>
    <t>23.04.610</t>
  </si>
  <si>
    <t>23.04.620</t>
  </si>
  <si>
    <t>23.08.010</t>
  </si>
  <si>
    <t>23.08.020</t>
  </si>
  <si>
    <t>23.08.030</t>
  </si>
  <si>
    <t>23.08.040</t>
  </si>
  <si>
    <t>23.08.060</t>
  </si>
  <si>
    <t>23.08.080</t>
  </si>
  <si>
    <t>23.08.100</t>
  </si>
  <si>
    <t>23.08.110</t>
  </si>
  <si>
    <t>23.08.160</t>
  </si>
  <si>
    <t>23.08.170</t>
  </si>
  <si>
    <t>23.08.210</t>
  </si>
  <si>
    <t>23.08.220</t>
  </si>
  <si>
    <t>23.08.320</t>
  </si>
  <si>
    <t>23.08.380</t>
  </si>
  <si>
    <t>23.09.010</t>
  </si>
  <si>
    <t>23.09.020</t>
  </si>
  <si>
    <t>23.09.030</t>
  </si>
  <si>
    <t>23.09.040</t>
  </si>
  <si>
    <t>23.09.050</t>
  </si>
  <si>
    <t>23.09.060</t>
  </si>
  <si>
    <t>23.09.100</t>
  </si>
  <si>
    <t>23.09.420</t>
  </si>
  <si>
    <t>23.09.430</t>
  </si>
  <si>
    <t>23.09.440</t>
  </si>
  <si>
    <t>23.09.520</t>
  </si>
  <si>
    <t>23.09.530</t>
  </si>
  <si>
    <t>23.09.540</t>
  </si>
  <si>
    <t>23.09.550</t>
  </si>
  <si>
    <t>23.09.560</t>
  </si>
  <si>
    <t>23.09.570</t>
  </si>
  <si>
    <t>23.09.590</t>
  </si>
  <si>
    <t>23.09.600</t>
  </si>
  <si>
    <t>23.09.610</t>
  </si>
  <si>
    <t>23.09.630</t>
  </si>
  <si>
    <t>23.11.010</t>
  </si>
  <si>
    <t>23.11.030</t>
  </si>
  <si>
    <t>23.11.040</t>
  </si>
  <si>
    <t>23.11.050</t>
  </si>
  <si>
    <t>23.20.020</t>
  </si>
  <si>
    <t>23.20.040</t>
  </si>
  <si>
    <t>23.20.060</t>
  </si>
  <si>
    <t>23.20.100</t>
  </si>
  <si>
    <t>23.20.110</t>
  </si>
  <si>
    <t>23.20.120</t>
  </si>
  <si>
    <t>23.20.140</t>
  </si>
  <si>
    <t>23.20.160</t>
  </si>
  <si>
    <t>23.20.170</t>
  </si>
  <si>
    <t>23.20.180</t>
  </si>
  <si>
    <t>23.20.310</t>
  </si>
  <si>
    <t>23.20.320</t>
  </si>
  <si>
    <t>23.20.330</t>
  </si>
  <si>
    <t>23.20.340</t>
  </si>
  <si>
    <t>23.20.450</t>
  </si>
  <si>
    <t>23.20.460</t>
  </si>
  <si>
    <t>23.20.550</t>
  </si>
  <si>
    <t>23.20.600</t>
  </si>
  <si>
    <t>24.01.010</t>
  </si>
  <si>
    <t>24.01.030</t>
  </si>
  <si>
    <t>24.01.070</t>
  </si>
  <si>
    <t>24.01.090</t>
  </si>
  <si>
    <t>24.01.100</t>
  </si>
  <si>
    <t>24.01.110</t>
  </si>
  <si>
    <t>24.01.120</t>
  </si>
  <si>
    <t>24.01.180</t>
  </si>
  <si>
    <t>24.01.190</t>
  </si>
  <si>
    <t>24.01.200</t>
  </si>
  <si>
    <t>24.01.280</t>
  </si>
  <si>
    <t>24.02.010</t>
  </si>
  <si>
    <t>24.02.040</t>
  </si>
  <si>
    <t>24.02.050</t>
  </si>
  <si>
    <t>24.02.060</t>
  </si>
  <si>
    <t>24.02.070</t>
  </si>
  <si>
    <t>24.02.080</t>
  </si>
  <si>
    <t>24.02.100</t>
  </si>
  <si>
    <t>24.02.270</t>
  </si>
  <si>
    <t>24.02.280</t>
  </si>
  <si>
    <t>24.02.290</t>
  </si>
  <si>
    <t>24.02.410</t>
  </si>
  <si>
    <t>24.02.430</t>
  </si>
  <si>
    <t>24.02.450</t>
  </si>
  <si>
    <t>24.02.460</t>
  </si>
  <si>
    <t>24.02.470</t>
  </si>
  <si>
    <t>24.02.480</t>
  </si>
  <si>
    <t>24.02.490</t>
  </si>
  <si>
    <t>24.02.590</t>
  </si>
  <si>
    <t>24.02.630</t>
  </si>
  <si>
    <t>24.02.810</t>
  </si>
  <si>
    <t>24.02.840</t>
  </si>
  <si>
    <t>24.02.900</t>
  </si>
  <si>
    <t>24.02.930</t>
  </si>
  <si>
    <t>24.03.040</t>
  </si>
  <si>
    <t>24.03.060</t>
  </si>
  <si>
    <t>24.03.080</t>
  </si>
  <si>
    <t>24.03.100</t>
  </si>
  <si>
    <t>24.03.200</t>
  </si>
  <si>
    <t>24.03.210</t>
  </si>
  <si>
    <t>24.03.290</t>
  </si>
  <si>
    <t>24.03.300</t>
  </si>
  <si>
    <t>24.03.310</t>
  </si>
  <si>
    <t>24.03.320</t>
  </si>
  <si>
    <t>24.03.340</t>
  </si>
  <si>
    <t>24.03.410</t>
  </si>
  <si>
    <t>24.03.680</t>
  </si>
  <si>
    <t>24.03.690</t>
  </si>
  <si>
    <t>24.03.930</t>
  </si>
  <si>
    <t>24.04.150</t>
  </si>
  <si>
    <t>24.04.220</t>
  </si>
  <si>
    <t>24.04.230</t>
  </si>
  <si>
    <t>24.04.240</t>
  </si>
  <si>
    <t>24.04.250</t>
  </si>
  <si>
    <t>24.04.260</t>
  </si>
  <si>
    <t>24.04.270</t>
  </si>
  <si>
    <t>24.04.280</t>
  </si>
  <si>
    <t>24.04.300</t>
  </si>
  <si>
    <t>24.04.310</t>
  </si>
  <si>
    <t>24.04.320</t>
  </si>
  <si>
    <t>24.04.330</t>
  </si>
  <si>
    <t>24.04.340</t>
  </si>
  <si>
    <t>24.04.350</t>
  </si>
  <si>
    <t>24.04.360</t>
  </si>
  <si>
    <t>24.04.370</t>
  </si>
  <si>
    <t>24.04.380</t>
  </si>
  <si>
    <t>24.04.400</t>
  </si>
  <si>
    <t>24.04.410</t>
  </si>
  <si>
    <t>24.04.420</t>
  </si>
  <si>
    <t>24.04.430</t>
  </si>
  <si>
    <t>24.04.610</t>
  </si>
  <si>
    <t>24.04.620</t>
  </si>
  <si>
    <t>24.04.630</t>
  </si>
  <si>
    <t>24.06.030</t>
  </si>
  <si>
    <t>24.07.030</t>
  </si>
  <si>
    <t>24.07.040</t>
  </si>
  <si>
    <t>24.08.020</t>
  </si>
  <si>
    <t>24.08.040</t>
  </si>
  <si>
    <t>24.20.020</t>
  </si>
  <si>
    <t>24.20.040</t>
  </si>
  <si>
    <t>24.20.060</t>
  </si>
  <si>
    <t>24.20.090</t>
  </si>
  <si>
    <t>24.20.100</t>
  </si>
  <si>
    <t>24.20.120</t>
  </si>
  <si>
    <t>24.20.140</t>
  </si>
  <si>
    <t>24.20.200</t>
  </si>
  <si>
    <t>24.20.230</t>
  </si>
  <si>
    <t>24.20.270</t>
  </si>
  <si>
    <t>24.20.300</t>
  </si>
  <si>
    <t>24.20.310</t>
  </si>
  <si>
    <t>25.01.020</t>
  </si>
  <si>
    <t>25.01.030</t>
  </si>
  <si>
    <t>25.01.040</t>
  </si>
  <si>
    <t>25.01.050</t>
  </si>
  <si>
    <t>25.01.060</t>
  </si>
  <si>
    <t>25.01.070</t>
  </si>
  <si>
    <t>25.01.080</t>
  </si>
  <si>
    <t>25.01.090</t>
  </si>
  <si>
    <t>25.01.100</t>
  </si>
  <si>
    <t>25.01.110</t>
  </si>
  <si>
    <t>25.01.120</t>
  </si>
  <si>
    <t>25.01.240</t>
  </si>
  <si>
    <t>25.01.380</t>
  </si>
  <si>
    <t>25.01.400</t>
  </si>
  <si>
    <t>25.01.410</t>
  </si>
  <si>
    <t>25.01.430</t>
  </si>
  <si>
    <t>25.01.440</t>
  </si>
  <si>
    <t>25.01.450</t>
  </si>
  <si>
    <t>25.01.460</t>
  </si>
  <si>
    <t>25.01.470</t>
  </si>
  <si>
    <t>25.01.480</t>
  </si>
  <si>
    <t>25.01.490</t>
  </si>
  <si>
    <t>25.01.500</t>
  </si>
  <si>
    <t>25.01.510</t>
  </si>
  <si>
    <t>25.01.520</t>
  </si>
  <si>
    <t>25.01.530</t>
  </si>
  <si>
    <t>25.02.020</t>
  </si>
  <si>
    <t>25.02.040</t>
  </si>
  <si>
    <t>25.02.050</t>
  </si>
  <si>
    <t>25.02.060</t>
  </si>
  <si>
    <t>25.02.070</t>
  </si>
  <si>
    <t>25.02.110</t>
  </si>
  <si>
    <t>25.02.230</t>
  </si>
  <si>
    <t>25.02.240</t>
  </si>
  <si>
    <t>25.02.250</t>
  </si>
  <si>
    <t>25.02.260</t>
  </si>
  <si>
    <t>25.02.300</t>
  </si>
  <si>
    <t>25.20.020</t>
  </si>
  <si>
    <t>26.01.020</t>
  </si>
  <si>
    <t>26.01.040</t>
  </si>
  <si>
    <t>26.01.060</t>
  </si>
  <si>
    <t>26.01.080</t>
  </si>
  <si>
    <t>26.01.140</t>
  </si>
  <si>
    <t>26.01.160</t>
  </si>
  <si>
    <t>26.01.170</t>
  </si>
  <si>
    <t>26.01.230</t>
  </si>
  <si>
    <t>26.01.350</t>
  </si>
  <si>
    <t>26.02.020</t>
  </si>
  <si>
    <t>26.02.040</t>
  </si>
  <si>
    <t>26.02.060</t>
  </si>
  <si>
    <t>26.02.120</t>
  </si>
  <si>
    <t>26.02.140</t>
  </si>
  <si>
    <t>26.02.160</t>
  </si>
  <si>
    <t>26.02.170</t>
  </si>
  <si>
    <t>26.02.300</t>
  </si>
  <si>
    <t>Vidro temperado neutro verde de 10 mm</t>
  </si>
  <si>
    <t>26.03.070</t>
  </si>
  <si>
    <t>26.03.074</t>
  </si>
  <si>
    <t>Vidro laminado temperado incolor de 16 mm</t>
  </si>
  <si>
    <t>26.04.010</t>
  </si>
  <si>
    <t>26.04.030</t>
  </si>
  <si>
    <t>26.20.010</t>
  </si>
  <si>
    <t>26.20.020</t>
  </si>
  <si>
    <t>27.02.050</t>
  </si>
  <si>
    <t>27.03.030</t>
  </si>
  <si>
    <t>27.04.040</t>
  </si>
  <si>
    <t>27.04.050</t>
  </si>
  <si>
    <t>27.04.060</t>
  </si>
  <si>
    <t>27.04.070</t>
  </si>
  <si>
    <t>28.01.020</t>
  </si>
  <si>
    <t>28.01.030</t>
  </si>
  <si>
    <t>28.01.040</t>
  </si>
  <si>
    <t>28.01.050</t>
  </si>
  <si>
    <t>28.01.070</t>
  </si>
  <si>
    <t>28.01.080</t>
  </si>
  <si>
    <t>28.01.090</t>
  </si>
  <si>
    <t>28.01.150</t>
  </si>
  <si>
    <t>28.01.160</t>
  </si>
  <si>
    <t>28.01.171</t>
  </si>
  <si>
    <t>Mola aérea para porta, com esforço acima de 60 kg até 80 kg</t>
  </si>
  <si>
    <t>28.01.180</t>
  </si>
  <si>
    <t>28.01.210</t>
  </si>
  <si>
    <t>Fechadura tipo alavanca com chave para porta corta-fogo</t>
  </si>
  <si>
    <t>28.01.250</t>
  </si>
  <si>
    <t>28.01.330</t>
  </si>
  <si>
    <t>28.01.400</t>
  </si>
  <si>
    <t>28.01.550</t>
  </si>
  <si>
    <t>Fechadura com maçaneta tipo alavanca em aço inoxidável, para porta externa</t>
  </si>
  <si>
    <t>28.05.020</t>
  </si>
  <si>
    <t>28.05.040</t>
  </si>
  <si>
    <t>28.05.060</t>
  </si>
  <si>
    <t>28.05.070</t>
  </si>
  <si>
    <t>28.05.080</t>
  </si>
  <si>
    <t>28.20.020</t>
  </si>
  <si>
    <t>28.20.030</t>
  </si>
  <si>
    <t>28.20.040</t>
  </si>
  <si>
    <t>28.20.050</t>
  </si>
  <si>
    <t>28.20.060</t>
  </si>
  <si>
    <t>28.20.070</t>
  </si>
  <si>
    <t>28.20.090</t>
  </si>
  <si>
    <t>28.20.170</t>
  </si>
  <si>
    <t>28.20.210</t>
  </si>
  <si>
    <t>28.20.211</t>
  </si>
  <si>
    <t>Maçaneta tipo alavanca, acionamento com chave, para porta corta-fogo</t>
  </si>
  <si>
    <t>28.20.220</t>
  </si>
  <si>
    <t>28.20.230</t>
  </si>
  <si>
    <t>28.20.360</t>
  </si>
  <si>
    <t>28.20.411</t>
  </si>
  <si>
    <t>Dobradiça em aço cromado de 3 1/2", para porta de até 21 kg</t>
  </si>
  <si>
    <t>28.20.412</t>
  </si>
  <si>
    <t>28.20.413</t>
  </si>
  <si>
    <t>28.20.430</t>
  </si>
  <si>
    <t>28.20.510</t>
  </si>
  <si>
    <t>28.20.550</t>
  </si>
  <si>
    <t>28.20.590</t>
  </si>
  <si>
    <t>28.20.600</t>
  </si>
  <si>
    <t>28.20.650</t>
  </si>
  <si>
    <t>28.20.750</t>
  </si>
  <si>
    <t>28.20.770</t>
  </si>
  <si>
    <t>28.20.800</t>
  </si>
  <si>
    <t>28.20.810</t>
  </si>
  <si>
    <t>28.20.820</t>
  </si>
  <si>
    <t>28.20.830</t>
  </si>
  <si>
    <t>28.20.840</t>
  </si>
  <si>
    <t>28.20.850</t>
  </si>
  <si>
    <t>29.01.020</t>
  </si>
  <si>
    <t>29.01.030</t>
  </si>
  <si>
    <t>29.01.040</t>
  </si>
  <si>
    <t>29.01.210</t>
  </si>
  <si>
    <t>29.01.230</t>
  </si>
  <si>
    <t>29.03.010</t>
  </si>
  <si>
    <t>29.03.020</t>
  </si>
  <si>
    <t>29.03.030</t>
  </si>
  <si>
    <t>29.03.040</t>
  </si>
  <si>
    <t>29.20.030</t>
  </si>
  <si>
    <t>30.01.010</t>
  </si>
  <si>
    <t>30.01.020</t>
  </si>
  <si>
    <t>30.01.030</t>
  </si>
  <si>
    <t>30.01.050</t>
  </si>
  <si>
    <t>30.01.080</t>
  </si>
  <si>
    <t>30.01.090</t>
  </si>
  <si>
    <t>30.01.110</t>
  </si>
  <si>
    <t>30.01.120</t>
  </si>
  <si>
    <t>30.01.130</t>
  </si>
  <si>
    <t>30.04.010</t>
  </si>
  <si>
    <t>30.04.020</t>
  </si>
  <si>
    <t>30.04.030</t>
  </si>
  <si>
    <t>30.04.040</t>
  </si>
  <si>
    <t>30.04.060</t>
  </si>
  <si>
    <t>30.04.070</t>
  </si>
  <si>
    <t>30.04.090</t>
  </si>
  <si>
    <t>30.04.100</t>
  </si>
  <si>
    <t>30.06.010</t>
  </si>
  <si>
    <t>30.06.020</t>
  </si>
  <si>
    <t>30.06.050</t>
  </si>
  <si>
    <t>30.06.080</t>
  </si>
  <si>
    <t>30.06.090</t>
  </si>
  <si>
    <t>30.06.100</t>
  </si>
  <si>
    <t>30.06.110</t>
  </si>
  <si>
    <t>30.08.030</t>
  </si>
  <si>
    <t>30.08.040</t>
  </si>
  <si>
    <t>30.08.050</t>
  </si>
  <si>
    <t>30.08.060</t>
  </si>
  <si>
    <t>30.14.010</t>
  </si>
  <si>
    <t>30.14.020</t>
  </si>
  <si>
    <t>30.14.030</t>
  </si>
  <si>
    <t>30.14.040</t>
  </si>
  <si>
    <t>32.06.010</t>
  </si>
  <si>
    <t>32.06.030</t>
  </si>
  <si>
    <t>32.06.120</t>
  </si>
  <si>
    <t>32.06.130</t>
  </si>
  <si>
    <t>32.06.380</t>
  </si>
  <si>
    <t>32.07.040</t>
  </si>
  <si>
    <t>32.07.060</t>
  </si>
  <si>
    <t>32.07.090</t>
  </si>
  <si>
    <t>32.07.110</t>
  </si>
  <si>
    <t>32.07.120</t>
  </si>
  <si>
    <t>32.07.160</t>
  </si>
  <si>
    <t>32.07.230</t>
  </si>
  <si>
    <t>32.07.240</t>
  </si>
  <si>
    <t>32.07.250</t>
  </si>
  <si>
    <t>32.07.260</t>
  </si>
  <si>
    <t>32.08.010</t>
  </si>
  <si>
    <t>32.08.030</t>
  </si>
  <si>
    <t>32.08.050</t>
  </si>
  <si>
    <t>32.08.060</t>
  </si>
  <si>
    <t>32.08.070</t>
  </si>
  <si>
    <t>32.08.090</t>
  </si>
  <si>
    <t>32.08.110</t>
  </si>
  <si>
    <t>32.08.130</t>
  </si>
  <si>
    <t>32.08.160</t>
  </si>
  <si>
    <t>32.09.020</t>
  </si>
  <si>
    <t>32.09.040</t>
  </si>
  <si>
    <t>32.10.050</t>
  </si>
  <si>
    <t>32.10.060</t>
  </si>
  <si>
    <t>32.10.070</t>
  </si>
  <si>
    <t>32.10.080</t>
  </si>
  <si>
    <t>32.10.090</t>
  </si>
  <si>
    <t>32.10.100</t>
  </si>
  <si>
    <t>32.10.110</t>
  </si>
  <si>
    <t>32.11.150</t>
  </si>
  <si>
    <t>32.11.200</t>
  </si>
  <si>
    <t>32.11.210</t>
  </si>
  <si>
    <t>32.11.220</t>
  </si>
  <si>
    <t>32.11.230</t>
  </si>
  <si>
    <t>32.11.240</t>
  </si>
  <si>
    <t>32.11.250</t>
  </si>
  <si>
    <t>32.11.270</t>
  </si>
  <si>
    <t>32.11.280</t>
  </si>
  <si>
    <t>32.11.290</t>
  </si>
  <si>
    <t>32.11.300</t>
  </si>
  <si>
    <t>32.11.310</t>
  </si>
  <si>
    <t>32.11.320</t>
  </si>
  <si>
    <t>32.11.330</t>
  </si>
  <si>
    <t>32.11.340</t>
  </si>
  <si>
    <t>32.11.350</t>
  </si>
  <si>
    <t>32.11.360</t>
  </si>
  <si>
    <t>32.11.370</t>
  </si>
  <si>
    <t>32.11.380</t>
  </si>
  <si>
    <t>32.11.390</t>
  </si>
  <si>
    <t>32.11.400</t>
  </si>
  <si>
    <t>32.11.410</t>
  </si>
  <si>
    <t>32.11.420</t>
  </si>
  <si>
    <t>32.15.030</t>
  </si>
  <si>
    <t>32.15.040</t>
  </si>
  <si>
    <t>32.15.080</t>
  </si>
  <si>
    <t>32.15.100</t>
  </si>
  <si>
    <t>32.15.240</t>
  </si>
  <si>
    <t>32.16.010</t>
  </si>
  <si>
    <t>32.16.020</t>
  </si>
  <si>
    <t>32.16.030</t>
  </si>
  <si>
    <t>32.16.040</t>
  </si>
  <si>
    <t>32.16.050</t>
  </si>
  <si>
    <t>32.16.060</t>
  </si>
  <si>
    <t>32.16.070</t>
  </si>
  <si>
    <t>32.17.010</t>
  </si>
  <si>
    <t>32.17.030</t>
  </si>
  <si>
    <t>32.17.040</t>
  </si>
  <si>
    <t>32.17.070</t>
  </si>
  <si>
    <t>32.20.010</t>
  </si>
  <si>
    <t>32.20.020</t>
  </si>
  <si>
    <t>32.20.050</t>
  </si>
  <si>
    <t>32.20.060</t>
  </si>
  <si>
    <t>33.01.040</t>
  </si>
  <si>
    <t>33.01.050</t>
  </si>
  <si>
    <t>33.01.060</t>
  </si>
  <si>
    <t>33.01.280</t>
  </si>
  <si>
    <t>33.01.350</t>
  </si>
  <si>
    <t>33.02.060</t>
  </si>
  <si>
    <t>33.02.080</t>
  </si>
  <si>
    <t>33.03.220</t>
  </si>
  <si>
    <t>33.03.350</t>
  </si>
  <si>
    <t>33.03.740</t>
  </si>
  <si>
    <t>33.03.750</t>
  </si>
  <si>
    <t>33.03.760</t>
  </si>
  <si>
    <t>33.03.770</t>
  </si>
  <si>
    <t>33.03.780</t>
  </si>
  <si>
    <t>33.05.010</t>
  </si>
  <si>
    <t>33.05.120</t>
  </si>
  <si>
    <t>33.05.330</t>
  </si>
  <si>
    <t>33.05.360</t>
  </si>
  <si>
    <t>33.06.020</t>
  </si>
  <si>
    <t>33.07.130</t>
  </si>
  <si>
    <t>33.07.140</t>
  </si>
  <si>
    <t>33.09.020</t>
  </si>
  <si>
    <t>33.10.010</t>
  </si>
  <si>
    <t>33.10.020</t>
  </si>
  <si>
    <t>33.10.030</t>
  </si>
  <si>
    <t>33.10.050</t>
  </si>
  <si>
    <t>33.10.060</t>
  </si>
  <si>
    <t>33.10.070</t>
  </si>
  <si>
    <t>33.10.100</t>
  </si>
  <si>
    <t>34.01.010</t>
  </si>
  <si>
    <t>34.01.020</t>
  </si>
  <si>
    <t>34.02.020</t>
  </si>
  <si>
    <t>34.02.040</t>
  </si>
  <si>
    <t>34.02.070</t>
  </si>
  <si>
    <t>34.02.080</t>
  </si>
  <si>
    <t>34.02.090</t>
  </si>
  <si>
    <t>34.02.100</t>
  </si>
  <si>
    <t>34.02.110</t>
  </si>
  <si>
    <t>34.02.400</t>
  </si>
  <si>
    <t>34.03.020</t>
  </si>
  <si>
    <t>34.03.120</t>
  </si>
  <si>
    <t>34.03.130</t>
  </si>
  <si>
    <t>34.03.150</t>
  </si>
  <si>
    <t>34.04.050</t>
  </si>
  <si>
    <t>34.04.130</t>
  </si>
  <si>
    <t>34.04.160</t>
  </si>
  <si>
    <t>34.04.280</t>
  </si>
  <si>
    <t>34.04.360</t>
  </si>
  <si>
    <t>34.04.370</t>
  </si>
  <si>
    <t>34.05.020</t>
  </si>
  <si>
    <t>34.05.030</t>
  </si>
  <si>
    <t>34.05.050</t>
  </si>
  <si>
    <t>34.05.080</t>
  </si>
  <si>
    <t>34.05.110</t>
  </si>
  <si>
    <t>34.05.120</t>
  </si>
  <si>
    <t>34.05.170</t>
  </si>
  <si>
    <t>34.05.210</t>
  </si>
  <si>
    <t>34.05.260</t>
  </si>
  <si>
    <t>34.05.270</t>
  </si>
  <si>
    <t>34.05.290</t>
  </si>
  <si>
    <t>34.05.300</t>
  </si>
  <si>
    <t>34.05.310</t>
  </si>
  <si>
    <t>34.05.320</t>
  </si>
  <si>
    <t>34.05.350</t>
  </si>
  <si>
    <t>34.05.360</t>
  </si>
  <si>
    <t>34.05.370</t>
  </si>
  <si>
    <t>34.20.050</t>
  </si>
  <si>
    <t>34.20.080</t>
  </si>
  <si>
    <t>34.20.110</t>
  </si>
  <si>
    <t>34.20.160</t>
  </si>
  <si>
    <t>34.20.170</t>
  </si>
  <si>
    <t>34.20.380</t>
  </si>
  <si>
    <t>34.20.390</t>
  </si>
  <si>
    <t>35.01.070</t>
  </si>
  <si>
    <t>35.01.150</t>
  </si>
  <si>
    <t>35.01.170</t>
  </si>
  <si>
    <t>35.01.550</t>
  </si>
  <si>
    <t>35.03.030</t>
  </si>
  <si>
    <t>35.04.020</t>
  </si>
  <si>
    <t>35.04.120</t>
  </si>
  <si>
    <t>35.04.130</t>
  </si>
  <si>
    <t>35.04.140</t>
  </si>
  <si>
    <t>35.05.200</t>
  </si>
  <si>
    <t>35.05.210</t>
  </si>
  <si>
    <t>35.05.220</t>
  </si>
  <si>
    <t>35.05.240</t>
  </si>
  <si>
    <t>35.07.020</t>
  </si>
  <si>
    <t>35.07.030</t>
  </si>
  <si>
    <t>35.07.060</t>
  </si>
  <si>
    <t>35.07.070</t>
  </si>
  <si>
    <t>35.20.010</t>
  </si>
  <si>
    <t>36.01.260</t>
  </si>
  <si>
    <t>36.03.010</t>
  </si>
  <si>
    <t>36.03.020</t>
  </si>
  <si>
    <t>36.03.030</t>
  </si>
  <si>
    <t>36.03.050</t>
  </si>
  <si>
    <t>36.03.060</t>
  </si>
  <si>
    <t>36.03.080</t>
  </si>
  <si>
    <t>36.03.090</t>
  </si>
  <si>
    <t>36.03.120</t>
  </si>
  <si>
    <t>36.03.130</t>
  </si>
  <si>
    <t>36.03.150</t>
  </si>
  <si>
    <t>36.03.160</t>
  </si>
  <si>
    <t>36.04.010</t>
  </si>
  <si>
    <t>36.04.030</t>
  </si>
  <si>
    <t>36.04.050</t>
  </si>
  <si>
    <t>36.04.070</t>
  </si>
  <si>
    <t>36.05.010</t>
  </si>
  <si>
    <t>36.05.040</t>
  </si>
  <si>
    <t>36.05.080</t>
  </si>
  <si>
    <t>36.05.100</t>
  </si>
  <si>
    <t>36.05.110</t>
  </si>
  <si>
    <t>36.06.060</t>
  </si>
  <si>
    <t>36.06.080</t>
  </si>
  <si>
    <t>36.07.010</t>
  </si>
  <si>
    <t>36.07.030</t>
  </si>
  <si>
    <t>36.07.050</t>
  </si>
  <si>
    <t>36.07.060</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</si>
  <si>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</si>
  <si>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</si>
  <si>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</si>
  <si>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</si>
  <si>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</si>
  <si>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</si>
  <si>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</si>
  <si>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</si>
  <si>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</si>
  <si>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</si>
  <si>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</si>
  <si>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</si>
  <si>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</si>
  <si>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</si>
  <si>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</si>
  <si>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36.08.360</t>
  </si>
  <si>
    <t>Grupo gerador carenado com potência de 460/434 kVA, variação de + ou - 10% - completo</t>
  </si>
  <si>
    <t>36.08.540</t>
  </si>
  <si>
    <t>Grupo gerador com potência de 460/434 kVA, variação de + ou - 10% - completo</t>
  </si>
  <si>
    <t>36.09.020</t>
  </si>
  <si>
    <t>36.09.050</t>
  </si>
  <si>
    <t>36.09.060</t>
  </si>
  <si>
    <t>36.09.070</t>
  </si>
  <si>
    <t>36.09.100</t>
  </si>
  <si>
    <t>36.09.110</t>
  </si>
  <si>
    <t>36.09.150</t>
  </si>
  <si>
    <t>36.09.170</t>
  </si>
  <si>
    <t>36.09.180</t>
  </si>
  <si>
    <t>36.09.220</t>
  </si>
  <si>
    <t>36.09.230</t>
  </si>
  <si>
    <t>36.09.250</t>
  </si>
  <si>
    <t>36.09.300</t>
  </si>
  <si>
    <t>36.09.360</t>
  </si>
  <si>
    <t>36.09.370</t>
  </si>
  <si>
    <t>36.09.410</t>
  </si>
  <si>
    <t>36.09.440</t>
  </si>
  <si>
    <t>36.09.480</t>
  </si>
  <si>
    <t>36.09.490</t>
  </si>
  <si>
    <t>36.20.010</t>
  </si>
  <si>
    <t>36.20.030</t>
  </si>
  <si>
    <t>36.20.040</t>
  </si>
  <si>
    <t>36.20.050</t>
  </si>
  <si>
    <t>36.20.060</t>
  </si>
  <si>
    <t>36.20.070</t>
  </si>
  <si>
    <t>36.20.090</t>
  </si>
  <si>
    <t>36.20.100</t>
  </si>
  <si>
    <t>36.20.120</t>
  </si>
  <si>
    <t>36.20.140</t>
  </si>
  <si>
    <t>36.20.180</t>
  </si>
  <si>
    <t>36.20.200</t>
  </si>
  <si>
    <t>36.20.210</t>
  </si>
  <si>
    <t>36.20.220</t>
  </si>
  <si>
    <t>36.20.240</t>
  </si>
  <si>
    <t>36.20.260</t>
  </si>
  <si>
    <t>36.20.330</t>
  </si>
  <si>
    <t>36.20.340</t>
  </si>
  <si>
    <t>36.20.350</t>
  </si>
  <si>
    <t>36.20.360</t>
  </si>
  <si>
    <t>36.20.380</t>
  </si>
  <si>
    <t>36.20.540</t>
  </si>
  <si>
    <t>36.20.560</t>
  </si>
  <si>
    <t>36.20.570</t>
  </si>
  <si>
    <t>36.20.580</t>
  </si>
  <si>
    <t>37.01.020</t>
  </si>
  <si>
    <t>37.01.080</t>
  </si>
  <si>
    <t>37.01.120</t>
  </si>
  <si>
    <t>37.01.160</t>
  </si>
  <si>
    <t>37.01.220</t>
  </si>
  <si>
    <t>37.02.020</t>
  </si>
  <si>
    <t>37.02.060</t>
  </si>
  <si>
    <t>37.02.100</t>
  </si>
  <si>
    <t>37.02.140</t>
  </si>
  <si>
    <t>37.03.200</t>
  </si>
  <si>
    <t>37.03.210</t>
  </si>
  <si>
    <t>37.03.220</t>
  </si>
  <si>
    <t>37.03.230</t>
  </si>
  <si>
    <t>37.03.240</t>
  </si>
  <si>
    <t>37.03.250</t>
  </si>
  <si>
    <t>37.04.250</t>
  </si>
  <si>
    <t>37.04.260</t>
  </si>
  <si>
    <t>37.04.270</t>
  </si>
  <si>
    <t>37.04.280</t>
  </si>
  <si>
    <t>37.04.290</t>
  </si>
  <si>
    <t>37.04.300</t>
  </si>
  <si>
    <t>37.10.010</t>
  </si>
  <si>
    <t>37.11.020</t>
  </si>
  <si>
    <t>37.11.040</t>
  </si>
  <si>
    <t>37.11.060</t>
  </si>
  <si>
    <t>37.11.080</t>
  </si>
  <si>
    <t>37.11.100</t>
  </si>
  <si>
    <t>37.11.120</t>
  </si>
  <si>
    <t>37.11.140</t>
  </si>
  <si>
    <t>37.12.020</t>
  </si>
  <si>
    <t>37.12.040</t>
  </si>
  <si>
    <t>37.12.060</t>
  </si>
  <si>
    <t>37.12.080</t>
  </si>
  <si>
    <t>37.12.120</t>
  </si>
  <si>
    <t>37.12.140</t>
  </si>
  <si>
    <t>37.12.200</t>
  </si>
  <si>
    <t>37.12.220</t>
  </si>
  <si>
    <t>37.12.300</t>
  </si>
  <si>
    <t>37.13.510</t>
  </si>
  <si>
    <t>37.13.520</t>
  </si>
  <si>
    <t>37.13.530</t>
  </si>
  <si>
    <t>37.13.550</t>
  </si>
  <si>
    <t>37.13.570</t>
  </si>
  <si>
    <t>37.13.600</t>
  </si>
  <si>
    <t>37.13.610</t>
  </si>
  <si>
    <t>37.13.630</t>
  </si>
  <si>
    <t>37.13.640</t>
  </si>
  <si>
    <t>37.13.650</t>
  </si>
  <si>
    <t>37.13.660</t>
  </si>
  <si>
    <t>37.13.690</t>
  </si>
  <si>
    <t>37.13.700</t>
  </si>
  <si>
    <t>37.13.720</t>
  </si>
  <si>
    <t>37.13.730</t>
  </si>
  <si>
    <t>37.13.740</t>
  </si>
  <si>
    <t>37.13.760</t>
  </si>
  <si>
    <t>37.13.770</t>
  </si>
  <si>
    <t>37.13.780</t>
  </si>
  <si>
    <t>37.13.800</t>
  </si>
  <si>
    <t>37.13.810</t>
  </si>
  <si>
    <t>37.13.840</t>
  </si>
  <si>
    <t>37.13.850</t>
  </si>
  <si>
    <t>37.13.860</t>
  </si>
  <si>
    <t>37.13.870</t>
  </si>
  <si>
    <t>37.13.880</t>
  </si>
  <si>
    <t>37.13.890</t>
  </si>
  <si>
    <t>37.13.900</t>
  </si>
  <si>
    <t>37.13.910</t>
  </si>
  <si>
    <t>37.13.920</t>
  </si>
  <si>
    <t>37.13.930</t>
  </si>
  <si>
    <t>37.13.940</t>
  </si>
  <si>
    <t>37.14.050</t>
  </si>
  <si>
    <t>37.14.300</t>
  </si>
  <si>
    <t>37.14.310</t>
  </si>
  <si>
    <t>37.14.320</t>
  </si>
  <si>
    <t>37.14.330</t>
  </si>
  <si>
    <t>37.14.340</t>
  </si>
  <si>
    <t>37.14.350</t>
  </si>
  <si>
    <t>37.14.410</t>
  </si>
  <si>
    <t>37.14.420</t>
  </si>
  <si>
    <t>37.14.430</t>
  </si>
  <si>
    <t>37.14.440</t>
  </si>
  <si>
    <t>37.14.450</t>
  </si>
  <si>
    <t>37.14.500</t>
  </si>
  <si>
    <t>37.14.510</t>
  </si>
  <si>
    <t>37.14.520</t>
  </si>
  <si>
    <t>37.14.530</t>
  </si>
  <si>
    <t>37.14.600</t>
  </si>
  <si>
    <t>37.14.610</t>
  </si>
  <si>
    <t>37.14.620</t>
  </si>
  <si>
    <t>37.14.640</t>
  </si>
  <si>
    <t>37.14.830</t>
  </si>
  <si>
    <t>37.15.110</t>
  </si>
  <si>
    <t>37.15.120</t>
  </si>
  <si>
    <t>37.15.150</t>
  </si>
  <si>
    <t>37.15.160</t>
  </si>
  <si>
    <t>37.15.170</t>
  </si>
  <si>
    <t>37.15.200</t>
  </si>
  <si>
    <t>37.15.210</t>
  </si>
  <si>
    <t>37.17.060</t>
  </si>
  <si>
    <t>37.17.070</t>
  </si>
  <si>
    <t>37.17.080</t>
  </si>
  <si>
    <t>37.17.090</t>
  </si>
  <si>
    <t>37.17.100</t>
  </si>
  <si>
    <t>37.17.110</t>
  </si>
  <si>
    <t>37.17.130</t>
  </si>
  <si>
    <t>37.18.010</t>
  </si>
  <si>
    <t>37.18.020</t>
  </si>
  <si>
    <t>37.18.030</t>
  </si>
  <si>
    <t>37.19.010</t>
  </si>
  <si>
    <t>37.19.020</t>
  </si>
  <si>
    <t>37.19.030</t>
  </si>
  <si>
    <t>37.19.060</t>
  </si>
  <si>
    <t>37.20.010</t>
  </si>
  <si>
    <t>37.20.030</t>
  </si>
  <si>
    <t>37.20.080</t>
  </si>
  <si>
    <t>37.20.090</t>
  </si>
  <si>
    <t>37.20.100</t>
  </si>
  <si>
    <t>37.20.110</t>
  </si>
  <si>
    <t>37.20.130</t>
  </si>
  <si>
    <t>37.20.140</t>
  </si>
  <si>
    <t>37.20.190</t>
  </si>
  <si>
    <t>37.20.210</t>
  </si>
  <si>
    <t>37.21.010</t>
  </si>
  <si>
    <t>37.22.010</t>
  </si>
  <si>
    <t>37.25.090</t>
  </si>
  <si>
    <t>37.25.100</t>
  </si>
  <si>
    <t>37.25.110</t>
  </si>
  <si>
    <t>37.25.200</t>
  </si>
  <si>
    <t>37.25.210</t>
  </si>
  <si>
    <t>38.01.040</t>
  </si>
  <si>
    <t>38.01.060</t>
  </si>
  <si>
    <t>38.01.080</t>
  </si>
  <si>
    <t>38.01.100</t>
  </si>
  <si>
    <t>38.01.120</t>
  </si>
  <si>
    <t>38.01.140</t>
  </si>
  <si>
    <t>38.01.160</t>
  </si>
  <si>
    <t>38.01.180</t>
  </si>
  <si>
    <t>38.04.040</t>
  </si>
  <si>
    <t>38.04.060</t>
  </si>
  <si>
    <t>38.04.080</t>
  </si>
  <si>
    <t>38.04.100</t>
  </si>
  <si>
    <t>38.04.120</t>
  </si>
  <si>
    <t>38.04.140</t>
  </si>
  <si>
    <t>38.04.160</t>
  </si>
  <si>
    <t>38.04.180</t>
  </si>
  <si>
    <t>38.05.040</t>
  </si>
  <si>
    <t>38.05.060</t>
  </si>
  <si>
    <t>38.05.090</t>
  </si>
  <si>
    <t>38.05.100</t>
  </si>
  <si>
    <t>38.05.120</t>
  </si>
  <si>
    <t>38.05.140</t>
  </si>
  <si>
    <t>38.05.160</t>
  </si>
  <si>
    <t>38.05.180</t>
  </si>
  <si>
    <t>38.06.020</t>
  </si>
  <si>
    <t>38.06.040</t>
  </si>
  <si>
    <t>38.06.060</t>
  </si>
  <si>
    <t>38.06.080</t>
  </si>
  <si>
    <t>38.06.100</t>
  </si>
  <si>
    <t>38.06.120</t>
  </si>
  <si>
    <t>38.06.140</t>
  </si>
  <si>
    <t>38.06.160</t>
  </si>
  <si>
    <t>38.06.180</t>
  </si>
  <si>
    <t>38.07.030</t>
  </si>
  <si>
    <t>38.07.050</t>
  </si>
  <si>
    <t>38.07.120</t>
  </si>
  <si>
    <t>38.07.130</t>
  </si>
  <si>
    <t>38.07.140</t>
  </si>
  <si>
    <t>38.07.200</t>
  </si>
  <si>
    <t>38.07.210</t>
  </si>
  <si>
    <t>38.07.300</t>
  </si>
  <si>
    <t>38.07.310</t>
  </si>
  <si>
    <t>38.07.340</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</si>
  <si>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</si>
  <si>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</si>
  <si>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</si>
  <si>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</si>
  <si>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</si>
  <si>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</si>
  <si>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</si>
  <si>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</si>
  <si>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</si>
  <si>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</si>
  <si>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</si>
  <si>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</si>
  <si>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38.10.010</t>
  </si>
  <si>
    <t>38.10.020</t>
  </si>
  <si>
    <t>38.10.030</t>
  </si>
  <si>
    <t>38.10.060</t>
  </si>
  <si>
    <t>38.10.070</t>
  </si>
  <si>
    <t>38.10.080</t>
  </si>
  <si>
    <t>38.10.090</t>
  </si>
  <si>
    <t>38.12.090</t>
  </si>
  <si>
    <t>38.12.100</t>
  </si>
  <si>
    <t>38.12.120</t>
  </si>
  <si>
    <t>38.12.130</t>
  </si>
  <si>
    <t>38.13.010</t>
  </si>
  <si>
    <t>38.13.020</t>
  </si>
  <si>
    <t>38.13.030</t>
  </si>
  <si>
    <t>38.13.040</t>
  </si>
  <si>
    <t>38.13.050</t>
  </si>
  <si>
    <t>38.13.060</t>
  </si>
  <si>
    <t>38.15.010</t>
  </si>
  <si>
    <t>38.15.020</t>
  </si>
  <si>
    <t>38.15.040</t>
  </si>
  <si>
    <t>38.15.110</t>
  </si>
  <si>
    <t>38.15.120</t>
  </si>
  <si>
    <t>38.15.140</t>
  </si>
  <si>
    <t>38.15.310</t>
  </si>
  <si>
    <t>38.15.320</t>
  </si>
  <si>
    <t>38.15.340</t>
  </si>
  <si>
    <t>38.16.030</t>
  </si>
  <si>
    <t>38.16.060</t>
  </si>
  <si>
    <t>Curva horizontal tripla de 90°, interna ou externa e tampa com pintura eletrostática</t>
  </si>
  <si>
    <t>38.16.080</t>
  </si>
  <si>
    <t>38.16.090</t>
  </si>
  <si>
    <t>38.16.130</t>
  </si>
  <si>
    <t>38.16.140</t>
  </si>
  <si>
    <t>38.16.150</t>
  </si>
  <si>
    <t>38.16.160</t>
  </si>
  <si>
    <t>Curva vertical dupla de 90°, interna ou externa e tampa com pintura eletrostática</t>
  </si>
  <si>
    <t>38.16.190</t>
  </si>
  <si>
    <t>38.16.200</t>
  </si>
  <si>
    <t>Curva horizontal dupla de 90°, interna ou externa e tampa com pintura eletrostática</t>
  </si>
  <si>
    <t>38.16.230</t>
  </si>
  <si>
    <t>Curva vertical tripla de 90°, interna ou externa e tampa com pintura eletrostática</t>
  </si>
  <si>
    <t>38.16.250</t>
  </si>
  <si>
    <t>38.16.270</t>
  </si>
  <si>
    <t>38.19.020</t>
  </si>
  <si>
    <t>38.19.030</t>
  </si>
  <si>
    <t>38.19.040</t>
  </si>
  <si>
    <t>38.19.210</t>
  </si>
  <si>
    <t>38.19.220</t>
  </si>
  <si>
    <t>38.21.110</t>
  </si>
  <si>
    <t>38.21.120</t>
  </si>
  <si>
    <t>38.21.130</t>
  </si>
  <si>
    <t>38.21.140</t>
  </si>
  <si>
    <t>38.21.150</t>
  </si>
  <si>
    <t>38.21.310</t>
  </si>
  <si>
    <t>38.21.320</t>
  </si>
  <si>
    <t>38.21.330</t>
  </si>
  <si>
    <t>38.21.340</t>
  </si>
  <si>
    <t>38.21.350</t>
  </si>
  <si>
    <t>38.21.360</t>
  </si>
  <si>
    <t>38.21.920</t>
  </si>
  <si>
    <t>38.21.930</t>
  </si>
  <si>
    <t>38.21.940</t>
  </si>
  <si>
    <t>38.21.950</t>
  </si>
  <si>
    <t>38.22.120</t>
  </si>
  <si>
    <t>38.22.130</t>
  </si>
  <si>
    <t>38.22.140</t>
  </si>
  <si>
    <t>38.22.150</t>
  </si>
  <si>
    <t>38.22.160</t>
  </si>
  <si>
    <t>38.22.610</t>
  </si>
  <si>
    <t>38.22.620</t>
  </si>
  <si>
    <t>38.22.630</t>
  </si>
  <si>
    <t>38.22.640</t>
  </si>
  <si>
    <t>38.22.650</t>
  </si>
  <si>
    <t>38.22.660</t>
  </si>
  <si>
    <t>38.22.670</t>
  </si>
  <si>
    <t>38.23.010</t>
  </si>
  <si>
    <t>38.23.020</t>
  </si>
  <si>
    <t>38.23.030</t>
  </si>
  <si>
    <t>38.23.040</t>
  </si>
  <si>
    <t>38.23.050</t>
  </si>
  <si>
    <t>38.23.060</t>
  </si>
  <si>
    <t>38.23.110</t>
  </si>
  <si>
    <t>38.23.120</t>
  </si>
  <si>
    <t>38.23.130</t>
  </si>
  <si>
    <t>38.23.140</t>
  </si>
  <si>
    <t>38.23.150</t>
  </si>
  <si>
    <t>38.23.160</t>
  </si>
  <si>
    <t>38.23.210</t>
  </si>
  <si>
    <t>38.23.220</t>
  </si>
  <si>
    <t>38.23.230</t>
  </si>
  <si>
    <t>38.23.240</t>
  </si>
  <si>
    <t>38.23.310</t>
  </si>
  <si>
    <t>38.23.320</t>
  </si>
  <si>
    <t>38.23.330</t>
  </si>
  <si>
    <t>39.02.010</t>
  </si>
  <si>
    <t>39.02.030</t>
  </si>
  <si>
    <t>39.02.040</t>
  </si>
  <si>
    <t>39.03.160</t>
  </si>
  <si>
    <t>39.03.170</t>
  </si>
  <si>
    <t>39.04.050</t>
  </si>
  <si>
    <t>39.04.060</t>
  </si>
  <si>
    <t>39.04.070</t>
  </si>
  <si>
    <t>39.04.080</t>
  </si>
  <si>
    <t>39.04.100</t>
  </si>
  <si>
    <t>39.04.120</t>
  </si>
  <si>
    <t>39.04.180</t>
  </si>
  <si>
    <t>39.05.070</t>
  </si>
  <si>
    <t>39.06.060</t>
  </si>
  <si>
    <t>39.06.070</t>
  </si>
  <si>
    <t>39.09.010</t>
  </si>
  <si>
    <t>39.09.020</t>
  </si>
  <si>
    <t>39.09.040</t>
  </si>
  <si>
    <t>39.09.060</t>
  </si>
  <si>
    <t>39.09.100</t>
  </si>
  <si>
    <t>39.09.120</t>
  </si>
  <si>
    <t>39.09.140</t>
  </si>
  <si>
    <t>39.10.050</t>
  </si>
  <si>
    <t>39.10.060</t>
  </si>
  <si>
    <t>39.10.080</t>
  </si>
  <si>
    <t>39.10.120</t>
  </si>
  <si>
    <t>39.10.130</t>
  </si>
  <si>
    <t>39.10.160</t>
  </si>
  <si>
    <t>39.10.200</t>
  </si>
  <si>
    <t>39.10.240</t>
  </si>
  <si>
    <t>39.10.250</t>
  </si>
  <si>
    <t>39.10.280</t>
  </si>
  <si>
    <t>39.10.300</t>
  </si>
  <si>
    <t>39.11.020</t>
  </si>
  <si>
    <t>39.11.040</t>
  </si>
  <si>
    <t>39.11.080</t>
  </si>
  <si>
    <t>39.11.090</t>
  </si>
  <si>
    <t>39.11.110</t>
  </si>
  <si>
    <t>39.11.120</t>
  </si>
  <si>
    <t>39.11.190</t>
  </si>
  <si>
    <t>39.11.210</t>
  </si>
  <si>
    <t>39.11.230</t>
  </si>
  <si>
    <t>39.11.240</t>
  </si>
  <si>
    <t>39.11.270</t>
  </si>
  <si>
    <t>39.11.280</t>
  </si>
  <si>
    <t>39.11.300</t>
  </si>
  <si>
    <t>39.11.400</t>
  </si>
  <si>
    <t>39.11.410</t>
  </si>
  <si>
    <t>39.11.430</t>
  </si>
  <si>
    <t>39.12.510</t>
  </si>
  <si>
    <t>39.12.520</t>
  </si>
  <si>
    <t>39.12.530</t>
  </si>
  <si>
    <t>39.14.010</t>
  </si>
  <si>
    <t>39.14.050</t>
  </si>
  <si>
    <t>39.15.040</t>
  </si>
  <si>
    <t>39.15.070</t>
  </si>
  <si>
    <t>39.18.100</t>
  </si>
  <si>
    <t>39.18.110</t>
  </si>
  <si>
    <t>39.18.120</t>
  </si>
  <si>
    <t>39.20.010</t>
  </si>
  <si>
    <t>39.20.030</t>
  </si>
  <si>
    <t>39.25.020</t>
  </si>
  <si>
    <t>39.25.030</t>
  </si>
  <si>
    <t>39.26.010</t>
  </si>
  <si>
    <t>39.26.020</t>
  </si>
  <si>
    <t>39.26.030</t>
  </si>
  <si>
    <t>39.26.040</t>
  </si>
  <si>
    <t>39.26.050</t>
  </si>
  <si>
    <t>39.26.060</t>
  </si>
  <si>
    <t>39.26.070</t>
  </si>
  <si>
    <t>39.26.080</t>
  </si>
  <si>
    <t>39.26.090</t>
  </si>
  <si>
    <t>39.26.100</t>
  </si>
  <si>
    <t>39.26.110</t>
  </si>
  <si>
    <t>39.26.120</t>
  </si>
  <si>
    <t>39.26.130</t>
  </si>
  <si>
    <t>39.26.140</t>
  </si>
  <si>
    <t>39.26.150</t>
  </si>
  <si>
    <t>39.27.010</t>
  </si>
  <si>
    <t>39.27.020</t>
  </si>
  <si>
    <t>39.27.030</t>
  </si>
  <si>
    <t>39.27.110</t>
  </si>
  <si>
    <t>39.27.120</t>
  </si>
  <si>
    <t>39.30.010</t>
  </si>
  <si>
    <t>40.01.020</t>
  </si>
  <si>
    <t>40.01.040</t>
  </si>
  <si>
    <t>40.01.080</t>
  </si>
  <si>
    <t>40.01.090</t>
  </si>
  <si>
    <t>40.02.010</t>
  </si>
  <si>
    <t>40.02.020</t>
  </si>
  <si>
    <t>40.02.040</t>
  </si>
  <si>
    <t>40.02.060</t>
  </si>
  <si>
    <t>40.02.080</t>
  </si>
  <si>
    <t>40.02.100</t>
  </si>
  <si>
    <t>40.02.120</t>
  </si>
  <si>
    <t>40.02.440</t>
  </si>
  <si>
    <t>40.02.450</t>
  </si>
  <si>
    <t>40.02.460</t>
  </si>
  <si>
    <t>40.02.470</t>
  </si>
  <si>
    <t>40.02.600</t>
  </si>
  <si>
    <t>40.02.610</t>
  </si>
  <si>
    <t>40.02.620</t>
  </si>
  <si>
    <t>40.04.080</t>
  </si>
  <si>
    <t>40.04.090</t>
  </si>
  <si>
    <t>40.04.140</t>
  </si>
  <si>
    <t>40.04.230</t>
  </si>
  <si>
    <t>40.04.340</t>
  </si>
  <si>
    <t>40.04.390</t>
  </si>
  <si>
    <t>40.04.450</t>
  </si>
  <si>
    <t>40.04.460</t>
  </si>
  <si>
    <t>40.04.470</t>
  </si>
  <si>
    <t>40.04.480</t>
  </si>
  <si>
    <t>40.04.490</t>
  </si>
  <si>
    <t>40.05.020</t>
  </si>
  <si>
    <t>40.05.040</t>
  </si>
  <si>
    <t>40.05.060</t>
  </si>
  <si>
    <t>40.05.080</t>
  </si>
  <si>
    <t>40.05.100</t>
  </si>
  <si>
    <t>40.05.120</t>
  </si>
  <si>
    <t>40.05.140</t>
  </si>
  <si>
    <t>40.05.160</t>
  </si>
  <si>
    <t>40.05.170</t>
  </si>
  <si>
    <t>40.05.180</t>
  </si>
  <si>
    <t>40.05.320</t>
  </si>
  <si>
    <t>40.05.330</t>
  </si>
  <si>
    <t>40.05.340</t>
  </si>
  <si>
    <t>40.05.350</t>
  </si>
  <si>
    <t>40.06.040</t>
  </si>
  <si>
    <t>40.06.060</t>
  </si>
  <si>
    <t>40.06.080</t>
  </si>
  <si>
    <t>40.06.100</t>
  </si>
  <si>
    <t>40.06.120</t>
  </si>
  <si>
    <t>40.06.140</t>
  </si>
  <si>
    <t>40.06.160</t>
  </si>
  <si>
    <t>40.06.170</t>
  </si>
  <si>
    <t>40.06.510</t>
  </si>
  <si>
    <t>Condulete em PVC de 1´ - com tampa</t>
  </si>
  <si>
    <t>40.07.010</t>
  </si>
  <si>
    <t>40.07.020</t>
  </si>
  <si>
    <t>40.07.040</t>
  </si>
  <si>
    <t>40.10.020</t>
  </si>
  <si>
    <t>40.10.040</t>
  </si>
  <si>
    <t>40.10.060</t>
  </si>
  <si>
    <t>40.10.080</t>
  </si>
  <si>
    <t>40.10.100</t>
  </si>
  <si>
    <t>40.10.110</t>
  </si>
  <si>
    <t>40.10.140</t>
  </si>
  <si>
    <t>40.10.150</t>
  </si>
  <si>
    <t>40.10.500</t>
  </si>
  <si>
    <t>40.10.510</t>
  </si>
  <si>
    <t>40.10.520</t>
  </si>
  <si>
    <t>40.11.010</t>
  </si>
  <si>
    <t>40.11.020</t>
  </si>
  <si>
    <t>40.11.030</t>
  </si>
  <si>
    <t>40.11.050</t>
  </si>
  <si>
    <t>40.11.060</t>
  </si>
  <si>
    <t>40.11.070</t>
  </si>
  <si>
    <t>40.11.120</t>
  </si>
  <si>
    <t>40.11.230</t>
  </si>
  <si>
    <t>40.11.240</t>
  </si>
  <si>
    <t>40.12.020</t>
  </si>
  <si>
    <t>40.12.030</t>
  </si>
  <si>
    <t>40.12.200</t>
  </si>
  <si>
    <t>40.12.210</t>
  </si>
  <si>
    <t>40.13.010</t>
  </si>
  <si>
    <t>40.13.040</t>
  </si>
  <si>
    <t>40.14.010</t>
  </si>
  <si>
    <t>40.14.030</t>
  </si>
  <si>
    <t>40.20.050</t>
  </si>
  <si>
    <t>40.20.060</t>
  </si>
  <si>
    <t>40.20.090</t>
  </si>
  <si>
    <t>40.20.100</t>
  </si>
  <si>
    <t>40.20.110</t>
  </si>
  <si>
    <t>40.20.120</t>
  </si>
  <si>
    <t>40.20.140</t>
  </si>
  <si>
    <t>40.20.200</t>
  </si>
  <si>
    <t>40.20.240</t>
  </si>
  <si>
    <t>40.20.250</t>
  </si>
  <si>
    <t>40.20.300</t>
  </si>
  <si>
    <t>40.20.310</t>
  </si>
  <si>
    <t>40.20.320</t>
  </si>
  <si>
    <t>41.04.020</t>
  </si>
  <si>
    <t>41.04.050</t>
  </si>
  <si>
    <t>41.05.720</t>
  </si>
  <si>
    <t>41.06.100</t>
  </si>
  <si>
    <t>41.06.130</t>
  </si>
  <si>
    <t>41.06.410</t>
  </si>
  <si>
    <t>41.07.020</t>
  </si>
  <si>
    <t>41.07.030</t>
  </si>
  <si>
    <t>41.07.050</t>
  </si>
  <si>
    <t>41.07.060</t>
  </si>
  <si>
    <t>41.07.070</t>
  </si>
  <si>
    <t>41.07.200</t>
  </si>
  <si>
    <t>41.07.430</t>
  </si>
  <si>
    <t>41.07.450</t>
  </si>
  <si>
    <t>41.07.800</t>
  </si>
  <si>
    <t>41.07.810</t>
  </si>
  <si>
    <t>41.07.820</t>
  </si>
  <si>
    <t>41.07.860</t>
  </si>
  <si>
    <t>41.08.010</t>
  </si>
  <si>
    <t>41.08.230</t>
  </si>
  <si>
    <t>41.08.250</t>
  </si>
  <si>
    <t>41.08.270</t>
  </si>
  <si>
    <t>41.08.280</t>
  </si>
  <si>
    <t>41.08.440</t>
  </si>
  <si>
    <t>41.08.450</t>
  </si>
  <si>
    <t>41.08.460</t>
  </si>
  <si>
    <t>41.09.720</t>
  </si>
  <si>
    <t>41.09.740</t>
  </si>
  <si>
    <t>41.09.750</t>
  </si>
  <si>
    <t>41.09.830</t>
  </si>
  <si>
    <t>41.09.870</t>
  </si>
  <si>
    <t>41.09.890</t>
  </si>
  <si>
    <t>41.10.060</t>
  </si>
  <si>
    <t>41.10.070</t>
  </si>
  <si>
    <t>41.10.080</t>
  </si>
  <si>
    <t>41.10.260</t>
  </si>
  <si>
    <t>41.10.330</t>
  </si>
  <si>
    <t>41.10.340</t>
  </si>
  <si>
    <t>41.10.400</t>
  </si>
  <si>
    <t>41.10.410</t>
  </si>
  <si>
    <t>41.10.430</t>
  </si>
  <si>
    <t>41.10.490</t>
  </si>
  <si>
    <t>41.10.500</t>
  </si>
  <si>
    <t>41.11.060</t>
  </si>
  <si>
    <t>41.11.100</t>
  </si>
  <si>
    <t>41.11.110</t>
  </si>
  <si>
    <t>41.12.050</t>
  </si>
  <si>
    <t>41.12.060</t>
  </si>
  <si>
    <t>41.12.080</t>
  </si>
  <si>
    <t>41.12.090</t>
  </si>
  <si>
    <t>41.13.040</t>
  </si>
  <si>
    <t>41.13.050</t>
  </si>
  <si>
    <t>41.13.200</t>
  </si>
  <si>
    <t>41.14.020</t>
  </si>
  <si>
    <t>41.14.070</t>
  </si>
  <si>
    <t>41.14.090</t>
  </si>
  <si>
    <t>41.14.210</t>
  </si>
  <si>
    <t>41.14.310</t>
  </si>
  <si>
    <t>41.14.390</t>
  </si>
  <si>
    <t>41.14.430</t>
  </si>
  <si>
    <t>41.14.510</t>
  </si>
  <si>
    <t>41.14.530</t>
  </si>
  <si>
    <t>41.14.560</t>
  </si>
  <si>
    <t>41.14.590</t>
  </si>
  <si>
    <t>41.14.600</t>
  </si>
  <si>
    <t>41.14.620</t>
  </si>
  <si>
    <t>41.14.640</t>
  </si>
  <si>
    <t>41.14.670</t>
  </si>
  <si>
    <t>41.14.730</t>
  </si>
  <si>
    <t>41.14.740</t>
  </si>
  <si>
    <t>41.14.750</t>
  </si>
  <si>
    <t>41.14.780</t>
  </si>
  <si>
    <t>41.14.790</t>
  </si>
  <si>
    <t>41.15.170</t>
  </si>
  <si>
    <t>41.20.020</t>
  </si>
  <si>
    <t>41.20.080</t>
  </si>
  <si>
    <t>41.31.040</t>
  </si>
  <si>
    <t>41.31.080</t>
  </si>
  <si>
    <t>42.01.020</t>
  </si>
  <si>
    <t>42.01.040</t>
  </si>
  <si>
    <t>42.01.060</t>
  </si>
  <si>
    <t>42.01.080</t>
  </si>
  <si>
    <t>42.01.090</t>
  </si>
  <si>
    <t>42.02.010</t>
  </si>
  <si>
    <t>42.02.020</t>
  </si>
  <si>
    <t>42.02.040</t>
  </si>
  <si>
    <t>42.02.060</t>
  </si>
  <si>
    <t>42.02.080</t>
  </si>
  <si>
    <t>42.02.100</t>
  </si>
  <si>
    <t>42.03.020</t>
  </si>
  <si>
    <t>42.03.040</t>
  </si>
  <si>
    <t>42.03.060</t>
  </si>
  <si>
    <t>42.03.080</t>
  </si>
  <si>
    <t>42.04.020</t>
  </si>
  <si>
    <t>42.04.040</t>
  </si>
  <si>
    <t>42.04.060</t>
  </si>
  <si>
    <t>42.04.080</t>
  </si>
  <si>
    <t>42.04.120</t>
  </si>
  <si>
    <t>42.04.140</t>
  </si>
  <si>
    <t>42.04.160</t>
  </si>
  <si>
    <t>42.05.010</t>
  </si>
  <si>
    <t>42.05.020</t>
  </si>
  <si>
    <t>42.05.030</t>
  </si>
  <si>
    <t>42.05.050</t>
  </si>
  <si>
    <t>42.05.070</t>
  </si>
  <si>
    <t>42.05.100</t>
  </si>
  <si>
    <t>42.05.110</t>
  </si>
  <si>
    <t>42.05.120</t>
  </si>
  <si>
    <t>42.05.140</t>
  </si>
  <si>
    <t>42.05.160</t>
  </si>
  <si>
    <t>42.05.170</t>
  </si>
  <si>
    <t>42.05.180</t>
  </si>
  <si>
    <t>42.05.190</t>
  </si>
  <si>
    <t>42.05.200</t>
  </si>
  <si>
    <t>42.05.210</t>
  </si>
  <si>
    <t>42.05.220</t>
  </si>
  <si>
    <t>42.05.230</t>
  </si>
  <si>
    <t>42.05.240</t>
  </si>
  <si>
    <t>42.05.250</t>
  </si>
  <si>
    <t>42.05.260</t>
  </si>
  <si>
    <t>42.05.270</t>
  </si>
  <si>
    <t>42.05.290</t>
  </si>
  <si>
    <t>42.05.300</t>
  </si>
  <si>
    <t>42.05.310</t>
  </si>
  <si>
    <t>42.05.320</t>
  </si>
  <si>
    <t>42.05.330</t>
  </si>
  <si>
    <t>42.05.340</t>
  </si>
  <si>
    <t>42.05.370</t>
  </si>
  <si>
    <t>42.05.380</t>
  </si>
  <si>
    <t>42.05.390</t>
  </si>
  <si>
    <t>42.05.410</t>
  </si>
  <si>
    <t>42.05.440</t>
  </si>
  <si>
    <t>42.05.450</t>
  </si>
  <si>
    <t>42.05.510</t>
  </si>
  <si>
    <t>42.05.520</t>
  </si>
  <si>
    <t>42.05.550</t>
  </si>
  <si>
    <t>42.05.560</t>
  </si>
  <si>
    <t>42.05.570</t>
  </si>
  <si>
    <t>42.05.580</t>
  </si>
  <si>
    <t>42.05.590</t>
  </si>
  <si>
    <t>42.05.620</t>
  </si>
  <si>
    <t>42.05.630</t>
  </si>
  <si>
    <t>42.05.650</t>
  </si>
  <si>
    <t>42.20.080</t>
  </si>
  <si>
    <t>42.20.090</t>
  </si>
  <si>
    <t>42.20.120</t>
  </si>
  <si>
    <t>42.20.130</t>
  </si>
  <si>
    <t>42.20.150</t>
  </si>
  <si>
    <t>42.20.160</t>
  </si>
  <si>
    <t>42.20.170</t>
  </si>
  <si>
    <t>42.20.190</t>
  </si>
  <si>
    <t>42.20.210</t>
  </si>
  <si>
    <t>42.20.220</t>
  </si>
  <si>
    <t>42.20.230</t>
  </si>
  <si>
    <t>42.20.240</t>
  </si>
  <si>
    <t>42.20.250</t>
  </si>
  <si>
    <t>42.20.260</t>
  </si>
  <si>
    <t>42.20.270</t>
  </si>
  <si>
    <t>42.20.280</t>
  </si>
  <si>
    <t>42.20.290</t>
  </si>
  <si>
    <t>42.20.300</t>
  </si>
  <si>
    <t>42.20.310</t>
  </si>
  <si>
    <t>42.20.320</t>
  </si>
  <si>
    <t>43.02.010</t>
  </si>
  <si>
    <t>43.02.070</t>
  </si>
  <si>
    <t>43.02.080</t>
  </si>
  <si>
    <t>43.02.100</t>
  </si>
  <si>
    <t>43.02.140</t>
  </si>
  <si>
    <t>43.02.160</t>
  </si>
  <si>
    <t>43.02.170</t>
  </si>
  <si>
    <t>43.02.180</t>
  </si>
  <si>
    <t>43.03.050</t>
  </si>
  <si>
    <t>43.03.130</t>
  </si>
  <si>
    <t>43.03.220</t>
  </si>
  <si>
    <t>43.03.230</t>
  </si>
  <si>
    <t>43.03.240</t>
  </si>
  <si>
    <t>43.03.500</t>
  </si>
  <si>
    <t>43.03.510</t>
  </si>
  <si>
    <t>43.03.550</t>
  </si>
  <si>
    <t>43.04.020</t>
  </si>
  <si>
    <t>43.05.030</t>
  </si>
  <si>
    <t>43.06.010</t>
  </si>
  <si>
    <t>43.10.050</t>
  </si>
  <si>
    <t>43.10.090</t>
  </si>
  <si>
    <t>43.10.110</t>
  </si>
  <si>
    <t>43.10.130</t>
  </si>
  <si>
    <t>43.10.210</t>
  </si>
  <si>
    <t>43.10.230</t>
  </si>
  <si>
    <t>43.10.250</t>
  </si>
  <si>
    <t>43.10.290</t>
  </si>
  <si>
    <t>43.10.450</t>
  </si>
  <si>
    <t>43.10.480</t>
  </si>
  <si>
    <t>43.10.490</t>
  </si>
  <si>
    <t>43.10.620</t>
  </si>
  <si>
    <t>43.10.670</t>
  </si>
  <si>
    <t>43.10.730</t>
  </si>
  <si>
    <t>43.10.740</t>
  </si>
  <si>
    <t>43.10.750</t>
  </si>
  <si>
    <t>43.10.770</t>
  </si>
  <si>
    <t>43.10.780</t>
  </si>
  <si>
    <t>43.11.050</t>
  </si>
  <si>
    <t>43.11.060</t>
  </si>
  <si>
    <t>43.11.100</t>
  </si>
  <si>
    <t>43.11.110</t>
  </si>
  <si>
    <t>43.11.130</t>
  </si>
  <si>
    <t>43.11.150</t>
  </si>
  <si>
    <t>43.11.320</t>
  </si>
  <si>
    <t>43.11.330</t>
  </si>
  <si>
    <t>43.11.360</t>
  </si>
  <si>
    <t>43.11.370</t>
  </si>
  <si>
    <t>43.11.380</t>
  </si>
  <si>
    <t>43.11.390</t>
  </si>
  <si>
    <t>43.11.400</t>
  </si>
  <si>
    <t>43.11.410</t>
  </si>
  <si>
    <t>43.11.420</t>
  </si>
  <si>
    <t>43.11.460</t>
  </si>
  <si>
    <t>43.20.130</t>
  </si>
  <si>
    <t>43.20.140</t>
  </si>
  <si>
    <t>43.20.200</t>
  </si>
  <si>
    <t>43.20.210</t>
  </si>
  <si>
    <t>44.01.030</t>
  </si>
  <si>
    <t>44.01.050</t>
  </si>
  <si>
    <t>44.01.070</t>
  </si>
  <si>
    <t>44.01.100</t>
  </si>
  <si>
    <t>44.01.110</t>
  </si>
  <si>
    <t>44.01.160</t>
  </si>
  <si>
    <t>44.01.170</t>
  </si>
  <si>
    <t>44.01.200</t>
  </si>
  <si>
    <t>44.01.240</t>
  </si>
  <si>
    <t>44.01.270</t>
  </si>
  <si>
    <t>44.01.310</t>
  </si>
  <si>
    <t>44.01.360</t>
  </si>
  <si>
    <t>44.01.370</t>
  </si>
  <si>
    <t>44.01.610</t>
  </si>
  <si>
    <t>44.01.680</t>
  </si>
  <si>
    <t>44.01.690</t>
  </si>
  <si>
    <t>44.01.800</t>
  </si>
  <si>
    <t>44.01.850</t>
  </si>
  <si>
    <t>44.02.100</t>
  </si>
  <si>
    <t>44.02.200</t>
  </si>
  <si>
    <t>44.03.010</t>
  </si>
  <si>
    <t>44.03.020</t>
  </si>
  <si>
    <t>44.03.030</t>
  </si>
  <si>
    <t>44.03.040</t>
  </si>
  <si>
    <t>44.03.050</t>
  </si>
  <si>
    <t>44.03.080</t>
  </si>
  <si>
    <t>44.03.090</t>
  </si>
  <si>
    <t>44.03.130</t>
  </si>
  <si>
    <t>44.03.180</t>
  </si>
  <si>
    <t>44.03.210</t>
  </si>
  <si>
    <t>44.03.260</t>
  </si>
  <si>
    <t>44.03.300</t>
  </si>
  <si>
    <t>44.03.360</t>
  </si>
  <si>
    <t>44.03.370</t>
  </si>
  <si>
    <t>44.03.380</t>
  </si>
  <si>
    <t>44.03.400</t>
  </si>
  <si>
    <t>44.03.420</t>
  </si>
  <si>
    <t>44.03.430</t>
  </si>
  <si>
    <t>44.03.440</t>
  </si>
  <si>
    <t>44.03.450</t>
  </si>
  <si>
    <t>44.03.470</t>
  </si>
  <si>
    <t>44.03.500</t>
  </si>
  <si>
    <t>44.03.510</t>
  </si>
  <si>
    <t>44.03.590</t>
  </si>
  <si>
    <t>44.03.630</t>
  </si>
  <si>
    <t>44.03.640</t>
  </si>
  <si>
    <t>44.03.670</t>
  </si>
  <si>
    <t>44.03.690</t>
  </si>
  <si>
    <t>44.03.700</t>
  </si>
  <si>
    <t>44.03.720</t>
  </si>
  <si>
    <t>44.03.900</t>
  </si>
  <si>
    <t>44.03.920</t>
  </si>
  <si>
    <t>44.03.940</t>
  </si>
  <si>
    <t>44.03.950</t>
  </si>
  <si>
    <t>44.04.030</t>
  </si>
  <si>
    <t>44.04.040</t>
  </si>
  <si>
    <t>44.04.050</t>
  </si>
  <si>
    <t>44.06.010</t>
  </si>
  <si>
    <t>44.06.100</t>
  </si>
  <si>
    <t>44.06.200</t>
  </si>
  <si>
    <t>44.06.250</t>
  </si>
  <si>
    <t>44.06.300</t>
  </si>
  <si>
    <t>44.06.310</t>
  </si>
  <si>
    <t>44.06.320</t>
  </si>
  <si>
    <t>44.06.330</t>
  </si>
  <si>
    <t>44.06.360</t>
  </si>
  <si>
    <t>44.06.400</t>
  </si>
  <si>
    <t>44.06.410</t>
  </si>
  <si>
    <t>44.06.470</t>
  </si>
  <si>
    <t>44.06.520</t>
  </si>
  <si>
    <t>44.06.570</t>
  </si>
  <si>
    <t>44.06.600</t>
  </si>
  <si>
    <t>44.06.610</t>
  </si>
  <si>
    <t>44.06.700</t>
  </si>
  <si>
    <t>44.06.710</t>
  </si>
  <si>
    <t>44.06.750</t>
  </si>
  <si>
    <t>44.20.010</t>
  </si>
  <si>
    <t>44.20.020</t>
  </si>
  <si>
    <t>44.20.040</t>
  </si>
  <si>
    <t>44.20.060</t>
  </si>
  <si>
    <t>44.20.080</t>
  </si>
  <si>
    <t>44.20.100</t>
  </si>
  <si>
    <t>44.20.110</t>
  </si>
  <si>
    <t>44.20.120</t>
  </si>
  <si>
    <t>44.20.130</t>
  </si>
  <si>
    <t>44.20.150</t>
  </si>
  <si>
    <t>44.20.160</t>
  </si>
  <si>
    <t>44.20.180</t>
  </si>
  <si>
    <t>44.20.200</t>
  </si>
  <si>
    <t>44.20.220</t>
  </si>
  <si>
    <t>44.20.230</t>
  </si>
  <si>
    <t>44.20.240</t>
  </si>
  <si>
    <t>44.20.260</t>
  </si>
  <si>
    <t>44.20.280</t>
  </si>
  <si>
    <t>44.20.300</t>
  </si>
  <si>
    <t>44.20.310</t>
  </si>
  <si>
    <t>44.20.390</t>
  </si>
  <si>
    <t>44.20.620</t>
  </si>
  <si>
    <t>44.20.640</t>
  </si>
  <si>
    <t>44.20.650</t>
  </si>
  <si>
    <t>45.01.020</t>
  </si>
  <si>
    <t>45.01.040</t>
  </si>
  <si>
    <t>45.01.060</t>
  </si>
  <si>
    <t>45.01.080</t>
  </si>
  <si>
    <t>45.02.020</t>
  </si>
  <si>
    <t>45.02.040</t>
  </si>
  <si>
    <t>45.02.060</t>
  </si>
  <si>
    <t>45.02.080</t>
  </si>
  <si>
    <t>45.02.200</t>
  </si>
  <si>
    <t>45.03.010</t>
  </si>
  <si>
    <t>45.03.030</t>
  </si>
  <si>
    <t>45.03.100</t>
  </si>
  <si>
    <t>45.03.110</t>
  </si>
  <si>
    <t>45.03.200</t>
  </si>
  <si>
    <t>45.20.020</t>
  </si>
  <si>
    <t>46.01.010</t>
  </si>
  <si>
    <t>46.01.020</t>
  </si>
  <si>
    <t>46.01.030</t>
  </si>
  <si>
    <t>46.01.040</t>
  </si>
  <si>
    <t>46.01.050</t>
  </si>
  <si>
    <t>46.01.060</t>
  </si>
  <si>
    <t>46.01.070</t>
  </si>
  <si>
    <t>46.01.080</t>
  </si>
  <si>
    <t>46.01.090</t>
  </si>
  <si>
    <t>46.02.010</t>
  </si>
  <si>
    <t>46.02.050</t>
  </si>
  <si>
    <t>46.02.060</t>
  </si>
  <si>
    <t>46.02.070</t>
  </si>
  <si>
    <t>46.03.040</t>
  </si>
  <si>
    <t>46.03.050</t>
  </si>
  <si>
    <t>46.03.060</t>
  </si>
  <si>
    <t>46.03.080</t>
  </si>
  <si>
    <t>46.04.010</t>
  </si>
  <si>
    <t>46.04.020</t>
  </si>
  <si>
    <t>46.04.030</t>
  </si>
  <si>
    <t>46.04.040</t>
  </si>
  <si>
    <t>46.04.050</t>
  </si>
  <si>
    <t>46.04.070</t>
  </si>
  <si>
    <t>46.04.080</t>
  </si>
  <si>
    <t>46.04.090</t>
  </si>
  <si>
    <t>46.05.020</t>
  </si>
  <si>
    <t>46.05.040</t>
  </si>
  <si>
    <t>46.05.050</t>
  </si>
  <si>
    <t>46.05.060</t>
  </si>
  <si>
    <t>46.05.070</t>
  </si>
  <si>
    <t>46.05.090</t>
  </si>
  <si>
    <t>46.07.010</t>
  </si>
  <si>
    <t>46.07.020</t>
  </si>
  <si>
    <t>46.07.030</t>
  </si>
  <si>
    <t>46.07.040</t>
  </si>
  <si>
    <t>46.07.050</t>
  </si>
  <si>
    <t>46.07.060</t>
  </si>
  <si>
    <t>46.07.070</t>
  </si>
  <si>
    <t>46.07.080</t>
  </si>
  <si>
    <t>46.07.090</t>
  </si>
  <si>
    <t>46.07.100</t>
  </si>
  <si>
    <t>46.08.010</t>
  </si>
  <si>
    <t>46.08.020</t>
  </si>
  <si>
    <t>46.08.030</t>
  </si>
  <si>
    <t>46.08.040</t>
  </si>
  <si>
    <t>46.08.050</t>
  </si>
  <si>
    <t>46.08.070</t>
  </si>
  <si>
    <t>46.08.080</t>
  </si>
  <si>
    <t>46.08.100</t>
  </si>
  <si>
    <t>46.08.110</t>
  </si>
  <si>
    <t>46.09.050</t>
  </si>
  <si>
    <t>46.09.060</t>
  </si>
  <si>
    <t>46.09.070</t>
  </si>
  <si>
    <t>46.09.080</t>
  </si>
  <si>
    <t>46.09.100</t>
  </si>
  <si>
    <t>46.09.110</t>
  </si>
  <si>
    <t>46.09.120</t>
  </si>
  <si>
    <t>46.09.130</t>
  </si>
  <si>
    <t>46.09.150</t>
  </si>
  <si>
    <t>46.09.160</t>
  </si>
  <si>
    <t>46.09.170</t>
  </si>
  <si>
    <t>46.09.180</t>
  </si>
  <si>
    <t>46.09.200</t>
  </si>
  <si>
    <t>46.09.210</t>
  </si>
  <si>
    <t>46.09.230</t>
  </si>
  <si>
    <t>46.09.240</t>
  </si>
  <si>
    <t>46.09.250</t>
  </si>
  <si>
    <t>46.09.260</t>
  </si>
  <si>
    <t>46.09.270</t>
  </si>
  <si>
    <t>46.09.280</t>
  </si>
  <si>
    <t>46.09.290</t>
  </si>
  <si>
    <t>46.09.300</t>
  </si>
  <si>
    <t>46.09.320</t>
  </si>
  <si>
    <t>46.09.330</t>
  </si>
  <si>
    <t>46.09.340</t>
  </si>
  <si>
    <t>46.09.350</t>
  </si>
  <si>
    <t>46.09.360</t>
  </si>
  <si>
    <t>46.09.370</t>
  </si>
  <si>
    <t>46.09.400</t>
  </si>
  <si>
    <t>46.09.410</t>
  </si>
  <si>
    <t>46.09.420</t>
  </si>
  <si>
    <t>46.10.010</t>
  </si>
  <si>
    <t>46.10.020</t>
  </si>
  <si>
    <t>46.10.030</t>
  </si>
  <si>
    <t>46.10.040</t>
  </si>
  <si>
    <t>46.10.050</t>
  </si>
  <si>
    <t>46.10.060</t>
  </si>
  <si>
    <t>46.10.070</t>
  </si>
  <si>
    <t>46.10.080</t>
  </si>
  <si>
    <t>46.10.090</t>
  </si>
  <si>
    <t>46.10.200</t>
  </si>
  <si>
    <t>46.10.210</t>
  </si>
  <si>
    <t>46.10.220</t>
  </si>
  <si>
    <t>46.10.230</t>
  </si>
  <si>
    <t>46.10.240</t>
  </si>
  <si>
    <t>46.10.250</t>
  </si>
  <si>
    <t>46.12.010</t>
  </si>
  <si>
    <t>46.12.020</t>
  </si>
  <si>
    <t>46.12.050</t>
  </si>
  <si>
    <t>46.12.060</t>
  </si>
  <si>
    <t>46.12.070</t>
  </si>
  <si>
    <t>46.12.080</t>
  </si>
  <si>
    <t>46.12.100</t>
  </si>
  <si>
    <t>46.12.120</t>
  </si>
  <si>
    <t>46.12.140</t>
  </si>
  <si>
    <t>46.12.150</t>
  </si>
  <si>
    <t>46.12.160</t>
  </si>
  <si>
    <t>46.12.170</t>
  </si>
  <si>
    <t>46.12.180</t>
  </si>
  <si>
    <t>46.12.190</t>
  </si>
  <si>
    <t>46.12.200</t>
  </si>
  <si>
    <t>46.12.210</t>
  </si>
  <si>
    <t>46.12.220</t>
  </si>
  <si>
    <t>46.12.240</t>
  </si>
  <si>
    <t>46.12.250</t>
  </si>
  <si>
    <t>46.12.260</t>
  </si>
  <si>
    <t>46.12.270</t>
  </si>
  <si>
    <t>46.12.280</t>
  </si>
  <si>
    <t>46.12.290</t>
  </si>
  <si>
    <t>46.12.300</t>
  </si>
  <si>
    <t>46.12.310</t>
  </si>
  <si>
    <t>46.12.320</t>
  </si>
  <si>
    <t>46.12.330</t>
  </si>
  <si>
    <t>46.12.340</t>
  </si>
  <si>
    <t>46.13.010</t>
  </si>
  <si>
    <t>46.13.020</t>
  </si>
  <si>
    <t>46.13.030</t>
  </si>
  <si>
    <t>46.14.020</t>
  </si>
  <si>
    <t>46.14.030</t>
  </si>
  <si>
    <t>46.14.040</t>
  </si>
  <si>
    <t>46.14.050</t>
  </si>
  <si>
    <t>46.14.060</t>
  </si>
  <si>
    <t>46.14.490</t>
  </si>
  <si>
    <t>46.14.510</t>
  </si>
  <si>
    <t>46.14.520</t>
  </si>
  <si>
    <t>46.14.530</t>
  </si>
  <si>
    <t>46.14.540</t>
  </si>
  <si>
    <t>46.14.550</t>
  </si>
  <si>
    <t>46.14.560</t>
  </si>
  <si>
    <t>46.18.010</t>
  </si>
  <si>
    <t>46.18.020</t>
  </si>
  <si>
    <t>46.18.030</t>
  </si>
  <si>
    <t>46.18.040</t>
  </si>
  <si>
    <t>46.18.050</t>
  </si>
  <si>
    <t>46.18.060</t>
  </si>
  <si>
    <t>46.18.090</t>
  </si>
  <si>
    <t>46.18.100</t>
  </si>
  <si>
    <t>46.18.110</t>
  </si>
  <si>
    <t>46.18.120</t>
  </si>
  <si>
    <t>46.18.130</t>
  </si>
  <si>
    <t>46.18.140</t>
  </si>
  <si>
    <t>46.18.170</t>
  </si>
  <si>
    <t>46.18.180</t>
  </si>
  <si>
    <t>46.18.190</t>
  </si>
  <si>
    <t>46.18.410</t>
  </si>
  <si>
    <t>46.18.420</t>
  </si>
  <si>
    <t>46.18.430</t>
  </si>
  <si>
    <t>46.18.560</t>
  </si>
  <si>
    <t>46.18.570</t>
  </si>
  <si>
    <t>Curva de 90° em ferro fundido com flanges, classe PN-10, DN= 50mm</t>
  </si>
  <si>
    <t>46.19.500</t>
  </si>
  <si>
    <t>46.19.510</t>
  </si>
  <si>
    <t>46.19.520</t>
  </si>
  <si>
    <t>46.19.530</t>
  </si>
  <si>
    <t>46.19.600</t>
  </si>
  <si>
    <t>46.19.610</t>
  </si>
  <si>
    <t>46.19.620</t>
  </si>
  <si>
    <t>46.19.630</t>
  </si>
  <si>
    <t>46.20.010</t>
  </si>
  <si>
    <t>46.20.020</t>
  </si>
  <si>
    <t>46.21.040</t>
  </si>
  <si>
    <t>46.21.060</t>
  </si>
  <si>
    <t>46.21.080</t>
  </si>
  <si>
    <t>46.21.090</t>
  </si>
  <si>
    <t>46.21.100</t>
  </si>
  <si>
    <t>46.21.110</t>
  </si>
  <si>
    <t>46.23.110</t>
  </si>
  <si>
    <t>46.23.120</t>
  </si>
  <si>
    <t>46.23.130</t>
  </si>
  <si>
    <t>46.23.140</t>
  </si>
  <si>
    <t>46.23.150</t>
  </si>
  <si>
    <t>46.23.160</t>
  </si>
  <si>
    <t>46.23.170</t>
  </si>
  <si>
    <t>46.23.180</t>
  </si>
  <si>
    <t>46.26.010</t>
  </si>
  <si>
    <t>46.26.020</t>
  </si>
  <si>
    <t>46.26.030</t>
  </si>
  <si>
    <t>46.26.040</t>
  </si>
  <si>
    <t>46.26.050</t>
  </si>
  <si>
    <t>46.26.060</t>
  </si>
  <si>
    <t>46.26.070</t>
  </si>
  <si>
    <t>46.26.080</t>
  </si>
  <si>
    <t>46.26.090</t>
  </si>
  <si>
    <t>46.26.100</t>
  </si>
  <si>
    <t>46.26.110</t>
  </si>
  <si>
    <t>46.26.120</t>
  </si>
  <si>
    <t>46.26.130</t>
  </si>
  <si>
    <t>46.26.140</t>
  </si>
  <si>
    <t>46.26.150</t>
  </si>
  <si>
    <t>46.26.200</t>
  </si>
  <si>
    <t>46.26.210</t>
  </si>
  <si>
    <t>46.26.400</t>
  </si>
  <si>
    <t>46.26.410</t>
  </si>
  <si>
    <t>46.26.420</t>
  </si>
  <si>
    <t>46.26.430</t>
  </si>
  <si>
    <t>46.26.440</t>
  </si>
  <si>
    <t>46.26.460</t>
  </si>
  <si>
    <t>46.26.470</t>
  </si>
  <si>
    <t>46.26.480</t>
  </si>
  <si>
    <t>46.26.490</t>
  </si>
  <si>
    <t>46.26.500</t>
  </si>
  <si>
    <t>46.26.510</t>
  </si>
  <si>
    <t>46.26.520</t>
  </si>
  <si>
    <t>46.26.540</t>
  </si>
  <si>
    <t>46.26.550</t>
  </si>
  <si>
    <t>46.26.560</t>
  </si>
  <si>
    <t>46.26.580</t>
  </si>
  <si>
    <t>46.26.590</t>
  </si>
  <si>
    <t>46.26.600</t>
  </si>
  <si>
    <t>46.26.610</t>
  </si>
  <si>
    <t>46.26.640</t>
  </si>
  <si>
    <t>46.26.690</t>
  </si>
  <si>
    <t>46.26.700</t>
  </si>
  <si>
    <t>46.26.710</t>
  </si>
  <si>
    <t>46.26.720</t>
  </si>
  <si>
    <t>46.26.730</t>
  </si>
  <si>
    <t>46.26.740</t>
  </si>
  <si>
    <t>46.26.800</t>
  </si>
  <si>
    <t>46.26.810</t>
  </si>
  <si>
    <t>46.26.820</t>
  </si>
  <si>
    <t>46.26.830</t>
  </si>
  <si>
    <t>46.26.840</t>
  </si>
  <si>
    <t>46.26.900</t>
  </si>
  <si>
    <t>46.26.910</t>
  </si>
  <si>
    <t>46.26.920</t>
  </si>
  <si>
    <t>46.26.930</t>
  </si>
  <si>
    <t>46.27.050</t>
  </si>
  <si>
    <t>46.27.060</t>
  </si>
  <si>
    <t>46.27.070</t>
  </si>
  <si>
    <t>46.27.080</t>
  </si>
  <si>
    <t>46.27.090</t>
  </si>
  <si>
    <t>46.27.100</t>
  </si>
  <si>
    <t>46.27.110</t>
  </si>
  <si>
    <t>47.01.010</t>
  </si>
  <si>
    <t>47.01.020</t>
  </si>
  <si>
    <t>47.01.030</t>
  </si>
  <si>
    <t>47.01.040</t>
  </si>
  <si>
    <t>47.01.050</t>
  </si>
  <si>
    <t>47.01.060</t>
  </si>
  <si>
    <t>47.01.070</t>
  </si>
  <si>
    <t>47.01.080</t>
  </si>
  <si>
    <t>47.01.090</t>
  </si>
  <si>
    <t>47.01.130</t>
  </si>
  <si>
    <t>47.01.170</t>
  </si>
  <si>
    <t>47.01.180</t>
  </si>
  <si>
    <t>47.01.190</t>
  </si>
  <si>
    <t>47.01.210</t>
  </si>
  <si>
    <t>47.01.220</t>
  </si>
  <si>
    <t>47.02.010</t>
  </si>
  <si>
    <t>47.02.020</t>
  </si>
  <si>
    <t>47.02.030</t>
  </si>
  <si>
    <t>47.02.040</t>
  </si>
  <si>
    <t>47.02.050</t>
  </si>
  <si>
    <t>47.02.100</t>
  </si>
  <si>
    <t>47.02.110</t>
  </si>
  <si>
    <t>47.02.200</t>
  </si>
  <si>
    <t>47.02.210</t>
  </si>
  <si>
    <t>47.04.020</t>
  </si>
  <si>
    <t>47.04.030</t>
  </si>
  <si>
    <t>47.04.040</t>
  </si>
  <si>
    <t>47.04.050</t>
  </si>
  <si>
    <t>47.04.080</t>
  </si>
  <si>
    <t>47.04.090</t>
  </si>
  <si>
    <t>47.04.100</t>
  </si>
  <si>
    <t>47.04.110</t>
  </si>
  <si>
    <t>47.04.120</t>
  </si>
  <si>
    <t>47.04.180</t>
  </si>
  <si>
    <t>47.05.010</t>
  </si>
  <si>
    <t>47.05.020</t>
  </si>
  <si>
    <t>47.05.030</t>
  </si>
  <si>
    <t>47.05.040</t>
  </si>
  <si>
    <t>47.05.050</t>
  </si>
  <si>
    <t>47.05.060</t>
  </si>
  <si>
    <t>47.05.070</t>
  </si>
  <si>
    <t>47.05.080</t>
  </si>
  <si>
    <t>47.05.100</t>
  </si>
  <si>
    <t>47.05.110</t>
  </si>
  <si>
    <t>47.05.120</t>
  </si>
  <si>
    <t>47.05.130</t>
  </si>
  <si>
    <t>47.05.140</t>
  </si>
  <si>
    <t>47.05.150</t>
  </si>
  <si>
    <t>47.05.160</t>
  </si>
  <si>
    <t>47.05.170</t>
  </si>
  <si>
    <t>47.05.180</t>
  </si>
  <si>
    <t>47.05.190</t>
  </si>
  <si>
    <t>47.05.200</t>
  </si>
  <si>
    <t>47.05.210</t>
  </si>
  <si>
    <t>47.05.220</t>
  </si>
  <si>
    <t>47.05.230</t>
  </si>
  <si>
    <t>47.05.240</t>
  </si>
  <si>
    <t>47.05.260</t>
  </si>
  <si>
    <t>47.05.270</t>
  </si>
  <si>
    <t>47.05.280</t>
  </si>
  <si>
    <t>47.05.290</t>
  </si>
  <si>
    <t>47.05.300</t>
  </si>
  <si>
    <t>47.05.310</t>
  </si>
  <si>
    <t>47.05.340</t>
  </si>
  <si>
    <t>47.05.350</t>
  </si>
  <si>
    <t>47.05.360</t>
  </si>
  <si>
    <t>47.05.370</t>
  </si>
  <si>
    <t>47.05.390</t>
  </si>
  <si>
    <t>47.05.400</t>
  </si>
  <si>
    <t>47.05.410</t>
  </si>
  <si>
    <t>47.05.420</t>
  </si>
  <si>
    <t>47.05.430</t>
  </si>
  <si>
    <t>47.05.450</t>
  </si>
  <si>
    <t>47.05.460</t>
  </si>
  <si>
    <t>47.05.580</t>
  </si>
  <si>
    <t>47.06.030</t>
  </si>
  <si>
    <t>47.06.040</t>
  </si>
  <si>
    <t>47.06.050</t>
  </si>
  <si>
    <t>47.06.060</t>
  </si>
  <si>
    <t>47.06.070</t>
  </si>
  <si>
    <t>47.06.080</t>
  </si>
  <si>
    <t>47.06.090</t>
  </si>
  <si>
    <t>47.06.100</t>
  </si>
  <si>
    <t>47.06.110</t>
  </si>
  <si>
    <t>47.06.180</t>
  </si>
  <si>
    <t>47.06.310</t>
  </si>
  <si>
    <t>47.06.320</t>
  </si>
  <si>
    <t>47.06.330</t>
  </si>
  <si>
    <t>47.06.340</t>
  </si>
  <si>
    <t>47.06.350</t>
  </si>
  <si>
    <t>47.07.010</t>
  </si>
  <si>
    <t>47.07.020</t>
  </si>
  <si>
    <t>47.07.030</t>
  </si>
  <si>
    <t>47.07.090</t>
  </si>
  <si>
    <t>47.09.010</t>
  </si>
  <si>
    <t>47.09.020</t>
  </si>
  <si>
    <t>47.09.030</t>
  </si>
  <si>
    <t>47.09.040</t>
  </si>
  <si>
    <t>47.10.010</t>
  </si>
  <si>
    <t>47.11.080</t>
  </si>
  <si>
    <t>47.11.100</t>
  </si>
  <si>
    <t>47.12.040</t>
  </si>
  <si>
    <t>47.12.270</t>
  </si>
  <si>
    <t>47.12.280</t>
  </si>
  <si>
    <t>47.12.290</t>
  </si>
  <si>
    <t>47.12.300</t>
  </si>
  <si>
    <t>47.12.310</t>
  </si>
  <si>
    <t>47.12.320</t>
  </si>
  <si>
    <t>47.12.330</t>
  </si>
  <si>
    <t>47.12.340</t>
  </si>
  <si>
    <t>47.12.350</t>
  </si>
  <si>
    <t>47.14.020</t>
  </si>
  <si>
    <t>47.14.200</t>
  </si>
  <si>
    <t>47.20.010</t>
  </si>
  <si>
    <t>47.20.020</t>
  </si>
  <si>
    <t>47.20.030</t>
  </si>
  <si>
    <t>47.20.070</t>
  </si>
  <si>
    <t>47.20.080</t>
  </si>
  <si>
    <t>47.20.100</t>
  </si>
  <si>
    <t>47.20.120</t>
  </si>
  <si>
    <t>47.20.190</t>
  </si>
  <si>
    <t>47.20.300</t>
  </si>
  <si>
    <t>47.20.320</t>
  </si>
  <si>
    <t>47.20.330</t>
  </si>
  <si>
    <t>48.02.300</t>
  </si>
  <si>
    <t>48.02.310</t>
  </si>
  <si>
    <t>48.03.130</t>
  </si>
  <si>
    <t>48.05.010</t>
  </si>
  <si>
    <t>48.05.020</t>
  </si>
  <si>
    <t>48.05.030</t>
  </si>
  <si>
    <t>48.05.040</t>
  </si>
  <si>
    <t>48.05.050</t>
  </si>
  <si>
    <t>48.05.070</t>
  </si>
  <si>
    <t>48.20.020</t>
  </si>
  <si>
    <t>48.20.040</t>
  </si>
  <si>
    <t>48.20.060</t>
  </si>
  <si>
    <t>49.01.020</t>
  </si>
  <si>
    <t>49.01.030</t>
  </si>
  <si>
    <t>49.01.040</t>
  </si>
  <si>
    <t>49.01.050</t>
  </si>
  <si>
    <t>49.01.070</t>
  </si>
  <si>
    <t>49.03.020</t>
  </si>
  <si>
    <t>49.04.010</t>
  </si>
  <si>
    <t>49.05.020</t>
  </si>
  <si>
    <t>49.05.040</t>
  </si>
  <si>
    <t>49.06.010</t>
  </si>
  <si>
    <t>49.06.020</t>
  </si>
  <si>
    <t>49.06.030</t>
  </si>
  <si>
    <t>49.06.080</t>
  </si>
  <si>
    <t>49.06.110</t>
  </si>
  <si>
    <t>49.06.160</t>
  </si>
  <si>
    <t>49.06.170</t>
  </si>
  <si>
    <t>49.06.190</t>
  </si>
  <si>
    <t>49.06.200</t>
  </si>
  <si>
    <t>49.06.210</t>
  </si>
  <si>
    <t>49.06.400</t>
  </si>
  <si>
    <t>49.06.410</t>
  </si>
  <si>
    <t>49.06.420</t>
  </si>
  <si>
    <t>49.06.430</t>
  </si>
  <si>
    <t>49.06.440</t>
  </si>
  <si>
    <t>49.06.450</t>
  </si>
  <si>
    <t>49.06.460</t>
  </si>
  <si>
    <t>49.06.480</t>
  </si>
  <si>
    <t>49.06.550</t>
  </si>
  <si>
    <t>49.06.560</t>
  </si>
  <si>
    <t>49.08.250</t>
  </si>
  <si>
    <t>49.11.130</t>
  </si>
  <si>
    <t>49.11.140</t>
  </si>
  <si>
    <t>49.12.010</t>
  </si>
  <si>
    <t>49.12.030</t>
  </si>
  <si>
    <t>49.12.050</t>
  </si>
  <si>
    <t>49.12.110</t>
  </si>
  <si>
    <t>49.12.120</t>
  </si>
  <si>
    <t>49.12.140</t>
  </si>
  <si>
    <t>49.13.010</t>
  </si>
  <si>
    <t>49.13.020</t>
  </si>
  <si>
    <t>49.13.030</t>
  </si>
  <si>
    <t>49.13.040</t>
  </si>
  <si>
    <t>49.14.010</t>
  </si>
  <si>
    <t>49.14.020</t>
  </si>
  <si>
    <t>49.14.030</t>
  </si>
  <si>
    <t>49.15.010</t>
  </si>
  <si>
    <t>49.15.030</t>
  </si>
  <si>
    <t>49.15.040</t>
  </si>
  <si>
    <t>49.15.050</t>
  </si>
  <si>
    <t>49.15.060</t>
  </si>
  <si>
    <t>49.15.100</t>
  </si>
  <si>
    <t>50.01.030</t>
  </si>
  <si>
    <t>50.01.060</t>
  </si>
  <si>
    <t>50.01.080</t>
  </si>
  <si>
    <t>50.01.090</t>
  </si>
  <si>
    <t>50.01.100</t>
  </si>
  <si>
    <t>50.01.110</t>
  </si>
  <si>
    <t>50.01.130</t>
  </si>
  <si>
    <t>50.01.160</t>
  </si>
  <si>
    <t>50.01.170</t>
  </si>
  <si>
    <t>50.01.180</t>
  </si>
  <si>
    <t>50.01.190</t>
  </si>
  <si>
    <t>50.01.200</t>
  </si>
  <si>
    <t>50.01.210</t>
  </si>
  <si>
    <t>50.01.220</t>
  </si>
  <si>
    <t>50.01.320</t>
  </si>
  <si>
    <t>50.01.330</t>
  </si>
  <si>
    <t>50.01.340</t>
  </si>
  <si>
    <t>50.02.020</t>
  </si>
  <si>
    <t>50.02.050</t>
  </si>
  <si>
    <t>50.02.060</t>
  </si>
  <si>
    <t>50.02.080</t>
  </si>
  <si>
    <t>50.05.060</t>
  </si>
  <si>
    <t>50.05.080</t>
  </si>
  <si>
    <t>50.05.160</t>
  </si>
  <si>
    <t>50.05.170</t>
  </si>
  <si>
    <t>50.05.210</t>
  </si>
  <si>
    <t>50.05.230</t>
  </si>
  <si>
    <t>50.05.250</t>
  </si>
  <si>
    <t>50.05.270</t>
  </si>
  <si>
    <t>50.05.280</t>
  </si>
  <si>
    <t>50.05.400</t>
  </si>
  <si>
    <t>50.05.430</t>
  </si>
  <si>
    <t>50.05.440</t>
  </si>
  <si>
    <t>50.05.450</t>
  </si>
  <si>
    <t>50.05.470</t>
  </si>
  <si>
    <t>50.05.490</t>
  </si>
  <si>
    <t>Sinalizador audiovisual endereçável com LED</t>
  </si>
  <si>
    <t>50.10.030</t>
  </si>
  <si>
    <t>50.10.050</t>
  </si>
  <si>
    <t>50.10.060</t>
  </si>
  <si>
    <t>50.10.100</t>
  </si>
  <si>
    <t>50.10.110</t>
  </si>
  <si>
    <t>50.10.120</t>
  </si>
  <si>
    <t>50.10.140</t>
  </si>
  <si>
    <t>50.10.210</t>
  </si>
  <si>
    <t>50.10.220</t>
  </si>
  <si>
    <t>50.20.110</t>
  </si>
  <si>
    <t>50.20.120</t>
  </si>
  <si>
    <t>50.20.130</t>
  </si>
  <si>
    <t>50.20.160</t>
  </si>
  <si>
    <t>50.20.170</t>
  </si>
  <si>
    <t>50.20.200</t>
  </si>
  <si>
    <t>54.01.010</t>
  </si>
  <si>
    <t>54.01.030</t>
  </si>
  <si>
    <t>54.01.050</t>
  </si>
  <si>
    <t>54.01.200</t>
  </si>
  <si>
    <t>54.01.210</t>
  </si>
  <si>
    <t>54.01.220</t>
  </si>
  <si>
    <t>54.01.230</t>
  </si>
  <si>
    <t>54.01.400</t>
  </si>
  <si>
    <t>54.01.410</t>
  </si>
  <si>
    <t>54.02.030</t>
  </si>
  <si>
    <t>54.03.200</t>
  </si>
  <si>
    <t>54.03.210</t>
  </si>
  <si>
    <t>54.03.230</t>
  </si>
  <si>
    <t>54.03.240</t>
  </si>
  <si>
    <t>54.03.250</t>
  </si>
  <si>
    <t>54.03.260</t>
  </si>
  <si>
    <t>54.04.030</t>
  </si>
  <si>
    <t>54.04.040</t>
  </si>
  <si>
    <t>54.04.050</t>
  </si>
  <si>
    <t>54.04.060</t>
  </si>
  <si>
    <t>54.04.340</t>
  </si>
  <si>
    <t>54.04.350</t>
  </si>
  <si>
    <t>54.04.360</t>
  </si>
  <si>
    <t>54.06.020</t>
  </si>
  <si>
    <t>54.06.040</t>
  </si>
  <si>
    <t>54.06.100</t>
  </si>
  <si>
    <t>54.06.110</t>
  </si>
  <si>
    <t>54.06.160</t>
  </si>
  <si>
    <t>54.06.170</t>
  </si>
  <si>
    <t>54.07.040</t>
  </si>
  <si>
    <t>54.07.110</t>
  </si>
  <si>
    <t>54.07.130</t>
  </si>
  <si>
    <t>54.07.210</t>
  </si>
  <si>
    <t>54.07.260</t>
  </si>
  <si>
    <t>54.20.040</t>
  </si>
  <si>
    <t>54.20.100</t>
  </si>
  <si>
    <t>54.20.110</t>
  </si>
  <si>
    <t>54.20.120</t>
  </si>
  <si>
    <t>54.20.130</t>
  </si>
  <si>
    <t>54.20.140</t>
  </si>
  <si>
    <t>55.01.020</t>
  </si>
  <si>
    <t>55.01.030</t>
  </si>
  <si>
    <t>55.01.070</t>
  </si>
  <si>
    <t>55.01.080</t>
  </si>
  <si>
    <t>55.01.100</t>
  </si>
  <si>
    <t>55.01.130</t>
  </si>
  <si>
    <t>55.01.140</t>
  </si>
  <si>
    <t>55.02.010</t>
  </si>
  <si>
    <t>55.02.020</t>
  </si>
  <si>
    <t>55.02.040</t>
  </si>
  <si>
    <t>55.02.050</t>
  </si>
  <si>
    <t>55.02.060</t>
  </si>
  <si>
    <t>55.10.030</t>
  </si>
  <si>
    <t>61.01.670</t>
  </si>
  <si>
    <t>61.01.680</t>
  </si>
  <si>
    <t>61.01.690</t>
  </si>
  <si>
    <t>61.01.760</t>
  </si>
  <si>
    <t>61.01.770</t>
  </si>
  <si>
    <t>61.01.800</t>
  </si>
  <si>
    <t>61.14.050</t>
  </si>
  <si>
    <t>61.14.070</t>
  </si>
  <si>
    <t>61.14.080</t>
  </si>
  <si>
    <t>61.14.100</t>
  </si>
  <si>
    <t>61.20.040</t>
  </si>
  <si>
    <t>Cortina de ar com duas velocidades, para vão de 1,20 m</t>
  </si>
  <si>
    <t>61.20.100</t>
  </si>
  <si>
    <t>61.20.110</t>
  </si>
  <si>
    <t>61.20.120</t>
  </si>
  <si>
    <t>61.20.130</t>
  </si>
  <si>
    <t>61.20.450</t>
  </si>
  <si>
    <t>62.04.060</t>
  </si>
  <si>
    <t>62.04.070</t>
  </si>
  <si>
    <t>62.04.090</t>
  </si>
  <si>
    <t>62.20.330</t>
  </si>
  <si>
    <t>62.20.340</t>
  </si>
  <si>
    <t>62.20.350</t>
  </si>
  <si>
    <t>65.01.210</t>
  </si>
  <si>
    <t>65.02.100</t>
  </si>
  <si>
    <t>66.02.060</t>
  </si>
  <si>
    <t>66.02.090</t>
  </si>
  <si>
    <t>66.02.130</t>
  </si>
  <si>
    <t>66.02.240</t>
  </si>
  <si>
    <t>66.02.460</t>
  </si>
  <si>
    <t>66.02.500</t>
  </si>
  <si>
    <t>66.08.100</t>
  </si>
  <si>
    <t>66.08.110</t>
  </si>
  <si>
    <t>66.08.111</t>
  </si>
  <si>
    <t>66.08.115</t>
  </si>
  <si>
    <t>Rack fechado de piso padrão metálico, 19 x 44 Us x 770 mm</t>
  </si>
  <si>
    <t>66.08.131</t>
  </si>
  <si>
    <t>66.08.240</t>
  </si>
  <si>
    <t>Filtro passivo e misturador de sinais VHF / UHF / CATV</t>
  </si>
  <si>
    <t>66.08.260</t>
  </si>
  <si>
    <t>Modulador de canais VHF / UHF / CATV / CFTV</t>
  </si>
  <si>
    <t>66.08.270</t>
  </si>
  <si>
    <t>Amplificador de linha VHF / UHF com conector de F-50 dB</t>
  </si>
  <si>
    <t>66.20.150</t>
  </si>
  <si>
    <t>66.20.170</t>
  </si>
  <si>
    <t>66.20.221</t>
  </si>
  <si>
    <t>66.20.225</t>
  </si>
  <si>
    <t>Switch Gigabit 24 portas com capacidade de 10/100/1000/Mbps</t>
  </si>
  <si>
    <t>67.02.160</t>
  </si>
  <si>
    <t>67.02.210</t>
  </si>
  <si>
    <t>67.02.240</t>
  </si>
  <si>
    <t>67.02.280</t>
  </si>
  <si>
    <t>67.02.320</t>
  </si>
  <si>
    <t>67.02.330</t>
  </si>
  <si>
    <t>68.01.600</t>
  </si>
  <si>
    <t>68.01.620</t>
  </si>
  <si>
    <t>68.01.630</t>
  </si>
  <si>
    <t>68.01.650</t>
  </si>
  <si>
    <t>68.01.670</t>
  </si>
  <si>
    <t>68.01.730</t>
  </si>
  <si>
    <t>68.01.740</t>
  </si>
  <si>
    <t>68.01.750</t>
  </si>
  <si>
    <t>68.01.760</t>
  </si>
  <si>
    <t>68.01.800</t>
  </si>
  <si>
    <t>68.01.810</t>
  </si>
  <si>
    <t>68.01.850</t>
  </si>
  <si>
    <t>68.02.010</t>
  </si>
  <si>
    <t>68.02.020</t>
  </si>
  <si>
    <t>68.02.030</t>
  </si>
  <si>
    <t>68.02.040</t>
  </si>
  <si>
    <t>68.02.050</t>
  </si>
  <si>
    <t>68.02.060</t>
  </si>
  <si>
    <t>68.02.070</t>
  </si>
  <si>
    <t>68.02.090</t>
  </si>
  <si>
    <t>68.02.100</t>
  </si>
  <si>
    <t>68.02.110</t>
  </si>
  <si>
    <t>68.02.120</t>
  </si>
  <si>
    <t>68.02.140</t>
  </si>
  <si>
    <t>68.20.010</t>
  </si>
  <si>
    <t>68.20.040</t>
  </si>
  <si>
    <t>68.20.050</t>
  </si>
  <si>
    <t>68.20.120</t>
  </si>
  <si>
    <t>69.03.090</t>
  </si>
  <si>
    <t>69.03.130</t>
  </si>
  <si>
    <t>69.03.140</t>
  </si>
  <si>
    <t>69.03.310</t>
  </si>
  <si>
    <t>69.03.340</t>
  </si>
  <si>
    <t>69.03.360</t>
  </si>
  <si>
    <t>69.03.400</t>
  </si>
  <si>
    <t>69.03.410</t>
  </si>
  <si>
    <t>Central PABX híbrida de telefonia para 8 linhas tronco e 128 ramais digital e analógico</t>
  </si>
  <si>
    <t>69.03.420</t>
  </si>
  <si>
    <t>69.05.010</t>
  </si>
  <si>
    <t>69.05.040</t>
  </si>
  <si>
    <t>69.05.230</t>
  </si>
  <si>
    <t>69.06.020</t>
  </si>
  <si>
    <t>69.06.030</t>
  </si>
  <si>
    <t>69.06.040</t>
  </si>
  <si>
    <t>69.06.050</t>
  </si>
  <si>
    <t>69.06.080</t>
  </si>
  <si>
    <t>69.06.100</t>
  </si>
  <si>
    <t>69.06.110</t>
  </si>
  <si>
    <t>69.06.120</t>
  </si>
  <si>
    <t>69.06.200</t>
  </si>
  <si>
    <t>69.06.210</t>
  </si>
  <si>
    <t>69.06.220</t>
  </si>
  <si>
    <t>69.06.240</t>
  </si>
  <si>
    <t>69.06.280</t>
  </si>
  <si>
    <t>69.06.290</t>
  </si>
  <si>
    <t>69.06.300</t>
  </si>
  <si>
    <t>69.06.320</t>
  </si>
  <si>
    <t>69.08.010</t>
  </si>
  <si>
    <t>69.09.250</t>
  </si>
  <si>
    <t>69.09.260</t>
  </si>
  <si>
    <t>69.09.300</t>
  </si>
  <si>
    <t>69.09.360</t>
  </si>
  <si>
    <t>69.09.370</t>
  </si>
  <si>
    <t>69.10.130</t>
  </si>
  <si>
    <t>69.20.010</t>
  </si>
  <si>
    <t>69.20.040</t>
  </si>
  <si>
    <t>69.20.050</t>
  </si>
  <si>
    <t>69.20.070</t>
  </si>
  <si>
    <t>69.20.100</t>
  </si>
  <si>
    <t>69.20.110</t>
  </si>
  <si>
    <t>69.20.130</t>
  </si>
  <si>
    <t>69.20.140</t>
  </si>
  <si>
    <t>69.20.170</t>
  </si>
  <si>
    <t>69.20.180</t>
  </si>
  <si>
    <t>69.20.200</t>
  </si>
  <si>
    <t>69.20.210</t>
  </si>
  <si>
    <t>69.20.220</t>
  </si>
  <si>
    <t>69.20.230</t>
  </si>
  <si>
    <t>69.20.240</t>
  </si>
  <si>
    <t>69.20.250</t>
  </si>
  <si>
    <t>69.20.260</t>
  </si>
  <si>
    <t>69.20.270</t>
  </si>
  <si>
    <t>69.20.280</t>
  </si>
  <si>
    <t>69.20.290</t>
  </si>
  <si>
    <t>69.20.300</t>
  </si>
  <si>
    <t>69.20.340</t>
  </si>
  <si>
    <t>69.20.350</t>
  </si>
  <si>
    <t>97.02.030</t>
  </si>
  <si>
    <t>97.02.190</t>
  </si>
  <si>
    <t>97.02.210</t>
  </si>
  <si>
    <t>97.03.010</t>
  </si>
  <si>
    <t>97.05.070</t>
  </si>
  <si>
    <t>97.05.080</t>
  </si>
  <si>
    <t>97.05.130</t>
  </si>
  <si>
    <t>97.05.140</t>
  </si>
  <si>
    <t>98.02.210</t>
  </si>
  <si>
    <t>Remoção de base e haste de para-raios</t>
  </si>
  <si>
    <t>Remoção de cabo de aço e esticadores de para-raios</t>
  </si>
  <si>
    <t>Remoção de captor de para-raios tipo Franklin</t>
  </si>
  <si>
    <t>05.10.010</t>
  </si>
  <si>
    <t>Carregamento mecanizado de solo de 1ª e 2ª categoria</t>
  </si>
  <si>
    <t>Forma em madeira comum para caixão perdido</t>
  </si>
  <si>
    <t>12.09.140</t>
  </si>
  <si>
    <t>Escavação manual em campo aberto para tubulão, fuste e/ou base</t>
  </si>
  <si>
    <t>Resina acrílica para piso de granilite</t>
  </si>
  <si>
    <t>Resina epóxi para piso de granilite</t>
  </si>
  <si>
    <t>21.20.300</t>
  </si>
  <si>
    <t>Fita adesiva antiderrapante com largura de 5 cm</t>
  </si>
  <si>
    <t>21.20.302</t>
  </si>
  <si>
    <t>Porta macho e fêmea com batente de madeira - 70 x 210 cm</t>
  </si>
  <si>
    <t>Porta macho e fêmea com batente de madeira - 80 x 210 cm</t>
  </si>
  <si>
    <t>Porta macho e fêmea com batente de madeira - 90 x 210 cm</t>
  </si>
  <si>
    <t>Porta macho e fêmea com batente de madeira - 120 x 210 cm</t>
  </si>
  <si>
    <t>Porta em laminado fenólico melamínico com batente em alumínio - 80 x 180 cm</t>
  </si>
  <si>
    <t>Porta em laminado fenólico melamínico com batente em alumínio - 60 x 160 cm</t>
  </si>
  <si>
    <t>Porta em laminado fenólico melamínico com acabamento liso, batente metálico - 60 x 160 cm</t>
  </si>
  <si>
    <t>Porta em laminado fenólico melamínico com acabamento liso, batente metálico - 70 x 210 cm</t>
  </si>
  <si>
    <t>Porta em laminado fenólico melamínico com acabamento liso, batente metálico - 80 x 210 cm</t>
  </si>
  <si>
    <t>Porta em laminado fenólico melamínico com acabamento liso, batente metálico - 90 x 210 cm</t>
  </si>
  <si>
    <t>Porta em laminado fenólico melamínico com acabamento liso, batente metálico - 120 x 210 cm</t>
  </si>
  <si>
    <t>Porta lisa com balcão, batente de madeira, completa - 80 x 210 cm</t>
  </si>
  <si>
    <t>Porta lisa com batente madeira - 60 x 210 cm</t>
  </si>
  <si>
    <t>Porta lisa com batente madeira - 70 x 210 cm</t>
  </si>
  <si>
    <t>Porta lisa com batente madeira - 80 x 210 cm</t>
  </si>
  <si>
    <t>Porta lisa com batente madeira - 90 x 210 cm</t>
  </si>
  <si>
    <t>23.09.052</t>
  </si>
  <si>
    <t>Porta lisa com batente madeira - 120 x 210 cm</t>
  </si>
  <si>
    <t>Porta lisa com batente madeira - 160 x 210 cm</t>
  </si>
  <si>
    <t>Porta lisa com batente em alumínio, largura 60 cm, altura de 105 a 200 cm</t>
  </si>
  <si>
    <t>Porta lisa com batente em alumínio, largura 80 cm, altura de 105 a 200 cm</t>
  </si>
  <si>
    <t>Porta lisa com batente em alumínio, largura 90 cm, altura de 105 a 200 cm</t>
  </si>
  <si>
    <t>Porta lisa com batente metálico - 60 x 160 cm</t>
  </si>
  <si>
    <t>Porta lisa com batente metálico - 80 x 160 cm</t>
  </si>
  <si>
    <t>Porta lisa com batente metálico - 70 x 210 cm</t>
  </si>
  <si>
    <t>Porta lisa com batente metálico - 80 x 210 cm</t>
  </si>
  <si>
    <t>Porta lisa com batente metálico - 90 x 210 cm</t>
  </si>
  <si>
    <t>Porta lisa com batente metálico - 120 x 210 cm</t>
  </si>
  <si>
    <t>Porta lisa com batente metálico - 160 x 210 cm</t>
  </si>
  <si>
    <t>Porta lisa com batente metálico - 60 x 180 cm</t>
  </si>
  <si>
    <t>Porta lisa com batente metálico - 60 x 210 cm</t>
  </si>
  <si>
    <t>Porta lisa para acabamento em verniz, com batente de madeira - 70 x 210 cm</t>
  </si>
  <si>
    <t>Porta lisa para acabamento em verniz, com batente de madeira - 80 x 210 cm</t>
  </si>
  <si>
    <t>Porta lisa para acabamento em verniz, com batente de madeira - 90 x 210 cm</t>
  </si>
  <si>
    <t>24.02.052</t>
  </si>
  <si>
    <t>24.02.054</t>
  </si>
  <si>
    <t>24.02.056</t>
  </si>
  <si>
    <t>24.02.058</t>
  </si>
  <si>
    <t>Porta corta-fogo classe P.120 de 90 x 210 cm, com uma folha de abrir, completa</t>
  </si>
  <si>
    <t>Gradil em alumínio natural, sob medida</t>
  </si>
  <si>
    <t>Dobradiça em aço inoxidável de 3" x 2 1/2", para porta de até 25 kg</t>
  </si>
  <si>
    <t>Dobradiça em latão cromado reforçada de 3 1/2" x 3", para porta de até 35 kg</t>
  </si>
  <si>
    <t>Dobradiça em latão cromado, com mola tipo vai e vem, de 3"</t>
  </si>
  <si>
    <t>32.06.231</t>
  </si>
  <si>
    <t>32.06.400</t>
  </si>
  <si>
    <t>32.10.082</t>
  </si>
  <si>
    <t>34.05.032</t>
  </si>
  <si>
    <t>37.10</t>
  </si>
  <si>
    <t>Rodapé técnico triplo e tampa com pintura eletrostática</t>
  </si>
  <si>
    <t>Tê triplo de 90°, horizontal ou vertical e tampa com pintura eletrostática</t>
  </si>
  <si>
    <t>Rodapé técnico duplo e tampa com pintura eletrostática</t>
  </si>
  <si>
    <t>Lâmpada fluorescente compacta eletrônica "3U", base E27 de 20 W - 110 ou 220 V</t>
  </si>
  <si>
    <t>Lâmpada fluorescente compacta eletrônica "3U", base E27 de 25 W - 110 ou 220 V</t>
  </si>
  <si>
    <t>Lâmpada fluorescente compacta "1U", base G-23 de 9 W</t>
  </si>
  <si>
    <t>Lâmpada fluorescente compacta "2U", base G-24D-2 de 18 W</t>
  </si>
  <si>
    <t>Lâmpada fluorescente compacta "2U", base G-24D-3 de 26 W</t>
  </si>
  <si>
    <t>43.08.001</t>
  </si>
  <si>
    <t>43.08.002</t>
  </si>
  <si>
    <t>43.08.003</t>
  </si>
  <si>
    <t>43.08.004</t>
  </si>
  <si>
    <t>43.08.020</t>
  </si>
  <si>
    <t>43.08.021</t>
  </si>
  <si>
    <t>43.08.022</t>
  </si>
  <si>
    <t>43.08.030</t>
  </si>
  <si>
    <t>43.08.031</t>
  </si>
  <si>
    <t>43.08.032</t>
  </si>
  <si>
    <t>43.08.033</t>
  </si>
  <si>
    <t>43.08.040</t>
  </si>
  <si>
    <t>43.08.041</t>
  </si>
  <si>
    <t>43.08.042</t>
  </si>
  <si>
    <t>43.08.043</t>
  </si>
  <si>
    <t>43.10.790</t>
  </si>
  <si>
    <t>43.12.500</t>
  </si>
  <si>
    <t>Filtro de areia com carga de areia filtrante, vazão de 16,9 m³/h</t>
  </si>
  <si>
    <t>Dispenser toalheiro em ABS e policarbonato para bobina de 20 cm x 200 m, com alavanca</t>
  </si>
  <si>
    <t>Dispenser papel higiênico em ABS para rolão 300 / 600 m, com visor</t>
  </si>
  <si>
    <t>44.20.121</t>
  </si>
  <si>
    <t>Arejador com articulador em ABS cromado para torneira padrão, completo</t>
  </si>
  <si>
    <t>Tubo de ferro fundido classe K-9 com junta elástica, DN= 150mm, inclusive conexões</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</si>
  <si>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</si>
  <si>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</si>
  <si>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</si>
  <si>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</si>
  <si>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</si>
  <si>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</si>
  <si>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46.18.089</t>
  </si>
  <si>
    <t>46.18.168</t>
  </si>
  <si>
    <t>Conjunto de ancoragem para tubo em ferro fundido predial SMU, DN= 125 mm</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</si>
  <si>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</si>
  <si>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</si>
  <si>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</si>
  <si>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</si>
  <si>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</si>
  <si>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</si>
  <si>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</si>
  <si>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</si>
  <si>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</si>
  <si>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</si>
  <si>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</si>
  <si>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</si>
  <si>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</si>
  <si>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</si>
  <si>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</si>
  <si>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</si>
  <si>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</si>
  <si>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</si>
  <si>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</si>
  <si>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</si>
  <si>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</si>
  <si>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</si>
  <si>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47.06.051</t>
  </si>
  <si>
    <t>Válvula de retenção tipo portinhola simples em ferro fundido, flangeada, DN= 6´</t>
  </si>
  <si>
    <t>Chave de fluxo tipo palheta para tubulação de líquidos</t>
  </si>
  <si>
    <t>Filtro ´Y´ corpo em bronze, pressão de serviço até 20,7 bar (PN 20), DN= 2´</t>
  </si>
  <si>
    <t>48.02.400</t>
  </si>
  <si>
    <t>49.16.050</t>
  </si>
  <si>
    <t>49.16.051</t>
  </si>
  <si>
    <t>Sifão ladrão em polietileno para extravasão, diâmetro de 100mm</t>
  </si>
  <si>
    <t>Detector óptico de fumaça com base endereçável</t>
  </si>
  <si>
    <t>Extintor manual de gás carbônico 5 BC - capacidade de 6 kg</t>
  </si>
  <si>
    <t>61.10.001</t>
  </si>
  <si>
    <t>61.10.010</t>
  </si>
  <si>
    <t>61.10.100</t>
  </si>
  <si>
    <t>61.10.110</t>
  </si>
  <si>
    <t>61.10.120</t>
  </si>
  <si>
    <t>61.10.200</t>
  </si>
  <si>
    <t>61.10.210</t>
  </si>
  <si>
    <t>61.10.220</t>
  </si>
  <si>
    <t>61.10.230</t>
  </si>
  <si>
    <t>61.10.250</t>
  </si>
  <si>
    <t>61.10.260</t>
  </si>
  <si>
    <t>61.10.270</t>
  </si>
  <si>
    <t>61.10.300</t>
  </si>
  <si>
    <t>61.10.310</t>
  </si>
  <si>
    <t>61.10.320</t>
  </si>
  <si>
    <t>61.10.400</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</si>
  <si>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</si>
  <si>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</si>
  <si>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</si>
  <si>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</si>
  <si>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</si>
  <si>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</si>
  <si>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</si>
  <si>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</si>
  <si>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61.10.530</t>
  </si>
  <si>
    <t>Difusor de insuflação de ar tipo direcional, medindo 30 x 30 cm</t>
  </si>
  <si>
    <t>61.10.550</t>
  </si>
  <si>
    <t>Difusor de insuflação de ar tipo direcional, medindo 45 x 15 cm</t>
  </si>
  <si>
    <t>61.14.005</t>
  </si>
  <si>
    <t>61.14.015</t>
  </si>
  <si>
    <t>66.08.061</t>
  </si>
  <si>
    <t>66.08.340</t>
  </si>
  <si>
    <t>Unidade de disco rígido (HD) externo de 5 TB</t>
  </si>
  <si>
    <t>66.08.400</t>
  </si>
  <si>
    <t>66.08.401</t>
  </si>
  <si>
    <t>66.08.600</t>
  </si>
  <si>
    <t>66.08.610</t>
  </si>
  <si>
    <t>66.08.620</t>
  </si>
  <si>
    <t>Grade média em aço carbono, espaçamento de 2 cm com barras chatas de 1´ x 3/8´</t>
  </si>
  <si>
    <t>67.02.301</t>
  </si>
  <si>
    <t>67.02.400</t>
  </si>
  <si>
    <t>67.02.410</t>
  </si>
  <si>
    <t>Taxa de mobilização e desmobilização de equipamentos para execução de sondagem</t>
  </si>
  <si>
    <t>Taxa de mobilização e desmobilização de equipamentos para execução de sondagem rotativa</t>
  </si>
  <si>
    <t>01.23.100</t>
  </si>
  <si>
    <t>01.23.221</t>
  </si>
  <si>
    <t>01.23.222</t>
  </si>
  <si>
    <t>01.23.223</t>
  </si>
  <si>
    <t>01.23.231</t>
  </si>
  <si>
    <t>01.23.232</t>
  </si>
  <si>
    <t>01.23.233</t>
  </si>
  <si>
    <t>01.23.234</t>
  </si>
  <si>
    <t>01.23.236</t>
  </si>
  <si>
    <t>01.23.237</t>
  </si>
  <si>
    <t>01.23.238</t>
  </si>
  <si>
    <t>01.23.239</t>
  </si>
  <si>
    <t>01.23.254</t>
  </si>
  <si>
    <t>01.23.264</t>
  </si>
  <si>
    <t>01.23.274</t>
  </si>
  <si>
    <t>Pré-filtro tipo pérola para poço profundo</t>
  </si>
  <si>
    <t>Pré-filtro tipo Jacareí para poço profundo</t>
  </si>
  <si>
    <t>Perfilagem ótica (filmagem / endoscopia) para poço profundo</t>
  </si>
  <si>
    <t>Perfilagem elétrica de poço profundo</t>
  </si>
  <si>
    <t>Licença de perfuração para poço profundo</t>
  </si>
  <si>
    <t>Demolição manual de argamassa regularizante, isolante ou protetora e papel Kraft</t>
  </si>
  <si>
    <t>Remoção de disjuntor termomagnético</t>
  </si>
  <si>
    <t>07.06.010</t>
  </si>
  <si>
    <t>Escavação e carga mecanizada em campo aberto, com rompedor hidráulico, em rocha</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</si>
  <si>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</si>
  <si>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</si>
  <si>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</si>
  <si>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</si>
  <si>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</si>
  <si>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</si>
  <si>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Taxa de mobilização e desmobilização de equipamentos para execução de estaca pré-moldada</t>
  </si>
  <si>
    <t>Taxa de mobilização e desmobilização de equipamentos para execução de estaca escavada</t>
  </si>
  <si>
    <t>Taxa de mobilização e desmobilização de equipamentos para execução de estaca tipo Strauss</t>
  </si>
  <si>
    <t>12.07.151</t>
  </si>
  <si>
    <t>Estaca tipo Raiz, diâmetro de 31 cm, sem armação, em solo</t>
  </si>
  <si>
    <t>12.07.153</t>
  </si>
  <si>
    <t>Estaca tipo Raiz, diâmetro de 45 cm, sem armação, em solo</t>
  </si>
  <si>
    <t>12.07.270</t>
  </si>
  <si>
    <t>12.07.271</t>
  </si>
  <si>
    <t>Estaca tipo Raiz, diâmetro de 31 cm, sem armação, em rocha</t>
  </si>
  <si>
    <t>12.07.272</t>
  </si>
  <si>
    <t>Estaca tipo Raiz, diâmetro de 41 cm, sem armação, em rocha</t>
  </si>
  <si>
    <t>12.07.273</t>
  </si>
  <si>
    <t>Estaca tipo Raiz, diâmetro de 45 cm, sem armação, em rocha</t>
  </si>
  <si>
    <t>12.12.014</t>
  </si>
  <si>
    <t>12.12.016</t>
  </si>
  <si>
    <t>12.12.074</t>
  </si>
  <si>
    <t>12.14</t>
  </si>
  <si>
    <t>13</t>
  </si>
  <si>
    <t>13.01</t>
  </si>
  <si>
    <t>13.02</t>
  </si>
  <si>
    <t>13.05</t>
  </si>
  <si>
    <t>13.05.084</t>
  </si>
  <si>
    <t>13.05.094</t>
  </si>
  <si>
    <t>13.05.096</t>
  </si>
  <si>
    <t>14</t>
  </si>
  <si>
    <t>14.01</t>
  </si>
  <si>
    <t>14.02</t>
  </si>
  <si>
    <t>14.03</t>
  </si>
  <si>
    <t>14.04</t>
  </si>
  <si>
    <t>14.05</t>
  </si>
  <si>
    <t>14.10</t>
  </si>
  <si>
    <t>14.11</t>
  </si>
  <si>
    <t>14.15</t>
  </si>
  <si>
    <t>14.20</t>
  </si>
  <si>
    <t>14.28</t>
  </si>
  <si>
    <t>14.30</t>
  </si>
  <si>
    <t>14.30.841</t>
  </si>
  <si>
    <t>14.30.842</t>
  </si>
  <si>
    <t>14.30.843</t>
  </si>
  <si>
    <t>14.31</t>
  </si>
  <si>
    <t>14.40</t>
  </si>
  <si>
    <t>15</t>
  </si>
  <si>
    <t>15.01</t>
  </si>
  <si>
    <t>15.03</t>
  </si>
  <si>
    <t>15.03.131</t>
  </si>
  <si>
    <t>Fornecimento e montagem de estrutura em aço ASTM-A572 Grau 50, sem pintura</t>
  </si>
  <si>
    <t>15.03.140</t>
  </si>
  <si>
    <t>Fornecimento e montagem de estrutura tubular em aço ASTM-A572 Grau 50, sem pintura</t>
  </si>
  <si>
    <t>15.05</t>
  </si>
  <si>
    <t>15.20</t>
  </si>
  <si>
    <t>16</t>
  </si>
  <si>
    <t>16.02</t>
  </si>
  <si>
    <t>16.03</t>
  </si>
  <si>
    <t>16.10</t>
  </si>
  <si>
    <t>16.12</t>
  </si>
  <si>
    <t>16.13</t>
  </si>
  <si>
    <t>16.16</t>
  </si>
  <si>
    <t>16.20</t>
  </si>
  <si>
    <t>16.30</t>
  </si>
  <si>
    <t>16.32</t>
  </si>
  <si>
    <t>16.33</t>
  </si>
  <si>
    <t>16.40</t>
  </si>
  <si>
    <t>Recolocação de telha em fibrocimento ou CRFS, perfil modulado ou trapezoidal</t>
  </si>
  <si>
    <t>17</t>
  </si>
  <si>
    <t>17.01</t>
  </si>
  <si>
    <t>17.02</t>
  </si>
  <si>
    <t>17.03</t>
  </si>
  <si>
    <t>17.04</t>
  </si>
  <si>
    <t>17.05</t>
  </si>
  <si>
    <t>17.10</t>
  </si>
  <si>
    <t>17.12</t>
  </si>
  <si>
    <t>17.20</t>
  </si>
  <si>
    <t>17.40</t>
  </si>
  <si>
    <t>18</t>
  </si>
  <si>
    <t>18.05</t>
  </si>
  <si>
    <t>18.06</t>
  </si>
  <si>
    <t>Rejuntamento em placas cerâmicas com cimento branco, juntas acima de 3 até 5 mm</t>
  </si>
  <si>
    <t>Rejuntamento em placas cerâmicas com cimento branco, juntas acima de 5 até 10 mm</t>
  </si>
  <si>
    <t>18.07</t>
  </si>
  <si>
    <t>18.08</t>
  </si>
  <si>
    <t>18.11</t>
  </si>
  <si>
    <t>18.12</t>
  </si>
  <si>
    <t>18.13</t>
  </si>
  <si>
    <t>19</t>
  </si>
  <si>
    <t>19.01</t>
  </si>
  <si>
    <t>19.02</t>
  </si>
  <si>
    <t>19.03</t>
  </si>
  <si>
    <t>Revestimento em pedra Miracema</t>
  </si>
  <si>
    <t>19.20</t>
  </si>
  <si>
    <t>20</t>
  </si>
  <si>
    <t>20.01</t>
  </si>
  <si>
    <t>20.03</t>
  </si>
  <si>
    <t>20.04</t>
  </si>
  <si>
    <t>20.10</t>
  </si>
  <si>
    <t>20.20</t>
  </si>
  <si>
    <t>21</t>
  </si>
  <si>
    <t>21.01</t>
  </si>
  <si>
    <t>21.02</t>
  </si>
  <si>
    <t>21.02.311</t>
  </si>
  <si>
    <t>21.03</t>
  </si>
  <si>
    <t>21.03.151</t>
  </si>
  <si>
    <t>21.04</t>
  </si>
  <si>
    <t>21.05</t>
  </si>
  <si>
    <t>21.07</t>
  </si>
  <si>
    <t>21.10</t>
  </si>
  <si>
    <t>21.11</t>
  </si>
  <si>
    <t>21.20</t>
  </si>
  <si>
    <t>Cantoneira de sobrepor em PVC de 4 x 4 cm</t>
  </si>
  <si>
    <t>22</t>
  </si>
  <si>
    <t>22.01</t>
  </si>
  <si>
    <t>22.02</t>
  </si>
  <si>
    <t>22.03</t>
  </si>
  <si>
    <t>22.04</t>
  </si>
  <si>
    <t>22.06</t>
  </si>
  <si>
    <t>22.20</t>
  </si>
  <si>
    <t>23</t>
  </si>
  <si>
    <t>23.01</t>
  </si>
  <si>
    <t>23.02</t>
  </si>
  <si>
    <t>23.04</t>
  </si>
  <si>
    <t>23.08</t>
  </si>
  <si>
    <t>23.09</t>
  </si>
  <si>
    <t>23.11</t>
  </si>
  <si>
    <t>23.12</t>
  </si>
  <si>
    <t>23.12.001</t>
  </si>
  <si>
    <t>23.13</t>
  </si>
  <si>
    <t>23.13.001</t>
  </si>
  <si>
    <t>23.13.002</t>
  </si>
  <si>
    <t>23.13.020</t>
  </si>
  <si>
    <t>23.13.040</t>
  </si>
  <si>
    <t>23.13.052</t>
  </si>
  <si>
    <t>23.13.064</t>
  </si>
  <si>
    <t>23.20</t>
  </si>
  <si>
    <t>24</t>
  </si>
  <si>
    <t>24.01</t>
  </si>
  <si>
    <t>24.02</t>
  </si>
  <si>
    <t>24.03</t>
  </si>
  <si>
    <t>24.04</t>
  </si>
  <si>
    <t>24.06</t>
  </si>
  <si>
    <t>24.07</t>
  </si>
  <si>
    <t>24.08</t>
  </si>
  <si>
    <t>24.20</t>
  </si>
  <si>
    <t>25</t>
  </si>
  <si>
    <t>25.01</t>
  </si>
  <si>
    <t>25.02</t>
  </si>
  <si>
    <t>25.20</t>
  </si>
  <si>
    <t>26</t>
  </si>
  <si>
    <t>26.01</t>
  </si>
  <si>
    <t>26.01.155</t>
  </si>
  <si>
    <t>26.01.168</t>
  </si>
  <si>
    <t>26.01.169</t>
  </si>
  <si>
    <t>26.02</t>
  </si>
  <si>
    <t>26.03</t>
  </si>
  <si>
    <t>26.04</t>
  </si>
  <si>
    <t>26.20</t>
  </si>
  <si>
    <t>27</t>
  </si>
  <si>
    <t>27.02</t>
  </si>
  <si>
    <t>27.03</t>
  </si>
  <si>
    <t>27.04</t>
  </si>
  <si>
    <t>28</t>
  </si>
  <si>
    <t>28.01</t>
  </si>
  <si>
    <t>28.01.146</t>
  </si>
  <si>
    <t>Fechadura eletromagnética para capacidade de atraque de 150 kgf</t>
  </si>
  <si>
    <t>Fechadura elétrica de sobrepor para porta ou portão com peso até 400 kg</t>
  </si>
  <si>
    <t>Mola aérea hidráulica, para porta com largura até 1,60 m</t>
  </si>
  <si>
    <t>28.05</t>
  </si>
  <si>
    <t>Cadeado de latão com cilindro - trava dupla - 25/27mm</t>
  </si>
  <si>
    <t>Cadeado de latão com cilindro - trava dupla - 35/36mm</t>
  </si>
  <si>
    <t>Cadeado de latão com cilindro - trava dupla - 50mm</t>
  </si>
  <si>
    <t>28.20</t>
  </si>
  <si>
    <t>Fechadura de centro com cilindro para porta em vidro temperado</t>
  </si>
  <si>
    <t>29</t>
  </si>
  <si>
    <t>29.01</t>
  </si>
  <si>
    <t>29.03</t>
  </si>
  <si>
    <t>29.20</t>
  </si>
  <si>
    <t>30</t>
  </si>
  <si>
    <t>30.01</t>
  </si>
  <si>
    <t>30.03</t>
  </si>
  <si>
    <t>30.04</t>
  </si>
  <si>
    <t>30.06</t>
  </si>
  <si>
    <t>Placa para sinalização tátil (início ou final) em braile para corrimão</t>
  </si>
  <si>
    <t>Placa para sinalização tátil (pavimento) em braile para corrimão</t>
  </si>
  <si>
    <t>30.06.132</t>
  </si>
  <si>
    <t>30.08</t>
  </si>
  <si>
    <t>30.14</t>
  </si>
  <si>
    <t>32</t>
  </si>
  <si>
    <t>32.06</t>
  </si>
  <si>
    <t>32.07</t>
  </si>
  <si>
    <t>32.08</t>
  </si>
  <si>
    <t>32.09</t>
  </si>
  <si>
    <t>32.10</t>
  </si>
  <si>
    <t>32.11</t>
  </si>
  <si>
    <t>32.11.430</t>
  </si>
  <si>
    <t>32.11.440</t>
  </si>
  <si>
    <t>32.15</t>
  </si>
  <si>
    <t>32.16</t>
  </si>
  <si>
    <t>32.17</t>
  </si>
  <si>
    <t>32.20</t>
  </si>
  <si>
    <t>Aplicação de papel Kraft</t>
  </si>
  <si>
    <t>33</t>
  </si>
  <si>
    <t>33.01</t>
  </si>
  <si>
    <t>Preparo de base para superfície metálica com fundo antioxidante</t>
  </si>
  <si>
    <t>33.02</t>
  </si>
  <si>
    <t>33.03</t>
  </si>
  <si>
    <t>33.05</t>
  </si>
  <si>
    <t>33.06</t>
  </si>
  <si>
    <t>33.07</t>
  </si>
  <si>
    <t>33.09</t>
  </si>
  <si>
    <t>33.10</t>
  </si>
  <si>
    <t>33.10.120</t>
  </si>
  <si>
    <t>33.10.130</t>
  </si>
  <si>
    <t>33.11</t>
  </si>
  <si>
    <t>33.12</t>
  </si>
  <si>
    <t>34</t>
  </si>
  <si>
    <t>34.01</t>
  </si>
  <si>
    <t>34.02</t>
  </si>
  <si>
    <t>34.03</t>
  </si>
  <si>
    <t>34.04</t>
  </si>
  <si>
    <t>34.05</t>
  </si>
  <si>
    <t>34.13</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</si>
  <si>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</si>
  <si>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</si>
  <si>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</si>
  <si>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</si>
  <si>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</si>
  <si>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</si>
  <si>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</si>
  <si>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</si>
  <si>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</si>
  <si>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</si>
  <si>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</si>
  <si>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</si>
  <si>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</si>
  <si>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35</t>
  </si>
  <si>
    <t>35.01</t>
  </si>
  <si>
    <t>35.03</t>
  </si>
  <si>
    <t>35.04</t>
  </si>
  <si>
    <t>35.05</t>
  </si>
  <si>
    <t>35.07</t>
  </si>
  <si>
    <t>35.20</t>
  </si>
  <si>
    <t>36</t>
  </si>
  <si>
    <t>36.01</t>
  </si>
  <si>
    <t>36.03</t>
  </si>
  <si>
    <t>36.04</t>
  </si>
  <si>
    <t>36.05</t>
  </si>
  <si>
    <t>36.06</t>
  </si>
  <si>
    <t>36.07</t>
  </si>
  <si>
    <t>Para-raios de distribuição, classe 12 kV/5 kA, completo, encapsulado com polímero</t>
  </si>
  <si>
    <t>Para-raios de distribuição, classe 12 kV/10 kA, completo, encapsulado com polímero</t>
  </si>
  <si>
    <t>Para-raios de distribuição, classe 15 kV/5 kA, completo, encapsulado com polímero</t>
  </si>
  <si>
    <t>Para-raios de distribuição, classe 15 kV/10 kA, completo, encapsulado com polímero</t>
  </si>
  <si>
    <t>36.08</t>
  </si>
  <si>
    <t>Grupo gerador carenado com potência de 150/136 kVA, variação de + ou - 5% - completo</t>
  </si>
  <si>
    <t>36.09</t>
  </si>
  <si>
    <t>36.20</t>
  </si>
  <si>
    <t>37</t>
  </si>
  <si>
    <t>37.01</t>
  </si>
  <si>
    <t>37.02</t>
  </si>
  <si>
    <t>37.03</t>
  </si>
  <si>
    <t>37.04</t>
  </si>
  <si>
    <t>37.06</t>
  </si>
  <si>
    <t>37.11</t>
  </si>
  <si>
    <t>37.12</t>
  </si>
  <si>
    <t>37.13</t>
  </si>
  <si>
    <t>37.14</t>
  </si>
  <si>
    <t>37.15</t>
  </si>
  <si>
    <t>37.16</t>
  </si>
  <si>
    <t>37.17</t>
  </si>
  <si>
    <t>Dispositivo diferencial residual de 25 A x 30 mA - 2 polos</t>
  </si>
  <si>
    <t>Dispositivo diferencial residual de 40 A x 30 mA - 2 polos</t>
  </si>
  <si>
    <t>37.17.074</t>
  </si>
  <si>
    <t>Dispositivo diferencial residual de 25 A x 30 mA - 4 polos</t>
  </si>
  <si>
    <t>Dispositivo diferencial residual de 40 A x 30 mA - 4 polos</t>
  </si>
  <si>
    <t>Dispositivo diferencial residual de 63 A x 30 mA - 4 polos</t>
  </si>
  <si>
    <t>Dispositivo diferencial residual de 80 A x 30 mA - 4 polos</t>
  </si>
  <si>
    <t>Dispositivo diferencial residual de 100 A x 30 mA - 4 polos</t>
  </si>
  <si>
    <t>37.17.114</t>
  </si>
  <si>
    <t>Dispositivo diferencial residual de 125 A x 30 mA - 4 polos</t>
  </si>
  <si>
    <t>Dispositivo diferencial residual de 25 A x 300 mA - 4 polos</t>
  </si>
  <si>
    <t>37.18</t>
  </si>
  <si>
    <t>37.19</t>
  </si>
  <si>
    <t>37.20</t>
  </si>
  <si>
    <t>37.21</t>
  </si>
  <si>
    <t>37.22</t>
  </si>
  <si>
    <t>37.24</t>
  </si>
  <si>
    <t>37.24.031</t>
  </si>
  <si>
    <t>37.24.032</t>
  </si>
  <si>
    <t>37.25</t>
  </si>
  <si>
    <t>37.25.215</t>
  </si>
  <si>
    <t>38</t>
  </si>
  <si>
    <t>38.01</t>
  </si>
  <si>
    <t>38.04</t>
  </si>
  <si>
    <t>38.05</t>
  </si>
  <si>
    <t>38.06</t>
  </si>
  <si>
    <t>38.07</t>
  </si>
  <si>
    <t>38.07.134</t>
  </si>
  <si>
    <t>Saída lateral simples, diâmetro de 1´</t>
  </si>
  <si>
    <t>38.07.216</t>
  </si>
  <si>
    <t>38.10</t>
  </si>
  <si>
    <t>38.10.024</t>
  </si>
  <si>
    <t>38.10.026</t>
  </si>
  <si>
    <t>38.12</t>
  </si>
  <si>
    <t>38.12.086</t>
  </si>
  <si>
    <t>38.13</t>
  </si>
  <si>
    <t>38.13.016</t>
  </si>
  <si>
    <t>38.15</t>
  </si>
  <si>
    <t>38.16</t>
  </si>
  <si>
    <t>38.19</t>
  </si>
  <si>
    <t>38.21</t>
  </si>
  <si>
    <t>38.22</t>
  </si>
  <si>
    <t>38.23</t>
  </si>
  <si>
    <t>39</t>
  </si>
  <si>
    <t>39.02</t>
  </si>
  <si>
    <t>39.02.016</t>
  </si>
  <si>
    <t>39.02.020</t>
  </si>
  <si>
    <t>39.03</t>
  </si>
  <si>
    <t>39.03.174</t>
  </si>
  <si>
    <t>39.03.178</t>
  </si>
  <si>
    <t>39.03.182</t>
  </si>
  <si>
    <t>39.04</t>
  </si>
  <si>
    <t>39.05</t>
  </si>
  <si>
    <t>Cabo de cobre de 3x35 mm², isolamento 8,7/15 kV - isolação EPR 90°C</t>
  </si>
  <si>
    <t>39.06</t>
  </si>
  <si>
    <t>39.06.074</t>
  </si>
  <si>
    <t>39.06.084</t>
  </si>
  <si>
    <t>39.09</t>
  </si>
  <si>
    <t>39.10</t>
  </si>
  <si>
    <t>39.10.246</t>
  </si>
  <si>
    <t>39.11</t>
  </si>
  <si>
    <t>39.12</t>
  </si>
  <si>
    <t>39.14</t>
  </si>
  <si>
    <t>39.15</t>
  </si>
  <si>
    <t>39.18</t>
  </si>
  <si>
    <t>39.18.104</t>
  </si>
  <si>
    <t>39.18.106</t>
  </si>
  <si>
    <t>39.18.114</t>
  </si>
  <si>
    <t>39.18.126</t>
  </si>
  <si>
    <t>39.20</t>
  </si>
  <si>
    <t>39.21</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</si>
  <si>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</si>
  <si>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</si>
  <si>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</si>
  <si>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</si>
  <si>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</si>
  <si>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</si>
  <si>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</si>
  <si>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</si>
  <si>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</si>
  <si>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</si>
  <si>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</si>
  <si>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</si>
  <si>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</si>
  <si>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</si>
  <si>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</si>
  <si>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</si>
  <si>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</si>
  <si>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</si>
  <si>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</si>
  <si>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</si>
  <si>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</si>
  <si>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</si>
  <si>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</si>
  <si>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</si>
  <si>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</si>
  <si>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</si>
  <si>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</si>
  <si>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</si>
  <si>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</si>
  <si>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</si>
  <si>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</si>
  <si>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</si>
  <si>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</si>
  <si>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</si>
  <si>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</si>
  <si>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</si>
  <si>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</si>
  <si>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</si>
  <si>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</si>
  <si>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</si>
  <si>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</si>
  <si>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</si>
  <si>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</si>
  <si>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39.24.151</t>
  </si>
  <si>
    <t>39.24.152</t>
  </si>
  <si>
    <t>39.24.153</t>
  </si>
  <si>
    <t>39.24.154</t>
  </si>
  <si>
    <t>39.24.173</t>
  </si>
  <si>
    <t>39.24.174</t>
  </si>
  <si>
    <t>39.25</t>
  </si>
  <si>
    <t>Cabo de cobre de 35 mm², isolamento 15/25 kV - isolação EPR 105°C</t>
  </si>
  <si>
    <t>Cabo de cobre de 50 mm², isolamento 15/25 kV - isolação EPR 105°C</t>
  </si>
  <si>
    <t>39.26</t>
  </si>
  <si>
    <t>39.27</t>
  </si>
  <si>
    <t>39.29</t>
  </si>
  <si>
    <t>39.29.110</t>
  </si>
  <si>
    <t>39.29.111</t>
  </si>
  <si>
    <t>39.29.112</t>
  </si>
  <si>
    <t>39.29.113</t>
  </si>
  <si>
    <t>39.29.114</t>
  </si>
  <si>
    <t>39.30</t>
  </si>
  <si>
    <t>40</t>
  </si>
  <si>
    <t>40.01</t>
  </si>
  <si>
    <t>40.02</t>
  </si>
  <si>
    <t>40.04</t>
  </si>
  <si>
    <t>40.04.096</t>
  </si>
  <si>
    <t>40.04.146</t>
  </si>
  <si>
    <t>40.05</t>
  </si>
  <si>
    <t>40.06</t>
  </si>
  <si>
    <t>40.07</t>
  </si>
  <si>
    <t>40.10</t>
  </si>
  <si>
    <t>40.10.016</t>
  </si>
  <si>
    <t>40.10.106</t>
  </si>
  <si>
    <t>40.10.136</t>
  </si>
  <si>
    <t>Contator de potência 150 A - 2na+2nf</t>
  </si>
  <si>
    <t>Contator de potência 220 A - 2na+2nf</t>
  </si>
  <si>
    <t>Minicontator auxiliar - 4na</t>
  </si>
  <si>
    <t>Contator auxiliar - 2na+2nf</t>
  </si>
  <si>
    <t>40.11</t>
  </si>
  <si>
    <t>40.11.250</t>
  </si>
  <si>
    <t>Relé de impulso bipolar, 16 A, 250 V CA</t>
  </si>
  <si>
    <t>40.12</t>
  </si>
  <si>
    <t>Chave comutadora/seletora com 1 polo e 3 posições para 63 A</t>
  </si>
  <si>
    <t>Chave comutadora/seletora com 1 polo e 3 posições para 25 A</t>
  </si>
  <si>
    <t>Chave comutadora/seletora com 3 polos e 3 posições para 25 A</t>
  </si>
  <si>
    <t>40.13</t>
  </si>
  <si>
    <t>40.14</t>
  </si>
  <si>
    <t>40.20</t>
  </si>
  <si>
    <t>Chave de boia normalmente fechada ou aberta</t>
  </si>
  <si>
    <t>41</t>
  </si>
  <si>
    <t>41.02</t>
  </si>
  <si>
    <t>41.04</t>
  </si>
  <si>
    <t>41.05</t>
  </si>
  <si>
    <t>41.06</t>
  </si>
  <si>
    <t>41.07</t>
  </si>
  <si>
    <t>41.08</t>
  </si>
  <si>
    <t>41.09</t>
  </si>
  <si>
    <t>41.10</t>
  </si>
  <si>
    <t>41.11</t>
  </si>
  <si>
    <t>41.12</t>
  </si>
  <si>
    <t>41.13</t>
  </si>
  <si>
    <t>41.14</t>
  </si>
  <si>
    <t>41.15</t>
  </si>
  <si>
    <t>41.20</t>
  </si>
  <si>
    <t>41.31</t>
  </si>
  <si>
    <t>41.31.070</t>
  </si>
  <si>
    <t>42</t>
  </si>
  <si>
    <t>42.01</t>
  </si>
  <si>
    <t>42.01.086</t>
  </si>
  <si>
    <t>Captor tipo terminal aéreo, h= 300 mm em alumínio</t>
  </si>
  <si>
    <t>42.01.096</t>
  </si>
  <si>
    <t>Captor tipo terminal aéreo, h= 250 mm, diâmetro de 3/8´ galvanizado a fogo</t>
  </si>
  <si>
    <t>42.01.098</t>
  </si>
  <si>
    <t>42.02</t>
  </si>
  <si>
    <t>42.03</t>
  </si>
  <si>
    <t>42.04</t>
  </si>
  <si>
    <t>42.05</t>
  </si>
  <si>
    <t>42.05.542</t>
  </si>
  <si>
    <t>Tela equipotencial em aço inoxidável, largura de 200 mm, espessura de 1,4 mm</t>
  </si>
  <si>
    <t>42.20</t>
  </si>
  <si>
    <t>43</t>
  </si>
  <si>
    <t>43.01</t>
  </si>
  <si>
    <t>43.02</t>
  </si>
  <si>
    <t>43.03</t>
  </si>
  <si>
    <t>43.04</t>
  </si>
  <si>
    <t>43.05</t>
  </si>
  <si>
    <t>43.06</t>
  </si>
  <si>
    <t>43.07</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</si>
  <si>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</si>
  <si>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</si>
  <si>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</si>
  <si>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</si>
  <si>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</si>
  <si>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</si>
  <si>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</si>
  <si>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</si>
  <si>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</si>
  <si>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</si>
  <si>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</si>
  <si>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</si>
  <si>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</si>
  <si>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</si>
  <si>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</si>
  <si>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</si>
  <si>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</si>
  <si>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</si>
  <si>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</si>
  <si>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43.10</t>
  </si>
  <si>
    <t>Conjunto motor-bomba (centrífuga) 10 cv, monoestágio, Hman= 24 a 36 mca, Q= 53 a 45 m³/h</t>
  </si>
  <si>
    <t>Conjunto motor-bomba (centrífuga) 20 cv, monoestágio, Hman= 40 a 70 mca, Q= 76 a 28 m³/h</t>
  </si>
  <si>
    <t>Conjunto motor-bomba (centrífuga) 5 cv, monoestágio, Hmam= 14 a 26 mca, Q= 56 a 30 m³/h</t>
  </si>
  <si>
    <t>Conjunto motor-bomba (centrífuga) 3/4 cv, monoestágio, Hman= 10 a 16 mca, Q= 12,7 a 8 m³/h</t>
  </si>
  <si>
    <t>Conjunto motor-bomba (centrífuga) 60 cv, monoestágio, Hman= 90 a 125 mca, Q= 115 a 50 m³/h</t>
  </si>
  <si>
    <t>Conjunto motor-bomba (centrífuga) 2 cv, monoestágio, Hman= 12 a 27 mca, Q= 25 a 8 m³/h</t>
  </si>
  <si>
    <t>Conjunto motor-bomba (centrífuga) 15 cv, monoestágio, Hman= 30 a 60 mca, Q= 82 a 20 m³/h</t>
  </si>
  <si>
    <t>Conjunto motor-bomba (centrífuga) 30 cv, monoestágio, Hman= 20 a 50 mca, Q= 197 a 112 m³/h</t>
  </si>
  <si>
    <t>43.10.452</t>
  </si>
  <si>
    <t>43.10.454</t>
  </si>
  <si>
    <t>43.10.456</t>
  </si>
  <si>
    <t>Conjunto motor-bomba (centrífuga) 3 cv, multiestágio, Hman= 35 a 60 mca, Q= 7,8 a 5,8 m³/h</t>
  </si>
  <si>
    <t>43.10.794</t>
  </si>
  <si>
    <t>43.11</t>
  </si>
  <si>
    <t>43.12</t>
  </si>
  <si>
    <t>43.20</t>
  </si>
  <si>
    <t>44</t>
  </si>
  <si>
    <t>44.01</t>
  </si>
  <si>
    <t>44.02</t>
  </si>
  <si>
    <t>44.03</t>
  </si>
  <si>
    <t>44.04</t>
  </si>
  <si>
    <t>44.06</t>
  </si>
  <si>
    <t>44.20</t>
  </si>
  <si>
    <t>45</t>
  </si>
  <si>
    <t>45.01</t>
  </si>
  <si>
    <t>45.01.066</t>
  </si>
  <si>
    <t>45.01.082</t>
  </si>
  <si>
    <t>45.02</t>
  </si>
  <si>
    <t>Entrada completa de gás GLP com 2 cilindros de 45 kg</t>
  </si>
  <si>
    <t>Entrada completa de gás GLP com 4 cilindros de 45 kg</t>
  </si>
  <si>
    <t>Entrada completa de gás GLP com 6 cilindros de 45 kg</t>
  </si>
  <si>
    <t>45.03</t>
  </si>
  <si>
    <t>45.20</t>
  </si>
  <si>
    <t>Cilindro de gás (GLP) de 45 kg, com carga</t>
  </si>
  <si>
    <t>46</t>
  </si>
  <si>
    <t>46.01</t>
  </si>
  <si>
    <t>46.02</t>
  </si>
  <si>
    <t>46.03</t>
  </si>
  <si>
    <t>46.03.038</t>
  </si>
  <si>
    <t>46.04</t>
  </si>
  <si>
    <t>46.05</t>
  </si>
  <si>
    <t>Tubo PVC rígido, tipo Coletor Esgoto, junta elástica, DN= 100 mm, inclusive conexões</t>
  </si>
  <si>
    <t>Tubo PVC rígido, tipo Coletor Esgoto, junta elástica, DN= 150 mm, inclusive conexões</t>
  </si>
  <si>
    <t>Tubo PVC rígido, tipo Coletor Esgoto, junta elástica, DN= 200 mm, inclusive conexões</t>
  </si>
  <si>
    <t>Tubo PVC rígido, tipo Coletor Esgoto, junta elástica, DN= 250 mm, inclusive conexões</t>
  </si>
  <si>
    <t>Tubo PVC rígido, tipo Coletor Esgoto, junta elástica, DN= 300 mm, inclusive conexões</t>
  </si>
  <si>
    <t>Tubo PVC rígido, tipo Coletor Esgoto, junta elástica, DN= 400 mm, inclusive conexões</t>
  </si>
  <si>
    <t>46.07</t>
  </si>
  <si>
    <t>46.08</t>
  </si>
  <si>
    <t>46.08.006</t>
  </si>
  <si>
    <t>46.09</t>
  </si>
  <si>
    <t>46.10</t>
  </si>
  <si>
    <t>46.12</t>
  </si>
  <si>
    <t>46.13</t>
  </si>
  <si>
    <t>46.13.006</t>
  </si>
  <si>
    <t>46.13.026</t>
  </si>
  <si>
    <t>46.14</t>
  </si>
  <si>
    <t>46.15</t>
  </si>
  <si>
    <t>46.18</t>
  </si>
  <si>
    <t>46.19</t>
  </si>
  <si>
    <t>46.19.590</t>
  </si>
  <si>
    <t>46.20</t>
  </si>
  <si>
    <t>46.21</t>
  </si>
  <si>
    <t>46.21.012</t>
  </si>
  <si>
    <t>46.21.036</t>
  </si>
  <si>
    <t>46.21.046</t>
  </si>
  <si>
    <t>46.21.056</t>
  </si>
  <si>
    <t>46.21.066</t>
  </si>
  <si>
    <t>46.21.140</t>
  </si>
  <si>
    <t>46.21.150</t>
  </si>
  <si>
    <t>46.23</t>
  </si>
  <si>
    <t>46.26</t>
  </si>
  <si>
    <t>46.26.136</t>
  </si>
  <si>
    <t>46.26.426</t>
  </si>
  <si>
    <t>46.26.516</t>
  </si>
  <si>
    <t>46.26.612</t>
  </si>
  <si>
    <t>46.26.614</t>
  </si>
  <si>
    <t>46.26.616</t>
  </si>
  <si>
    <t>46.26.632</t>
  </si>
  <si>
    <t>46.26.636</t>
  </si>
  <si>
    <t>Te de visita em ferro fundido, predial SMU, DN= 100 mm</t>
  </si>
  <si>
    <t>46.27</t>
  </si>
  <si>
    <t>Tubo de cobre flexível, espessura 1/32" - diâmetro 3/16", inclusive conexões</t>
  </si>
  <si>
    <t>Tubo de cobre flexível, espessura 1/32" - diâmetro 1/4", inclusive conexões</t>
  </si>
  <si>
    <t>Tubo de cobre flexível, espessura 1/32" - diâmetro 5/16", inclusive conexões</t>
  </si>
  <si>
    <t>Tubo de cobre flexível, espessura 1/32" - diâmetro 3/8", inclusive conexões</t>
  </si>
  <si>
    <t>Tubo de cobre flexível, espessura 1/32" - diâmetro 1/2", inclusive conexões</t>
  </si>
  <si>
    <t>Tubo de cobre flexível, espessura 1/32" - diâmetro 5/8", inclusive conexões</t>
  </si>
  <si>
    <t>Tubo de cobre flexível, espessura 1/32" - diâmetro 3/4", inclusive conexões</t>
  </si>
  <si>
    <t>46.32</t>
  </si>
  <si>
    <t>47</t>
  </si>
  <si>
    <t>47.01</t>
  </si>
  <si>
    <t>47.02</t>
  </si>
  <si>
    <t>47.04</t>
  </si>
  <si>
    <t>47.05</t>
  </si>
  <si>
    <t>47.05.296</t>
  </si>
  <si>
    <t>47.05.392</t>
  </si>
  <si>
    <t>47.06</t>
  </si>
  <si>
    <t>47.07</t>
  </si>
  <si>
    <t>47.09</t>
  </si>
  <si>
    <t>47.10</t>
  </si>
  <si>
    <t>47.11</t>
  </si>
  <si>
    <t>47.11.021</t>
  </si>
  <si>
    <t>47.11.111</t>
  </si>
  <si>
    <t>47.12</t>
  </si>
  <si>
    <t>47.14</t>
  </si>
  <si>
    <t>47.20</t>
  </si>
  <si>
    <t>48</t>
  </si>
  <si>
    <t>48.02</t>
  </si>
  <si>
    <t>48.02.008</t>
  </si>
  <si>
    <t>48.02.009</t>
  </si>
  <si>
    <t>48.03</t>
  </si>
  <si>
    <t>48.03.112</t>
  </si>
  <si>
    <t>48.03.138</t>
  </si>
  <si>
    <t>48.04</t>
  </si>
  <si>
    <t>48.05</t>
  </si>
  <si>
    <t>Torneira de boia, DN= 3/4´</t>
  </si>
  <si>
    <t>Torneira de boia, DN= 1´</t>
  </si>
  <si>
    <t>Torneira de boia, DN= 1 1/4´</t>
  </si>
  <si>
    <t>Torneira de boia, DN= 1 1/2´</t>
  </si>
  <si>
    <t>Torneira de boia, DN= 2´</t>
  </si>
  <si>
    <t>48.05.052</t>
  </si>
  <si>
    <t>Torneira de boia, DN= 2 1/2´</t>
  </si>
  <si>
    <t>Torneira de boia, tipo registro automático de entrada, DN= 3´</t>
  </si>
  <si>
    <t>48.20</t>
  </si>
  <si>
    <t>49</t>
  </si>
  <si>
    <t>49.01</t>
  </si>
  <si>
    <t>49.01.016</t>
  </si>
  <si>
    <t>49.03</t>
  </si>
  <si>
    <t>49.04</t>
  </si>
  <si>
    <t>49.05</t>
  </si>
  <si>
    <t>49.06</t>
  </si>
  <si>
    <t>49.08</t>
  </si>
  <si>
    <t>49.11</t>
  </si>
  <si>
    <t>49.12</t>
  </si>
  <si>
    <t>49.13</t>
  </si>
  <si>
    <t>49.14</t>
  </si>
  <si>
    <t>49.15</t>
  </si>
  <si>
    <t>49.16</t>
  </si>
  <si>
    <t>50</t>
  </si>
  <si>
    <t>50.01</t>
  </si>
  <si>
    <t>50.02</t>
  </si>
  <si>
    <t>50.05</t>
  </si>
  <si>
    <t>50.05.022</t>
  </si>
  <si>
    <t>50.10</t>
  </si>
  <si>
    <t>50.10.058</t>
  </si>
  <si>
    <t>Suporte para extintor de piso em aço inoxidável</t>
  </si>
  <si>
    <t>50.20</t>
  </si>
  <si>
    <t>54</t>
  </si>
  <si>
    <t>54.01</t>
  </si>
  <si>
    <t>54.01.300</t>
  </si>
  <si>
    <t>Pavimento de concreto rolado (concreto pobre) para base de pavimento rígido</t>
  </si>
  <si>
    <t>54.02</t>
  </si>
  <si>
    <t>54.03</t>
  </si>
  <si>
    <t>Camada de rolamento em concreto betuminoso usinado quente - CBUQ</t>
  </si>
  <si>
    <t>54.03.221</t>
  </si>
  <si>
    <t>Restauração de pavimento asfáltico com concreto betuminoso usinado quente - CBUQ</t>
  </si>
  <si>
    <t>54.04</t>
  </si>
  <si>
    <t>54.06</t>
  </si>
  <si>
    <t>54.07</t>
  </si>
  <si>
    <t>54.20</t>
  </si>
  <si>
    <t>55</t>
  </si>
  <si>
    <t>55.01</t>
  </si>
  <si>
    <t>55.02</t>
  </si>
  <si>
    <t>55.10</t>
  </si>
  <si>
    <t>61</t>
  </si>
  <si>
    <t>61.01</t>
  </si>
  <si>
    <t>61.10</t>
  </si>
  <si>
    <t>Damper corta fogo (DCF) tipo comporta, com elemento fusível e chave fim de curso.</t>
  </si>
  <si>
    <t>61.14</t>
  </si>
  <si>
    <t>61.20</t>
  </si>
  <si>
    <t>62</t>
  </si>
  <si>
    <t>62.04</t>
  </si>
  <si>
    <t>62.20</t>
  </si>
  <si>
    <t>65</t>
  </si>
  <si>
    <t>65.01</t>
  </si>
  <si>
    <t>65.02</t>
  </si>
  <si>
    <t>66</t>
  </si>
  <si>
    <t>66.02</t>
  </si>
  <si>
    <t>66.02.239</t>
  </si>
  <si>
    <t>Sistema eletrônico de automatização de portão deslizante, para esforços até 800 kg</t>
  </si>
  <si>
    <t>66.02.560</t>
  </si>
  <si>
    <t>66.08</t>
  </si>
  <si>
    <t>66.20</t>
  </si>
  <si>
    <t>66.20.202</t>
  </si>
  <si>
    <t>Instalação de câmera fixa para CFTV</t>
  </si>
  <si>
    <t>66.20.212</t>
  </si>
  <si>
    <t>Instalação de câmera móvel para CFTV</t>
  </si>
  <si>
    <t>67</t>
  </si>
  <si>
    <t>67.02</t>
  </si>
  <si>
    <t>68</t>
  </si>
  <si>
    <t>68.01</t>
  </si>
  <si>
    <t>68.02</t>
  </si>
  <si>
    <t>68.20</t>
  </si>
  <si>
    <t>69</t>
  </si>
  <si>
    <t>69.03</t>
  </si>
  <si>
    <t>69.05</t>
  </si>
  <si>
    <t>69.06</t>
  </si>
  <si>
    <t>69.08</t>
  </si>
  <si>
    <t>69.09</t>
  </si>
  <si>
    <t>69.10</t>
  </si>
  <si>
    <t>69.20</t>
  </si>
  <si>
    <t>Arame de espinar em aço inoxidável nu, para TV a cabo</t>
  </si>
  <si>
    <t>97</t>
  </si>
  <si>
    <t>97.02</t>
  </si>
  <si>
    <t>97.03</t>
  </si>
  <si>
    <t>97.05</t>
  </si>
  <si>
    <t>98</t>
  </si>
  <si>
    <t>98.02</t>
  </si>
  <si>
    <t>01.02</t>
  </si>
  <si>
    <t>01.06</t>
  </si>
  <si>
    <t>01.17</t>
  </si>
  <si>
    <t>01.20</t>
  </si>
  <si>
    <t>01.21</t>
  </si>
  <si>
    <t>01.23</t>
  </si>
  <si>
    <t>01.27</t>
  </si>
  <si>
    <t>01.28</t>
  </si>
  <si>
    <t>02.01</t>
  </si>
  <si>
    <t>02.02</t>
  </si>
  <si>
    <t>02.03</t>
  </si>
  <si>
    <t>02.05</t>
  </si>
  <si>
    <t>02.05.195</t>
  </si>
  <si>
    <t>Balancim elétrico tipo plataforma para transporte vertical, com altura até 60 m</t>
  </si>
  <si>
    <t>02.06</t>
  </si>
  <si>
    <t>02.08</t>
  </si>
  <si>
    <t>02.09</t>
  </si>
  <si>
    <t>02.10</t>
  </si>
  <si>
    <t>03.01</t>
  </si>
  <si>
    <t>03.02</t>
  </si>
  <si>
    <t>03.03</t>
  </si>
  <si>
    <t>03.04</t>
  </si>
  <si>
    <t>03.05</t>
  </si>
  <si>
    <t>03.06</t>
  </si>
  <si>
    <t>03.07</t>
  </si>
  <si>
    <t>03.08</t>
  </si>
  <si>
    <t>03.09</t>
  </si>
  <si>
    <t>03.10</t>
  </si>
  <si>
    <t>04.01</t>
  </si>
  <si>
    <t>04.02</t>
  </si>
  <si>
    <t>04.03</t>
  </si>
  <si>
    <t>04.04</t>
  </si>
  <si>
    <t>04.05</t>
  </si>
  <si>
    <t>04.06</t>
  </si>
  <si>
    <t>04.07</t>
  </si>
  <si>
    <t>04.08</t>
  </si>
  <si>
    <t>04.09</t>
  </si>
  <si>
    <t>04.10</t>
  </si>
  <si>
    <t>04.11</t>
  </si>
  <si>
    <t>04.12</t>
  </si>
  <si>
    <t>04.13</t>
  </si>
  <si>
    <t>04.14</t>
  </si>
  <si>
    <t>04.17</t>
  </si>
  <si>
    <t>04.18</t>
  </si>
  <si>
    <t>04.19</t>
  </si>
  <si>
    <t>04.20</t>
  </si>
  <si>
    <t>04.21</t>
  </si>
  <si>
    <t>04.22</t>
  </si>
  <si>
    <t>04.30</t>
  </si>
  <si>
    <t>04.31</t>
  </si>
  <si>
    <t>04.35</t>
  </si>
  <si>
    <t>04.40</t>
  </si>
  <si>
    <t>05.04</t>
  </si>
  <si>
    <t>05.07</t>
  </si>
  <si>
    <t>05.08</t>
  </si>
  <si>
    <t>05.09</t>
  </si>
  <si>
    <t>05.09.006</t>
  </si>
  <si>
    <t>05.09.007</t>
  </si>
  <si>
    <t>Taxa de destinação de resíduo sólido em aterro, tipo solo/terra</t>
  </si>
  <si>
    <t>05.10</t>
  </si>
  <si>
    <t>06.01</t>
  </si>
  <si>
    <t>06.02</t>
  </si>
  <si>
    <t>06.11</t>
  </si>
  <si>
    <t>06.12</t>
  </si>
  <si>
    <t>06.14</t>
  </si>
  <si>
    <t>07.01</t>
  </si>
  <si>
    <t>07.02</t>
  </si>
  <si>
    <t>07.05</t>
  </si>
  <si>
    <t>07.06</t>
  </si>
  <si>
    <t>07.10</t>
  </si>
  <si>
    <t>07.11</t>
  </si>
  <si>
    <t>07.12</t>
  </si>
  <si>
    <t>08.01</t>
  </si>
  <si>
    <t>08.02</t>
  </si>
  <si>
    <t>08.03</t>
  </si>
  <si>
    <t>08.05</t>
  </si>
  <si>
    <t>08.06</t>
  </si>
  <si>
    <t>08.07</t>
  </si>
  <si>
    <t>08.10</t>
  </si>
  <si>
    <t>08.10.108</t>
  </si>
  <si>
    <t>08.10.109</t>
  </si>
  <si>
    <t>09.01</t>
  </si>
  <si>
    <t>09.02</t>
  </si>
  <si>
    <t>09.04</t>
  </si>
  <si>
    <t>09.07</t>
  </si>
  <si>
    <t>10.01</t>
  </si>
  <si>
    <t>10.02</t>
  </si>
  <si>
    <t>11.01</t>
  </si>
  <si>
    <t>11.02</t>
  </si>
  <si>
    <t>11.03</t>
  </si>
  <si>
    <t>11.04</t>
  </si>
  <si>
    <t>11.05</t>
  </si>
  <si>
    <t>11.16</t>
  </si>
  <si>
    <t>11.18</t>
  </si>
  <si>
    <t>11.20</t>
  </si>
  <si>
    <t>12.01</t>
  </si>
  <si>
    <t>12.04</t>
  </si>
  <si>
    <t>12.05</t>
  </si>
  <si>
    <t>12.06</t>
  </si>
  <si>
    <t>12.07</t>
  </si>
  <si>
    <t>12.09</t>
  </si>
  <si>
    <t>12.12</t>
  </si>
  <si>
    <t>14.10.101</t>
  </si>
  <si>
    <t>14.10.111</t>
  </si>
  <si>
    <t>14.10.121</t>
  </si>
  <si>
    <t>14.11.221</t>
  </si>
  <si>
    <t>14.11.231</t>
  </si>
  <si>
    <t>14.11.261</t>
  </si>
  <si>
    <t>14.11.271</t>
  </si>
  <si>
    <t>Alvenaria em bloco de concreto celular autoclavado de 10 cm, uso revestido - classe C25</t>
  </si>
  <si>
    <t>Alvenaria em bloco de concreto celular autoclavado de 12,5 cm, uso revestido - classe C25</t>
  </si>
  <si>
    <t>Alvenaria em bloco de concreto celular autoclavado de 15 cm, uso revestido - classe C25</t>
  </si>
  <si>
    <t>Alvenaria em bloco de concreto celular autoclavado de 20 cm, uso revestido - classe C25</t>
  </si>
  <si>
    <t>16.02.045</t>
  </si>
  <si>
    <t>17.02.030</t>
  </si>
  <si>
    <t>Chapisco 1:4 com areia grossa</t>
  </si>
  <si>
    <t>18.06.102</t>
  </si>
  <si>
    <t>18.06.103</t>
  </si>
  <si>
    <t>18.06.142</t>
  </si>
  <si>
    <t>18.06.143</t>
  </si>
  <si>
    <t>18.06.182</t>
  </si>
  <si>
    <t>18.06.183</t>
  </si>
  <si>
    <t>18.06.350</t>
  </si>
  <si>
    <t>Assentamento de pisos e revestimentos cerâmicos com argamassa mista</t>
  </si>
  <si>
    <t>18.07.200</t>
  </si>
  <si>
    <t>18.07.220</t>
  </si>
  <si>
    <t>18.07.300</t>
  </si>
  <si>
    <t>18.08.032</t>
  </si>
  <si>
    <t>18.08.042</t>
  </si>
  <si>
    <t>18.08.062</t>
  </si>
  <si>
    <t>18.08.072</t>
  </si>
  <si>
    <t>18.08.152</t>
  </si>
  <si>
    <t>18.08.162</t>
  </si>
  <si>
    <t>18.11.012</t>
  </si>
  <si>
    <t>18.11.022</t>
  </si>
  <si>
    <t>18.11.032</t>
  </si>
  <si>
    <t>18.11.042</t>
  </si>
  <si>
    <t>18.11.052</t>
  </si>
  <si>
    <t>18.12.140</t>
  </si>
  <si>
    <t>18.13.020</t>
  </si>
  <si>
    <t>18.13.202</t>
  </si>
  <si>
    <t>21.05.100</t>
  </si>
  <si>
    <t>Fita adesiva antiderrapante fosforescente, alto tráfego, largura de 5 cm</t>
  </si>
  <si>
    <t>22.03.122</t>
  </si>
  <si>
    <t>32.06.396</t>
  </si>
  <si>
    <t>32.17.012</t>
  </si>
  <si>
    <t>Impermeabilização em argamassa de concreto não estrutural com aditivo hidrófugo</t>
  </si>
  <si>
    <t>39.21.125</t>
  </si>
  <si>
    <t>Cabo de cobre flexível de 150 mm², isolamento 0,6/1 kV - isolação HEPR 90°C</t>
  </si>
  <si>
    <t>40.10.132</t>
  </si>
  <si>
    <t>Contator de potência 65 A - 2na+2nf</t>
  </si>
  <si>
    <t>49.03.036</t>
  </si>
  <si>
    <t>Caixa de gordura em PVC com tampa reforçada - capacidade 19 litros</t>
  </si>
  <si>
    <t>Boca de lobo simples tipo PMSP com tampa de concreto</t>
  </si>
  <si>
    <t>Boca de lobo dupla tipo PMSP com tampa de concreto</t>
  </si>
  <si>
    <t>Boca de lobo tripla tipo PMSP com tampa de concreto</t>
  </si>
  <si>
    <t>49.12.058</t>
  </si>
  <si>
    <t>Boca de leão simples tipo PMSP com grelha</t>
  </si>
  <si>
    <t>50.05.214</t>
  </si>
  <si>
    <t>Detector de gás liquefeito (GLP), gás natural (GN) ou derivados de metano</t>
  </si>
  <si>
    <t>61.20.092</t>
  </si>
  <si>
    <t>Cortina de ar com duas velocidades, para vão de 1,50 m</t>
  </si>
  <si>
    <t>01.17.031</t>
  </si>
  <si>
    <t>01.17.041</t>
  </si>
  <si>
    <t>01.17.051</t>
  </si>
  <si>
    <t>01.17.061</t>
  </si>
  <si>
    <t>01.17.071</t>
  </si>
  <si>
    <t>01.17.081</t>
  </si>
  <si>
    <t>01.17.111</t>
  </si>
  <si>
    <t>01.17.121</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</si>
  <si>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</si>
  <si>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</si>
  <si>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</si>
  <si>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</si>
  <si>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</si>
  <si>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</si>
  <si>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</si>
  <si>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</si>
  <si>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05.09.008</t>
  </si>
  <si>
    <t>09.01.150</t>
  </si>
  <si>
    <t>09.01.160</t>
  </si>
  <si>
    <t>21.02.320</t>
  </si>
  <si>
    <t>Porta lisa com batente madeira, 2 folhas - 140 x 210 cm</t>
  </si>
  <si>
    <t>25.02.310</t>
  </si>
  <si>
    <t>Porta de abrir em alumínio tipo lambri, sob medida - cor branca</t>
  </si>
  <si>
    <t>27.04.051</t>
  </si>
  <si>
    <t>35.04.150</t>
  </si>
  <si>
    <t>36.01.242</t>
  </si>
  <si>
    <t>Cubículo de média tensão, para uso ao tempo, classe 24 kV</t>
  </si>
  <si>
    <t>36.01.252</t>
  </si>
  <si>
    <t>Cubículo de média tensão, para uso ao tempo, classe 17,5 kV</t>
  </si>
  <si>
    <t>37.20.191</t>
  </si>
  <si>
    <t>37.20.193</t>
  </si>
  <si>
    <t>Inversor de frequência para variação de velocidade em motores, potência de 50 cv</t>
  </si>
  <si>
    <t>41.02.580</t>
  </si>
  <si>
    <t>44.03.825</t>
  </si>
  <si>
    <t>Misturador termostato para chuveiro ou ducha, acabamento cromado</t>
  </si>
  <si>
    <t>44.06.370</t>
  </si>
  <si>
    <t>Cuba em aço inoxidável simples de 500x400x250mm</t>
  </si>
  <si>
    <t>Tubo galvanizado DN= 1/2´, inclusive conexões</t>
  </si>
  <si>
    <t>Tubo galvanizado DN= 3/4´, inclusive conexões</t>
  </si>
  <si>
    <t>Tubo galvanizado DN= 1´, inclusive conexões</t>
  </si>
  <si>
    <t>Tubo galvanizado DN= 1 1/4´, inclusive conexões</t>
  </si>
  <si>
    <t>Tubo galvanizado DN= 1 1/2´, inclusive conexões</t>
  </si>
  <si>
    <t>Tubo galvanizado DN= 2´, inclusive conexões</t>
  </si>
  <si>
    <t>Tubo galvanizado DN= 2 1/2´, inclusive conexões</t>
  </si>
  <si>
    <t>Tubo galvanizado DN= 3´, inclusive conexões</t>
  </si>
  <si>
    <t>Tubo galvanizado DN= 4´, inclusive conexões</t>
  </si>
  <si>
    <t>Tubo galvanizado DN= 6´, inclusive conexões</t>
  </si>
  <si>
    <t>Tubo galvanizado sem costura schedule 40, DN= 1/2´, inclusive conexões</t>
  </si>
  <si>
    <t>Tubo galvanizado sem costura schedule 40, DN= 3/4´, inclusive conexões</t>
  </si>
  <si>
    <t>Tubo galvanizado sem costura schedule 40, DN= 1´, inclusive conexões</t>
  </si>
  <si>
    <t>Tubo galvanizado sem costura schedule 40, DN= 1 1/4´, inclusive conexões</t>
  </si>
  <si>
    <t>Tubo galvanizado sem costura schedule 40, DN= 1 1/2´, inclusive conexões</t>
  </si>
  <si>
    <t>Tubo galvanizado sem costura schedule 40, DN= 2´, inclusive conexões</t>
  </si>
  <si>
    <t>Tubo galvanizado sem costura schedule 40, DN= 2 1/2´, inclusive conexões</t>
  </si>
  <si>
    <t>Tubo galvanizado sem costura schedule 40, DN= 3´, inclusive conexões</t>
  </si>
  <si>
    <t>Tubo galvanizado sem costura schedule 40, DN= 4´, inclusive conexões</t>
  </si>
  <si>
    <t>Tubo galvanizado sem costura schedule 40, DN= 6´, inclusive conexões</t>
  </si>
  <si>
    <t>46.33</t>
  </si>
  <si>
    <t>46.33.001</t>
  </si>
  <si>
    <t>46.33.002</t>
  </si>
  <si>
    <t>46.33.003</t>
  </si>
  <si>
    <t>46.33.004</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</si>
  <si>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</si>
  <si>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</si>
  <si>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</si>
  <si>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</si>
  <si>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</si>
  <si>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</si>
  <si>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</si>
  <si>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</si>
  <si>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</si>
  <si>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</si>
  <si>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</si>
  <si>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</si>
  <si>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</si>
  <si>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</si>
  <si>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</si>
  <si>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</si>
  <si>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</si>
  <si>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</si>
  <si>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</si>
  <si>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</si>
  <si>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</si>
  <si>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</si>
  <si>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</si>
  <si>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</si>
  <si>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</si>
  <si>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</si>
  <si>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</si>
  <si>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</si>
  <si>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</si>
  <si>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</si>
  <si>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</si>
  <si>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</si>
  <si>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</si>
  <si>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</si>
  <si>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</si>
  <si>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</si>
  <si>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46.33.140</t>
  </si>
  <si>
    <t>46.33.149</t>
  </si>
  <si>
    <t>Junção 45° simples em polipropileno de alta resistência - PP, preto, tipo PB, DN= 50x50mm</t>
  </si>
  <si>
    <t>46.33.150</t>
  </si>
  <si>
    <t>Junção 45° simples em polipropileno de alta resistência - PP, preto, tipo PB, DN= 63x63mm</t>
  </si>
  <si>
    <t>46.33.151</t>
  </si>
  <si>
    <t>46.33.159</t>
  </si>
  <si>
    <t>46.33.160</t>
  </si>
  <si>
    <t>46.33.161</t>
  </si>
  <si>
    <t>46.33.170</t>
  </si>
  <si>
    <t>Curva 87°30' em polipropileno de alta resistência - PP, preto, tipo PB, DN= 110mm</t>
  </si>
  <si>
    <t>46.33.186</t>
  </si>
  <si>
    <t>46.33.197</t>
  </si>
  <si>
    <t>46.33.201</t>
  </si>
  <si>
    <t>46.33.206</t>
  </si>
  <si>
    <t>46.33.207</t>
  </si>
  <si>
    <t>46.33.210</t>
  </si>
  <si>
    <t>Porta marco para grelha de 12x12 cm, em prolipropileno de alta resistência PP,  preto</t>
  </si>
  <si>
    <t>46.33.211</t>
  </si>
  <si>
    <t>54.07.240</t>
  </si>
  <si>
    <t>61.10.401</t>
  </si>
  <si>
    <t>Damper de regulagem manual, tamanho: 0,10 m² a 0,14 m²</t>
  </si>
  <si>
    <t>61.10.402</t>
  </si>
  <si>
    <t>Damper de regulagem manual, tamanho: 0,15 m² a 0,20 m²</t>
  </si>
  <si>
    <t>61.10.403</t>
  </si>
  <si>
    <t>Damper de regulagem manual, tamanho: 0,21 m² a 0,40 m²</t>
  </si>
  <si>
    <t>61.10.511</t>
  </si>
  <si>
    <t>Difusor para insuflamento de ar com plenum, multivias e colarinho</t>
  </si>
  <si>
    <t>61.10.512</t>
  </si>
  <si>
    <t>Difusor para insuflamento de ar com plenum, com 2 aberturas</t>
  </si>
  <si>
    <t>61.10.513</t>
  </si>
  <si>
    <t>61.10.514</t>
  </si>
  <si>
    <t>Difusor de plástico, diâmetro 20 cm</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</si>
  <si>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</si>
  <si>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</si>
  <si>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</si>
  <si>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</si>
  <si>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</si>
  <si>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</si>
  <si>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</si>
  <si>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</si>
  <si>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</si>
  <si>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</si>
  <si>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</si>
  <si>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</si>
  <si>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</si>
  <si>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</si>
  <si>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</si>
  <si>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</si>
  <si>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</si>
  <si>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</si>
  <si>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</si>
  <si>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</si>
  <si>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</si>
  <si>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61.10.584</t>
  </si>
  <si>
    <t>61.15</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</si>
  <si>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</si>
  <si>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</si>
  <si>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</si>
  <si>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</si>
  <si>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</si>
  <si>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</si>
  <si>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</si>
  <si>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61.15.050</t>
  </si>
  <si>
    <t>61.15.060</t>
  </si>
  <si>
    <t>61.15.070</t>
  </si>
  <si>
    <t>61.15.080</t>
  </si>
  <si>
    <t>61.15.090</t>
  </si>
  <si>
    <t>61.15.100</t>
  </si>
  <si>
    <t>Atuador proporcional de 10 Nm, tensão de entrada AC/DC 24 V - IP 54</t>
  </si>
  <si>
    <t>61.15.110</t>
  </si>
  <si>
    <t>61.15.120</t>
  </si>
  <si>
    <t>Acoplador a relé 24 VCC/VAC - 1 contato reversível</t>
  </si>
  <si>
    <t>61.15.130</t>
  </si>
  <si>
    <t>Chave de fluxo para ar</t>
  </si>
  <si>
    <t>61.15.140</t>
  </si>
  <si>
    <t>Repetidor de sinal I/I e V/I</t>
  </si>
  <si>
    <t>61.15.150</t>
  </si>
  <si>
    <t>Relé de corrente ajustável de 0 a 200 A</t>
  </si>
  <si>
    <t>61.15.160</t>
  </si>
  <si>
    <t>Sensor de temperatura ambiente PT100 - 2 fios</t>
  </si>
  <si>
    <t>61.15.164</t>
  </si>
  <si>
    <t>61.15.170</t>
  </si>
  <si>
    <t>Transmissor de pressão diferencial, operação de 0 a 750 Pa</t>
  </si>
  <si>
    <t>61.15.172</t>
  </si>
  <si>
    <t>Transmissor de pressão compacto, escala de pressão 0 a 10 Bar, sinal de saída 4 - 20 mA</t>
  </si>
  <si>
    <t>61.15.174</t>
  </si>
  <si>
    <t>Controlador lógico programável para 16 entradas/16 saídas</t>
  </si>
  <si>
    <t>Módulo de expansão para 4 canais de saída analógica</t>
  </si>
  <si>
    <t>Módulo de expansão para 8 canais de entrada e saída digitais</t>
  </si>
  <si>
    <t>97.02.193</t>
  </si>
  <si>
    <t>97.02.194</t>
  </si>
  <si>
    <t>97.02.195</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</si>
  <si>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</si>
  <si>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</si>
  <si>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</si>
  <si>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</si>
  <si>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</si>
  <si>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</si>
  <si>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01.02.071</t>
  </si>
  <si>
    <t>01.02.081</t>
  </si>
  <si>
    <t>01.02.091</t>
  </si>
  <si>
    <t>01.02.101</t>
  </si>
  <si>
    <t>01.02.111</t>
  </si>
  <si>
    <t>Projeto executivo</t>
  </si>
  <si>
    <t>Estudo e programa ambientais</t>
  </si>
  <si>
    <t>01.27.011</t>
  </si>
  <si>
    <t>01.27.021</t>
  </si>
  <si>
    <t>01.27.031</t>
  </si>
  <si>
    <t>01.27.041</t>
  </si>
  <si>
    <t>01.27.051</t>
  </si>
  <si>
    <t>Estudo de impacto de vizinhança, em área urbana até 10.000 m²</t>
  </si>
  <si>
    <t>Revestimento interno de poço profundo tubo de aço preto, diâmetro de 6" (152,40 mm)</t>
  </si>
  <si>
    <t>Revestimento interno de poço profundo tubo preto DIN 2440, diâmetro de 6" (150 mm)</t>
  </si>
  <si>
    <t>Revestimento interno de poço profundo tubo preto DIN 2440, diâmetro de 8" (200 mm)</t>
  </si>
  <si>
    <t>Revestimento da boca de poço profundo tubo chapa 3/16", diâmetro de 12"</t>
  </si>
  <si>
    <t>Revestimento da boca de poço profundo tubo chapa 3/16", diâmetro de 14"</t>
  </si>
  <si>
    <t>Revestimento da boca de poço profundo tubo chapa 3/16", diâmetro de 16"</t>
  </si>
  <si>
    <t>Revestimento da boca de poço profundo tubo chapa 3/16", diâmetro de 20"</t>
  </si>
  <si>
    <t>Filtro PVC geomecânico nervurado tipo standard para poço profundo, diâmetro de 6" (150 mm)</t>
  </si>
  <si>
    <t>Filtro espiralado galvanizado reforçado para poço profundo, diâmetro de 6" (152,40 mm)</t>
  </si>
  <si>
    <t>Filtro galvanizado tipo NOLD para poço profundo, diâmetro de 6" (150 mm)</t>
  </si>
  <si>
    <t>Banheiro químico modelo Standard, com manutenção conforme exigências da CETESB</t>
  </si>
  <si>
    <t>Container</t>
  </si>
  <si>
    <t>Locação de container tipo depósito - área mínima de 13,80 m²</t>
  </si>
  <si>
    <t>Andaime e balancim</t>
  </si>
  <si>
    <t>Limpeza de terreno</t>
  </si>
  <si>
    <t>Retirada de fechamento e elemento divisor</t>
  </si>
  <si>
    <t>Retirada de revestimentos em madeira</t>
  </si>
  <si>
    <t>Retirada de esquadria e elemento de madeira</t>
  </si>
  <si>
    <t>Retirada de elemento em madeira e sistema de fixação tipo quadro, lousa, etc.</t>
  </si>
  <si>
    <t>Retirada de vidro</t>
  </si>
  <si>
    <t>Transporte de material solto</t>
  </si>
  <si>
    <t>Transporte comercial, carreteiro e aluguel</t>
  </si>
  <si>
    <t>Remoção de entulho de obra com caçamba metálica - gesso e/ou drywall</t>
  </si>
  <si>
    <t>Transporte mecanizado de material solto</t>
  </si>
  <si>
    <t>Taxas de recolhimento</t>
  </si>
  <si>
    <t>Transporte mecanizado de solo</t>
  </si>
  <si>
    <t>Reaterro manual sem fornecimento de material</t>
  </si>
  <si>
    <t>Aterro manual sem fornecimento de material</t>
  </si>
  <si>
    <t>Carga / carregamento e descarga manual</t>
  </si>
  <si>
    <t>Apiloamento e nivelamento mecanizado de solo</t>
  </si>
  <si>
    <t>Reaterro mecanizado sem fornecimento de material</t>
  </si>
  <si>
    <t>Aterro mecanizado sem fornecimento de material</t>
  </si>
  <si>
    <t>Escoramento</t>
  </si>
  <si>
    <t>Cimbramento</t>
  </si>
  <si>
    <t>Descimbramento</t>
  </si>
  <si>
    <t>Manta, filtro e dreno</t>
  </si>
  <si>
    <t>Esgotamento</t>
  </si>
  <si>
    <t>FORMA</t>
  </si>
  <si>
    <t>Desmontagem de forma em madeira para estrutura de vigas, com tábuas</t>
  </si>
  <si>
    <t>Forma em madeira compensada</t>
  </si>
  <si>
    <t>Forma ripada de 5 cm na vertical</t>
  </si>
  <si>
    <t>Forma em polipropileno</t>
  </si>
  <si>
    <t>ARMADURA E CORDOALHA ESTRUTURAL</t>
  </si>
  <si>
    <t>Armadura em barra</t>
  </si>
  <si>
    <t>Armadura em barra de aço CA-50 (A ou B) fyk = 500 MPa</t>
  </si>
  <si>
    <t>Armadura em barra de aço CA-60 (A ou B) fyk = 600 MPa</t>
  </si>
  <si>
    <t>Armadura em tela</t>
  </si>
  <si>
    <t>CONCRETO, MASSA E LASTRO</t>
  </si>
  <si>
    <t>Concreto usinado com controle fck - fornecimento do material</t>
  </si>
  <si>
    <t>Concreto executado no local com controle fck - fornecimento do material</t>
  </si>
  <si>
    <t>Concreto e argamassa especial</t>
  </si>
  <si>
    <t>Lastro e enchimento</t>
  </si>
  <si>
    <t>Broca</t>
  </si>
  <si>
    <t>Estaca escavada mecanicamente</t>
  </si>
  <si>
    <t>Estaca tipo STRAUSS</t>
  </si>
  <si>
    <t>Estaca tipo RAIZ</t>
  </si>
  <si>
    <t>ALVENARIA E ELEMENTO DIVISOR</t>
  </si>
  <si>
    <t>Alvenaria de embasamento em bloco de concreto de 14 x 19 x 39 cm - classe A</t>
  </si>
  <si>
    <t>Alvenaria de embasamento em bloco de concreto de 19 x 19 x 39 cm - classe A</t>
  </si>
  <si>
    <t>Alvenaria com tijolo laminado aparente</t>
  </si>
  <si>
    <t>Alvenaria com bloco de concreto estrutural</t>
  </si>
  <si>
    <t>Elemento vazado em concreto, tipo quadriculado de 39 x 39 x 10 cm</t>
  </si>
  <si>
    <t>Elemento vazado em vidro, tipo veneziana capelinha de 20 x 10 x 10 cm</t>
  </si>
  <si>
    <t>Elemento vazado em concreto, tipo veneziana de 39 x 39 x 10 cm</t>
  </si>
  <si>
    <t>Elemento vazado em vidro, tipo veneziana de 20 x 20 x 6 cm</t>
  </si>
  <si>
    <t>Divisão para mictório em placas de mármore branco, com espessura de 3 cm</t>
  </si>
  <si>
    <t>Fechamento em placa cimentícia com espessura de 12 mm</t>
  </si>
  <si>
    <t>Estrutura em madeira para cobertura</t>
  </si>
  <si>
    <t>Mobiliário em concreto armado pré-moldado - fck= 40 MPa</t>
  </si>
  <si>
    <t>Placas, vigas e pilares em concreto armado pré-moldado - fck= 35 MPa</t>
  </si>
  <si>
    <t>Placas, vigas e pilares em concreto armado pré-moldado - fck= 25 MPa</t>
  </si>
  <si>
    <t>Mobiliário em concreto armado pré-moldado - fck= 25 MPa</t>
  </si>
  <si>
    <t>TELHAMENTO</t>
  </si>
  <si>
    <t>Telhamento em barro</t>
  </si>
  <si>
    <t>Telha de barro colonial/paulista</t>
  </si>
  <si>
    <t>Telhamento em madeira ou fibra vegetal</t>
  </si>
  <si>
    <t>Telha em fibra vegetal, perfil ondulado, com espessura de 3 mm</t>
  </si>
  <si>
    <t>Cumeeira em fibra vegetal, lisa, com espessura de 3 mm</t>
  </si>
  <si>
    <t>Cumeeira para telha de poliéster, tipo perfil trapezoidal 49</t>
  </si>
  <si>
    <t>Telhamento em vidro</t>
  </si>
  <si>
    <t>Domos</t>
  </si>
  <si>
    <t>Painel, chapas e fechamento</t>
  </si>
  <si>
    <t>Cobertura plana em chapa de policarbonato alveolar de 10 mm</t>
  </si>
  <si>
    <t>Cobertura curva em chapa de policarbonato alveolar bronze de 10 mm</t>
  </si>
  <si>
    <t>Calhas e rufos</t>
  </si>
  <si>
    <t>REVESTIMENTO EM MASSA OU FUNDIDO NO LOCAL</t>
  </si>
  <si>
    <t>Argamassa de cimento e areia traço 1:3, com adesivo acrílico</t>
  </si>
  <si>
    <t>Revestimento em argamassa</t>
  </si>
  <si>
    <t>Revestimento em cimentado</t>
  </si>
  <si>
    <t>Revestimento em gesso</t>
  </si>
  <si>
    <t>Revestimento em concreto</t>
  </si>
  <si>
    <t>Revestimento em granilite fundido no local</t>
  </si>
  <si>
    <t>Revestimento industrial fundido no local</t>
  </si>
  <si>
    <t>Revestimento especial fundido no local</t>
  </si>
  <si>
    <t>Reparos em degrau e espelho de granilite - estucamento e polimento</t>
  </si>
  <si>
    <t>Plaqueta laminada para revestimento</t>
  </si>
  <si>
    <t>Revestimento em plaqueta laminada, para área interna e externa, sem rejunte</t>
  </si>
  <si>
    <t>Revestimento em porcelanato</t>
  </si>
  <si>
    <t>Revestimento em pastilha e mosaico</t>
  </si>
  <si>
    <t>REVESTIMENTO EM PEDRA</t>
  </si>
  <si>
    <t>Granito</t>
  </si>
  <si>
    <t>Revestimento em mármore branco, espessura de 2 cm, assente com massa</t>
  </si>
  <si>
    <t>Revestimento em mármore travertino nacional, espessura de 2 cm, assente com massa</t>
  </si>
  <si>
    <t>Revestimento em mármore branco, espessura de 3 cm, assente com massa</t>
  </si>
  <si>
    <t>Revestimento em mármore travertino nacional, espessura de 3 cm, assente com massa</t>
  </si>
  <si>
    <t>Degrau e espelho em mármore branco, espessura de 2 cm</t>
  </si>
  <si>
    <t>Degrau e espelho em mármore travertino nacional, espessura de 2 cm</t>
  </si>
  <si>
    <t>Rodapé em mármore branco, espessura de 2 cm e altura de 7 cm</t>
  </si>
  <si>
    <t>Pedra</t>
  </si>
  <si>
    <t>Rodapé em pedra Miracema, altura de 5,75 cm</t>
  </si>
  <si>
    <t>Rodapé em pedra Miracema, altura de 11,5 cm</t>
  </si>
  <si>
    <t>Rodapé em pedra mineira simples, altura de 10 cm</t>
  </si>
  <si>
    <t>Rodapé em pedra ardósia, altura de 7 cm</t>
  </si>
  <si>
    <t>Peitoril e/ou soleira em ardósia, espessura de 2 cm e largura até 20 cm</t>
  </si>
  <si>
    <t>REVESTIMENTO EM MADEIRA</t>
  </si>
  <si>
    <t>Lambris de madeira</t>
  </si>
  <si>
    <t>Soalho de madeira</t>
  </si>
  <si>
    <t>Tacos</t>
  </si>
  <si>
    <t>Revestimento em borracha</t>
  </si>
  <si>
    <t>Revestimento em borracha sintética preta, espessura de 4 mm - colado</t>
  </si>
  <si>
    <t>Revestimento vinílico autoportante, espessura de 4 mm, com impermeabilizante acrílico</t>
  </si>
  <si>
    <t>Piso elevado de concreto em placas de 600 x 600 mm, antiderrapante, sem acabamento</t>
  </si>
  <si>
    <t>Rodapé de poliestireno, espessura de 7 cm</t>
  </si>
  <si>
    <t>Rodapé de poliestireno, espessura de 8 cm</t>
  </si>
  <si>
    <t>Rodapé em borracha sintética preta, altura até 7 cm - colado</t>
  </si>
  <si>
    <t>Rodapé em laminado melamínico dissipativo, espessura de 2 mm e altura de 10 cm</t>
  </si>
  <si>
    <t>FORRO, BRISE E FACHADA</t>
  </si>
  <si>
    <t>Forro de madeira</t>
  </si>
  <si>
    <t>Forro de gesso</t>
  </si>
  <si>
    <t>Forro modular removível em PVC de 618mm x 1243mm</t>
  </si>
  <si>
    <t>Forro metálico removível, em painéis de 625mm x 625mm, tipo colmeia</t>
  </si>
  <si>
    <t>Brise-soleil</t>
  </si>
  <si>
    <t>ESQUADRIA, MARCENARIA E ELEMENTO EM MADEIRA</t>
  </si>
  <si>
    <t>Janela e veneziana em madeira</t>
  </si>
  <si>
    <t>Porta lisa laminada montada com batente</t>
  </si>
  <si>
    <t>Marcenaria em geral</t>
  </si>
  <si>
    <t>Faixa/batedor de proteção em madeira aparelhada natural de 10 x 2,5 cm</t>
  </si>
  <si>
    <t>Porta lisa comum montada com batente</t>
  </si>
  <si>
    <t>Porta lisa para acabamento em verniz montada com batente</t>
  </si>
  <si>
    <t>ESQUADRIA, SERRALHERIA E ELEMENTO EM FERRO</t>
  </si>
  <si>
    <t>Caixilho em ferro</t>
  </si>
  <si>
    <t>Elementos em ferro</t>
  </si>
  <si>
    <t>Esquadria, serralheria e elemento em ferro.</t>
  </si>
  <si>
    <t>24.08.031</t>
  </si>
  <si>
    <t>Corrimão em tubo de aço inoxidável escovado, diâmetro de 1 1/2"</t>
  </si>
  <si>
    <t>ESQUADRIA E ELEMENTO EM VIDRO</t>
  </si>
  <si>
    <t>Vidro comum e laminado</t>
  </si>
  <si>
    <t>Vidro temperado</t>
  </si>
  <si>
    <t>Vidro especial</t>
  </si>
  <si>
    <t>Espelhos</t>
  </si>
  <si>
    <t>ESQUADRIA E ELEMENTO EM MATERIAL ESPECIAL</t>
  </si>
  <si>
    <t>Policarbonato</t>
  </si>
  <si>
    <t>27.02.001</t>
  </si>
  <si>
    <t>27.02.011</t>
  </si>
  <si>
    <t>Chapa em policarbonato compacta, cristal, espessura de 6 mm</t>
  </si>
  <si>
    <t>27.02.041</t>
  </si>
  <si>
    <t>Chapa em policarbonato compacta, cristal, espessura de 10 mm</t>
  </si>
  <si>
    <t>Chapa de fibra de vidro</t>
  </si>
  <si>
    <t>PVC / VINIL</t>
  </si>
  <si>
    <t>FERRAGEM COMPLEMENTAR PARA ESQUADRIAS</t>
  </si>
  <si>
    <t>Ferragem para porta</t>
  </si>
  <si>
    <t>Cadeado</t>
  </si>
  <si>
    <t>Cantoneira</t>
  </si>
  <si>
    <t>Cabos e cordoalhas</t>
  </si>
  <si>
    <t>Barra de apoio</t>
  </si>
  <si>
    <t>Revestimento</t>
  </si>
  <si>
    <t>30.06.061</t>
  </si>
  <si>
    <t>30.06.064</t>
  </si>
  <si>
    <t>Elevador e plataforma</t>
  </si>
  <si>
    <t>32.06.151</t>
  </si>
  <si>
    <t>Apoios e afins</t>
  </si>
  <si>
    <t>Preparo de base</t>
  </si>
  <si>
    <t>Massa corrida</t>
  </si>
  <si>
    <t>Pintura em pisos</t>
  </si>
  <si>
    <t>33.10.041</t>
  </si>
  <si>
    <t>Esmalte à base de água em massa, inclusive preparo</t>
  </si>
  <si>
    <t>33.12.011</t>
  </si>
  <si>
    <t>Esmalte à base de água em madeira, inclusive preparo</t>
  </si>
  <si>
    <t>PAISAGISMO E FECHAMENTOS</t>
  </si>
  <si>
    <t>Cercas e fechamentos</t>
  </si>
  <si>
    <t>PLAYGROUND E EQUIPAMENTO RECREATIVO</t>
  </si>
  <si>
    <t>Quadra e equipamento de esportes</t>
  </si>
  <si>
    <t>Abrigo, guarita e quiosque</t>
  </si>
  <si>
    <t>Bancos</t>
  </si>
  <si>
    <t>Equipamento recreativo</t>
  </si>
  <si>
    <t>Mastro para bandeiras</t>
  </si>
  <si>
    <t>35.20.050</t>
  </si>
  <si>
    <t>Entrada de energia - componentes</t>
  </si>
  <si>
    <t>Caixa de medição externa tipo ´L´ (900 x 600 x 270) mm, padrão Concessionárias</t>
  </si>
  <si>
    <t>Caixa de medição externa tipo ´N´ (1300 x 1200 x 270) mm, padrão Concessionárias</t>
  </si>
  <si>
    <t>Caixa de medição externa tipo ´M´ (900 x 1200 x 270) mm, padrão Concessionárias</t>
  </si>
  <si>
    <t>Caixa para seccionadora tipo ´T´ (900 x 600 x 250) mm, padrão Concessionárias</t>
  </si>
  <si>
    <t>Caixa de medição interna tipo ´A1´ (1000 x 1000 x 300) mm, padrão Concessionárias</t>
  </si>
  <si>
    <t>Caixa de proteção dos bornes do medidor, (300 x 250 x 90) mm, padrão Concessionárias</t>
  </si>
  <si>
    <t>Caixa de entrada tipo ´E´ (560 x 350 x 210) mm - padrão Concessionárias</t>
  </si>
  <si>
    <t>Suporte (Braquet)</t>
  </si>
  <si>
    <t>Isoladores</t>
  </si>
  <si>
    <t>Muflas e terminais</t>
  </si>
  <si>
    <t>Gerador e grupo gerador</t>
  </si>
  <si>
    <t>Transformador de entrada</t>
  </si>
  <si>
    <t>Painel autoportante</t>
  </si>
  <si>
    <t>Barramentos</t>
  </si>
  <si>
    <t>Bases</t>
  </si>
  <si>
    <t>Disjuntores</t>
  </si>
  <si>
    <t>Bus-way</t>
  </si>
  <si>
    <t>Dispositivo DR ou interruptor de corrente de fuga</t>
  </si>
  <si>
    <t>Transformador de Potencial</t>
  </si>
  <si>
    <t>Transformador de corrente</t>
  </si>
  <si>
    <t>Transformador de comando</t>
  </si>
  <si>
    <t>Supressor de surto</t>
  </si>
  <si>
    <t>Disjuntores.</t>
  </si>
  <si>
    <t>Eletroduto em polietileno de alta densidade</t>
  </si>
  <si>
    <t>Cabo de cobre de 25 mm², isolamento 8,7/15 kV - isolação EPR 90°C</t>
  </si>
  <si>
    <t>Cabo de cobre de 35 mm², isolamento 8,7/15 kV - isolação EPR 90°C</t>
  </si>
  <si>
    <t>Cabo de cobre de 50 mm², isolamento 8,7/15 kV - isolação EPR 90°C</t>
  </si>
  <si>
    <t>Cabo de cobre de 120 mm², isolamento 8,7/15 kV - isolação EPR 90°C</t>
  </si>
  <si>
    <t>Conectores</t>
  </si>
  <si>
    <t>Conector terminal tipo BNC para cabo coaxial RG 59</t>
  </si>
  <si>
    <t>39.09.015</t>
  </si>
  <si>
    <t>Conector de emenda tipo BNC para cabo coaxial RG 59</t>
  </si>
  <si>
    <t>Fios e cabos telefônicos</t>
  </si>
  <si>
    <t>39.20.005</t>
  </si>
  <si>
    <t>Caixa de passagem estampada</t>
  </si>
  <si>
    <t>Caixa de passagem com tampa</t>
  </si>
  <si>
    <t>Tomadas</t>
  </si>
  <si>
    <t>Tomada para telefone 4P, padrão TELEBRÁS, com placa</t>
  </si>
  <si>
    <t>Interruptores e minuterias</t>
  </si>
  <si>
    <t>Conduletes</t>
  </si>
  <si>
    <t>Caixa de passagem em PVC</t>
  </si>
  <si>
    <t>Contator</t>
  </si>
  <si>
    <t>Contator de potência 38 A/40 A - 2na+2nf</t>
  </si>
  <si>
    <t>Relé fotoelétrico 50/60 Hz, 110/220 V, 1200 VA, completo</t>
  </si>
  <si>
    <t>Relé de tempo eletrônico de 0,6 até 6 s - 220V - 50/60 Hz</t>
  </si>
  <si>
    <t>Relé de sobrecarga eletrônico para acoplamento direto, faixa de ajuste de 55 A até 250 A</t>
  </si>
  <si>
    <t>Relé de tempo eletrônico de 3 até 30s - 220V - 50/60Hz</t>
  </si>
  <si>
    <t>Chave comutadora e seletora</t>
  </si>
  <si>
    <t>41.02.541</t>
  </si>
  <si>
    <t>41.02.551</t>
  </si>
  <si>
    <t>Poste telecônico reto em aço SAE 1010/1020 galvanizado a fogo, com base, altura de 7,00 m</t>
  </si>
  <si>
    <t>Projetor retangular fechado, para lâmpada vapor metálico ou vapor de sódio de 250 W/400 W</t>
  </si>
  <si>
    <t>Luminária blindada oval de sobrepor ou arandela, para lâmpada fluorescentes compacta</t>
  </si>
  <si>
    <t>Complementos para para-raios</t>
  </si>
  <si>
    <t>Isolador galvanizado uso geral</t>
  </si>
  <si>
    <t>Isolador galvanizado para mastro</t>
  </si>
  <si>
    <t>Componentes para cabo de descida</t>
  </si>
  <si>
    <t>Caixa de equalização, de embutir, em aço com barramento, de 400 x 400 mm e tampa</t>
  </si>
  <si>
    <t>Caixa de equalização, de embutir, em aço com barramento, de 200 x 200 mm e tampa</t>
  </si>
  <si>
    <t>Cordoalha flexível "Jumpers" de 25 x 235 mm, com 4 furos de 11 mm</t>
  </si>
  <si>
    <t>Cordoalha flexível "Jumpers" de 25 x 300 mm, com 4 furos de 11 mm</t>
  </si>
  <si>
    <t>Bebedouros</t>
  </si>
  <si>
    <t>Chuveiros</t>
  </si>
  <si>
    <t>Aquecedores</t>
  </si>
  <si>
    <t>Exaustor, ventilador e circulador de ar</t>
  </si>
  <si>
    <t>Emissores de som</t>
  </si>
  <si>
    <t>Aparelho condicionador de ar</t>
  </si>
  <si>
    <t>Equipamentos para sistema VRF ar condicionado</t>
  </si>
  <si>
    <t>Bombas especiais, uso industrial</t>
  </si>
  <si>
    <t>Bancadas e tampos</t>
  </si>
  <si>
    <t>44.03.931</t>
  </si>
  <si>
    <t>Desviador para duchas e chuveiros</t>
  </si>
  <si>
    <t>Prateleiras</t>
  </si>
  <si>
    <t>Hidrômetro</t>
  </si>
  <si>
    <t>Pigtail em latão para manômetro, DN= 1/2´</t>
  </si>
  <si>
    <t>Regulador de primeiro estágio de alta pressão até 2 kgf/cm², vazão de 90 kg GLP/hora</t>
  </si>
  <si>
    <t>Regulador de primeiro estágio de alta pressão até 1,3 kgf/cm², vazão de 50 kg GLP/hora</t>
  </si>
  <si>
    <t>Regulador de segundo estágio para gás, uso industrial, vazão até 12 kg GLP/hora</t>
  </si>
  <si>
    <t>Torneira de boia</t>
  </si>
  <si>
    <t>Caixa de gordura</t>
  </si>
  <si>
    <t>Ralo em ferro fundido</t>
  </si>
  <si>
    <t>Grelhas e tampas</t>
  </si>
  <si>
    <t>Tampão em ferro fundido, diâmetro de 600 mm, classe B 125 (ruptura &gt; 125 kN)</t>
  </si>
  <si>
    <t>Tampão em ferro fundido, diâmetro de 600 mm, classe D 400 (ruptura&gt; 400 kN)</t>
  </si>
  <si>
    <t>Tampão em ferro fundido de 300 x 300 mm, classe B 125 (ruptura &gt; 125 kN)</t>
  </si>
  <si>
    <t>Tampão em ferro fundido de 400 x 400 mm, classe B 125 (ruptura &gt; 125 kN)</t>
  </si>
  <si>
    <t>Tampão em ferro fundido de 500 x 500 mm, classe B 125 (ruptura &gt; 125 kN)</t>
  </si>
  <si>
    <t>Tampão em ferro fundido de 600 x 600 mm, classe B 125 (ruptura &gt; 125 kN)</t>
  </si>
  <si>
    <t>Grelha com calha e cesto coletor para piso em aço inoxidável, largura de 15 cm</t>
  </si>
  <si>
    <t>Grelha com calha e cesto coletor para piso em aço inoxidável, largura de 20 cm</t>
  </si>
  <si>
    <t>Canaletas e afins</t>
  </si>
  <si>
    <t>Canaleta com grelha em alumínio, largura de 80 mm</t>
  </si>
  <si>
    <t>Chaminé para poço de visita tipo PMSP em alvenaria, diâmetro interno 70 cm - pescoço</t>
  </si>
  <si>
    <t>Esguicho em latão com engate rápido, DN= 2 1/2´, jato regulável</t>
  </si>
  <si>
    <t>Extintores</t>
  </si>
  <si>
    <t>54.04.392</t>
  </si>
  <si>
    <t>Guias e sarjetas</t>
  </si>
  <si>
    <t>LIMPEZA E ARREMATE</t>
  </si>
  <si>
    <t>Limpeza de obra</t>
  </si>
  <si>
    <t>Elevador</t>
  </si>
  <si>
    <t>61.10.007</t>
  </si>
  <si>
    <t>Controles para Fan-Coil e CAG</t>
  </si>
  <si>
    <t>61.15.181</t>
  </si>
  <si>
    <t>61.15.191</t>
  </si>
  <si>
    <t>61.15.196</t>
  </si>
  <si>
    <t>Módulo de expansão para 8 canais de entrada analógica</t>
  </si>
  <si>
    <t>61.15.201</t>
  </si>
  <si>
    <t>Controle de acessos e alarme</t>
  </si>
  <si>
    <t>Tratamento</t>
  </si>
  <si>
    <t>Posteamento</t>
  </si>
  <si>
    <t>Sistemas ininterruptos de energia</t>
  </si>
  <si>
    <t>Sistema de rede</t>
  </si>
  <si>
    <t>Patch cords de 1,50 ou 3,00 m - RJ-45 / RJ-45 - categoria 6A</t>
  </si>
  <si>
    <t>Bloco de ligação com engate rápido para 10 pares, BER-10</t>
  </si>
  <si>
    <t>Calha de aço com 4 tomadas 2P+T - 250 V, com cabo</t>
  </si>
  <si>
    <t>Caixa de emenda ventilada, em polipropileno, para até 200 pares</t>
  </si>
  <si>
    <t>Pintura de letras e pictogramas</t>
  </si>
  <si>
    <t>ARQUITETURA DE INTERIORES</t>
  </si>
  <si>
    <t>01.06.021</t>
  </si>
  <si>
    <t>01.06.031</t>
  </si>
  <si>
    <t>01.06.032</t>
  </si>
  <si>
    <t>01.06.041</t>
  </si>
  <si>
    <t>01.27.061</t>
  </si>
  <si>
    <t>01.27.071</t>
  </si>
  <si>
    <t>01.27.091</t>
  </si>
  <si>
    <t>02.01.021</t>
  </si>
  <si>
    <t>02.01.171</t>
  </si>
  <si>
    <t>02.05.202</t>
  </si>
  <si>
    <t>02.05.212</t>
  </si>
  <si>
    <t>04.08.100</t>
  </si>
  <si>
    <t>Retirada de armário em madeira ou metal</t>
  </si>
  <si>
    <t>16.33.022</t>
  </si>
  <si>
    <t>16.33.052</t>
  </si>
  <si>
    <t>16.33.062</t>
  </si>
  <si>
    <t>16.33.082</t>
  </si>
  <si>
    <t>16.33.102</t>
  </si>
  <si>
    <t>21.01.160</t>
  </si>
  <si>
    <t>Revestimento em grama sintética, com espessura de 20 a 32 mm</t>
  </si>
  <si>
    <t>21.02.071</t>
  </si>
  <si>
    <t>Tela de proteção tipo mosquiteira em aço galvanizado, com requadro em perfis de ferro</t>
  </si>
  <si>
    <t>25.01.361</t>
  </si>
  <si>
    <t>25.01.371</t>
  </si>
  <si>
    <t>25.02.211</t>
  </si>
  <si>
    <t>25.02.221</t>
  </si>
  <si>
    <t>26.01.348</t>
  </si>
  <si>
    <t>27.04.052</t>
  </si>
  <si>
    <t>Cantoneira adesiva em vinil de alto impacto</t>
  </si>
  <si>
    <t>Ferragem completa com maçaneta tipo alavanca, para porta externa com 1 folha</t>
  </si>
  <si>
    <t>Ferragem completa com maçaneta tipo alavanca, para porta externa com 2 folhas</t>
  </si>
  <si>
    <t>Ferragem completa com maçaneta tipo alavanca, para porta interna com 1 folha</t>
  </si>
  <si>
    <t>ACESSIBILIDADE</t>
  </si>
  <si>
    <t>30.01.061</t>
  </si>
  <si>
    <t>34.04.164</t>
  </si>
  <si>
    <t>34.04.166</t>
  </si>
  <si>
    <t>Caixa base lateral tipo ´N´ (1300 x 400 x 250) mm</t>
  </si>
  <si>
    <t>38.07.172</t>
  </si>
  <si>
    <t>Canaleta em PVC de 20 x 12 mm, inclusive acessórios</t>
  </si>
  <si>
    <t>41.02.562</t>
  </si>
  <si>
    <t>41.11.703</t>
  </si>
  <si>
    <t>41.11.711</t>
  </si>
  <si>
    <t>41.11.721</t>
  </si>
  <si>
    <t>41.31.087</t>
  </si>
  <si>
    <t>48.02.401</t>
  </si>
  <si>
    <t>48.04.381</t>
  </si>
  <si>
    <t>48.04.391</t>
  </si>
  <si>
    <t>49.11.141</t>
  </si>
  <si>
    <t>50.10.084</t>
  </si>
  <si>
    <t>Extintor manual de pó químico seco 20 BC - capacidade de 12 kg</t>
  </si>
  <si>
    <t>67.02.502</t>
  </si>
  <si>
    <t>67.02.503</t>
  </si>
  <si>
    <t>97.02.036</t>
  </si>
  <si>
    <t>Placa de identificação em PVC com texto em vinil</t>
  </si>
  <si>
    <t>01.20.691</t>
  </si>
  <si>
    <t>01.20.701</t>
  </si>
  <si>
    <t>01.20.711</t>
  </si>
  <si>
    <t>01.20.721</t>
  </si>
  <si>
    <t>01.20.731</t>
  </si>
  <si>
    <t>01.20.741</t>
  </si>
  <si>
    <t>01.20.751</t>
  </si>
  <si>
    <t>01.20.761</t>
  </si>
  <si>
    <t>01.20.771</t>
  </si>
  <si>
    <t>01.20.781</t>
  </si>
  <si>
    <t>01.20.791</t>
  </si>
  <si>
    <t>01.20.801</t>
  </si>
  <si>
    <t>01.20.811</t>
  </si>
  <si>
    <t>01.20.821</t>
  </si>
  <si>
    <t>01.20.831</t>
  </si>
  <si>
    <t>01.20.841</t>
  </si>
  <si>
    <t>01.20.851</t>
  </si>
  <si>
    <t>01.20.861</t>
  </si>
  <si>
    <t>01.20.871</t>
  </si>
  <si>
    <t>01.20.881</t>
  </si>
  <si>
    <t>01.20.891</t>
  </si>
  <si>
    <t>01.20.901</t>
  </si>
  <si>
    <t>01.20.911</t>
  </si>
  <si>
    <t>01.20.921</t>
  </si>
  <si>
    <t>01.23.700</t>
  </si>
  <si>
    <t>Taxa de mobilização e desmobilização para reforço estrutural com fibra de carbono</t>
  </si>
  <si>
    <t>01.23.701</t>
  </si>
  <si>
    <t>01.23.702</t>
  </si>
  <si>
    <t>Retirada de forro, brise e fachada</t>
  </si>
  <si>
    <t>Desmontagem de forma em madeira para estrutura de laje, com tábuas</t>
  </si>
  <si>
    <t>13.01.130</t>
  </si>
  <si>
    <t>13.01.150</t>
  </si>
  <si>
    <t>13.01.170</t>
  </si>
  <si>
    <t>13.01.190</t>
  </si>
  <si>
    <t>13.01.210</t>
  </si>
  <si>
    <t>13.01.310</t>
  </si>
  <si>
    <t>13.01.320</t>
  </si>
  <si>
    <t>13.01.330</t>
  </si>
  <si>
    <t>13.01.340</t>
  </si>
  <si>
    <t>13.01.350</t>
  </si>
  <si>
    <t>13.02.150</t>
  </si>
  <si>
    <t>13.02.170</t>
  </si>
  <si>
    <t>13.02.190</t>
  </si>
  <si>
    <t>13.02.210</t>
  </si>
  <si>
    <t>15.03.150</t>
  </si>
  <si>
    <t>Fornecimento e montagem de estrutura metálica em perfil metalon, sem pintura</t>
  </si>
  <si>
    <t>Piso com requadro em concreto simples com controle de fck= 20 MPa</t>
  </si>
  <si>
    <t>Piso com requadro em concreto simples com controle de fck= 25 MPa</t>
  </si>
  <si>
    <t>Folha de porta lisa comum - 60 x 210 cm</t>
  </si>
  <si>
    <t>Folha de porta lisa comum - 70 x 210 cm</t>
  </si>
  <si>
    <t>Folha de porta lisa comum - 80 x 210 cm</t>
  </si>
  <si>
    <t>Folha de porta lisa comum - 90 x 210 cm</t>
  </si>
  <si>
    <t>Folha de porta em laminado fenólico melamínico com acabamento liso - 70 x 210 cm</t>
  </si>
  <si>
    <t>Folha de porta em laminado fenólico melamínico com acabamento liso - 90 x 210 cm</t>
  </si>
  <si>
    <t>Folha de porta em laminado fenólico melamínico com acabamento liso - 80 x 210 cm</t>
  </si>
  <si>
    <t>Grade de segurança em aço SAE 1045, para janela, diâmetro 1´, sem têmpera e revenimento</t>
  </si>
  <si>
    <t>Grade de segurança em aço SAE 1045, para janela, diâmetro 1´, com têmpera e revenimento</t>
  </si>
  <si>
    <t>Caixilho fixo em alumínio, sob medida - branco</t>
  </si>
  <si>
    <t>Caixilho em alumínio maxim-ar com vidro - branco</t>
  </si>
  <si>
    <t>Caixilho em alumínio basculante com vidro - branco</t>
  </si>
  <si>
    <t>Caixilho em alumínio de correr com vidro - branco</t>
  </si>
  <si>
    <t>Porta de correr em alumínio com veneziana e vidro - cor branca</t>
  </si>
  <si>
    <t>Vidro multilaminado de alta segurança, proteção balística nível III</t>
  </si>
  <si>
    <t>Vidro multilaminado de alta segurança em policarbonato, proteção balística nível III</t>
  </si>
  <si>
    <t>Ferragem completa com maçaneta tipo alavanca, para porta interna com 2 folhas</t>
  </si>
  <si>
    <t>Cadeado de latão com cilindro de alta segurança, com 16 pinos e tetra-chave - 70mm</t>
  </si>
  <si>
    <t>Cabo em aço galvanizado com alma de aço, diâmetro de 3/8´ (9,52 mm)</t>
  </si>
  <si>
    <t>30.06.124</t>
  </si>
  <si>
    <t>33.11.050</t>
  </si>
  <si>
    <t>Esmalte à base água em superfície metálica, inclusive preparo</t>
  </si>
  <si>
    <t>Árvore ornamental tipo Aroeira salsa - h= 2,00 m</t>
  </si>
  <si>
    <t>Cerca em arame farpado com mourões de concreto, com ponta inclinada - 12 fiadas</t>
  </si>
  <si>
    <t>Gradil em aço galvanizado eletrofundido, malha 65 x 132 mm e pintura eletrostática</t>
  </si>
  <si>
    <t>Conjunto de 4 lixeiras para coleta seletiva, com tampa basculante, capacidade 50 litros</t>
  </si>
  <si>
    <t>Chave fusível base ´C´ para 15 kV/100 A, com capacidade de ruptura até 10 kA - com fusível</t>
  </si>
  <si>
    <t>37.16.071</t>
  </si>
  <si>
    <t>Perfilado perfurado 38 x 38 mm em chapa 14 pré-zincada, com acessórios</t>
  </si>
  <si>
    <t>Perfilado perfurado 38 x 76 mm em chapa 14 pré-zincada, com acessórios</t>
  </si>
  <si>
    <t>Cabo de cobre flexível de 3 x 1,5 mm², isolamento 500 V - isolação PP 70°C</t>
  </si>
  <si>
    <t>Cabo de cobre flexível de 3 x 2,5 mm², isolamento 500 V - isolação PP 70°C</t>
  </si>
  <si>
    <t>Cabo de cobre flexível de 3 x 4 mm², isolamento 500 V - isolação PP 70°C</t>
  </si>
  <si>
    <t>Cabo de cobre flexível de 3 x 6 mm², isolamento 500 V - isolação PP 70°C</t>
  </si>
  <si>
    <t>Cabo de cobre flexível de 4 x 4 mm², isolamento 500 V - isolação PP 70°C</t>
  </si>
  <si>
    <t>Cabo de cobre flexível de 4 x 6 mm², isolamento 500 V - isolação PP 70°C</t>
  </si>
  <si>
    <t>Barra condutora chata em alumínio de 3/4´ x 1/4´, inclusive acessórios de fixação</t>
  </si>
  <si>
    <t>Barra condutora chata em cobre de 3/4´ x 3/16´, inclusive acessórios de fixação</t>
  </si>
  <si>
    <t>Barra condutora chata em alumínio de 7/8´ x 1/8´, inclusive acessórios de fixação</t>
  </si>
  <si>
    <t>Chuveiro com válvula de acionamento antivandalismo, DN= 3/4´</t>
  </si>
  <si>
    <t>Chuveiro elétrico de 6.500W / 220V com resistência blindada</t>
  </si>
  <si>
    <t>Chuveiro elétrico de 5.500 W / 220 V em PVC</t>
  </si>
  <si>
    <t>Chuveiro elétrico de 7.500W / 220 V, com resistência blindada</t>
  </si>
  <si>
    <t>Coletor em alumínio para sistema de aquecimento solar com área coletora até 1,60 m²</t>
  </si>
  <si>
    <t>Coletor em alumínio para sistema de aquecimento solar com área coletora até 2,00 m²</t>
  </si>
  <si>
    <t>Exaustor elétrico em plástico, vazão de 150 a 190m³/h</t>
  </si>
  <si>
    <t>44.02.300</t>
  </si>
  <si>
    <t>Superfície sólido mineral para bancadas, saias, frontões e/ou cubas</t>
  </si>
  <si>
    <t>Armário de plástico de embutir, para lavatório</t>
  </si>
  <si>
    <t>47.20.181</t>
  </si>
  <si>
    <t>Caixa de gordura em alvenaria, 600 x 600 x 600 mm</t>
  </si>
  <si>
    <t>Caixa de areia em PVC, diâmetro nominal de 100 mm</t>
  </si>
  <si>
    <t>50.05.491</t>
  </si>
  <si>
    <t>Sinalizador visual de advertência</t>
  </si>
  <si>
    <t>50.05.492</t>
  </si>
  <si>
    <t>Sinalizador audiovisual de advertência</t>
  </si>
  <si>
    <t>Concreto asfáltico usinado a quente - Binder</t>
  </si>
  <si>
    <t>61.10.012</t>
  </si>
  <si>
    <t>61.10.564</t>
  </si>
  <si>
    <t>Grelha de insuflação de ar em alumínio anodizado, de dupla deflexão, tamanho: até 0,10 m²</t>
  </si>
  <si>
    <t>61.10.565</t>
  </si>
  <si>
    <t>61.10.566</t>
  </si>
  <si>
    <t>Vídeo porteiro eletrônico colorido, com um interfone</t>
  </si>
  <si>
    <t>69.20.248</t>
  </si>
  <si>
    <t>Furação para 12,5mm x 100mm em concreto armado, inclusive colagem de armadura (para 10mm)</t>
  </si>
  <si>
    <t>Furação para 16mm x 100mm em concreto armado, inclusive colagem de armadura (para 12,5mm)</t>
  </si>
  <si>
    <t>Furação para 12,5mm x 150mm em concreto armado, inclusive colagem de armadura (para 10mm)</t>
  </si>
  <si>
    <t>Furação para 16mm x 150mm em concreto armado, inclusive colagem de armadura (para 12,5mm)</t>
  </si>
  <si>
    <t>Furação para 20mm x 150mm em concreto armado, inclusive colagem de armadura (para 16mm)</t>
  </si>
  <si>
    <t>Furação para até 10mm x 200mm em concreto armado, inclusive colagem de armadura (para 8mm)</t>
  </si>
  <si>
    <t>Furação para 12,5mm x 200mm em concreto armado, inclusive colagem de armadura (para 10mm)</t>
  </si>
  <si>
    <t>Furação para 16mm x 200mm em concreto armado, inclusive colagem de armadura (para 12,5mm)</t>
  </si>
  <si>
    <t>Furação para 20mm x 200mm em concreto armado, inclusive colagem de armadura (para 16mm)</t>
  </si>
  <si>
    <t>Centralizador de coluna para poço profundo, diâmetro de 4" ou 6"</t>
  </si>
  <si>
    <t>Retirada de sistema de fixação ou tarugamento de forro</t>
  </si>
  <si>
    <t>04.19.190</t>
  </si>
  <si>
    <t>Remoção de isolador galvanizado uso geral</t>
  </si>
  <si>
    <t>Escavação manual em solo de 1ª e 2ª categoria em vala ou cava até 1,5 m</t>
  </si>
  <si>
    <t>Escavação manual em solo de 1ª e 2ª categoria em vala ou cava além de 1,5 m</t>
  </si>
  <si>
    <t>Carga e remoção de terra até a distância média de 1 km</t>
  </si>
  <si>
    <t>Escavação mecanizada de valas ou cavas com profundidade de até 2 m</t>
  </si>
  <si>
    <t>Escavação mecanizada de valas ou cavas com profundidade de até 3 m</t>
  </si>
  <si>
    <t>Escavação mecanizada de valas ou cavas com profundidade de até 4 m</t>
  </si>
  <si>
    <t>Escoramento com estacas pranchas metálicas - profundidade até 4 m</t>
  </si>
  <si>
    <t>Escoramento com estacas pranchas metálicas - profundidade até 6 m</t>
  </si>
  <si>
    <t>Escoramento com estacas pranchas metálicas - profundidade até 8 m</t>
  </si>
  <si>
    <t>Geomembrana em polietileno de alta densidade PEAD de 1 mm</t>
  </si>
  <si>
    <t>Ponteiras filtrantes, profundidade até 5 m</t>
  </si>
  <si>
    <t>Concreto usinado, fck = 20 MPa</t>
  </si>
  <si>
    <t>Concreto usinado, fck = 25 MPa</t>
  </si>
  <si>
    <t>Concreto usinado, fck = 30 MPa</t>
  </si>
  <si>
    <t>Concreto usinado, fck = 35 MPa</t>
  </si>
  <si>
    <t>Concreto usinado, fck = 40 MPa</t>
  </si>
  <si>
    <t>Concreto usinado, fck = 20 MPa - para bombeamento</t>
  </si>
  <si>
    <t>Concreto usinado, fck = 25 MPa - para bombeamento</t>
  </si>
  <si>
    <t>Concreto usinado, fck = 30 MPa - para bombeamento</t>
  </si>
  <si>
    <t>Concreto usinado, fck = 35 MPa - para bombeamento</t>
  </si>
  <si>
    <t>Concreto usinado, fck = 40 MPa - para bombeamento</t>
  </si>
  <si>
    <t>Concreto usinado, fck = 25 MPa - para perfil extrudado</t>
  </si>
  <si>
    <t>Concreto preparado no local, fck = 20 MPa</t>
  </si>
  <si>
    <t>Guichê de segurança em grade de aço SAE 1045, diâmetro de 1´', com têmpera e revenimento</t>
  </si>
  <si>
    <t>Guichê de segurança em grade de aço SAE 1045, diâmetro de 1´', sem têmpera e revenimento</t>
  </si>
  <si>
    <t>Porta veneziana de abrir em alumínio - cor branca</t>
  </si>
  <si>
    <t>Espelho em vidro cristal liso, espessura de 4 mm</t>
  </si>
  <si>
    <t>27.04.031</t>
  </si>
  <si>
    <t>Caixilho de correr em PVC com vidro e persiana</t>
  </si>
  <si>
    <t>33.07.303</t>
  </si>
  <si>
    <t>33.07.304</t>
  </si>
  <si>
    <t>Banco em concreto pré-moldado, comprimento 150 cm</t>
  </si>
  <si>
    <t>Banco em concreto pré-moldado com pés vazados, comprimento 200 cm</t>
  </si>
  <si>
    <t>Banco em concreto pré-moldado com 3 pés, comprimento 300 cm</t>
  </si>
  <si>
    <t>38.20</t>
  </si>
  <si>
    <t>38.20.010</t>
  </si>
  <si>
    <t>Recolocação de perfilado 38x38 mm</t>
  </si>
  <si>
    <t>38.20.020</t>
  </si>
  <si>
    <t>Recolocação de vergalhão</t>
  </si>
  <si>
    <t>38.20.030</t>
  </si>
  <si>
    <t>Recolocação de caixa de tomada para perfilado</t>
  </si>
  <si>
    <t>38.20.040</t>
  </si>
  <si>
    <t>Recolocação de eletrodutos</t>
  </si>
  <si>
    <t>41.13.102</t>
  </si>
  <si>
    <t>Luminária blindada tipo arandela de 45º e 90º, para lâmpada LED</t>
  </si>
  <si>
    <t>41.20.120</t>
  </si>
  <si>
    <t>Recolocação de reator</t>
  </si>
  <si>
    <t>41.20.130</t>
  </si>
  <si>
    <t>Recolocação de lâmpada</t>
  </si>
  <si>
    <t>43.03.212</t>
  </si>
  <si>
    <t>Aquecedor de passagem elétrico individual, baixa pressão - 5.000 W / 6.400 W</t>
  </si>
  <si>
    <t>46.13.100</t>
  </si>
  <si>
    <t>46.13.101</t>
  </si>
  <si>
    <t>46.13.102</t>
  </si>
  <si>
    <t>46.13.103</t>
  </si>
  <si>
    <t>46.13.104</t>
  </si>
  <si>
    <t>46.13.105</t>
  </si>
  <si>
    <t>46.13.106</t>
  </si>
  <si>
    <t>46.13.107</t>
  </si>
  <si>
    <t>Canaleta com grelha em alumínio, saída central / vertical, largura de 46 mm</t>
  </si>
  <si>
    <t>49.14.061</t>
  </si>
  <si>
    <t>SM01 Sumidouro - poço absorvente</t>
  </si>
  <si>
    <t>49.14.071</t>
  </si>
  <si>
    <t>Tampão pré-moldado de concreto armado para sumidouro com diâmetro externo de 2,00 m</t>
  </si>
  <si>
    <t>54.04.342</t>
  </si>
  <si>
    <t>61.10.380</t>
  </si>
  <si>
    <t>Duto em painel rígido de lã de vidro acústico, espessura 25 mm</t>
  </si>
  <si>
    <t>Difusor de plástico, diâmetro 15 cm</t>
  </si>
  <si>
    <t>Veneziana com tela, tamanho 38,5 x 33 cm</t>
  </si>
  <si>
    <t>Veneziana com tela, tamanho 78,5 x 33 cm</t>
  </si>
  <si>
    <t>69.06.390</t>
  </si>
  <si>
    <t>Transporte de referência de nível (RN) - classe IIN (mínimo de 2 km)</t>
  </si>
  <si>
    <t>Implantação de marcos através de levantamento com GPS (mínimo de 3 marcos)</t>
  </si>
  <si>
    <t>Fibra de carbono para reforço estrutural de alta resistência - 300 g/m²</t>
  </si>
  <si>
    <t>Projeto e implementação de controle ambiental de obra</t>
  </si>
  <si>
    <t>Corte e derrubada de eucalipto (1° corte) - idade até 4 anos</t>
  </si>
  <si>
    <t>Corte e derrubada de eucalipto (1° corte) - idade acima de 4 anos</t>
  </si>
  <si>
    <t>Remoção de chave automática da boia</t>
  </si>
  <si>
    <t>Taxa de destinação de resíduo sólido em aterro, tipo inerte</t>
  </si>
  <si>
    <t>17.02.160</t>
  </si>
  <si>
    <t>19.01.022</t>
  </si>
  <si>
    <t>Revestimento em granito, espessura de 2 cm, acabamento polido</t>
  </si>
  <si>
    <t>19.01.062</t>
  </si>
  <si>
    <t>Peitoril e/ou soleira em granito, espessura de 2 cm e largura até 20 cm, acabamento polido</t>
  </si>
  <si>
    <t>19.01.064</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</si>
  <si>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</si>
  <si>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</si>
  <si>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</si>
  <si>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</si>
  <si>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</si>
  <si>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</si>
  <si>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21.20.500</t>
  </si>
  <si>
    <t>Cantoneira em alumínio antiderrapante de 50 x 30 mm</t>
  </si>
  <si>
    <t>22.20.011</t>
  </si>
  <si>
    <t>Placa em lã de vidro revestida em PVC, auto extinguível</t>
  </si>
  <si>
    <t>Caixilho em madeira maxim-ar</t>
  </si>
  <si>
    <t>Guarda-corpo com vidro de 8 mm, em tubo de aço galvanizado, diâmetro 1 1/2´</t>
  </si>
  <si>
    <t>Caixilho em alumínio maxim-ar com vidro, linha comercial</t>
  </si>
  <si>
    <t>Caixilho em alumínio maxim-ar, sob medida</t>
  </si>
  <si>
    <t>Caixilho em alumínio anodizado maxim-ar</t>
  </si>
  <si>
    <t>Caixilho em alumínio maxim-ar, tipo fachada</t>
  </si>
  <si>
    <t>Caixilho em alumínio com pintura eletrostática, maxim-ar, sob medida - branco</t>
  </si>
  <si>
    <t>Caixilho em alumínio anodizado maxim-ar, sob medida - bronze/preto</t>
  </si>
  <si>
    <t>28.20.860</t>
  </si>
  <si>
    <t>Veda porta/veda fresta com escova em alumínio branco</t>
  </si>
  <si>
    <t>Bacia sifonada de louça para pessoas com mobilidade reduzida - capacidade de 6 litros</t>
  </si>
  <si>
    <t>Manta termoacústica em fibra cerâmica aluminizada, espessura de 38 mm</t>
  </si>
  <si>
    <t>Reparo de trincas rasas até 5 mm de largura, na massa</t>
  </si>
  <si>
    <t>Hidrorepelente incolor para fachada à base de silano-siloxano oligomérico disperso em água</t>
  </si>
  <si>
    <t>33.09.021</t>
  </si>
  <si>
    <t>Tinta acrílica para faixas demarcatórias</t>
  </si>
  <si>
    <t>37.14.912</t>
  </si>
  <si>
    <t>Chave seccionadora tripolar, abertura sob carga seca até 160 A / 690 V</t>
  </si>
  <si>
    <t>37.24.042</t>
  </si>
  <si>
    <t>37.24.043</t>
  </si>
  <si>
    <t>37.24.044</t>
  </si>
  <si>
    <t>37.24.045</t>
  </si>
  <si>
    <t>Relé bimetálico de sobrecarga para acoplamento direto, faixas de ajuste de 9/12 A</t>
  </si>
  <si>
    <t>Chave comutadora/seletora com 1 polo e 2 posições para 25 A</t>
  </si>
  <si>
    <t>Chave de nível tipo boia pendular (pera), com contato micro switch</t>
  </si>
  <si>
    <t>Lâmpada halógena com refletor dicroico de 50 W - 12 V</t>
  </si>
  <si>
    <t>Transformador eletrônico para lâmpada halógena dicroica de 50 W - 220 V</t>
  </si>
  <si>
    <t>Ducha eletrônica de 6.800W até 7.900 W / 220 V</t>
  </si>
  <si>
    <t>Condensador para sistema VRF de ar condicionado, capacidade até 6 TR</t>
  </si>
  <si>
    <t>Condensador para sistema VRF de ar condicionado, capacidade de 8 TR a 10 TR</t>
  </si>
  <si>
    <t>Condensador para sistema VRF de ar condicionado, capacidade de 11 TR a 13 TR</t>
  </si>
  <si>
    <t>Condensador para sistema VRF de ar condicionado, capacidade de 14 TR a 16 TR</t>
  </si>
  <si>
    <t>Evaporador para sistema VRF de ar condicionado, tipo parede, capacidade de 1 TR</t>
  </si>
  <si>
    <t>Evaporador para sistema VRF de ar condicionado, tipo parede, capacidade de 2 TR</t>
  </si>
  <si>
    <t>Evaporador para sistema VRF de ar condicionado, tipo parede, capacidade de 3 TR</t>
  </si>
  <si>
    <t>Evaporador para sistema VRF de ar condicionado, tipo piso teto, capacidade de 1 TR</t>
  </si>
  <si>
    <t>Evaporador para sistema VRF de ar condicionado, tipo piso teto, capacidade de 2 TR</t>
  </si>
  <si>
    <t>Evaporador para sistema VRF de ar condicionado, tipo piso teto, capacidade de 3 TR</t>
  </si>
  <si>
    <t>Evaporador para sistema VRF de ar condicionado, tipo piso teto, capacidade de 4 TR</t>
  </si>
  <si>
    <t>Evaporador para sistema VRF de ar condicionado, tipo cassete, capacidade de 1 TR</t>
  </si>
  <si>
    <t>Evaporador para sistema VRF de ar condicionado, tipo cassete, capacidade de 2 TR</t>
  </si>
  <si>
    <t>Evaporador para sistema VRF de ar condicionado, tipo cassete, capacidade de 3 TR</t>
  </si>
  <si>
    <t>Evaporador para sistema VRF de ar condicionado, tipo cassete, capacidade de 4 TR</t>
  </si>
  <si>
    <t>44.02.062</t>
  </si>
  <si>
    <t>Tampo/bancada em granito, com frontão, espessura de 2 cm, acabamento polido</t>
  </si>
  <si>
    <t>Torneira de acionamento restrito em latão cromado, DN= 1/2´ com adaptador para 3/4´</t>
  </si>
  <si>
    <t>Junta de união em aço inoxidável para tubo em ferro fundido predial SMU, DN= 50 mm</t>
  </si>
  <si>
    <t>Junta de união em aço inoxidável para tubo em ferro fundido predial SMU, DN= 75 mm</t>
  </si>
  <si>
    <t>Junta de união em aço inoxidável para tubo em ferro fundido predial SMU, DN= 100 mm</t>
  </si>
  <si>
    <t>Junta de união em aço inoxidável para tubo em ferro fundido predial SMU, DN= 150 mm</t>
  </si>
  <si>
    <t>Junta de união em aço inoxidável para tubo em ferro fundido predial SMU, DN= 200 mm</t>
  </si>
  <si>
    <t>Junta de união em aço inoxidável para tubo em ferro fundido predial SMU, DN= 125 mm</t>
  </si>
  <si>
    <t>Junta de união em aço inoxidável para tubo em ferro fundido predial SMU, DN= 250 mm</t>
  </si>
  <si>
    <t>Tê 87°30' de inspeção em polipropileno de alta resistência - PP, preto (PxB), DN 110mm</t>
  </si>
  <si>
    <t>Tampa tê de inspeção oval, em polipropileno de alta resistência preto (PxB), DN=110mm</t>
  </si>
  <si>
    <t>Tampão em polipropileno de alta resistência PP, preto (PxB), DN=63mm</t>
  </si>
  <si>
    <t>Tampão em polipropileno de alta resistência PP, preto (PxB), DN=110mm</t>
  </si>
  <si>
    <t>Marco de bronze com grelha em aço inoxidável de 12x12cm</t>
  </si>
  <si>
    <t>Válvula de esfera monobloco em latão, passagem plena, acionamento com alavanca, DN= 1/2´</t>
  </si>
  <si>
    <t>Válvula de esfera monobloco em latão, passagem plena, acionamento com alavanca, DN= 3/4´</t>
  </si>
  <si>
    <t>Válvula de esfera monobloco em latão, passagem plena, acionamento com alavanca, DN= 1´</t>
  </si>
  <si>
    <t>Válvula de esfera monobloco em latão, passagem plena, acionamento com alavanca, DN= 2´</t>
  </si>
  <si>
    <t>Válvula de esfera monobloco em latão, passagem plena, acionamento com alavanca, DN= 4´</t>
  </si>
  <si>
    <t>48.02.206</t>
  </si>
  <si>
    <t>Reservatório em polietileno com tampa de encaixar - capacidade de 5.000 litros</t>
  </si>
  <si>
    <t>Reservatório em polietileno com tampa de rosca - capacidade de 1.000 litros</t>
  </si>
  <si>
    <t>Reservatório em polietileno com tampa de rosca - capacidade de 500 litros</t>
  </si>
  <si>
    <t>49.06.072</t>
  </si>
  <si>
    <t>Grelha articulada em ferro fundido tipo boca de leão</t>
  </si>
  <si>
    <t>Canaleta com grelha abre-fecha, em alumínio, saída central ou vertical, largura 46mm</t>
  </si>
  <si>
    <t>Destravador magnético (eletroímã) para porta corta-fogo de 24 Vcc</t>
  </si>
  <si>
    <t>50.05.312</t>
  </si>
  <si>
    <t>Módulo isolador, módulo endereçador para audiovisual</t>
  </si>
  <si>
    <t>50.10.096</t>
  </si>
  <si>
    <t>Extintor sobre rodas de pó químico seco BC - capacidade de 20 kg</t>
  </si>
  <si>
    <t>Resfriadora de líquidos (chiller), com compressor e condensação à ar, capacidade de 120 TR</t>
  </si>
  <si>
    <t>Resfriadora de líquidos (chiller), com compressor e condensação à ar, capacidade de 160 TR</t>
  </si>
  <si>
    <t>Resfriadora de líquidos (chiller), com compressor e condensação à ar, capacidade de 80 TR</t>
  </si>
  <si>
    <t>Termostato de segurança com temperatura ajustável de 90°C - 110°C</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</si>
  <si>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</si>
  <si>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</si>
  <si>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</si>
  <si>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</si>
  <si>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</si>
  <si>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</si>
  <si>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03.16</t>
  </si>
  <si>
    <t>03.16.010</t>
  </si>
  <si>
    <t>Remoção de sinalização horizontal existente</t>
  </si>
  <si>
    <t>03.16.011</t>
  </si>
  <si>
    <t>Remoção de tacha/tachões</t>
  </si>
  <si>
    <t>Remoção de base de fusível tipo Diazed</t>
  </si>
  <si>
    <t>11.18.220</t>
  </si>
  <si>
    <t>Enchimento de nichos com poliestireno expandido do tipo EPS-5F</t>
  </si>
  <si>
    <t>18.07.021</t>
  </si>
  <si>
    <t>25.02.042</t>
  </si>
  <si>
    <t>Porta de correr em alumínio tipo lambri branco, sob medida</t>
  </si>
  <si>
    <t>26.01.460</t>
  </si>
  <si>
    <t>30.03.032</t>
  </si>
  <si>
    <t>30.03.042</t>
  </si>
  <si>
    <t>Fusível Diazed retardado de 2 A até 25 A</t>
  </si>
  <si>
    <t>Fusível Diazed retardado de 35 A até 63 A</t>
  </si>
  <si>
    <t>41.11.440</t>
  </si>
  <si>
    <t>Suporte tubular de fixação em poste para 1 luminária tipo pétala</t>
  </si>
  <si>
    <t>41.11.450</t>
  </si>
  <si>
    <t>Suporte tubular de fixação em poste para 2 luminárias tipo pétala</t>
  </si>
  <si>
    <t>41.11.702</t>
  </si>
  <si>
    <t>41.12.210</t>
  </si>
  <si>
    <t>43.01.012</t>
  </si>
  <si>
    <t>43.01.032</t>
  </si>
  <si>
    <t>Tubo em polietileno de alta densidade corrugado, DN/DI= 250 mm</t>
  </si>
  <si>
    <t>Tubo em polietileno de alta densidade corrugado, DN/DI= 300 mm</t>
  </si>
  <si>
    <t>Tubo em polietileno de alta densidade corrugado, DN/DI= 400 mm</t>
  </si>
  <si>
    <t>Tubo em polietileno de alta densidade corrugado, DN/DI= 500 mm</t>
  </si>
  <si>
    <t>Tubo em polietileno de alta densidade corrugado, DN/DI= 600 mm</t>
  </si>
  <si>
    <t>Tubo em polietileno de alta densidade corrugado, DN/DI= 800 mm</t>
  </si>
  <si>
    <t>Tubo em polietileno de alta densidade corrugado, DN/DI= 1000 mm</t>
  </si>
  <si>
    <t>Tubo em polietileno de alta densidade corrugado, DN/DI= 1200 mm</t>
  </si>
  <si>
    <t>46.26.843</t>
  </si>
  <si>
    <t>Tampão simples em ferro fundido, predial SMU, DN= 200 mm</t>
  </si>
  <si>
    <t>47.01.191</t>
  </si>
  <si>
    <t>Válvula de esfera monobloco em latão, passagem plena, acionamento com alavanca, DN= 1.1/4´</t>
  </si>
  <si>
    <t>47.05.394</t>
  </si>
  <si>
    <t>47.05.398</t>
  </si>
  <si>
    <t>47.05.406</t>
  </si>
  <si>
    <t>47.07.031</t>
  </si>
  <si>
    <t>48.02.204</t>
  </si>
  <si>
    <t>Reservatório em polietileno com tampa de encaixar - capacidade de 2.000 litros</t>
  </si>
  <si>
    <t>48.02.205</t>
  </si>
  <si>
    <t>Reservatório em polietileno com tampa de encaixar - capacidade de 3.000 litros</t>
  </si>
  <si>
    <t>48.02.207</t>
  </si>
  <si>
    <t>Reservatório em polietileno com tampa de encaixar - capacidade de 10.000 litros</t>
  </si>
  <si>
    <t>55.02.012</t>
  </si>
  <si>
    <t>Limpeza de caixa de passagem, poço de visita ou bueiro</t>
  </si>
  <si>
    <t>61.10.014</t>
  </si>
  <si>
    <t>Resfriadora de líquidos (chiller), com compressor e condensação à ar, capacidade de 20 TR</t>
  </si>
  <si>
    <t>66.08.258</t>
  </si>
  <si>
    <t>Ponto de acesso de dados (Access Point), uso interno, compatível com PoE 802.3af</t>
  </si>
  <si>
    <t>Estação de monitoramento "WorkStation" para até 3 monitores - memória RAM de 8 GB</t>
  </si>
  <si>
    <t>Estação de monitoramento "WorkStation" para até 3 monitores - memória RAM de 16 GB</t>
  </si>
  <si>
    <t>Sinalização horizontal em tinta a base de resina acrílica emulsionada em água</t>
  </si>
  <si>
    <t>Sinalização horizontal em termoplástico de alto relevo</t>
  </si>
  <si>
    <t>Sinalização horizontal em plástico a frio manual, para faixas</t>
  </si>
  <si>
    <t>Botoeira convencional para pedestre</t>
  </si>
  <si>
    <t>Botoeira sonora para deficientes visuais</t>
  </si>
  <si>
    <t>Tacha tipo I monodirecional refletiva</t>
  </si>
  <si>
    <t>Tacha tipo II monodirecional refletiva</t>
  </si>
  <si>
    <t>Tacha tipo I bidirecional refletiva</t>
  </si>
  <si>
    <t>Tacha tipo II bidirecional refletiva</t>
  </si>
  <si>
    <t>Tachão tipo I monodirecional refletivo</t>
  </si>
  <si>
    <t>Tachão tipo I bidirecional refletivo</t>
  </si>
  <si>
    <t>Referência</t>
  </si>
  <si>
    <t xml:space="preserve"> Descrição</t>
  </si>
  <si>
    <t>Un</t>
  </si>
  <si>
    <t>Material</t>
  </si>
  <si>
    <t>Mão de Obra</t>
  </si>
  <si>
    <t>Custo Total</t>
  </si>
  <si>
    <t>04.41</t>
  </si>
  <si>
    <t>04.41.001</t>
  </si>
  <si>
    <t>Retirada de placa de solo</t>
  </si>
  <si>
    <t>12.01.021</t>
  </si>
  <si>
    <t>12.01.041</t>
  </si>
  <si>
    <t>12.01.061</t>
  </si>
  <si>
    <t>14.28.096</t>
  </si>
  <si>
    <t>16.33.412</t>
  </si>
  <si>
    <t>Rufo pré-moldado em concreto, largura 24 cm</t>
  </si>
  <si>
    <t>20.20.202</t>
  </si>
  <si>
    <t>Raspagem com calafetação e aplicação de verniz</t>
  </si>
  <si>
    <t>36.20.282</t>
  </si>
  <si>
    <t>Placa de advertência em chapa de aço, com pintura refletiva "Perigo Alta Tensão"</t>
  </si>
  <si>
    <t>36.20.284</t>
  </si>
  <si>
    <t>Placa de advertência em chapa de alumínio, com pintura refletiva "Perigo Alta Tensão"</t>
  </si>
  <si>
    <t>37.06.014</t>
  </si>
  <si>
    <t>Painel autoportante em chapa de aço, com proteção mínima IP 54 - sem componentes</t>
  </si>
  <si>
    <t>37.20.156</t>
  </si>
  <si>
    <t>Placa de montagem para quadros em geral, em chapa de aço</t>
  </si>
  <si>
    <t>39.04.040</t>
  </si>
  <si>
    <t>Cabo de cobre nu, têmpera mole, classe 2, de 10 mm²</t>
  </si>
  <si>
    <t>43.02.122</t>
  </si>
  <si>
    <t>Chuveiro frio em PVC, com registro e tubo de ligação acoplados</t>
  </si>
  <si>
    <t>43.07.070</t>
  </si>
  <si>
    <t>44.03.315</t>
  </si>
  <si>
    <t>Torneira de mesa com bica móvel e alavanca</t>
  </si>
  <si>
    <t>Bico de sprinkler tipo pendente com rompimento da ampola a 68°C</t>
  </si>
  <si>
    <t>Bico de sprinkler tipo upright com rompimento da ampola a 68ºC</t>
  </si>
  <si>
    <t>70</t>
  </si>
  <si>
    <t>70.01</t>
  </si>
  <si>
    <t>70.01.050</t>
  </si>
  <si>
    <t>Defensa semimaleavel simples</t>
  </si>
  <si>
    <t>70.02</t>
  </si>
  <si>
    <t>70.02.001</t>
  </si>
  <si>
    <t>Limpeza, pré marcação e pré pintura de solo</t>
  </si>
  <si>
    <t>70.02.010</t>
  </si>
  <si>
    <t>70.02.012</t>
  </si>
  <si>
    <t>70.02.013</t>
  </si>
  <si>
    <t>70.02.014</t>
  </si>
  <si>
    <t>70.02.016</t>
  </si>
  <si>
    <t>70.02.017</t>
  </si>
  <si>
    <t>70.02.020</t>
  </si>
  <si>
    <t>70.02.021</t>
  </si>
  <si>
    <t>70.02.022</t>
  </si>
  <si>
    <t>70.03</t>
  </si>
  <si>
    <t>70.03.001</t>
  </si>
  <si>
    <t>70.03.003</t>
  </si>
  <si>
    <t>70.03.006</t>
  </si>
  <si>
    <t>70.03.008</t>
  </si>
  <si>
    <t>70.03.009</t>
  </si>
  <si>
    <t>70.03.010</t>
  </si>
  <si>
    <t>70.03.012</t>
  </si>
  <si>
    <t>70.03.013</t>
  </si>
  <si>
    <t>70.04</t>
  </si>
  <si>
    <t>Coluna cônica</t>
  </si>
  <si>
    <t>70.04.001</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</si>
  <si>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</si>
  <si>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</si>
  <si>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</si>
  <si>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</si>
  <si>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</si>
  <si>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</si>
  <si>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</si>
  <si>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</si>
  <si>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</si>
  <si>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70.04.007</t>
  </si>
  <si>
    <t>Coluna semafórica simples 101 mm x 6 m</t>
  </si>
  <si>
    <t>70.05</t>
  </si>
  <si>
    <t>70.05.001</t>
  </si>
  <si>
    <t>70.05.002</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</si>
  <si>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</si>
  <si>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</si>
  <si>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</si>
  <si>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</si>
  <si>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</si>
  <si>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</si>
  <si>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</si>
  <si>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70.06.001</t>
  </si>
  <si>
    <t>70.06.010</t>
  </si>
  <si>
    <t>70.06.011</t>
  </si>
  <si>
    <t>70.06.012</t>
  </si>
  <si>
    <t>70.06.013</t>
  </si>
  <si>
    <t>70.06.014</t>
  </si>
  <si>
    <t>70.06.020</t>
  </si>
  <si>
    <t>70.06.021</t>
  </si>
  <si>
    <t>CDHU</t>
  </si>
  <si>
    <t>COMPANHIA DE DESENVOLVIMENTO HABITACIONAL E URBANO</t>
  </si>
  <si>
    <t>BDI :</t>
  </si>
  <si>
    <t>L.S.:</t>
  </si>
  <si>
    <t>SERVICO TECNICO ESPECIALIZADO</t>
  </si>
  <si>
    <t>UN</t>
  </si>
  <si>
    <t>TX</t>
  </si>
  <si>
    <t>M2</t>
  </si>
  <si>
    <t>KM</t>
  </si>
  <si>
    <t>Estudo geotecnico (sondagem)</t>
  </si>
  <si>
    <t>M</t>
  </si>
  <si>
    <t>M3</t>
  </si>
  <si>
    <t>H</t>
  </si>
  <si>
    <t>CJ</t>
  </si>
  <si>
    <t>INICIO, APOIO E ADMINISTRACAO DA OBRA</t>
  </si>
  <si>
    <t>UNMES</t>
  </si>
  <si>
    <t>M2MES</t>
  </si>
  <si>
    <t>MXMES</t>
  </si>
  <si>
    <t>DEMOLICAO SEM REAPROVEITAMENTO</t>
  </si>
  <si>
    <t>RETIRADA COM PROVAVEL REAPROVEITAMENTO</t>
  </si>
  <si>
    <t>KG</t>
  </si>
  <si>
    <t>Retirada diversa de pecas pre-moldadas</t>
  </si>
  <si>
    <t>TRANSPORTE E MOVIMENTACAO, DENTRO E FORA DA OBRA</t>
  </si>
  <si>
    <t>M3XKM</t>
  </si>
  <si>
    <t>T</t>
  </si>
  <si>
    <t>SERVICO EM SOLO E ROCHA, MANUAL</t>
  </si>
  <si>
    <t>SERVICO EM SOLO E ROCHA, MECANIZADO</t>
  </si>
  <si>
    <t>ESCORAMENTO, CONTENCAO E DRENAGEM</t>
  </si>
  <si>
    <t>M3MES</t>
  </si>
  <si>
    <t>Barbaca</t>
  </si>
  <si>
    <t>CJxDI</t>
  </si>
  <si>
    <t>HPXh</t>
  </si>
  <si>
    <t>Forma em tabua</t>
  </si>
  <si>
    <t>FUNDACAO PROFUNDA</t>
  </si>
  <si>
    <t>Estaca pre-moldada de concreto</t>
  </si>
  <si>
    <t>LAJE E PAINEL DE FECHAMENTO PRE-FABRICADOS</t>
  </si>
  <si>
    <t>Laje pre-fabricada mista em vigotas protendidas e lajotas</t>
  </si>
  <si>
    <t>Pre-laje</t>
  </si>
  <si>
    <t>Pecas moldadas no local (vergas, pilaretes, etc.)</t>
  </si>
  <si>
    <t>ESTRUTURA EM MADEIRA, FERRO, ALUMINIO E CONCRETO</t>
  </si>
  <si>
    <t>Estrutura pre-fabricada de concreto</t>
  </si>
  <si>
    <t>REVESTIMENTO CERAMICO</t>
  </si>
  <si>
    <t>Placa ceramica nao esmaltada extrudada</t>
  </si>
  <si>
    <t>Revestimento em placa ceramica esmaltada</t>
  </si>
  <si>
    <t>Revestimento ceramico nao esmaltado extrudado</t>
  </si>
  <si>
    <t>Marmore</t>
  </si>
  <si>
    <t>Reparos, conservacoes e complementos - GRUPO 19</t>
  </si>
  <si>
    <t>Rodape de madeira</t>
  </si>
  <si>
    <t>Reparos, conservacoes e complementos - GRUPO 20</t>
  </si>
  <si>
    <t>REVESTIMENTO SINTETICO E METALICO</t>
  </si>
  <si>
    <t>Revestimento vinilico</t>
  </si>
  <si>
    <t>Revestimento metalico</t>
  </si>
  <si>
    <t>Forracao e carpete</t>
  </si>
  <si>
    <t>Revestimento em cimento reforcado com fio sintetico (CRFS)</t>
  </si>
  <si>
    <t>Revestimento sintetico</t>
  </si>
  <si>
    <t>Rodape sintetico</t>
  </si>
  <si>
    <t>Degrau sintetico</t>
  </si>
  <si>
    <t>Reparos, conservacoes e complementos - GRUPO 21</t>
  </si>
  <si>
    <t>Forro sintetico</t>
  </si>
  <si>
    <t>Forro metalico</t>
  </si>
  <si>
    <t>Reparos, conservacoes e complementos - GRUPO 22</t>
  </si>
  <si>
    <t>Porta macho / femea montada com batente</t>
  </si>
  <si>
    <t>Porta comum completa - uso coletivo (padrao dimensional medio)</t>
  </si>
  <si>
    <t>Porta comum completa - uso publico (padrao dimensional medio/pesado)</t>
  </si>
  <si>
    <t>Reparos, conservacoes e complementos - GRUPO 23</t>
  </si>
  <si>
    <t>Portas, portoes e gradis</t>
  </si>
  <si>
    <t>Esquadria, serralheria de seguranca</t>
  </si>
  <si>
    <t>Portas, portoes e gradis.</t>
  </si>
  <si>
    <t>Esquadria, serralheria e elemento em aco inoxidavel</t>
  </si>
  <si>
    <t>Reparos, conservacoes e complementos - GRUPO 24</t>
  </si>
  <si>
    <t>ESQUADRIA, SERRALHERIA E ELEMENTO EM ALUMINIO</t>
  </si>
  <si>
    <t>Caixilho em aluminio</t>
  </si>
  <si>
    <t>Porta em aluminio</t>
  </si>
  <si>
    <t>Reparos, conservacoes e complementos - GRUPO 25</t>
  </si>
  <si>
    <t>Reparos, conservacoes e complementos - GRUPO 26</t>
  </si>
  <si>
    <t>Reparos, conservacoes e complementos - GRUPO 28</t>
  </si>
  <si>
    <t>INSERTE METALICO</t>
  </si>
  <si>
    <t>Reparos, conservacoes e complementos - GRUPO 29</t>
  </si>
  <si>
    <t>Aparelhos eletricos, hidraulicos e a gas</t>
  </si>
  <si>
    <t>Comunicacao visual e sonora</t>
  </si>
  <si>
    <t>Aparelhos sanitarios</t>
  </si>
  <si>
    <t>IMPERMEABILIZACAO, PROTECAO E JUNTA</t>
  </si>
  <si>
    <t>Isolamentos termicos / acusticos</t>
  </si>
  <si>
    <t>Junta de dilatacao</t>
  </si>
  <si>
    <t>CM3</t>
  </si>
  <si>
    <t>Junta de dilatacao estrutural</t>
  </si>
  <si>
    <t>DM3</t>
  </si>
  <si>
    <t>Envelope de concreto e protecao de tubos</t>
  </si>
  <si>
    <t>Isolante termico para tubos e dutos</t>
  </si>
  <si>
    <t>Impermeabilizacao flexivel com manta</t>
  </si>
  <si>
    <t>Impermeabilizacao flexivel com membranas</t>
  </si>
  <si>
    <t>Impermeabilizacao rigida</t>
  </si>
  <si>
    <t>Reparos, conservacoes e complementos - GRUPO 32</t>
  </si>
  <si>
    <t>Pintura em superficies de concreto / massa / gesso / pedras</t>
  </si>
  <si>
    <t>Pintura em superficies de madeira</t>
  </si>
  <si>
    <t>Pintura em estruturas metalicas</t>
  </si>
  <si>
    <t>Pintura de sinalizacao</t>
  </si>
  <si>
    <t>Pintura em superficie de concreto/massa/gesso/pedras, inclusive preparo</t>
  </si>
  <si>
    <t>Pintura em superficie metalica, inclusive preparo</t>
  </si>
  <si>
    <t>Pintura em superficie de madeira, inclusive preparo</t>
  </si>
  <si>
    <t>Preparacao de solo</t>
  </si>
  <si>
    <t>Vegetacao rasteira</t>
  </si>
  <si>
    <t>Vegetacao arbustiva</t>
  </si>
  <si>
    <t>arvores</t>
  </si>
  <si>
    <t>Corte, recorte e remocao</t>
  </si>
  <si>
    <t>Reparos, conservacoes e complementos - GRUPO 34</t>
  </si>
  <si>
    <t>Cancela automática metálica com barreira de alumínio de 3,50 até 4,00 m</t>
  </si>
  <si>
    <t>Reparos, conservacoes e complementos - GRUPO 35</t>
  </si>
  <si>
    <t>ENTRADA DE ENERGIA ELETRICA E TELEFONIA</t>
  </si>
  <si>
    <t>Caixas de entrada / medicao</t>
  </si>
  <si>
    <t>Para-raios de media tensao</t>
  </si>
  <si>
    <t>Reparos, conservacoes e complementos - GRUPO 36</t>
  </si>
  <si>
    <t>PAR</t>
  </si>
  <si>
    <t>QUADRO E PAINEL PARA ENERGIA ELETRICA E TELEFONIA</t>
  </si>
  <si>
    <t>Quadro para telefonia embutir, protecao IP40 chapa nº 16msg</t>
  </si>
  <si>
    <t>Quadro para telefonia de sobrepor, protecao IP40 chapa nº 16msg</t>
  </si>
  <si>
    <t>Quadro distribuicao de luz e forca de embutir universal</t>
  </si>
  <si>
    <t>Quadro distribuicao de luz e forca de sobrepor universal</t>
  </si>
  <si>
    <t>Fusiveis</t>
  </si>
  <si>
    <t>Chave de baixa tensao</t>
  </si>
  <si>
    <t>Chave de media tensao</t>
  </si>
  <si>
    <t>Reparos, conservacoes e complementos - GRUPO 37</t>
  </si>
  <si>
    <t>Capacitor de potencia</t>
  </si>
  <si>
    <t>TUBULACAO E CONDUTOR PARA ENERGIA ELETRICA E TELEFONIA BASICA</t>
  </si>
  <si>
    <t>Eletroduto em PVC rigido roscavel</t>
  </si>
  <si>
    <t>Eletroduto rígido em aço carbono galvanizado com acessórios - NBR 13057</t>
  </si>
  <si>
    <t>Eletroduto galvanizado conforme NBR13057 -  1 1/4´ com acessórios</t>
  </si>
  <si>
    <t>Eletroduto galvanizado conforme NBR13057 -  1 1/2´ com acessórios</t>
  </si>
  <si>
    <t>Eletroduto galvanizado conforme NBR13057 -  2´ com acessórios</t>
  </si>
  <si>
    <t>Eletroduto galvanizado conforme NBR13057 -  2 1/2´ com acessórios</t>
  </si>
  <si>
    <t>Eletroduto galvanizado conforme NBR13057 -  3´ com acessórios</t>
  </si>
  <si>
    <t>Eletroduto galvanizado conforme NBR13057 -  4´ com acessórios</t>
  </si>
  <si>
    <t>Eletroduto rígido em aço carbono galvanizado com acessórios - NBR 6323</t>
  </si>
  <si>
    <t>Eletroduto galvanizado a quente conforme NBR6323 - 1 1/4´ com acessórios</t>
  </si>
  <si>
    <t>Eletroduto galvanizado a quente conforme NBR6323 - 1 1/2´ com acessórios</t>
  </si>
  <si>
    <t>Eletroduto galvanizado a quente conforme NBR6323 - 2´ com acessórios</t>
  </si>
  <si>
    <t>Eletroduto galvanizado a quente conforme NBR6323 - 2 1/2´ com acessórios</t>
  </si>
  <si>
    <t>Eletroduto galvanizado a quente conforme NBR6323 - 3´ com acessórios</t>
  </si>
  <si>
    <t>Eletroduto galvanizado a quente conforme NBR6323 - 4´ com acessórios</t>
  </si>
  <si>
    <t>Eletroduto galvanizado a quente conforme NBR5598 - 1/2´ com acessórios</t>
  </si>
  <si>
    <t>Eletroduto galvanizado a quente conforme NBR5598 - 3/4´ com acessórios</t>
  </si>
  <si>
    <t>Eletroduto galvanizado a quente conforme NBR5598 - 1´ com acessórios</t>
  </si>
  <si>
    <t>Eletroduto galvanizado a quente conforme NBR5598 - 1 1/4´ com acessórios</t>
  </si>
  <si>
    <t>Eletroduto galvanizado a quente conforme NBR5598 - 1 1/2´ com acessórios</t>
  </si>
  <si>
    <t>Eletroduto galvanizado a quente conforme NBR5598 - 2´ com acessórios</t>
  </si>
  <si>
    <t>Eletroduto galvanizado a quente conforme NBR5598 - 3´ com acessórios</t>
  </si>
  <si>
    <t>Eletroduto galvanizado a quente conforme NBR5598 - 4´ com acessórios</t>
  </si>
  <si>
    <t>Canaleta, perfilado e acessorios</t>
  </si>
  <si>
    <t>Duto fechado de piso e acessorios</t>
  </si>
  <si>
    <t>Leitos e acessorios</t>
  </si>
  <si>
    <t>Eletroduto metalico flexivel</t>
  </si>
  <si>
    <t>Rodape tecnico e acessorios</t>
  </si>
  <si>
    <t>Eletroduto em PVC corrugado flexivel</t>
  </si>
  <si>
    <t>Reparos, conservacoes e complementos - GRUPO 38</t>
  </si>
  <si>
    <t>Eletrocalha e acessorios</t>
  </si>
  <si>
    <t>Eletrocalha e acessorios.</t>
  </si>
  <si>
    <t>Eletrocalha e acessorios..</t>
  </si>
  <si>
    <t>CONDUTOR E ENFIACAO DE ENERGIA ELETRICA E TELEFONIA</t>
  </si>
  <si>
    <t>Cabo de cobre, isolamento 450V / 750 V, isolacao em PVC 70°C</t>
  </si>
  <si>
    <t>Cabo de cobre, isolamento 0,6/1kV, isolacao em PVC 70°C</t>
  </si>
  <si>
    <t>Cabo de cobre nu, tempera mole, classe 2</t>
  </si>
  <si>
    <t>Cabo de cobre tripolar, isolamento 8,7/15 kV, isolacao EPR 90°C</t>
  </si>
  <si>
    <t>Cabo de cobre unipolar, isolamento 8,7/15 kV, isolacao EPR 90°C</t>
  </si>
  <si>
    <t>Terminais de pressao e compressao</t>
  </si>
  <si>
    <t>Cabo de cobre flexivel, isolamento 600 V, isolacao em VC/E 105°C</t>
  </si>
  <si>
    <t>Cabo de aluminio nu com alma de aco</t>
  </si>
  <si>
    <t>Cabo de aluminio nu sem alma de aco</t>
  </si>
  <si>
    <t>Cabo para transmissao de dados</t>
  </si>
  <si>
    <t>Reparos, conservacoes e complementos - GRUPO 39</t>
  </si>
  <si>
    <t>Cabo de cobre flexivel, isolamento 0,6/1 kV, isolacao em HEPR 90°C</t>
  </si>
  <si>
    <t>Cabo de cobre flexivel, isolamento 500 V, isolacao PP 70°C</t>
  </si>
  <si>
    <t>Cabo de cobre unipolar, isolamento 15/25 kV, isolacao EPR 90 °C / 105 °C</t>
  </si>
  <si>
    <t>Cabo de cobre flexivel, isolamento 0,6/1kV - isolacao HEPR 90° C - baixa emissao fumaca e gases</t>
  </si>
  <si>
    <t>Cabo optico</t>
  </si>
  <si>
    <t>Cabo de cobre flexivel, isolamento 750 V - isolacao 70°C, baixa emissao de fumaca e gases</t>
  </si>
  <si>
    <t>Fios e cabos - audio e video</t>
  </si>
  <si>
    <t>DISTRIBUICAO DE FORCA E COMANDO DE ENERGIA ELETRICA E TELEFONIA</t>
  </si>
  <si>
    <t>Rele</t>
  </si>
  <si>
    <t>Amperimetro</t>
  </si>
  <si>
    <t>Voltimetro</t>
  </si>
  <si>
    <t>Reparos, conservacoes e complementos - GRUPO 40</t>
  </si>
  <si>
    <t>ILUMINACAO</t>
  </si>
  <si>
    <t>Lampadas</t>
  </si>
  <si>
    <t>Acessorios para iluminacao</t>
  </si>
  <si>
    <t>Lampada de descarga de alta potencia</t>
  </si>
  <si>
    <t>Lampada halogena</t>
  </si>
  <si>
    <t>Lampada fluorescente</t>
  </si>
  <si>
    <t>Reator e equipamentos para lampada de descarga de alta potencia</t>
  </si>
  <si>
    <t>Reator e equipamentos para lampada fluorescente</t>
  </si>
  <si>
    <t>Postes e acessorios</t>
  </si>
  <si>
    <t>Aparelho de iluminacao publica e decorativa</t>
  </si>
  <si>
    <t>Aparelho de iluminacao de longo alcance e especifica</t>
  </si>
  <si>
    <t>Aparelho de iluminacao a prova de tempo, gases e vapores</t>
  </si>
  <si>
    <t>Aparelho de iluminacao comercial e industrial</t>
  </si>
  <si>
    <t>Aparelho de iluminacao interna decorativa</t>
  </si>
  <si>
    <t>Reparos, conservacoes e complementos - GRUPO 41</t>
  </si>
  <si>
    <t>PARA-RAIOS PARA EDIFICACAO</t>
  </si>
  <si>
    <t>Componentes de sustentacao para mastro galvanizado</t>
  </si>
  <si>
    <t>Reparos, conservacoes e complementos - GRUPO 42</t>
  </si>
  <si>
    <t>APARELHOS ELETRICOS, HIDRAULICOS E A GAS.</t>
  </si>
  <si>
    <t>Torneiras eletricas</t>
  </si>
  <si>
    <t>Bombas centrifugas, uso geral</t>
  </si>
  <si>
    <t>Bombas submersiveis</t>
  </si>
  <si>
    <t>Reparos, conservacoes e complementos - GRUPO 43</t>
  </si>
  <si>
    <t>APARELHOS E METAIS HIDRAULICOS</t>
  </si>
  <si>
    <t>Aparelhos e loucas</t>
  </si>
  <si>
    <t>Acessorios e metais</t>
  </si>
  <si>
    <t>Aparelhos de aco inoxidavel</t>
  </si>
  <si>
    <t>Reparos, conservacoes e complementos - GRUPO 44</t>
  </si>
  <si>
    <t>ENTRADA DE AGUA, INCÊNDIO E GAS</t>
  </si>
  <si>
    <t>Entrada de agua</t>
  </si>
  <si>
    <t>Entrada de gas</t>
  </si>
  <si>
    <t>Reparos, conservacoes e complementos - GRUPO 45</t>
  </si>
  <si>
    <t>TUBULACAO E CONDUTORES PARA LIQUIDOS E GASES.</t>
  </si>
  <si>
    <t>Tubulacao em PVC rigido marrom para sistemas prediais de agua fria</t>
  </si>
  <si>
    <t>Tubulacao em PVC rigido branco para esgoto domiciliar</t>
  </si>
  <si>
    <t>Tubulacao em PVC rigido branco serie R - A.P e esgoto domiciliar</t>
  </si>
  <si>
    <t>Tubulacao em PVC rigido com junta elastica - aducao e distribuicao de agua</t>
  </si>
  <si>
    <t>Tubulacao em PVC rigido com junta elastica - rede de esgoto</t>
  </si>
  <si>
    <t>Tubulacao galvanizado</t>
  </si>
  <si>
    <t>Tubulacao em aco carbono galvanizado classe schedule</t>
  </si>
  <si>
    <t>Conexoes e acessorios em ferro fundido, predial e tradicional, esgoto e pluvial</t>
  </si>
  <si>
    <t>Tubulacao em cobre para agua quente, gas e vapor</t>
  </si>
  <si>
    <t>Tubulacao em concreto para rede de aguas pluviais</t>
  </si>
  <si>
    <t>Tubulacao em PEAD corrugado perfurado para rede drenagem</t>
  </si>
  <si>
    <t>Tubulacao em ferro ductil para redes de saneamento</t>
  </si>
  <si>
    <t>Tubulacao em PEAD - recalque de tratamento de esgoto</t>
  </si>
  <si>
    <t>Tubulacao flangeada em ferro ductil para redes de saneamento</t>
  </si>
  <si>
    <t>Tubulacao flangeada em ferro ductil para redes de saneamento.</t>
  </si>
  <si>
    <t>Reparos, conservacoes e complementos - GRUPO 46</t>
  </si>
  <si>
    <t>Tubulacao em aco preto schedule</t>
  </si>
  <si>
    <t>Tubulacao em concreto para rede de esgoto sanitario</t>
  </si>
  <si>
    <t>Tubulacao em ferro fundido predial SMU - esgoto e pluvial</t>
  </si>
  <si>
    <t>Tubulacao em cobre, para sistema de ar condicionado</t>
  </si>
  <si>
    <t>Tubulacao em cobre rigido, para sistema VRF de ar condicionado</t>
  </si>
  <si>
    <t>Tubulacao em PP - aguas pluviais / esgoto</t>
  </si>
  <si>
    <t>VALVULAS E APARELHOS DE MEDICAO E CONTROLE PARA LIQUIDOS E GASES</t>
  </si>
  <si>
    <t>Registro e / ou valvula em latao fundido sem acabamento</t>
  </si>
  <si>
    <t>Registro e / ou valvula em latao fundido com acabamento cromado</t>
  </si>
  <si>
    <t>Valvula de descarga ou para acionamento de metais sanitarios</t>
  </si>
  <si>
    <t>Registro e / ou valvula em bronze</t>
  </si>
  <si>
    <t>Registro e / ou valvula em ferro fundido</t>
  </si>
  <si>
    <t>Registro e / ou valvula em aco carbono fundido</t>
  </si>
  <si>
    <t>Registro e / ou valvula em aco carbono forjado</t>
  </si>
  <si>
    <t>Registro e / ou valvula em aco inoxidavel forjado</t>
  </si>
  <si>
    <t>Aparelho de medicao e controle</t>
  </si>
  <si>
    <t>Registro e / ou valvula em ferro ductil</t>
  </si>
  <si>
    <t>Registro e / ou valvula em PVC rigido ou ABS</t>
  </si>
  <si>
    <t>Reparos, conservacoes e complementos - GRUPO 47</t>
  </si>
  <si>
    <t>RESERVATORIO E TANQUE PARA LIQUIDOS E GASES</t>
  </si>
  <si>
    <t>Reservatorio em material sintetico</t>
  </si>
  <si>
    <t>Reservatorio metalico</t>
  </si>
  <si>
    <t>Reservatorio em concreto</t>
  </si>
  <si>
    <t>Reparos, conservacoes e complementos - GRUPO 48</t>
  </si>
  <si>
    <t>CAIXA, RALO, GRELHA E ACESSORIO HIDRAULICO</t>
  </si>
  <si>
    <t>Caixas sifonadas de PVC rigido</t>
  </si>
  <si>
    <t>Ralo em PVC rigido</t>
  </si>
  <si>
    <t>Caixa de passagem e inspecao</t>
  </si>
  <si>
    <t>Poco de visita, boca de lobo, caixa de passagem e afins</t>
  </si>
  <si>
    <t>Filtro anaerobio</t>
  </si>
  <si>
    <t>Fossa septica</t>
  </si>
  <si>
    <t>Anel e aduela pre-moldados</t>
  </si>
  <si>
    <t>Acessorios hidraulicos para agua de reuso</t>
  </si>
  <si>
    <t>DETECCAO, COMBATE E PREVENCAO A INCÊNDIO</t>
  </si>
  <si>
    <t>Hidrantes e acessorios</t>
  </si>
  <si>
    <t>Registro e valvula controladora</t>
  </si>
  <si>
    <t>Iluminacao e sinalizacao de emergencia</t>
  </si>
  <si>
    <t>Reparos, conservacoes e complementos - GRUPO 50</t>
  </si>
  <si>
    <t>PAVIMENTACAO E PASSEIO</t>
  </si>
  <si>
    <t>Pavimentacao preparo de base</t>
  </si>
  <si>
    <t>Pavimentacao com pedrisco e revestimento primario</t>
  </si>
  <si>
    <t>Pavimentacao flexivel</t>
  </si>
  <si>
    <t>Pavimentacao em paralelepipedos e blocos de concreto</t>
  </si>
  <si>
    <t>Calcadas e passeios.</t>
  </si>
  <si>
    <t>Reparos, conservacoes e complementos - GRUPO 54</t>
  </si>
  <si>
    <t>Limpeza e desinfeccao sanitaria</t>
  </si>
  <si>
    <t>Remocao de entulho</t>
  </si>
  <si>
    <t>CONFORTO MECANICO, EQUIPAMENTO E SISTEMA</t>
  </si>
  <si>
    <t>Climatizacao</t>
  </si>
  <si>
    <t>Ventilacao</t>
  </si>
  <si>
    <t>Reparos, conservacoes e complementos - GRUPO 61</t>
  </si>
  <si>
    <t>COZINHA, REFEITORIO, LAVANDERIA INDUSTRIAL E EQUIPAMENTOS</t>
  </si>
  <si>
    <t>Mobiliario e acessorios</t>
  </si>
  <si>
    <t>Reparos, conservacoes e complementos - GRUPO 62</t>
  </si>
  <si>
    <t>RESFRIAMENTO E CONSERVACAO DE MATERIAL PERECIVEL</t>
  </si>
  <si>
    <t>Camara frigorifica para resfriado</t>
  </si>
  <si>
    <t>Camara frigorifica para congelado</t>
  </si>
  <si>
    <t>SEGURANCA, VIGILANCIA E CONTROLE, EQUIPAMENTO E SISTEMA</t>
  </si>
  <si>
    <t>Equipamentos para sistema de seguranca, vigilancia e controle</t>
  </si>
  <si>
    <t>Reparos, conservacoes e complementos - GRUPO 66</t>
  </si>
  <si>
    <t>CAPTACAO, ADUCAO E TRATAMENTO DE AGUA E ESGOTO, EQUIPAMENTOS E SISTEMA</t>
  </si>
  <si>
    <t>ELETRIFICACAO, EQUIPAMENTOS E SISTEMA</t>
  </si>
  <si>
    <t>Estrutura especifica</t>
  </si>
  <si>
    <t>Reparos, conservacoes e complementos - GRUPO 68</t>
  </si>
  <si>
    <t>TELEFONIA, LOGICA E TRANSMISSAO DE DADOS, EQUIPAMENTOS E SISTEMA</t>
  </si>
  <si>
    <t>Distribuicao e comando, caixas e equipamentos especificos</t>
  </si>
  <si>
    <t>Estabilizacao de tensao</t>
  </si>
  <si>
    <t>Equipamentos para informatica</t>
  </si>
  <si>
    <t>Telecomunicacoes</t>
  </si>
  <si>
    <t>Reparos, conservacoes e complementos - GRUPO 69</t>
  </si>
  <si>
    <t>SINALIZACAO VIARIA</t>
  </si>
  <si>
    <t>Dispositivo viario</t>
  </si>
  <si>
    <t>Sinalizacao horizontal</t>
  </si>
  <si>
    <t>Sinalizacao vertical</t>
  </si>
  <si>
    <t>Sinalizacao semaforica e complementar</t>
  </si>
  <si>
    <t>Tachas e tachoes</t>
  </si>
  <si>
    <t>SINALIZACAO E COMUNICACAO VISUAL</t>
  </si>
  <si>
    <t>Placas, porticos e obeliscos arquitetônicos</t>
  </si>
  <si>
    <t>Placas, porticos e sinalizacao viaria</t>
  </si>
  <si>
    <t>Mobiliario</t>
  </si>
  <si>
    <t xml:space="preserve">Bacia sifonada com caixa de descarga acoplada e tampa - infantil	</t>
  </si>
  <si>
    <t>44.01.040</t>
  </si>
  <si>
    <t>Eletroduto galvanizado a quente conforme NBR5598 - 2 1/2´ com acessórios</t>
  </si>
  <si>
    <t>Eletroduto galvanizado a quente conforme NBR6323 - 1´ - com acessórios</t>
  </si>
  <si>
    <t>Eletroduto galvanizado a quente conforme NBR6323 - 3/4´ - com acessórios</t>
  </si>
  <si>
    <t>Eletroduto galvanizado conforme NBR13057 -  1´ com acessórios</t>
  </si>
  <si>
    <t>Eletroduto galvanizado conforme NBR13057 -  3/4´ com acessórios</t>
  </si>
  <si>
    <t>Tela em polietileno, malha 10 x 10 cm, fio 2 mm</t>
  </si>
  <si>
    <t>COM DESONERAÇÃO</t>
  </si>
  <si>
    <t>Parecer técnico</t>
  </si>
  <si>
    <t>Projeto de instalações elétricas</t>
  </si>
  <si>
    <t>Levantamento topográfico e geofísico</t>
  </si>
  <si>
    <t>Tratamento, recuperação e trabalhos especiais em concreto</t>
  </si>
  <si>
    <t>Poço profundo</t>
  </si>
  <si>
    <t>Construção provisória</t>
  </si>
  <si>
    <t>Tapume, vedação e proteções diversas</t>
  </si>
  <si>
    <t>Alocação de equipe, equipamento e ferramental</t>
  </si>
  <si>
    <t>Sinalização de obra</t>
  </si>
  <si>
    <t>Locação de obra</t>
  </si>
  <si>
    <t>Demolição de concreto, lastro, mistura e afins</t>
  </si>
  <si>
    <t>Demolição de alvenaria</t>
  </si>
  <si>
    <t>Demolição de revestimento em massa</t>
  </si>
  <si>
    <t>Demolição de revestimento cerâmico e ladrilho hidráulico</t>
  </si>
  <si>
    <t>Demolição de revestimento sintético</t>
  </si>
  <si>
    <t>Demolição de revestimento em pedra e blocos maciços</t>
  </si>
  <si>
    <t>Demolição de revestimento asfáltico</t>
  </si>
  <si>
    <t>Demolição de forro / divisórias</t>
  </si>
  <si>
    <t>Demolição de impermeabilização e afins</t>
  </si>
  <si>
    <t>Remoção de pintura</t>
  </si>
  <si>
    <t>Remoção de sinalização horizontal</t>
  </si>
  <si>
    <t>Retirada de elementos de estrutura (concreto, ferro, alumínio e madeira)</t>
  </si>
  <si>
    <t>Retirada de telhamento e proteção</t>
  </si>
  <si>
    <t>Retirada de revestimento em pedra e blocos maciços</t>
  </si>
  <si>
    <t>Retirada de revestimentos sintéticos e metálicos</t>
  </si>
  <si>
    <t>Retirada de esquadria e elementos metálicos</t>
  </si>
  <si>
    <t>Retirada de ferragens e acessórios para esquadrias</t>
  </si>
  <si>
    <t>Retirada de aparelhos, metais sanitários e registro</t>
  </si>
  <si>
    <t>Retirada de aparelhos elétricos e hidráulicos</t>
  </si>
  <si>
    <t>Retirada de impermeabilização e afins</t>
  </si>
  <si>
    <t>Retirada em instalação elétrica - letra A ate B</t>
  </si>
  <si>
    <t>Retirada em instalação elétrica - letra C</t>
  </si>
  <si>
    <t>Retirada em instalação elétrica - letra D ate I</t>
  </si>
  <si>
    <t>Retirada em instalação elétrica - letra J ate N</t>
  </si>
  <si>
    <t>Retirada em instalação elétrica - letra O ate S</t>
  </si>
  <si>
    <t>Retirada em instalação elétrica - letra T ate o final</t>
  </si>
  <si>
    <t>Retirada em instalação hidráulica</t>
  </si>
  <si>
    <t>Retirada em instalação de combate a incêndio</t>
  </si>
  <si>
    <t>Retirada de sistema e equipamento de conforto mecânico</t>
  </si>
  <si>
    <t>Retirada de dispositivos viários</t>
  </si>
  <si>
    <t>Escavação manual em campo aberto de solo, exceto rocha</t>
  </si>
  <si>
    <t>Escavação manual em valas e buracos de solo, exceto rocha</t>
  </si>
  <si>
    <t>Escavação ou corte mecanizados em campo aberto de solo, exceto rocha</t>
  </si>
  <si>
    <t>Escavação mecanizada de valas e buracos em solo, exceto rocha</t>
  </si>
  <si>
    <t>Escavação mecanizada em solo brejoso ou turfa</t>
  </si>
  <si>
    <t>Escavação ou carga mecanizada em campo aberto</t>
  </si>
  <si>
    <t>Contenção</t>
  </si>
  <si>
    <t>Forma em papelão</t>
  </si>
  <si>
    <t>11.01.520</t>
  </si>
  <si>
    <t>Concreto usinado, fck = 30 MPa - para bombeamento em estaca hélice contínua</t>
  </si>
  <si>
    <t>Concreto usinado não estrutural - fornecimento do material</t>
  </si>
  <si>
    <t>Concreto não estrutural executado no local - fornecimento do material</t>
  </si>
  <si>
    <t>11.11</t>
  </si>
  <si>
    <t>Argamassas especiais</t>
  </si>
  <si>
    <t>11.11.030</t>
  </si>
  <si>
    <t>Lançamento e aplicação</t>
  </si>
  <si>
    <t>Reparos, conservações e complementos - GRUPO 11</t>
  </si>
  <si>
    <t>12.07.274</t>
  </si>
  <si>
    <t>Estaca tipo Raiz, diâmetro de 15 cm para 25 t, sem armação e sem argamassa, em rocha</t>
  </si>
  <si>
    <t>12.07.511</t>
  </si>
  <si>
    <t>Injeção de argamassa de cimento e areia em estaca raiz - sobreconsumo</t>
  </si>
  <si>
    <t>Tubulão</t>
  </si>
  <si>
    <t>Estaca hélice continua</t>
  </si>
  <si>
    <t>Estaca escavada com injeção ou micro estaca</t>
  </si>
  <si>
    <t>Laje pre-fabricada mista em vigotas treplicadas e lajotas</t>
  </si>
  <si>
    <t>Alvenaria de fundação (embasamento)</t>
  </si>
  <si>
    <t>Alvenaria com tijolo maciço comum ou especial</t>
  </si>
  <si>
    <t>Alvenaria com bloco cerâmico de vedação</t>
  </si>
  <si>
    <t>Alvenaria com bloco cerâmico estrutural</t>
  </si>
  <si>
    <t>Alvenaria com bloco de concreto de vedação</t>
  </si>
  <si>
    <t>Alvenaria de concreto celular ou silico calcário</t>
  </si>
  <si>
    <t>Elementos vazados (concreto, cerâmica e vidros)</t>
  </si>
  <si>
    <t>Divisória e fechamento</t>
  </si>
  <si>
    <t>Divisória e fechamento.</t>
  </si>
  <si>
    <t>Reparos, conservações e complementos - GRUPO 14</t>
  </si>
  <si>
    <t>Estrutura em aço</t>
  </si>
  <si>
    <t>Reparos, conservações e complementos - GRUPO 15</t>
  </si>
  <si>
    <t>Telhamento em cimento reforçado com fio sintético (CRFS)</t>
  </si>
  <si>
    <t>Telhamento metálico comum</t>
  </si>
  <si>
    <t>Telhamento metálico especial</t>
  </si>
  <si>
    <t>Telhamento em material sintético</t>
  </si>
  <si>
    <t>Reparos, conservações e complementos - GRUPO 16</t>
  </si>
  <si>
    <t>Regularização de base</t>
  </si>
  <si>
    <t>Reparos e conservações em massa e concreto - GRUPO 17</t>
  </si>
  <si>
    <t>Placa cerâmica esmaltada prensada</t>
  </si>
  <si>
    <t>24.02.811</t>
  </si>
  <si>
    <t>Eletroduto rígido em aço carbono galvanizado por imersão a quente com acessórios – NBR 5598</t>
  </si>
  <si>
    <t>41.11.712</t>
  </si>
  <si>
    <t>43.05.100</t>
  </si>
  <si>
    <t>Insuflador de ar compacto, para renovação de ar em ambientes, vazão máxima 93 m³/h</t>
  </si>
  <si>
    <t>Ar condicionado a frio, tipo split piso teto com capacidade de 48.000 BTU/h</t>
  </si>
  <si>
    <t>43.20.250</t>
  </si>
  <si>
    <t>Poço termométrico em alumínio, com haste de 30mm e rosca 1/2" npt</t>
  </si>
  <si>
    <t>44.03.316</t>
  </si>
  <si>
    <t>Torneira misturador clínica de mesa com arejador articulado, acionamento cotovelo</t>
  </si>
  <si>
    <t>44.03.810</t>
  </si>
  <si>
    <t>Aparelho misturador de mesa para pia com bica móvel, acabamento cromado</t>
  </si>
  <si>
    <t>49.03.022</t>
  </si>
  <si>
    <t>61.10.101</t>
  </si>
  <si>
    <t>61.14.051</t>
  </si>
  <si>
    <t>Parecer técnico de fundações, contenções e recomendações gerais, para empreendimentos com área construída até 1.000 m²</t>
  </si>
  <si>
    <t>Parecer técnico de fundações, contenções e recomendações gerais, para empreendimentos com área construída de 1.001 a 2.000 m²</t>
  </si>
  <si>
    <t>Parecer técnico de fundações, contenções e recomendações gerais, para empreendimentos com área construída de 2.001 a 5.000 m²</t>
  </si>
  <si>
    <t>Parecer técnico de fundações, contenções e recomendações gerais, para empreendimentos com área construída de 5.001 a 10.000 m²</t>
  </si>
  <si>
    <t>Parecer técnico de fundações, contenções e recomendações gerais, para empreendimentos com área construída acima de 10.000 m²</t>
  </si>
  <si>
    <t>Elaboração de projeto de adequação de entrada de energia elétrica junto a concessionária, com medição em baixa tensão e demanda até 75 kVA</t>
  </si>
  <si>
    <t>Elaboração de projeto de adequação de entrada de energia elétrica junto a concessionária, com medição em média tensão, subestação simplificada e demanda de 75 kVA a 300 kVA</t>
  </si>
  <si>
    <t>Elaboração de projeto de adequação de entrada de energia elétrica junto a concessionária, com medição em média tensão e demanda de 75 kVA a 300 kVA</t>
  </si>
  <si>
    <t>Elaboração de projeto de adequação de entrada de energia elétrica junto a concessionária, com medição em média tensão e demanda acima de 300 kVA a 2 MVA</t>
  </si>
  <si>
    <t>Taxa de mobilização e desmobilização de equipamentos para execução de levantamento topográfico</t>
  </si>
  <si>
    <t>Levantamento planimétrico cadastral com áreas ocupadas predominantemente por comunidades - área até 20.000 m² (mínimo de 3.500 m²)</t>
  </si>
  <si>
    <t>Levantamento planimétrico cadastral com áreas ocupadas predominantemente por comunidades - área acima de 20.000 m² até 200.000 m²</t>
  </si>
  <si>
    <t>Levantamento planimétrico cadastral com áreas ocupadas predominantemente por comunidades - área acima de 200.000 m²</t>
  </si>
  <si>
    <t>Levantamento planimétrico cadastral com áreas até 50% de ocupação - área até 20.000 m² (mínimo de 3.500 m²)</t>
  </si>
  <si>
    <t>Levantamento planimétrico cadastral com áreas até 50% de ocupação - área acima de 20.000 m² até 200.000 m²</t>
  </si>
  <si>
    <t>Levantamento planimétrico cadastral com áreas até 50% de ocupação - área acima de 200.000 m²</t>
  </si>
  <si>
    <t>Levantamento planimétrico cadastral com áreas acima de 50% de ocupação - área até 20.000 m² (mínimo de 4.000 m²)</t>
  </si>
  <si>
    <t>Levantamento planimétrico cadastral com áreas acima de 50% de ocupação - área acima de 20.000 m² até 200.000 m²</t>
  </si>
  <si>
    <t>Levantamento planimétrico cadastral com áreas acima de 50% de ocupação - área acima de 200.000 m²</t>
  </si>
  <si>
    <t>Levantamento planialtimétrico cadastral com áreas ocupadas predominantemente por comunidades - área até 20.000 m² (mínimo de 3.500 m²)</t>
  </si>
  <si>
    <t>Levantamento planialtimétrico cadastral com áreas ocupadas predominantemente por comunidades - área acima de 20.000 m² até 200.000 m²</t>
  </si>
  <si>
    <t>Levantamento planialtimétrico cadastral com áreas ocupadas predominantemente por comunidades - área acima de 200.000 m²</t>
  </si>
  <si>
    <t>Levantamento planialtimétrico cadastral com áreas até 50% de ocupação - área até 20.000 m² (mínimo de 4.000 m²)</t>
  </si>
  <si>
    <t>Levantamento planialtimétrico cadastral com áreas até 50% de ocupação - área acima de 20.000 m² até 200.000 m²</t>
  </si>
  <si>
    <t>Levantamento planialtimétrico cadastral com áreas até 50% de ocupação - área acima de 200.000 m²</t>
  </si>
  <si>
    <t>Levantamento planialtimétrico cadastral com áreas acima de 50% de ocupação - área até 20.000 m² (mínimo de 3.500 m²)</t>
  </si>
  <si>
    <t>Levantamento planialtimétrico cadastral com áreas acima de 50% de ocupação - área acima de 20.000 m² até 200.000 m²</t>
  </si>
  <si>
    <t>Levantamento planialtimétrico cadastral com áreas acima de 50% de ocupação - área acima de 200.000 m²</t>
  </si>
  <si>
    <t>Levantamento planialtimétrico cadastral em área rural até 2 alqueires (mínimo de 10.000 m²)</t>
  </si>
  <si>
    <t>Taxa de mobilização e desmobilização de equipamentos para execução de corte em concreto armado</t>
  </si>
  <si>
    <t>Demolição de concreto armado com preservação de armadura, para reforço e recuperação estrutural</t>
  </si>
  <si>
    <t>Taxa de mobilização e desmobilização de equipamentos para execução de perfuração em concreto</t>
  </si>
  <si>
    <t>Furação para até 10mm x 100mm em concreto armado, inclusive colagem de armadura (para até 8mm)</t>
  </si>
  <si>
    <t>Furação para até 10mm x 150mm em concreto armado, inclusive colagem de armadura (para até 8mm)</t>
  </si>
  <si>
    <t>Preparação de substrato para colagem de fibra de carbono, mediante lixamento e/ou apicoamento e escovação</t>
  </si>
  <si>
    <t>Taxa de mobilização e desmobilização de equipamentos para execução de perfuração para poço profundo - profundidade até 200 m</t>
  </si>
  <si>
    <t>Taxa de mobilização e desmobilização de equipamentos para execução de perfuração para poço profundo - profundidade acima de 200 m e até 300 m</t>
  </si>
  <si>
    <t>Taxa de mobilização e desmobilização de equipamentos para execução de perfuração para poço profundo - profundidade acima de 300 m</t>
  </si>
  <si>
    <t>Perfuração rotativa para poço profundo em camadas de solos sedimentares, diâmetro de 8 1/2" (215,90 mm)</t>
  </si>
  <si>
    <t>Perfuração rotativa para poço profundo em aluvião, arenito, ou solos sedimentados em geral, diâmetro de 10" (250 mm)</t>
  </si>
  <si>
    <t>Perfuração rotativa para poço profundo em aluvião, arenito, ou solos sedimentados em geral, diâmetro de 12" (300 mm)</t>
  </si>
  <si>
    <t>Perfuração rotativa para poço profundo em aluvião, arenito, ou solos sedimentados em geral, diâmetro de 14" (350 mm)</t>
  </si>
  <si>
    <t>Perfuração rotativa para poço profundo em aluvião, arenito, ou solos sedimentados em geral, diâmetro de 16" (400 mm)</t>
  </si>
  <si>
    <t>Perfuração rotativa para poço profundo em aluvião, arenito, ou solos sedimentados em geral, diâmetro de 18" (450 mm)</t>
  </si>
  <si>
    <t>Perfuração rotativa para poço profundo em aluvião, arenito, ou solos sedimentados em geral, diâmetro de 20" (500 mm)</t>
  </si>
  <si>
    <t>Perfuração rotativa para poço profundo em aluvião, arenito, ou solos sedimentados em geral, diâmetro de 22" (550 mm)</t>
  </si>
  <si>
    <t>Perfuração rotativa para poço profundo em aluvião, arenito, ou solos sedimentados em geral, diâmetro de 26" (650 mm)</t>
  </si>
  <si>
    <t>Perfuração rotativa para poço profundo em solos e/ou rocha metassedimentar alterada em geral, diâmetro de 20" (508 mm)</t>
  </si>
  <si>
    <t>Perfuração roto-pneumática para poço profundo em rocha metassedimentar em geral, diâmetro de 12 1/4" (311,15 mm)</t>
  </si>
  <si>
    <t>Perfuração rotativa para poço profundo em rocha alterada (basalto alterado), diâmetro de 8" (200 mm)</t>
  </si>
  <si>
    <t>Perfuração rotativa para poço profundo em rocha alterada (basalto alterado), diâmetro de 10" (250 mm)</t>
  </si>
  <si>
    <t>Perfuração rotativa para poço profundo em rocha alterada (basalto alterado), diâmetro de 12" (300 mm)</t>
  </si>
  <si>
    <t>Perfuração roto-pneumática para poço profundo em rocha sã (basalto), diâmetro de 6" (150 mm)</t>
  </si>
  <si>
    <t>Perfuração roto-pneumática para poço profundo em rocha sã (basalto), diâmetro de 8" (200 mm)</t>
  </si>
  <si>
    <t>Perfuração roto-pneumática para poço profundo em rocha sã (basalto), diâmetro de 10" (250 mm)</t>
  </si>
  <si>
    <t>Perfuração roto-pneumática para poço profundo em rocha sã (basalto), diâmetro de 12" (300 mm)</t>
  </si>
  <si>
    <t>Perfuração roto-pneumática para poço profundo em rocha sã (basalto), diâmetro de 14" (350 mm)</t>
  </si>
  <si>
    <t>Perfuração roto-pneumática para poço profundo em rocha sã (basalto), diâmetro de 18" (450 mm)</t>
  </si>
  <si>
    <t>Revestimento interno de poço profundo tubo liso em aço galvanizado, diâmetro de 6" (152,40 mm) - união solda</t>
  </si>
  <si>
    <t>Revestimento interno de poço profundo tubo PVC geomecânico nervurado standard, diâmetro de 6" (150 mm)</t>
  </si>
  <si>
    <t>Revestimento interno de poço profundo tubo PVC geomecânico nervurado reforçado, diâmetro de 8" (200 mm)</t>
  </si>
  <si>
    <t>Revestimento interno de poço profundo tubo de aço preto liso calandrado, diâmetro de 16" (406,40 mm)</t>
  </si>
  <si>
    <t>Filtro PVC geomecânico nervurado tipo reforçado para poço profundo, diâmetro de 8" (200 mm)</t>
  </si>
  <si>
    <t>Filtro espiralado galvanizado simples (standard) para poço profundo, diâmetro de 6" (152,40 mm)</t>
  </si>
  <si>
    <t>Filtro espiralado em aço inoxidável reforçado para poço profundo, diâmetro de 6" (152,40 mm)</t>
  </si>
  <si>
    <t>Taxa de mobilização e desmobilização de equipamentos para execução de bombeamento, limpeza, desenvolvimento e teste de vazão</t>
  </si>
  <si>
    <t>Cimentação de boca do poço profundo, entre perfuração de maior diâmetro (cimentação do espaço anular)</t>
  </si>
  <si>
    <t>Locação de container tipo escritório com 1 vaso sanitário, 1 lavatório e 1 ponto para chuveiro - área mínima de 13,80 m²</t>
  </si>
  <si>
    <t>Locação de container tipo sanitário com 2 vasos sanitários, 2 lavatórios, 2 mictórios e 4 pontos para chuveiro - área mínima de 13,80 m²</t>
  </si>
  <si>
    <t>Proteção em madeira e lona plástica para equipamento mecânico ou informática - para obras de reforma</t>
  </si>
  <si>
    <t>Locação de plataforma elevatória articulada, com altura aproximada de 12,5m, capacidade de carga de 227 kg, elétrica</t>
  </si>
  <si>
    <t>Locação de plataforma elevatória articulada, com altura aproximada de 20 m, capacidade de carga de 227 kg, diesel</t>
  </si>
  <si>
    <t>Limpeza manual do terreno, inclusive troncos até 5 cm de diâmetro, com caminhão à disposição dentro da obra, até o raio de 1 km</t>
  </si>
  <si>
    <t>Limpeza mecanizada do terreno, inclusive troncos até 15 cm de diâmetro, com caminhão à disposição dentro e fora da obra, com transporte no raio de até 1 km</t>
  </si>
  <si>
    <t>Limpeza mecanizada do terreno, inclusive troncos com diâmetro acima de 15 cm até 50 cm, com caminhão à disposição dentro da obra, até o raio de 1 km</t>
  </si>
  <si>
    <t>Demolição mecanizada de concreto armado, inclusive fragmentação, carregamento, transporte até 1 quilômetro e descarregamento</t>
  </si>
  <si>
    <t>Demolição mecanizada de concreto simples, inclusive fragmentação, carregamento, transporte até 1 quilômetro e descarregamento</t>
  </si>
  <si>
    <t>Demolição mecanizada de pavimento ou piso em concreto, inclusive fragmentação, carregamento, transporte até 1 quilômetro e descarregamento</t>
  </si>
  <si>
    <t>Demolição mecanizada de pavimento ou piso em concreto, inclusive fragmentação e acomodação do material</t>
  </si>
  <si>
    <t>Demolição mecanizada de sarjeta ou sarjetão, inclusive fragmentação, carregamento, transporte até 1 quilômetro e descarregamento</t>
  </si>
  <si>
    <t>Demolição mecanizada de sarjeta ou sarjetão, inclusive fragmentação e acomodação do material</t>
  </si>
  <si>
    <t>Demolição manual de rodapé, soleira ou peitoril, em material cerâmico e/ou ladrilho hidráulico, incluindo a base</t>
  </si>
  <si>
    <t>Desmonte (levantamento) mecanizado de pavimento em paralelepípedo ou lajota de concreto, inclusive carregamento, transporte até 1 quilômetro e descarregamento</t>
  </si>
  <si>
    <t>Desmonte (levantamento) mecanizado de pavimento em paralelepípedo ou lajota de concreto, inclusive acomodação do material</t>
  </si>
  <si>
    <t>Demolição (levantamento) mecanizada de pavimento asfáltico, inclusive carregamento, transporte até 1 quilômetro e descarregamento</t>
  </si>
  <si>
    <t>Demolição (levantamento) mecanizada de pavimento asfáltico, inclusive fragmentação e acomodação do material</t>
  </si>
  <si>
    <t>Fresagem de pavimento asfáltico com espessura até 5 cm, inclusive carregamento, transporte até 1 quilômetro e descarregamento</t>
  </si>
  <si>
    <t>Fresagem de pavimento asfáltico com espessura até 5 cm, inclusive remoção do material fresado até 10 quilômetros e varrição</t>
  </si>
  <si>
    <t>Retirada manual de guia pré-moldada, inclusive limpeza, carregamento, transporte até 1 quilômetro e descarregamento</t>
  </si>
  <si>
    <t>Retirada manual de paralelepípedo ou lajota de concreto, inclusive limpeza, carregamento, transporte até 1 quilômetro e descarregamento</t>
  </si>
  <si>
    <t>Remoção de entulho separado de obra com caçamba metálica - terra, alvenaria, concreto, argamassa, madeira, papel, plástico ou metal</t>
  </si>
  <si>
    <t>Remoção de entulho de obra com caçamba metálica - material volumoso e misturado por alvenaria, terra, madeira, papel, plástico e metal</t>
  </si>
  <si>
    <t>Remoção de entulho de obra com caçamba metálica - material rejeitado e misturado por vegetação, isopor, manta asfáltica e lã de vidro</t>
  </si>
  <si>
    <t>Carregamento mecanizado de entulho fragmentado, com caminhão à disposição dentro da obra, até o raio de 1 km</t>
  </si>
  <si>
    <t>Transporte de solo de 1ª e 2ª categoria por caminhão para distâncias superiores ao 2° km até o 3° km</t>
  </si>
  <si>
    <t>Transporte de solo de 1ª e 2ª categoria por caminhão para distâncias superiores ao 3° km até o 5° km</t>
  </si>
  <si>
    <t>Transporte de solo de 1ª e 2ª categoria por caminhão para distâncias superiores ao 5° km até o 10° km</t>
  </si>
  <si>
    <t>Transporte de solo de 1ª e 2ª categoria por caminhão para distâncias superiores ao 10° km até o 15° km</t>
  </si>
  <si>
    <t>Transporte de solo de 1ª e 2ª categoria por caminhão para distâncias superiores ao 15° km até o 20° km</t>
  </si>
  <si>
    <t>Escavação mecanizada de valas ou cavas com profundidade acima de 4 m, com escavadeira hidráulica</t>
  </si>
  <si>
    <t>Compactação de aterro mecanizado mínimo de 95% PN, sem fornecimento de solo em áreas fechadas</t>
  </si>
  <si>
    <t>Compactação de aterro mecanizado mínimo de 95% PN, sem fornecimento de solo em campo aberto</t>
  </si>
  <si>
    <t>Aterro mecanizado por compensação, solo de 1ª categoria em campo aberto, sem compactação do aterro</t>
  </si>
  <si>
    <t>Taxa de mobilização e desmobilização de equipamentos para execução de rebaixamento de lençol freático</t>
  </si>
  <si>
    <t>Locação de conjunto de bombeamento a vácuo para rebaixamento de lençol freático, com até 50 ponteiras e potência até 15 HP, mínimo 30 dias</t>
  </si>
  <si>
    <t>Gabião tipo caixa em tela metálica, altura de 0,5 m, com revestimento liga zinco/alumínio, malha hexagonal 8/10 cm, fio diâmetro 2,7 mm, independente do formato ou utilização</t>
  </si>
  <si>
    <t>Gabião tipo caixa em tela metálica, altura de 1 m, com revestimento liga zinco/alumínio, malha hexagonal 8/10 cm, fio diâmetro 2,7 mm, independente do formato ou utilização</t>
  </si>
  <si>
    <t>Forma em polipropileno (cubeta) e acessórios para laje nervurada com dimensões variáveis - locação</t>
  </si>
  <si>
    <t>Concreto ciclópico - fornecimento e aplicação (com 30% de pedra rachão), concreto fck 15 Mpa</t>
  </si>
  <si>
    <t>Argamassa de cimento e areia, fck = 20 MPa, consumo de cimento 600 kg/m³ - material para injeção em estaca raiz</t>
  </si>
  <si>
    <t>Taxa de mobilização e desmobilização de equipamentos para execução de estaca tipo Raiz em solo</t>
  </si>
  <si>
    <t>Taxa de mobilização e desmobilização de equipamentos para execução de estaca tipo Raiz em rocha</t>
  </si>
  <si>
    <t>Taxa de mobilização e desmobilização de equipamentos para execução de tubulão escavado mecanicamente</t>
  </si>
  <si>
    <t>Taxa de mobilização e desmobilização de equipamentos para execução de estaca tipo hélice contínua em solo</t>
  </si>
  <si>
    <t>Taxa de mobilização e desmobilização de equipamentos para execução de estacas escavadas com injeção ou microestaca</t>
  </si>
  <si>
    <t>Laje pré-fabricada mista vigota treliçada/lajota cerâmica - LT 12 (8+4) e capa com concreto de 25 MPa</t>
  </si>
  <si>
    <t>Laje pré-fabricada mista vigota treliçada/lajota cerâmica - LT 16 (12+4) e capa com concreto de 25 MPa</t>
  </si>
  <si>
    <t>Laje pré-fabricada mista vigota treliçada/lajota cerâmica - LT 20 (16+4) e capa com concreto de 25 MPa</t>
  </si>
  <si>
    <t>Laje pré-fabricada mista vigota treliçada/lajota cerâmica - LT 24 (20+4) e capa com concreto de 25 MPa</t>
  </si>
  <si>
    <t>Laje pré-fabricada mista vigota treliçada/lajota cerâmica - LT 30 (24+6) e capa com concreto de 25 MPa</t>
  </si>
  <si>
    <t>Laje pré-fabricada unidirecional em viga treliçada/lajota em EPS LT 12 (8 + 4), com capa de concreto de 25 MPa</t>
  </si>
  <si>
    <t>Laje pré-fabricada unidirecional em viga treliçada/lajota em EPS LT 16 (12 + 4), com capa de concreto de 25 MPa</t>
  </si>
  <si>
    <t>Laje pré-fabricada unidirecional em viga treliçada/lajota em EPS LT 20 (16 + 4), com capa de concreto de 25 MPa</t>
  </si>
  <si>
    <t>Laje pré-fabricada unidirecional em viga treliçada/lajota em EPS LT 25 (20 + 5), com capa de concreto de 25 MPa</t>
  </si>
  <si>
    <t>Laje pré-fabricada unidirecional em viga treliçada/lajota em EPS LT 30 (25 + 5), com capa de concreto de 25 MPa</t>
  </si>
  <si>
    <t>Laje pré-fabricada mista vigota protendida/lajota cerâmica - LP 12 (8+4) e capa com concreto de 25 MPa</t>
  </si>
  <si>
    <t>Laje pré-fabricada mista vigota protendida/lajota cerâmica - LP 16 (12+4) e capa com concreto de 25 MPa</t>
  </si>
  <si>
    <t>Laje pré-fabricada mista vigota protendida/lajota cerâmica - LP 20 (16+4) e capa com concreto de 25 MPa</t>
  </si>
  <si>
    <t>Laje pré-fabricada mista vigota protendida/lajota cerâmica - LP 25 (20+5) e capa com concreto de 25 MPa</t>
  </si>
  <si>
    <t>Divisória sanitária em painel laminado melamínico estrutural com perfis em alumínio, inclusive ferragem completa para vão de porta</t>
  </si>
  <si>
    <t>Divisória cega tipo naval, acabamento em laminado fenólico melamínico, com espessura de 3,5 cm</t>
  </si>
  <si>
    <t>Divisória em placas de gesso acartonado, resistência ao fogo 60 minutos, espessura 120/90mm - 1RF / 1RF LM</t>
  </si>
  <si>
    <t>Divisória cega tipo naval com miolo mineral, acabamento em laminado melamínico, com espessura de 3,5 cm</t>
  </si>
  <si>
    <t>Divisória painel/vidro/vidro tipo naval, acabamento em laminado fenólico melamínico, com espessura de 3,5 cm</t>
  </si>
  <si>
    <t>Divisória em placas de gesso acartonado, resistência ao fogo 30 minutos, espessura 73/48mm - 1ST / 1ST</t>
  </si>
  <si>
    <t>Divisória em placas de gesso acartonado, resistência ao fogo 30 minutos, espessura 73/48mm - 1ST / 1ST LM</t>
  </si>
  <si>
    <t>Divisória em placas de gesso acartonado, resistência ao fogo 30 minutos, espessura 100/70mm - 1ST / 1ST LM</t>
  </si>
  <si>
    <t>Divisória em placas de gesso acartonado, resistência ao fogo 30 minutos, espessura 100/70mm - 1ST / 1ST</t>
  </si>
  <si>
    <t>Divisória em placas de gesso acartonado, resistência ao fogo 30 minutos, espessura 100/70mm - 1RU / 1RU</t>
  </si>
  <si>
    <t>Divisória em placas duplas de gesso acartonado, resistência ao fogo 60 minutos, espessura 120/70mm - 2ST / 2ST LM</t>
  </si>
  <si>
    <t>Divisória cega tipo piso/teto em laminado melamínico de baixa pressão, com coluna estrutural em alumínio extrudado</t>
  </si>
  <si>
    <t>Divisória tipo piso/teto em vidro temperado simples, com coluna estrutural em alumínio extrudado</t>
  </si>
  <si>
    <t>Divisória tipo piso/teto em vidro temperado duplo e micro persianas, com coluna estrutural em alumínio extrudado</t>
  </si>
  <si>
    <t>Divisória em placas duplas de gesso acartonado, resistência ao fogo 120 minutos, espessura 130/70mm - 2RF / 2RF</t>
  </si>
  <si>
    <t>Divisória em placas duplas de gesso acartonado, resistência ao fogo 60 minutos, espessura 120/70mm - 2ST / 2RU</t>
  </si>
  <si>
    <t>Divisória em placas duplas de gesso acartonado, resistência ao fogo 60 minutos, espessura 120/70mm - 2RU / 2RU</t>
  </si>
  <si>
    <t>Divisória em placas duplas de gesso acartonado, resistência ao fogo 60 minutos, espessura 98/48mm - 2ST / 2ST LM</t>
  </si>
  <si>
    <t>Divisória em placas duplas de gesso acartonado, resistência ao fogo 60 minutos, espessura 98/48mm - 2RU / 2RU LM</t>
  </si>
  <si>
    <t>Divisória em placas duplas de gesso acartonado, resistência ao fogo 60 minutos, espessura 98/48mm - 2ST / 2RU LM</t>
  </si>
  <si>
    <t>Telhamento em chapa de aço pré-pintada com epóxi e poliéster, perfil ondulado, com espessura de 0,50 mm</t>
  </si>
  <si>
    <t>Telhamento em chapa de aço pré-pintada com epóxi e poliéster, perfil ondulado calandrado, com espessura de 0,80 mm</t>
  </si>
  <si>
    <t>Telhamento em chapa de aço pré-pintada com epóxi e poliéster, perfil trapezoidal, com espessura de 0,80 mm e altura de 100 mm</t>
  </si>
  <si>
    <t>Telhamento em chapa de aço pré-pintada com epóxi e poliéster, perfil trapezoidal, com espessura de 0,50 mm e altura de 40 mm</t>
  </si>
  <si>
    <t>Cumeeira em chapa de aço pré-pintada com epóxi e poliéster, perfil trapezoidal, com espessura de 0,50 mm</t>
  </si>
  <si>
    <t>Cumeeira em chapa de aço pré-pintada com epóxi e poliéster, perfil ondulado, com espessura de 0,50 mm</t>
  </si>
  <si>
    <t>Telhamento em chapa de aço pré-pintada com epóxi e poliéster, tipo sanduíche, espessura de 0,50 mm, com lã de rocha</t>
  </si>
  <si>
    <t>Telhamento em chapa de aço pré-pintada com epóxi e poliéster, tipo sanduíche, espessura de 0,50 mm, com poliuretano</t>
  </si>
  <si>
    <t>Telhamento em chapa de aço com pintura poliéster, tipo sanduíche, espessura de 0,50 mm, com poliestireno expandido</t>
  </si>
  <si>
    <t>Telhamento em chapa de aço galvanizado autoportante, perfil trapezoidal, com espessura de 0,80 mm e altura de 120 mm</t>
  </si>
  <si>
    <t>Placa cerâmica esmaltada PEI-5 para área interna, grupo de absorção BIIb, resistência química B, assentado com argamassa colante industrializada</t>
  </si>
  <si>
    <t>Rodapé em placa cerâmica esmaltada PEI-5 para área interna, grupo de absorção BIIb, resistência química B, assentado com argamassa colante industrializada</t>
  </si>
  <si>
    <t>Placa cerâmica esmaltada antiderrapante PEI-5 para área interna com saída para o exterior, grupo de absorção BIIa, resistência química A, assentado com argamassa colante industrializada</t>
  </si>
  <si>
    <t>Rodapé em placa cerâmica esmaltada antiderrapante PEI-5 para área interna com saída para o exterior, grupo de absorção BIIa, resistência química A, assentado com argamassa colante industrializada</t>
  </si>
  <si>
    <t>Placa cerâmica esmaltada rústica PEI-5 para área interna com saída para o exterior, grupo de absorção BIIb, resistência química B, assentado com argamassa colante industrializada</t>
  </si>
  <si>
    <t>Rodapé em placa cerâmica esmaltada rústica PEI-5 para área interna com saída para o exterior, grupo de absorção BIIb, resistência química B, assentado com argamassa colante industrializada</t>
  </si>
  <si>
    <t>Rejuntamento em placas cerâmicas com argamassa industrializada para rejunte, juntas acima de 3 até 5 mm</t>
  </si>
  <si>
    <t>Rejuntamento em placas cerâmicas com argamassa industrializada para rejunte, juntas acima de 5 até 10 mm</t>
  </si>
  <si>
    <t>Rejuntamento de rodapé em placas cerâmicas com cimento branco, altura até 10 cm, juntas acima de 3 até 5 mm</t>
  </si>
  <si>
    <t>Rejuntamento de rodapé em placas cerâmicas com argamassa industrializada para rejunte, altura até 10 cm, juntas acima de 3 até 5 mm</t>
  </si>
  <si>
    <t>Rejuntamento de rodapé em placas cerâmicas com cimento branco, altura até 10 cm, juntas acima de 5 até 10 mm</t>
  </si>
  <si>
    <t>Rejuntamento de rodapé em placas cerâmicas com argamassa industrializada para rejunte, altura até 10 cm, juntas acima de 5 até 10 mm</t>
  </si>
  <si>
    <t>Placa cerâmica não esmaltada extrudada de alta resistência química e mecânica, espessura de 9 mm, uso industrial, assentado com argamassa química bicomponente</t>
  </si>
  <si>
    <t>Placa cerâmica não esmaltada extrudada de alta resistência química e mecânica, espessura de 9 mm, uso industrial, assentado com argamassa colante industrial</t>
  </si>
  <si>
    <t>Placa cerâmica não esmaltada extrudada de alta resistência química e mecânica, espessura de 14 mm, uso industrial, assentado com argamassa química bicomponente</t>
  </si>
  <si>
    <t>Rodapé em placa cerâmica não esmaltada extrudada de alta resistência química e mecânica, altura de 10 cm, uso industrial, assentado com argamassa química bicomponente</t>
  </si>
  <si>
    <t>Placa cerâmica não esmaltada extrudada para área com altas temperaturas, de alta resistência química e mecânica, espessura mínima de 13 mm, uso industrial e cozinhas profissionais, assentado com argamassa industrializada</t>
  </si>
  <si>
    <t>Rodapé em placa cerâmica não esmaltada extrudada para área com altas temperaturas, de alta resistência química e mecânica, altura de 10cm, uso industrial e cozinhas profissionais, assentado com argamassa industrializada</t>
  </si>
  <si>
    <t>Rejuntamento em placa cerâmica extrudada antiácida de 9 mm, com argamassa industrializada bicomponente à base de resina furânica, juntas acima de 3 até 6 mm</t>
  </si>
  <si>
    <t>Rejuntamento de placa cerâmica extrudada de 9 mm, com argamassa sintética industrializada tricomponente à base de resina epóxi, juntas acima de 3 até 6 mm</t>
  </si>
  <si>
    <t>Rejuntamento em placa cerâmica extrudada antiácida, espessura de 14 mm, com argamassa industrializada bicomponente, à base de resina furânica, juntas acima de 3 até 6 mm</t>
  </si>
  <si>
    <t>Rejuntamento em placa cerâmica extrudada antiácida de 14 mm, com argamassa sintética industrializada tricomponente, à base de resina epóxi, juntas de 3 até 6 mm</t>
  </si>
  <si>
    <t>Rejuntamento de rodapé em placa cerâmica extrudada antiácida de 9 mm, com argamassa industrializada bicomponente à base de resina furânica, juntas acima de 3 até 6 mm</t>
  </si>
  <si>
    <t>Rejuntamento de rodapé em placa cerâmica extrudada antiácida de 9 mm, com argamassa sintética  industrializada tricomponente à base de resina epóxi, juntas acima de 3 até 6 mm</t>
  </si>
  <si>
    <t>Revestimento em porcelanato esmaltado antiderrapante para área externa e ambiente com alto tráfego, grupo de absorção BIa, assentado com argamassa colante industrializada, rejuntado</t>
  </si>
  <si>
    <t>Rodapé em porcelanato esmaltado antiderrapante para área externa e ambiente com alto tráfego, grupo de absorção BIa, assentado com argamassa colante industrializada, rejuntado</t>
  </si>
  <si>
    <t>Revestimento em porcelanato esmaltado polido para área interna e ambiente com tráfego médio, grupo de absorção BIa, assentado com argamassa colante industrializada, rejuntado</t>
  </si>
  <si>
    <t>Rodapé em porcelanato esmaltado polido para área interna e ambiente com tráfego médio, grupo de absorção BIa, assentado com argamassa colante industrializada, rejuntado</t>
  </si>
  <si>
    <t>Revestimento em porcelanato esmaltado acetinado para área interna e ambiente com acesso ao exterior, grupo de absorção BIa, resistência química B, assentado com argamassa colante industrializada, rejuntado</t>
  </si>
  <si>
    <t>Rodapé em porcelanato esmaltado acetinado para área interna e ambiente com acesso ao exterior, grupo de absorção BIa, resistência química B, assentado com argamassa colante industrializada, rejuntado</t>
  </si>
  <si>
    <t>Revestimento em porcelanato técnico antiderrapante para área externa, grupo de absorção BIa, assentado com argamassa colante industrializada, rejuntado</t>
  </si>
  <si>
    <t>Rodapé em porcelanato técnico antiderrapante para área interna, grupo de absorção BIa, assentado com argamassa colante industrializada, rejuntado</t>
  </si>
  <si>
    <t>Revestimento em porcelanato técnico natural para área interna e ambiente com acesso ao exterior, grupo de absorção BIa, assentado com argamassa colante industrializada, rejuntado</t>
  </si>
  <si>
    <t>Rodapé em porcelanato técnico natural, para área interna e ambiente com acesso ao exterior, grupo de absorção BIa, assentado com argamassa colante industrializada, rejuntado</t>
  </si>
  <si>
    <t>Revestimento em porcelanato técnico polido para área interna e ambiente de médio tráfego, grupo de absorção BIa, coeficiente de atrito I, assentado com argamassa colante industrializada, rejuntado</t>
  </si>
  <si>
    <t>Rodapé em porcelanato técnico polido para área interna e ambiente de médio tráfego, grupo de absorção BIa, assentado com argamassa colante industrializada, rejuntado</t>
  </si>
  <si>
    <t>Revestimento em placa cerâmica esmaltada de 7,5x7,5 cm, assentado e rejuntado com argamassa industrializada</t>
  </si>
  <si>
    <t>Revestimento em placa cerâmica esmaltada de 10x10 cm, assentado e rejuntado com argamassa industrializada</t>
  </si>
  <si>
    <t>Revestimento em placa cerâmica esmaltada de 15x15 cm, tipo monocolor, assentado e rejuntado com argamassa industrializada</t>
  </si>
  <si>
    <t>Revestimento em placa cerâmica esmaltada de 20x20 cm, tipo monocolor, assentado e rejuntado com argamassa industrializada</t>
  </si>
  <si>
    <t>Revestimento em placa cerâmica não esmaltada extrudada, de alta resistência química e mecânica, espessura de 9 mm, assentado com argamassa colante industrializada</t>
  </si>
  <si>
    <t>Revestimento em placa cerâmica extrudada de alta resistência química e mecânica, espessura entre 9 e 10 mm, assentado com argamassa industrializada de alta aderência</t>
  </si>
  <si>
    <t>Rejuntamento em placa cerâmica extrudada, espessura entre 9 e 10 mm, com argamassa industrial anticorrosiva à base de resina epóxi, juntas de 6 a 10 mm</t>
  </si>
  <si>
    <t>Peitoril e/ou soleira em granito, espessura de 2 cm e largura de 21 cm até 30 cm, acabamento polido</t>
  </si>
  <si>
    <t>Revestimento vinílico, espessura de 2 mm, para tráfego médio, com impermeabilizante acrílico</t>
  </si>
  <si>
    <t>Revestimento vinílico, espessura de 3,2 mm, para tráfego intenso, com impermeabilizante acrílico</t>
  </si>
  <si>
    <t>Revestimento vinílico em manta, espessura total de 2mm, resistente a lavagem com hipoclorito</t>
  </si>
  <si>
    <t>Revestimento vinílico em manta heterogênea, espessura de 2 mm, com impermeabilizante acrílico</t>
  </si>
  <si>
    <t>Revestimento vinílico flexível em manta homogênea, espessura de 2 mm, com impermeabilizante acrílico</t>
  </si>
  <si>
    <t>Revestimento vinílico heterogêneo flexível em réguas, espessura de 3 mm, com impermeabilizante acrílico</t>
  </si>
  <si>
    <t>Revestimento vinílico autoportante acústico, espessura de 4,5 mm, com impermeabilizante acrílico</t>
  </si>
  <si>
    <t>Revestimento vinílico antiestático acústico, espessura de 5 mm, com impermeabilizante acrílico</t>
  </si>
  <si>
    <t>Revestimento em aço inoxidável AISI 304, liga 18,8, chapa 20, espessura de 1 mm, acabamento escovado com grana especial</t>
  </si>
  <si>
    <t>Piso em painel com miolo de madeira contraplacado por lâminas de madeira e externamente por chapas em CRFS, espessura de 40 mm</t>
  </si>
  <si>
    <t>Rodapé para piso vinílico em PVC, espessura de 2 mm e altura de 5 cm, curvo/plano, com impermeabilizante acrílico</t>
  </si>
  <si>
    <t>Rodapé flexível para piso vinílico em PVC, espessura de 2 mm e altura de 7,5 cm, curvo/plano, com impermeabilizante acrílico</t>
  </si>
  <si>
    <t>Rodapé hospitalar flexível em PVC para piso vinílico, espessura de 2 mm e altura de 7,5 cm, com impermeabilizante acrílico</t>
  </si>
  <si>
    <t>Testeira flexível para arremate de degrau vinílico em PVC, espessura de 2 mm, com impermeabilizante acrílico</t>
  </si>
  <si>
    <t>Porta em laminado fenólico melamínico com acabamento liso, batente de madeira sem revestimento - 70 x 210 cm</t>
  </si>
  <si>
    <t>Porta em laminado fenólico melamínico com acabamento liso, batente de madeira sem revestimento - 80 x 210 cm</t>
  </si>
  <si>
    <t>Porta em laminado fenólico melamínico com acabamento liso, batente de madeira sem revestimento - 90 x 210 cm</t>
  </si>
  <si>
    <t>Porta em laminado fenólico melamínico com acabamento liso, batente de madeira sem revestimento - 120 x 210 cm</t>
  </si>
  <si>
    <t>Porta em laminado fenólico melamínico com acabamento liso, batente de madeira sem revestimento - 140 x 210 cm</t>
  </si>
  <si>
    <t>Porta em laminado fenólico melamínico com acabamento liso, batente de madeira sem revestimento - 220 x 210 cm</t>
  </si>
  <si>
    <t>Porta em laminado melamínico estrutural com acabamento texturizado, batente em alumínio com ferragens - 60 x 180 cm</t>
  </si>
  <si>
    <t>Faixa/batedor de proteção em madeira de 20 x 5 cm, com acabamento em laminado fenólico melamínico</t>
  </si>
  <si>
    <t>Armário/gabinete embutido em MDF sob medida, revestido em laminado melamínico, com portas e prateleiras</t>
  </si>
  <si>
    <t>Prateleira sob medida em compensado, revestida nas duas faces em laminado fenólico melamínico</t>
  </si>
  <si>
    <t>Armário tipo prateleira com subdivisão em compensado, revestido totalmente em laminado fenólico melamínico</t>
  </si>
  <si>
    <t>Armário sob medida em compensado de madeira totalmente revestido em folheado de madeira, completo</t>
  </si>
  <si>
    <t>Armário sob medida em compensado de madeira totalmente revestido em laminado melamínico texturizado, completo</t>
  </si>
  <si>
    <t>Faixa/batedor de proteção em madeira de 290 x 15 mm, com acabamento em laminado fenólico melamínico</t>
  </si>
  <si>
    <t>Porta lisa de madeira, interna "PIM", para acabamento em pintura, padrão dimensional médio, com ferragens, completo - 80 x 210 cm</t>
  </si>
  <si>
    <t>Porta lisa de madeira, interna "PIM", para acabamento em pintura, padrão dimensional médio/pesado, com ferragens, completo - 80 x 210 cm</t>
  </si>
  <si>
    <t>Porta lisa de madeira, interna "PIM", para acabamento em pintura, padrão dimensional médio/pesado, com ferragens, completo - 90 x 210 cm</t>
  </si>
  <si>
    <t>Porta lisa de madeira, interna, resistente a umidade "PIM RU", para acabamento em pintura, padrão dimensional médio/pesado, com ferragens, completo - 80 x 210 cm</t>
  </si>
  <si>
    <t>Porta lisa de madeira, interna, resistente a umidade "PIM RU", para acabamento revestido ou em pintura, para divisória sanitária, padrão dimensional médio/pesado, com ferragens, completo - 80 x 190 cm</t>
  </si>
  <si>
    <t>Porta lisa de madeira, interna, resistente a umidade "PIM RU", para acabamento em pintura, tipo acessível, padrão dimensional médio/pesado, com ferragens, completo - 90 x 210 cm</t>
  </si>
  <si>
    <t>Porta lisa de madeira, interna, resistente a umidade "PIM RU", para acabamento em pintura, de correr ou deslizante, tipo acessível, padrão dimensional pesado, com sistema deslizante e ferragens, completo - 100 x 210 cm</t>
  </si>
  <si>
    <t>Caixilho tipo veneziana industrial com montantes em aço galvanizado e aletas em fibra de vidro</t>
  </si>
  <si>
    <t>Caixilho removível em tela de aço galvanizado, tipo ondulada com malha de 1", fio 12, com requadro tubular de aço carbono, sob medida</t>
  </si>
  <si>
    <t>Caixilho fixo em tela de aço galvanizado tipo ondulada com malha de 1/2", fio 12, com requadro em cantoneira de aço carbono, sob medida</t>
  </si>
  <si>
    <t>Porta em ferro de abrir, parte inferior chapeada, parte superior para receber vidro, sob medida</t>
  </si>
  <si>
    <t>Portão de 2 folhas tubular diâmetro de 3´, com tela em aço galvanizado de 2´, altura acima de 3,00 m, completo</t>
  </si>
  <si>
    <t>Porta de ferro acústica, espessura de 80mm, batente tripla vedação 185mm, com fechadura e maçaneta - 50 dB</t>
  </si>
  <si>
    <t>Fechamento em chapa de aço galvanizada nº 14 MSG, perfurada com diâmetro de 12,7 mm, requadro em chapa dobrada</t>
  </si>
  <si>
    <t>Fechamento em chapa expandida losangular de 10 x 20 mm, com requadro em cantoneira de aço carbono</t>
  </si>
  <si>
    <t>Fechamento em chapa perfurada, furos quadrados 4 x 4 mm, com requadro em cantoneira de aço carbono</t>
  </si>
  <si>
    <t>Porta de enrolar automatizada, em chapa de aço galvanizada microperfurada, com pintura eletrostática, com controle remoto</t>
  </si>
  <si>
    <t>Porta de segurança de correr suspensa em grade de aço SAE 1045, diâmetro de 1´, completa, sem têmpera e revenimento</t>
  </si>
  <si>
    <t>Porta de segurança de abrir em grade de aço SAE 1045, diâmetro 1´, completa, sem têmpera e revenimento</t>
  </si>
  <si>
    <t>Porta de segurança de abrir em grade de aço SAE 1045 chapeada, diâmetro 1´, completa, sem têmpera e revenimento</t>
  </si>
  <si>
    <t>Porta de segurança de abrir em grade de aço SAE 1045, diâmetro 1´, com ferrolho longo embutido em caixa, completa, sem têmpera e revenimento</t>
  </si>
  <si>
    <t>Portão de segurança de abrir em grade de aço SAE 1045 chapeado, para muralha, diâmetro 1´, completo, sem têmpera e revenimento</t>
  </si>
  <si>
    <t>Porta de segurança de abrir em grade de aço SAE 1045, diâmetro 1´, completa, com têmpera e revenimento</t>
  </si>
  <si>
    <t>Porta de segurança de abrir em grade de aço SAE 1045 chapeada, diâmetro 1´, completa, com têmpera e revenimento</t>
  </si>
  <si>
    <t>Porta de segurança de abrir em grade de aço SAE 1045, diâmetro 1´, com ferrolho longo embutido em caixa, completa, com têmpera e revenimento</t>
  </si>
  <si>
    <t>Porta de segurança de abrir em grade de aço SAE 1045 chapeada, com isolamento acústico, diâmetro 1´, completa, com têmpera e revenimento</t>
  </si>
  <si>
    <t>Portão de segurança de abrir em grade de aço SAE 1045 chapeado, para muralha, diâmetro 1´, completo, com têmpera e revenimento</t>
  </si>
  <si>
    <t>Porta de segurança de correr suspensa em grade de aço SAE 1045, chapeada, diâmetro de 1´, completa, sem têmpera e revenimento</t>
  </si>
  <si>
    <t>Porta de segurança de correr em grade de aço SAE 1045, diâmetro de 1´, completa, com têmpera e revenimento</t>
  </si>
  <si>
    <t>Porta de segurança de correr suspensa em grade de aço SAE 1045 chapeada, diâmetro de 1´, completa, com têmpera e revenimento</t>
  </si>
  <si>
    <t>Porta de segurança de correr em grade de aço SAE 1045 chapeada, diâmetro de 1´, completa, sem têmpera e revenimento</t>
  </si>
  <si>
    <t>Porta de segurança de correr em grade de aço SAE 1045, diâmetro de 1´, completa, sem têmpera e revenimento</t>
  </si>
  <si>
    <t>Caixilho de segurança em aço SAE 1010/1020 tipo fixo e de correr, para receber vidro, com bandeira tipo veneziana</t>
  </si>
  <si>
    <t>Porta de abrir em chapa de aço galvanizado, com requadro em tela ondulada malha 2´ e fio 12</t>
  </si>
  <si>
    <t>Corrimão duplo em tubo de aço inoxidável escovado, com diâmetro de 1 1/2´ e montantes com diâmetro de 2´</t>
  </si>
  <si>
    <t>Corrimão em tubo de aço inoxidável escovado, diâmetro de 1 1/2´ e montantes com diâmetro de 2´</t>
  </si>
  <si>
    <t>Chapa perfurada em aço SAE 1020, furos redondos de diâmetro 7,5 mm, espessura 1/8´ - soldagem tipo MIG</t>
  </si>
  <si>
    <t>Chapa perfurada em aço SAE 1020, furos redondos de diâmetro 25 mm, espessura 1/4´ - inclusive soldagem</t>
  </si>
  <si>
    <t>Tela de proteção tipo mosquiteira removível, em fibra de vidro com revestimento em PVC e requadro em alumínio</t>
  </si>
  <si>
    <t>Corrimão, bate-maca ou protetor de parede em PVC, com amortecimento à impacto, altura de 131 mm</t>
  </si>
  <si>
    <t>Protetor de parede ou bate-maca em PVC flexível, com amortecimento à impacto, altura de 150 mm</t>
  </si>
  <si>
    <t>Faixa em vinil para proteção de paredes, com amortecimento à alto impacto, altura de 400 mm</t>
  </si>
  <si>
    <t>Bate-maca ou protetor de parede curvo em PVC, com amortecimento à impacto, altura de 200 mm</t>
  </si>
  <si>
    <t>Barra antipânico para porta dupla com travamentos horizontal e vertical completa, com maçaneta tipo alavanca e chave, para vãos de 1,40 a 1,60 m</t>
  </si>
  <si>
    <t>Barra antipânico para porta dupla com travamentos horizontal e vertical completa, com maçaneta tipo alavanca e chave, para vãos de 1,70 a 2,60 m</t>
  </si>
  <si>
    <t>Barra de apoio reta, para pessoas com mobilidade reduzida, em tubo de aço inoxidável de 1 1/2´</t>
  </si>
  <si>
    <t>Barra de apoio reta, para pessoas com mobilidade reduzida, em tubo de aço inoxidável de 1 1/2´ x 500 mm</t>
  </si>
  <si>
    <t>Barra de apoio reta, para pessoas com mobilidade reduzida, em tubo de aço inoxidável de 1 1/2´ x 800 mm</t>
  </si>
  <si>
    <t>Barra de apoio em ângulo de 90°, para pessoas com mobilidade reduzida, em tubo de aço inoxidável de 1 1/2´ x 800 x 800 mm</t>
  </si>
  <si>
    <t>Barra de apoio lateral para lavatório, para pessoas com mobilidade reduzida, em tubo de aço inoxidável de 1.1/4", comprimento 25 a 30 cm</t>
  </si>
  <si>
    <t>Barra de apoio reta, para pessoas com mobilidade reduzida, em tubo de alumínio, comprimento de 800 mm, acabamento com pintura epóxi</t>
  </si>
  <si>
    <t>Barra de apoio em ângulo de 90°, para pessoas com mobilidade reduzida, em tubo de alumínio de 800 x 800 mm, acabamento com pintura epóxi</t>
  </si>
  <si>
    <t>Barra de proteção para sifão, para pessoas com mobilidade reduzida, em tubo de alumínio, acabamento com pintura epóxi</t>
  </si>
  <si>
    <t>Barra de apoio reta, para pessoas com mobilidade reduzida, em tubo de aço inoxidável de 1 1/4´ x 400 mm</t>
  </si>
  <si>
    <t>Barra de proteção para lavatório, para pessoas com mobilidade reduzida, em tubo de alumínio acabamento com pintura epóxi</t>
  </si>
  <si>
    <t>Purificador de pressão elétrico em chapa eletrozincado pré-pintada e tampo em aço inoxidável, capacidade de refrigeração de 2,75 l/h</t>
  </si>
  <si>
    <t>Purificador de pressão elétrico em chapa eletrozincado pré-pintada e tampo em aço inoxidável, capacidade de refrigeração de 7,2 l/h</t>
  </si>
  <si>
    <t>Faixa em policarbonato para sinalização visual fotoluminescente, para degraus, comprimento de 20 cm</t>
  </si>
  <si>
    <t>Tinta acrílica para sinalização visual de piso, com acabamento microtexturizado e antiderrapante</t>
  </si>
  <si>
    <t>Sistema de alarme PNE com indicador audiovisual, para pessoas com mobilidade reduzida ou cadeirante</t>
  </si>
  <si>
    <t>Sistema de alarme PNE com indicador audiovisual, sistema sem fio (Wireless), para pessoas com mobilidade reduzida ou cadeirante</t>
  </si>
  <si>
    <t>Placa de identificação para estacionamento, com desenho universal de acessibilidade, tipo pedestal</t>
  </si>
  <si>
    <t>Sinalização com pictograma autoadesivo em policarbonato para piso 80 cm x 120 cm - área de resgate</t>
  </si>
  <si>
    <t>Placa de sinalização tátil em poliestireno com alto relevo em braile, para identificação de pavimentos</t>
  </si>
  <si>
    <t>Elevador de uso restrito a pessoas com mobilidade reduzida com 02 paradas, capacidade de 225 kg - uso interno em alvenaria</t>
  </si>
  <si>
    <t>Elevador de uso restrito a pessoas com mobilidade reduzida com 03 paradas, capacidade de 225 kg - uso interno em alvenaria</t>
  </si>
  <si>
    <t>Plataforma para elevação até 2,00 m, nas dimensões de 900 x 1400 mm, capacidade de 250 kg- percurso até 1,00 m de altura</t>
  </si>
  <si>
    <t>Plataforma para elevação até 2,00 m, nas dimensões de 900 x 1400 mm, capacidade de 250 kg - percurso superior a 1,00 m de altura</t>
  </si>
  <si>
    <t>Espuma flexível de poliuretano poliéter/poliéster para absorção acústica, espessura de 50 mm</t>
  </si>
  <si>
    <t>Lâmina refletiva revestida com dupla face em alumínio, dupla malha de reforço e laminação entre camadas, para isolação térmica</t>
  </si>
  <si>
    <t>Isolamento acústico em placas de espuma semirrígida, com uma camada de manta HD, espessura de 50 mm</t>
  </si>
  <si>
    <t>Isolamento acústico em placas de espuma semirrígida incombustível, com superfície em cunhas anecóicas, espessura de 50 mm</t>
  </si>
  <si>
    <t>Junta de dilatação ou vedação com mastique de silicone, 1,0 x 0,5 cm - inclusive guia de apoio em polietileno</t>
  </si>
  <si>
    <t>Perfil de acabamento com borracha termoplástica vulcanizada contínua flexível, para junta de dilatação de embutir - piso-piso</t>
  </si>
  <si>
    <t>Perfil de acabamento com borracha termoplástica vulcanizada contínua flexível, para junta de dilatação de embutir - piso-parede</t>
  </si>
  <si>
    <t>Perfil de acabamento com borracha termoplástica vulcanizada contínua flexível, para junta de dilatação de embutir - parede-parede ou forro-forro</t>
  </si>
  <si>
    <t>Perfil de acabamento com borracha termoplástica vulcanizada contínua flexível, para junta de dilatação de embutir - parede-parede ou forro-forro - canto</t>
  </si>
  <si>
    <t>Junta estrutural com perfil elastomérico para fissuras, painéis e estruturas em geral, movimentação máxima 15 mm</t>
  </si>
  <si>
    <t>Junta estrutural com perfil elastomérico para fissuras, painéis e estruturas em geral, movimentação máxima 30 mm</t>
  </si>
  <si>
    <t>Junta estrutural com perfil elastomérico e lábios poliméricos para obras de arte, movimentação máxima 40 mm</t>
  </si>
  <si>
    <t>Junta estrutural com perfil elastomérico e lábios poliméricos para obras de arte, movimentação máxima 55 mm</t>
  </si>
  <si>
    <t>Proteção anticorrosiva, a base de resina epóxi com alcatrão, para ramais sob a terra, com DN até 1´</t>
  </si>
  <si>
    <t>Proteção anticorrosiva, a base de resina epóxi com alcatrão, para ramais sob a terra, com DN acima de 1´ até 2´</t>
  </si>
  <si>
    <t>Proteção anticorrosiva, a base de resina epóxi com alcatrão, para ramais sob a terra, com DN acima de 2´ até 3´</t>
  </si>
  <si>
    <t>Proteção anticorrosiva, a base de resina epóxi com alcatrão, para ramais sob a terra, com DN acima de 3´ até 4´</t>
  </si>
  <si>
    <t>Proteção anticorrosiva, a base de resina epóxi com alcatrão, para ramais sob a terra, com DN acima de 5´ até 6´</t>
  </si>
  <si>
    <t>Proteção anticorrosiva, com fita adesiva, para ramais sob a terra, com DN acima de 1´ até 2´</t>
  </si>
  <si>
    <t>Proteção anticorrosiva, com fita adesiva, para ramais sob a terra, com DN acima de 2´ até 3´</t>
  </si>
  <si>
    <t>Isolamento térmico em polietileno expandido, espessura de 5 mm, para tubulação de 1/2´ (15 mm)</t>
  </si>
  <si>
    <t>Isolamento térmico em polietileno expandido, espessura de 5 mm, para tubulação de 3/4´ (22 mm)</t>
  </si>
  <si>
    <t>Isolamento térmico em polietileno expandido, espessura de 5 mm, para tubulação de 1´ (28 mm)</t>
  </si>
  <si>
    <t>Isolamento térmico em polietileno expandido, espessura de 10 mm, para tubulação de 1 1/4´ (35 mm)</t>
  </si>
  <si>
    <t>Isolamento térmico em polietileno expandido, espessura de 10 mm, para tubulação de 1 1/2´ (42 mm)</t>
  </si>
  <si>
    <t>Isolamento térmico em polietileno expandido, espessura de 10 mm, para tubulação de 2´ (54 mm)</t>
  </si>
  <si>
    <t>Isolamento térmico em espuma elastomérica, espessura de 9 a 12 mm, para tubulação de 1/4´ (cobre)</t>
  </si>
  <si>
    <t>Isolamento térmico em espuma elastomérica, espessura de 9 a 12 mm, para tubulação de 1/2´ (cobre)</t>
  </si>
  <si>
    <t>Isolamento térmico em espuma elastomérica, espessura de 9 a 12 mm, para tubulação de 5/8´ (cobre) ou 1/4´ (ferro)</t>
  </si>
  <si>
    <t>Isolamento térmico em espuma elastomérica, espessura de 9 a 12 mm, para tubulação de 1´ (cobre)</t>
  </si>
  <si>
    <t>Isolamento térmico em espuma elastomérica, espessura de 19 a 26 mm, para tubulação de 7/8´ (cobre) ou 1/2´ (ferro)</t>
  </si>
  <si>
    <t>Isolamento térmico em espuma elastomérica, espessura de 19 a 26 mm, para tubulação de 1 1/8´ (cobre) ou 3/4´ (ferro)</t>
  </si>
  <si>
    <t>Isolamento térmico em espuma elastomérica, espessura de 19 a 26 mm, para tubulação de 1 3/8´ (cobre) ou 1´ (ferro)</t>
  </si>
  <si>
    <t>Isolamento térmico em espuma elastomérica, espessura de 19 a 26 mm, para tubulação de 1 5/8´ (cobre) ou 1 1/4´ (ferro)</t>
  </si>
  <si>
    <t>Isolamento térmico em espuma elastomérica, espessura de 19 a 26 mm, para tubulação de 1 1/2´ (ferro)</t>
  </si>
  <si>
    <t>Isolamento térmico em espuma elastomérica, espessura de 19 a 26 mm, para tubulação de 2´ (ferro)</t>
  </si>
  <si>
    <t>Isolamento térmico em espuma elastomérica, espessura de 19 a 26 mm, para tubulação de 2 1/2´ (ferro)</t>
  </si>
  <si>
    <t>Isolamento térmico em espuma elastomérica, espessura de 19 a 26 mm, para tubulação de 3 1/2´ (cobre) ou 3´ (ferro)</t>
  </si>
  <si>
    <t>Isolamento térmico em espuma elastomérica, espessura de 19 a 26 mm, para tubulação de 4´ (ferro)</t>
  </si>
  <si>
    <t>Isolamento térmico em espuma elastomérica, espessura de 19 a 26 mm, para tubulação de 5´ (ferro)</t>
  </si>
  <si>
    <t>Isolamento térmico em espuma elastomérica, espessura de 19 a 26 mm, para tubulação de 6´ (ferro)</t>
  </si>
  <si>
    <t>Manta em espuma elastomérica, espessura de 19 a 26 mm, para isolamento térmico de tubulação acima de 6´</t>
  </si>
  <si>
    <t>Isolamento térmico em espuma elastomérica, espessura de 19 a 26 mm, para tubulação de 3/8" (cobre) ou 1/8" (ferro)</t>
  </si>
  <si>
    <t>Isolamento térmico em espuma elastomérica, espessura de 19 a 26 mm, para tubulação de 3/4" (cobre) ou 3/8" (ferro)</t>
  </si>
  <si>
    <t>Impermeabilização em manta asfáltica tipo III-B, espessura de 3 mm, face exposta em geotêxtil, com membrana acrílica</t>
  </si>
  <si>
    <t>Impermeabilização em manta asfáltica plastomérica com armadura, tipo III, espessura de 4 mm, face exposta em geotêxtil com membrana acrílica</t>
  </si>
  <si>
    <t>Impermeabilização em membrana de asfalto modificado com elastômeros, na cor preta e reforço em tela poliéster</t>
  </si>
  <si>
    <t>Impermeabilização em membrana à base de polímeros acrílicos, na cor branca e reforço em tela poliéster</t>
  </si>
  <si>
    <t>Impermeabilização em membrana à base de resina termoplástica e cimentos aditivados com reforço em tela poliéster</t>
  </si>
  <si>
    <t>Impermeabilização em argamassa polimérica com reforço em tela poliéster para pressão hidrostática positiva</t>
  </si>
  <si>
    <t>Hidrorepelente incolor para fachada à base de silano-siloxano oligomérico disperso em solvente</t>
  </si>
  <si>
    <t>Proteção passiva contra incêndio com tinta intumescente, com tempo requerido de resistência ao fogo TRRF = 60 min - aplicação em estrutura metálica</t>
  </si>
  <si>
    <t>Proteção passiva contra incêndio com tinta intumescente, com tempo requerido de resistência ao fogo TRRF = 120 min - aplicação em estrutura metálica</t>
  </si>
  <si>
    <t>Proteção passiva contra incêndio com tinta intumescente, tempo requerido de resistência ao fogo TRRF = 60 minutos - aplicação em painéis de gesso acartonado</t>
  </si>
  <si>
    <t>Proteção passiva contra incêndio com tinta intumescente, tempo requerido de resistência ao fogo TRRF = 120 minutos - aplicação em painéis de gesso acartonado</t>
  </si>
  <si>
    <t>Cerca em tela de aço galvanizado de 2´, montantes em mourões de concreto com ponta inclinada e arame farpado</t>
  </si>
  <si>
    <t>Alambrado em tela de aço galvanizado de 2´, montantes metálicos e arame farpado, até 4,00 m de altura</t>
  </si>
  <si>
    <t>Alambrado em tela de aço galvanizado de 2´, montantes metálicos e arame farpado, acima de 4,00 m de altura</t>
  </si>
  <si>
    <t>Alambrado em tela de aço galvanizado de 2´, montantes metálicos com extremo superior duplo e arame farpado, acima de 4,00 m de altura</t>
  </si>
  <si>
    <t>Portão de abrir em grade de aço galvanizado eletrofundida, malha 65 x 132 mm, e pintura eletrostática</t>
  </si>
  <si>
    <t>Portão de correr em grade de aço galvanizado eletrofundida, malha 65 x 132 mm, e pintura eletrostática</t>
  </si>
  <si>
    <t>Caixa de proteção para transformador de corrente, (1000 x 750 x 300) mm, padrão Concessionárias</t>
  </si>
  <si>
    <t>Quadro de distribuição universal de embutir, para disjuntores 16 DIN / 12 Bolt-on - 150 A - sem componentes</t>
  </si>
  <si>
    <t>Quadro de distribuição universal de embutir, para disjuntores 24 DIN / 18 Bolt-on - 150 A - sem componentes</t>
  </si>
  <si>
    <t>Quadro de distribuição universal de embutir, para disjuntores 34 DIN / 24 Bolt-on - 150 A - sem componentes</t>
  </si>
  <si>
    <t>Quadro de distribuição universal de embutir, para disjuntores 44 DIN / 32 Bolt-on - 150 A - sem componentes</t>
  </si>
  <si>
    <t>Quadro de distribuição universal de embutir, para disjuntores 56 DIN / 40 Bolt-on - 225 A - sem componentes</t>
  </si>
  <si>
    <t>Quadro de distribuição universal de embutir, para disjuntores 70 DIN / 50 Bolt-on - 225 A - sem componentes</t>
  </si>
  <si>
    <t>Quadro de distribuição universal de sobrepor, para disjuntores 16 DIN / 12 Bolt-on - 150 A - sem componentes</t>
  </si>
  <si>
    <t>Quadro de distribuição universal de sobrepor, para disjuntores 24 DIN / 18 Bolt-on - 150 A - sem componentes</t>
  </si>
  <si>
    <t>Quadro de distribuição universal de sobrepor, para disjuntores 34 DIN / 24 Bolt-on - 150 A - sem componentes</t>
  </si>
  <si>
    <t>Quadro de distribuição universal de sobrepor, para disjuntores 44 DIN / 32 Bolt-on - 150 A - sem componentes</t>
  </si>
  <si>
    <t>Quadro de distribuição universal de sobrepor, para disjuntores 56 DIN / 40 Bolt-on - 225 A - sem componentes</t>
  </si>
  <si>
    <t>Quadro de distribuição universal de sobrepor, para disjuntores 70 DIN / 50 Bolt-on - 225 A - sem componentes</t>
  </si>
  <si>
    <t>Disjuntor fixo PVO trifásico, 15 kV, 630 A x 350 MVA, com relé de proteção de sobrecorrente e transformadores de corrente</t>
  </si>
  <si>
    <t>Disjuntor série universal, em caixa moldada, térmico e magnético fixos, bipolar 480 V, corrente de 60 A até 100 A</t>
  </si>
  <si>
    <t>Disjuntor série universal, em caixa moldada, térmico e magnético fixos, bipolar 480/600 V, corrente de 125 A</t>
  </si>
  <si>
    <t>Disjuntor série universal, em caixa moldada, térmico fixo e magnético ajustável, tripolar 600 V, corrente de 300 A até 400 A</t>
  </si>
  <si>
    <t>Disjuntor série universal, em caixa moldada, térmico fixo e magnético ajustável, tripolar 600 V, corrente de 500 A até 630 A</t>
  </si>
  <si>
    <t>Disjuntor série universal, em caixa moldada, térmico fixo e magnético ajustável, tripolar 600 V, corrente de 700 A até 800 A</t>
  </si>
  <si>
    <t>Disjuntor em caixa moldada, térmico e magnético ajustáveis, tripolar 630/690 V, faixa de ajuste de 440 até 630 A</t>
  </si>
  <si>
    <t>Disjuntor em caixa moldada, térmico e magnético ajustáveis, tripolar 1250/690 V, faixa de ajuste de 800 até 1250 A</t>
  </si>
  <si>
    <t>Disjuntor em caixa moldada, térmico e magnético ajustáveis, tripolar 1600/690 V, faixa de ajuste de 1000 até 1600 A</t>
  </si>
  <si>
    <t>Disjuntor em caixa moldada, térmico ajustável e magnético fixo, tripolar 2000/1200 V, faixa de ajuste de 1600 até 2000 A</t>
  </si>
  <si>
    <t>Disjuntor em caixa moldada, térmico ajustável e magnético fixo, tripolar 2500/1200 V, faixa de ajuste de 2000 até 2500 A</t>
  </si>
  <si>
    <t>Chave seccionadora sob carga, tripolar, acionamento rotativo, com prolongador, sem porta-fusível, de 160 A</t>
  </si>
  <si>
    <t>Chave seccionadora sob carga, tripolar, acionamento rotativo, com prolongador, sem porta-fusível, de 250 A</t>
  </si>
  <si>
    <t>Chave seccionadora sob carga, tripolar, acionamento rotativo, com prolongador, sem porta-fusível, de 400 A</t>
  </si>
  <si>
    <t>Chave seccionadora sob carga, tripolar, acionamento rotativo, com prolongador, sem porta-fusível, de 630 A</t>
  </si>
  <si>
    <t>Chave seccionadora sob carga, tripolar, acionamento rotativo, com prolongador, sem porta-fusível, de 1000 A</t>
  </si>
  <si>
    <t>Chave seccionadora sob carga, tripolar, acionamento rotativo, com prolongador, sem porta-fusível, de 1250 A</t>
  </si>
  <si>
    <t>Chave seccionadora sob carga, tripolar, acionamento rotativo, com prolongador e porta-fusível até NH-00-125 A - sem fusíveis</t>
  </si>
  <si>
    <t>Chave seccionadora sob carga, tripolar, acionamento rotativo, com prolongador e porta-fusível até NH-00-160 A - sem fusíveis</t>
  </si>
  <si>
    <t>Chave seccionadora sob carga, tripolar, acionamento rotativo, com prolongador e porta-fusível até NH-1-250 A - sem fusíveis</t>
  </si>
  <si>
    <t>Chave seccionadora sob carga, tripolar, acionamento rotativo, com prolongador e porta-fusível até NH-2-400 A - sem fusíveis</t>
  </si>
  <si>
    <t>Chave seccionadora sob carga, tripolar, acionamento rotativo, com prolongador e porta-fusível até NH-3-630 A - sem fusíveis</t>
  </si>
  <si>
    <t>Chave seccionadora sob carga, tripolar, acionamento tipo punho, com porta-fusível até NH-00-160 A - sem fusíveis</t>
  </si>
  <si>
    <t>Chave seccionadora sob carga, tripolar, acionamento tipo punho, com porta-fusível até NH-1-250 A - sem fusíveis</t>
  </si>
  <si>
    <t>Chave seccionadora sob carga, tripolar, acionamento tipo punho, com porta-fusível até NH-2-400 A - sem fusíveis</t>
  </si>
  <si>
    <t>Chave seccionadora sob carga, tripolar, acionamento tipo punho, com porta-fusível até NH-3-630 A - sem fusíveis</t>
  </si>
  <si>
    <t>Capacitor de potência trifásico de 10 kVAr, 220 V/60 Hz, para correção de fator de potência</t>
  </si>
  <si>
    <t>Dispositivo de proteção contra surto, 1 polo, suportabilidade &lt;= 4 kV, Un até 240V/415V, Iimp = 60 kA, curva de ensaio 10/350µs - classe 1</t>
  </si>
  <si>
    <t>Dispositivo de proteção contra surto, 4 polos, 3F+N, Un até 240/415V, Iimp= 75 kA (25 kA por fase), curva de ensaio 10/350 µs - classe 1</t>
  </si>
  <si>
    <t>Dispositivo de proteção contra surto, 4 polos, suportabilidade &lt;= 2,5 kV, 3F+N, Un até 240/415V, curva de ensaio 8/20µs, In=20kA/40kA - classe 2</t>
  </si>
  <si>
    <t>Dispositivo de proteção contra surto, 1 polo, monobloco, suportabilidade &lt;=1,5kV, F+N / F+F, Un até 230/264V, curva de ensaio 8/20µs - classe 3</t>
  </si>
  <si>
    <t>Disjuntor em caixa moldada tripolar, térmico e magnético fixos, tensão de isolamento 480/690V, de 10A a 60A</t>
  </si>
  <si>
    <t>Disjuntor em caixa moldada tripolar, térmico e magnético fixos, tensão de isolamento 480/690V, de 70A até 150A</t>
  </si>
  <si>
    <t>Disjuntor em caixa moldada tripolar, térmico e magnético fixos, tensão de isolamento 415/690V, de 175A a 250A</t>
  </si>
  <si>
    <t>Disjuntor em caixa moldada bipolar, térmico e magnético fixos - 480 V, de 10 A a 50 A para 120/240 Vca - 25 KA e para 380/440 Vca - 18 KA</t>
  </si>
  <si>
    <t>Disjuntor em caixa moldada bipolar, térmico e magnético fixos - 600 V, de 150 A para 120/240 Vca - 25 KA e para 380/440 Vca - 18 KA</t>
  </si>
  <si>
    <t>Disjuntor fixo a vácuo de 15 a 17,5 kV, equipado com motorização de fechamento, com relê de proteção</t>
  </si>
  <si>
    <t>Caixa de derivação ou passagem, para cruzamento de duto, medindo 4 x 25 x 70 mm, sem cruzadora</t>
  </si>
  <si>
    <t>Caixa de derivação ou passagem, para cruzamento de duto, medindo 12 x 25 x 70 mm, com cruzadora</t>
  </si>
  <si>
    <t>Caixa de derivação ou passagem, para cruzamento de duto, medindo 16 x 25 x 70 mm, com cruzadora</t>
  </si>
  <si>
    <t>Caixa para tomadas: de energia, RJ, sobressalente, interruptor ou espelho, com pintura eletrostática, para rodapé técnico triplo</t>
  </si>
  <si>
    <t>Caixa para tomadas: de energia, RJ, sobressalente, interruptor ou espelho, com pintura eletrostática, para rodapé técnico duplo</t>
  </si>
  <si>
    <t>Poste condutor metálico para distribuição, com suporte para tomadas elétricas e RJ, com pintura eletrostática, altura de 3 m</t>
  </si>
  <si>
    <t>Cabo telefônico CI, com 10 pares de 0,50 mm, para centrais telefônicas, equipamentos e rede interna</t>
  </si>
  <si>
    <t>Cabo telefônico CI, com 20 pares de 0,50 mm, para centrais telefônicas, equipamentos e rede interna</t>
  </si>
  <si>
    <t>Cabo telefônico CI, com 50 pares de 0,50 mm, para centrais telefônicas, equipamentos e rede interna</t>
  </si>
  <si>
    <t>Cabo telefônico CTP-APL-SN, com 10 pares de 0,50 mm, para cotos de transição em caixas e entradas</t>
  </si>
  <si>
    <t>Cabo telefônico secundário de distribuição CTP-APL, com 20 pares de 0,50 mm, para rede externa</t>
  </si>
  <si>
    <t>Cabo telefônico secundário de distribuição CTP-APL, com 50 pares de 0,50 mm, para rede externa</t>
  </si>
  <si>
    <t>Cabo telefônico secundário de distribuição CTP-APL, com 100 pares de 0,50 mm, para rede externa</t>
  </si>
  <si>
    <t>Cabo telefônico secundário de distribuição CTP-APL-G, com 10 pares de 0,50 mm, para rede subterrânea</t>
  </si>
  <si>
    <t>Cabo telefônico secundário de distribuição CTP-APL-G, com 20 pares de 0,50 mm, para rede subterrânea</t>
  </si>
  <si>
    <t>Cabo telefônico secundário de distribuição CTP-APL-G, com 50 pares de 0,50 mm, para rede subterrânea</t>
  </si>
  <si>
    <t>Cabo telefônico secundário de distribuição CTP-APL, com 10 pares de 0,65 mm, para rede externa</t>
  </si>
  <si>
    <t>Cabo telefônico secundário de distribuição CTP-APL, com 20 pares de 0,65 mm, para rede externa</t>
  </si>
  <si>
    <t>Cabo telefônico secundário de distribuição CTP-APL, com 50 pares de 0,65 mm, para rede externa</t>
  </si>
  <si>
    <t>Cabo de cobre flexível blindado de 2 x 1,5 mm², isolamento 600V, isolação em VC/E 105°C - para detecção de incêndio</t>
  </si>
  <si>
    <t>Cabo de cobre flexível blindado de 3 x 1,5 mm², isolamento 600V, isolação em VC/E 105°C - para detecção de incêndio</t>
  </si>
  <si>
    <t>Cabo de cobre flexível blindado de 2 x 2,5 mm², isolamento 600V, isolação em VC/E 105°C - para detecção de incêndio</t>
  </si>
  <si>
    <t>Cabo de cobre flexível de 1,5 mm², isolamento 0,6/1 kV - isolação HEPR 90°C - baixa emissão de fumaça e gases</t>
  </si>
  <si>
    <t>Cabo de cobre flexível de 2,5 mm², isolamento 0,6/1 kV - isolação HEPR 90°C - baixa emissão de fumaça e gases</t>
  </si>
  <si>
    <t>Cabo de cobre flexível de 4 mm², isolamento 0,6/1 kV -  isolação HEPR 90°C - baixa emissão de fumaça e gases</t>
  </si>
  <si>
    <t>Cabo de cobre flexível de 6 mm², isolamento 0,6/1 kV - isolação HEPR 90°C - baixa emissão de fumaça e gases</t>
  </si>
  <si>
    <t>Cabo de cobre flexível de 10 mm², isolamento 0,6/1 kV - isolação HEPR 90°C - baixa emissão de fumaça e gases</t>
  </si>
  <si>
    <t>Cabo de cobre flexível de 16 mm², isolamento 0,6/1 kV - isolação HEPR 90°C - baixa emissão de fumaça e gases</t>
  </si>
  <si>
    <t>Cabo de cobre flexível de 25 mm², isolamento 0,6/1 kV - isolação HEPR 90°C - baixa emissão de fumaça e gases</t>
  </si>
  <si>
    <t>Cabo de cobre flexível de 35 mm², isolamento 0,6/1 kV - isolação HEPR 90°C - baixa emissão de fumaça e gases</t>
  </si>
  <si>
    <t>Cabo de cobre flexível de 50 mm², isolamento 0,6/1 kV - isolação HEPR 90°C - baixa emissão de fumaça e gases</t>
  </si>
  <si>
    <t>Cabo de cobre flexível de 70 mm², isolamento 0,6/1 kV - isolação HEPR 90°C - baixa emissão de fumaça e gases</t>
  </si>
  <si>
    <t>Cabo de cobre flexível de 95 mm², isolamento 0,6/1 kV - isolação HEPR 90°C - baixa emissão de fumaça e gases</t>
  </si>
  <si>
    <t>Cabo de cobre flexível de 120 mm², isolamento 0,6/1 kV - isolação HEPR 90°C - baixa emissão de fumaça e gases</t>
  </si>
  <si>
    <t>Cabo de cobre flexível de 150 mm², isolamento 0,6/1 kV - isolação HEPR 90°C - baixa emissão de fumaça e gases</t>
  </si>
  <si>
    <t>Cabo de cobre flexível de 185 mm², isolamento 0,6/1 kV - isolação HEPR 90°C - baixa emissão de fumaça e gases</t>
  </si>
  <si>
    <t>Cabo de cobre flexível de 240 mm², isolamento 0,6/1 kV - isolação HEPR 90°C - baixa emissão de fumaça e gases</t>
  </si>
  <si>
    <t>Cabo de cobre flexível de 1,5 mm², isolamento 750 V - isolação LSHF/A 70°C - baixa emissão de fumaça e gases</t>
  </si>
  <si>
    <t>Cabo de cobre flexível de 2,5 mm², isolamento 750 V - isolação LSHF/A 70°C - baixa emissão de fumaça e gases</t>
  </si>
  <si>
    <t>Cabo de cobre flexível de 4 mm², isolamento 750 V - isolação LSHF/A 70°C - baixa emissão de fumaça e gases</t>
  </si>
  <si>
    <t>Cabo de cobre flexível de 6 mm², isolamento 750 V - isolação LSHF/A 70°C - baixa emissão de fumaça e gases</t>
  </si>
  <si>
    <t>Cabo de cobre flexível de 10 mm², isolamento 750 V - isolação LSHF/A 70°C - baixa emissão de fumaça e gases</t>
  </si>
  <si>
    <t>Caixa em alumínio fundido à prova de tempo, umidade, gases, vapores e pó, 150 x 150 x 150 mm</t>
  </si>
  <si>
    <t>Caixa em alumínio fundido à prova de tempo, umidade, gases, vapores e pó, 200 x 200 x 200 mm</t>
  </si>
  <si>
    <t>Caixa em alumínio fundido à prova de tempo, umidade, gases, vapores e pó, 240 x 240 x 150 mm</t>
  </si>
  <si>
    <t>Caixa em alumínio fundido à prova de tempo, umidade, gases, vapores e pó, 445 x 350 x 220 mm</t>
  </si>
  <si>
    <t>Tomada de energia quadrada com rabicho de 10 A - 250 V , para instalação em painel / rodapé / caixa de tomadas</t>
  </si>
  <si>
    <t>Relé bimetálico de sobrecarga para acoplamento direto, faixas de ajuste de 20/32 A até 50/63 A</t>
  </si>
  <si>
    <t>Relé bimetálico de sobrecarga para acoplamento direto, faixas de ajuste 0,4/0,63 A até 16/25 A</t>
  </si>
  <si>
    <t>Amperímetro de ferro móvel de 96 x 96 mm, para ligação em transformador de corrente, escala fixa de 0A/50 A até 0A/2 kA</t>
  </si>
  <si>
    <t>Voltímetro de ferro móvel de 96 x 96 mm, escalas variáveis de 0/150 V, 0/250 V, 0/300 V, 0/500 V e 0/600 V</t>
  </si>
  <si>
    <t>Trilho eletrificado de alimentação com 1 circuito, em alumínio com pintura na cor branco, inclusive acessórios</t>
  </si>
  <si>
    <t>Reator eletromagnético de alto fator de potência, para lâmpada vapor de sódio 150 W / 220 V</t>
  </si>
  <si>
    <t>Reator eletromagnético de alto fator de potência, para lâmpada vapor de sódio 250 W / 220 V</t>
  </si>
  <si>
    <t>Reator eletromagnético de alto fator de potência, para lâmpada vapor de sódio 400 W / 220 V</t>
  </si>
  <si>
    <t>Reator eletromagnético de alto fator de potência, para lâmpada vapor de sódio 1000 W / 220 V</t>
  </si>
  <si>
    <t>Reator eletromagnético de alto fator de potência, para lâmpada vapor metálico 150 W / 220 V</t>
  </si>
  <si>
    <t>Reator eletromagnético de alto fator de potência, para lâmpada vapor metálico 250 W / 220 V</t>
  </si>
  <si>
    <t>Reator eletromagnético de alto fator de potência, para lâmpada vapor metálico 400 W / 220 V</t>
  </si>
  <si>
    <t>Reator eletrônico de alto fator de potência com partida instantânea, para uma lâmpada fluorescente compacta "2U", base G24q-3, 26 W - 220 V</t>
  </si>
  <si>
    <t>Poste telecônico em aço SAE 1010/1020 galvanizado a fogo, com espera para uma luminária, altura de 3,00 m</t>
  </si>
  <si>
    <t>Poste telecônico em aço SAE 1010/1020 galvanizado a fogo, com espera para duas luminárias, altura de 3,00 m</t>
  </si>
  <si>
    <t>Projetor retangular fechado, com alojamento para reator, para lâmpada vapor metálico ou vapor de sódio de 150 W a 400 W</t>
  </si>
  <si>
    <t>Projetor retangular fechado, para lâmpada vapor de sódio de 1.000 W ou vapor metálico de 2.000 W</t>
  </si>
  <si>
    <t>Projetor cônico fechado, para lâmpadas vapor metálico, vapor de sódio de 250 W/400 W ou mista de 250 W/500 W</t>
  </si>
  <si>
    <t>Luminária blindada de sobrepor ou pendente em calha fechada, para 1 lâmpada fluorescente de 32 W/36 W/40 W</t>
  </si>
  <si>
    <t>Luminária blindada de sobrepor ou pendente em calha fechada, para 2 lâmpadas fluorescentes de 32 W/36 W/40 W</t>
  </si>
  <si>
    <t>Luminária retangular de embutir tipo calha fechada, com difusor plano, para 2 lâmpadas fluorescentes tubulares de 28 W/32 W/36 W/54 W</t>
  </si>
  <si>
    <t>Luminária retangular de sobrepor tipo calha aberta, para 2 lâmpadas fluorescentes tubulares de 32 W</t>
  </si>
  <si>
    <t>Luminária retangular de sobrepor tipo calha fechada, com difusor translúcido, para 2 lâmpadas fluorescentes de 28 W/32 W/36 W/54 W</t>
  </si>
  <si>
    <t>Luminária quadrada de embutir tipo calha aberta com aletas planas, para 2 lâmpadas fluorescentes compactas de 18 W/26 W</t>
  </si>
  <si>
    <t>Luminária redonda de embutir com difusor recuado, para 1 ou 2 lâmpadas fluorescentes compactas de 15 W/18 W/20 W/23 W/26 W</t>
  </si>
  <si>
    <t>Luminária retangular de sobrepor tipo calha aberta, com refletor em alumínio de alto brilho, para 2 lâmpadas fluorescentes tubulares 32 W/36 W</t>
  </si>
  <si>
    <t>Luminária quadrada de embutir tipo calha aberta, com refletor e aleta parabólicas em alumínio de alto brilho, para 4 lâmpadas fluorescentes de 14 W/16 W/18 W</t>
  </si>
  <si>
    <t>Luminária redonda de embutir, com foco orientável e acessório antiofuscante, para 1 lâmpada dicroica de 50 W</t>
  </si>
  <si>
    <t>Plafon plástico e/ou PVC para acabamento de ponto de luz, com soquete E-27 para lâmpada fluorescente compacta</t>
  </si>
  <si>
    <t>Conector tipo ´X´ para aterramento de telas, acabamento estanhado, para cabo de 16 - 50 mm²</t>
  </si>
  <si>
    <t>Solda exotérmica conexão cabo-cabo horizontal em X sobreposto, bitola do cabo de 35-35mm² a 50-35mm²</t>
  </si>
  <si>
    <t>Solda exotérmica conexão cabo-cabo horizontal em X sobreposto, bitola do cabo de 50-50mm² a 95-50mm²</t>
  </si>
  <si>
    <t>Solda exotérmica conexão cabo-cabo horizontal em T, bitola do cabo de 16-16mm² a 50-35mm², 70-35mm² e 95-35mm²</t>
  </si>
  <si>
    <t>Solda exotérmica conexão cabo-haste em X sobreposto, bitola do cabo de 35mm² a 50mm² para haste de 5/8" e 3/4"</t>
  </si>
  <si>
    <t>Solda exotérmica conexão cabo-haste em T, bitola do cabo de 35mm² para haste de 5/8" e 3/4"</t>
  </si>
  <si>
    <t>Solda exotérmica conexão cabo-haste em T, bitola do cabo de 50mm² a 95mm² para haste de 5/8" e 3/4"</t>
  </si>
  <si>
    <t>Solda exotérmica conexão cabo-haste na lateral, bitola do cabo de 25mm² a 70mm² para haste de 5/8" e 3/4"</t>
  </si>
  <si>
    <t>Solda exotérmica conexão cabo-haste no topo, bitola do cabo de 25mm² a 35mm² para haste de 5/8"</t>
  </si>
  <si>
    <t>Solda exotérmica conexão cabo-haste no topo, bitola do cabo de 50mm² a 95mm² para haste de 5/8" e 3/4"</t>
  </si>
  <si>
    <t>Solda exotérmica conexão cabo-ferro de construção com cabo paralelo, bitola do cabo de 35mm² para haste de 5/8" e 3/4"</t>
  </si>
  <si>
    <t>Solda exotérmica conexão cabo-ferro de construção com cabo paralelo, bitola do cabo de 50mm² a 70mm² para haste de 5/8" e 3/4"</t>
  </si>
  <si>
    <t>Solda exotérmica conexão cabo-ferro de construção com cabo em X sobreposto, bitola do cabo de 35mm² a 70mm² para haste de 5/8"</t>
  </si>
  <si>
    <t>Solda exotérmica conexão cabo-ferro de construção com cabo em X sobreposto, bitola do cabo de 35mm² a 70mm² para haste de 3/8"</t>
  </si>
  <si>
    <t>Solda exotérmica conexão cabo-terminal com duas fixações, bitola do cabo de 25mm² a 50mm² para terminal 3x25</t>
  </si>
  <si>
    <t>Purificador de pressão elétrico em chapa eletrozincado pré-pintada e tampo em aço inoxidável, tipo coluna, capacidade de refrigeração de 2 l/h - simples</t>
  </si>
  <si>
    <t>Purificador de pressão elétrico em chapa eletrozincado pré-pintada e tampo em aço inoxidável, tipo coluna, capacidade de refrigeração de 2 l/h - conjugado</t>
  </si>
  <si>
    <t>Chuveiro lava-olhos, acionamento manual, tubulação em ferro galvanizado com pintura epóxi cor verde</t>
  </si>
  <si>
    <t>Sistema de aquecimento de passagem a gás com sistema misturador para abastecimento de até 08 duchas</t>
  </si>
  <si>
    <t>Sistema de aquecimento de passagem a gás com sistema misturador para abastecimento de até 16 duchas</t>
  </si>
  <si>
    <t>Sistema de aquecimento de passagem a gás com sistema misturador para abastecimento de até 24 duchas</t>
  </si>
  <si>
    <t>Conjunto motor-bomba (centrífuga) 5 cv, monoestágio, Hman= 24 a 33 mca, Q= 41,6 a 35,2 m³/h</t>
  </si>
  <si>
    <t>Conjunto motor-bomba (centrífuga) 1,5 cv, multiestágio, Hman= 20 a 35 mca, Q= 7,1 a 4,5 m³/h</t>
  </si>
  <si>
    <t>Conjunto motor-bomba (centrífuga) 3 cv, multiestágio, Hman= 30 a 45 mca, Q= 12,4 a 8,4 m³/h</t>
  </si>
  <si>
    <t>Conjunto motor-bomba (centrífuga) 7,5 cv, multiestágio, Hman= 30 a 80 mca, Q= 21,6 a 12,0 m³/h</t>
  </si>
  <si>
    <t>Conjunto motor-bomba (centrífuga) 5 cv, multiestágio, Hman= 25 a 50 mca, Q= 21,0 a 13,3 m³/h</t>
  </si>
  <si>
    <t>Conjunto motor-bomba (centrífuga), 0,5 cv, monoestágio, Hman= 10 a 20 mca, Q= 7,5 a 1,5 m³/h</t>
  </si>
  <si>
    <t>Conjunto motor-bomba (centrífuga) 0,5 cv, monoestágio, trifásico, Hman= 9 a 21 mca, Q= 8,3 a 2,0 m³/h</t>
  </si>
  <si>
    <t>Conjunto motor-bomba (centrífuga) 30 cv, monoestágio trifásico, Hman= 70 a 94 mca, Q= 34,80 a 61,7 m³/h</t>
  </si>
  <si>
    <t>Conjunto motor-bomba (centrífuga) 20 cv, monoestágio trifásico, Hman= 62 a 90 mca, Q= 21,1 a 43,8 m³/h</t>
  </si>
  <si>
    <t>Conjunto motor-bomba (centrífuga) 1 cv, monoestágio trifásico, Hman= 8 a 25 mca e Q= 11 a 1,50 m³/h</t>
  </si>
  <si>
    <t>Conjunto motor-bomba (centrífuga) 40 cv, monoestágio trifásico, Hman= 45 a 75 mca e Q= 120 a 75 m³/h</t>
  </si>
  <si>
    <t>Conjunto motor-bomba (centrífuga) 50 cv, monoestágio trifásico, Hman= 61 a 81 mca e Q= 170 a 80 m³/h</t>
  </si>
  <si>
    <t>Conjunto motor-bomba (centrífuga) 1 cv, multiestágio trifásico, Hman= 15 a 30 mca, Q= 6,5 a 4,2 m³/h</t>
  </si>
  <si>
    <t>Conjunto motor-bomba (centrífuga) 1 cv, multiestágio trifásico, Hman= 70 a 115 mca e Q= 1,0 a 1,6 m³/h</t>
  </si>
  <si>
    <t>Conjunto motor-bomba submersível para poço profundo de 6´, Q= 10 a 20m³/h, Hman= 80 a 48 mca, até 6 HP</t>
  </si>
  <si>
    <t>Conjunto motor-bomba submersível para poço profundo de 6´, Q= 10 a 20m³/h, Hman= 108 a 64,5 mca, 8 HP</t>
  </si>
  <si>
    <t>Conjunto motor-bomba submersível para poço profundo de 6´, Q= 10 a 20m³/h, Hman= 274 a 170 mca, 20 HP</t>
  </si>
  <si>
    <t>Conjunto motor-bomba submersível para poço profundo de 6´, Q= 20 a 34m³/h, Hman= 56,5 a 32 mca, até 8 HP</t>
  </si>
  <si>
    <t>Conjunto motor-bomba submersível para poço profundo de 6´, Q= 20 a 34m³/h, Hman= 92,5 a 53 mca, 12,5 HP</t>
  </si>
  <si>
    <t>Conjunto motor-bomba submersível para poço profundo de 6´, Q= 20 a 34m³/h, Hman= 152 a 88 mca, 20 HP</t>
  </si>
  <si>
    <t>Conjunto motor-bomba submersível vertical para esgoto, Q= 4,8 a 25,8 m³/h, Hmam= 19 a 5 mca, potência 1 cv, diâmetro de sólidos até 20mm</t>
  </si>
  <si>
    <t>Conjunto motor-bomba submersível vertical para esgoto, Q= 4,6 a 57,2 m³/h, Hman= 13 a 4 mca, potência 2 a 3,5 cv, diâmetro de sólidos até 50mm</t>
  </si>
  <si>
    <t>Conjunto motor-bomba submersível vertical para águas residuais, Q= 2 a16 m³/h, Hman= 12 a 2 mca, potência de 0,5 cv</t>
  </si>
  <si>
    <t>Conjunto motor-bomba submersível vertical para águas residuais, Q= 3 a 20 m³/h, Hman= 13 a 5 mca, potência de 1 cv</t>
  </si>
  <si>
    <t>Conjunto motor-bomba submersível vertical para águas residuais, Q= 10 a 50 m³/h, Hman= 22 a 4 mca, potência 4 cv</t>
  </si>
  <si>
    <t>Conjunto motor-bomba submersível vertical para águas residuais, Q= 8 a 45 m³/h, Hman= 10,5 a 3,5 mca, potência 1,5 cv</t>
  </si>
  <si>
    <t>Conjunto motor-bomba submersível vertical para esgoto, Q= 3,4 a 86,3 m³/h, Hman= 14 a 5 mca, potência 5 cv</t>
  </si>
  <si>
    <t>Conjunto motor-bomba submersível vertical para esgoto, Q= 9,1 a 113,6m³/h, Hman= 20 a 15 mca, potência 10 cv</t>
  </si>
  <si>
    <t>Conjunto motor-bomba submersível vertical para esgoto, Q=9,3 a 69,0 m³/h, Hman=15 a 7 mca, potência 3cv, diâmetro de sólidos 50/65mm</t>
  </si>
  <si>
    <t>Conjunto motor-bomba submersível vertical para esgoto, Q= 40 m³/h, Hman= 40 mca, diâmetro de sólidos até 50 mm</t>
  </si>
  <si>
    <t>Caixa de passagem para condicionamento de ar tipo Split, com saída de dreno único na vertical - 39 x 22 x 6 cm</t>
  </si>
  <si>
    <t>Torneira de mesa para lavatório, acionamento hidromecânico com alavanca, registro integrado regulador de vazão, em latão cromado, DN= 1/2´</t>
  </si>
  <si>
    <t>Válvula dupla para bancada de laboratório, uso em GLP, com bico para mangueira - diâmetro de 1/4´ a 1/2´</t>
  </si>
  <si>
    <t>Tubo de PVC rígido branco, pontas lisas, soldável, linha esgoto série normal, DN= 40 mm, inclusive conexões</t>
  </si>
  <si>
    <t>Tubo de PVC rígido branco PxB com virola e anel de borracha, linha esgoto série normal, DN= 50 mm, inclusive conexões</t>
  </si>
  <si>
    <t>Tubo de PVC rígido branco PxB com virola e anel de borracha, linha esgoto série normal, DN= 75 mm, inclusive conexões</t>
  </si>
  <si>
    <t>Tubo de PVC rígido branco PxB com virola e anel de borracha, linha esgoto série normal, DN= 100 mm, inclusive conexões</t>
  </si>
  <si>
    <t>Tubo de PVC rígido PxB com virola e anel de borracha, linha esgoto série reforçada ´R´, DN= 50 mm, inclusive conexões</t>
  </si>
  <si>
    <t>Tubo de PVC rígido PxB com virola e anel de borracha, linha esgoto série reforçada ´R´, DN= 75 mm, inclusive conexões</t>
  </si>
  <si>
    <t>Tubo de PVC rígido PxB com virola e anel de borracha, linha esgoto série reforçada ´R´, DN= 100 mm, inclusive conexões</t>
  </si>
  <si>
    <t>Tubo de PVC rígido PxB com virola e anel de borracha, linha esgoto série reforçada ´R´. DN= 150 mm, inclusive conexões</t>
  </si>
  <si>
    <t>Tubo de PVC rígido, pontas lisas, soldável, linha esgoto série reforçada ´R´, DN= 40 mm, inclusive conexões</t>
  </si>
  <si>
    <t>Abraçadeira dentada para travamento em aço inoxidável, com parafuso de aço zincado, para tubo em ferro fundido predial SMU, DN= 50 mm</t>
  </si>
  <si>
    <t>Abraçadeira dentada para travamento em aço inoxidável, com parafuso de aço zincado, para tubo em ferro fundido predial SMU, DN= 75 mm</t>
  </si>
  <si>
    <t>Abraçadeira dentada para travamento em aço inoxidável, com parafuso de aço zincado, para tubo em ferro fundido predial SMU, DN= 100 mm</t>
  </si>
  <si>
    <t>Abraçadeira dentada para travamento em aço inoxidável, com parafuso de aço zincado, para tubo em ferro fundido predial SMU, DN= 150 mm</t>
  </si>
  <si>
    <t>Tubo de esgoto em polipropileno de alta resistência - PP, DN= 40mm, preto, com união deslizante e guarnição elastomérica de duplo lábio</t>
  </si>
  <si>
    <t>Tubo de esgoto em polipropileno de alta resistência - PP, DN= 50mm, preto, com união deslizante e guarnição elastomérica de duplo lábio</t>
  </si>
  <si>
    <t>Tubo de esgoto em polipropileno de alta resistência - PP, DN= 63mm, preto, com união deslizante e guarnição elastomérica de duplo lábio</t>
  </si>
  <si>
    <t>Tubo de esgoto em polipropileno de alta resistência - PP, DN= 110mm, preto, com união deslizante e guarnição elastomérica de duplo lábio</t>
  </si>
  <si>
    <t>Joelho 87°30' em polipropileno de alta resistência - PP, preto, tipo PB, DN= 110mm, com base de apoio</t>
  </si>
  <si>
    <t>Tê 87°30' simples de redução em polipropileno de alta resistência - PP, preto, tipo PB, DN= 110x63mm</t>
  </si>
  <si>
    <t>Junção 45° simples em polipropileno de alta resistência - PP, preto, tipo PB, DN= 110x110mm</t>
  </si>
  <si>
    <t>Junção 45° simples de redução em polipropileno de alta resistência - PP, preto, tipo PB, DN= 63x50mm</t>
  </si>
  <si>
    <t>Junção 45° simples de redução em polipropileno de alta resistência - PP, preto, tipo PB, DN= 110x50mm</t>
  </si>
  <si>
    <t>Junção 45° simples de redução em polipropileno de alta resistência - PP, preto, tipo PB, DN= 110x63mm</t>
  </si>
  <si>
    <t>Caixa sifonada de piso, em polipropileno de alta resistência PP, preto,  DN=125mm, uma saída de 63mm</t>
  </si>
  <si>
    <t>Prolongamento para caixa sifonada em prolipropileno de alta resistência PP, preto, DN= 125mm</t>
  </si>
  <si>
    <t>Registro regulador de vazão para torneira, misturador e bidê, em latão cromado com canopla, DN= 1/2´</t>
  </si>
  <si>
    <t>Válvula de descarga com registro próprio, duplo acionamento limitador de fluxo, DN = 1 1/2´</t>
  </si>
  <si>
    <t>Válvula de gaveta em bronze, com haste não ascendente, classe 125 libras para vapor e classe 200 libras para água, óleo e gás, DN= 6´</t>
  </si>
  <si>
    <t>Válvula de gaveta em bronze, com haste não ascendente, classe 125 libras para vapor e classe 200 libras para água, óleo e gás, DN= 2´</t>
  </si>
  <si>
    <t>Válvula globo em bronze, classe 125 libras para vapor e classe 200 libras para água, óleo e gás, DN= 2´</t>
  </si>
  <si>
    <t>Válvula de gaveta em bronze, haste ascendente, classe 150 libras para vapor saturado e 300 libras para água, óleo e gás, DN= 1/2´</t>
  </si>
  <si>
    <t>Válvula de gaveta em bronze, haste ascendente, classe 150 libras para vapor saturado e 300 libras para água, óleo e gás, DN= 4´</t>
  </si>
  <si>
    <t>Válvula de gaveta em bronze, haste não ascendente, classe 150 libras para vapor saturado e 300 libras para água, óleo e gás, DN= 4´</t>
  </si>
  <si>
    <t>Válvula de gaveta em bronze, haste não ascendente, classe 150 libras para vapor saturado e 300 libras para água, óleo e gás, DN= 2´</t>
  </si>
  <si>
    <t>Válvula globo em bronze, classe 150 libras para vapor saturado e 300 libras para água, óleo e gás, DN= 3/4´</t>
  </si>
  <si>
    <t>Válvula globo em bronze, classe 150 libras para vapor saturado e 300 libras para água, óleo e gás, DN= 1´</t>
  </si>
  <si>
    <t>Válvula globo em bronze, classe 150 libras para vapor saturado e 300 libras para água, óleo e gás, DN= 1 1/2´</t>
  </si>
  <si>
    <t>Válvula globo em bronze, classe 150 libras para vapor saturado e 300 libras para água, óleo e gás, DN= 2´</t>
  </si>
  <si>
    <t>Válvula globo em bronze, classe 150 libras para vapor saturado e 300 libras para água, óleo e gás, DN= 2 1/2´</t>
  </si>
  <si>
    <t>Válvula globo em bronze, classe 150 libras para vapor saturado e 300 libras para água, óleo e gás, DN= 3´</t>
  </si>
  <si>
    <t>Válvula globo em bronze, classe 150 libras para vapor saturado e 300 libras para água, óleo e gás, DN= 4´</t>
  </si>
  <si>
    <t>Válvula de gaveta em bronze, haste não ascendente, classe 125 libras para vapor e classe 200 libras para água, óleo e gás, DN= 3/4´</t>
  </si>
  <si>
    <t>Válvula de gaveta em bronze, haste não ascendente, classe 125 libras para vapor e classe 200 libras para água, óleo e gás, DN= 1´</t>
  </si>
  <si>
    <t>Válvula de gaveta em bronze, haste não ascendente, classe 125 libras para vapor e classe 200 libras para água, óleo e gás, DN= 1.1/4´</t>
  </si>
  <si>
    <t>Válvula de gaveta em bronze, haste não ascendente, classe 125 libras para vapor e classe 200 libras para água, óleo e gás, DN= 1 1/2´</t>
  </si>
  <si>
    <t>Válvula de gaveta em bronze, haste não ascendente, classe 125 libras para vapor e classe 200 libras para água, óleo e gás, DN= 2 1/2´</t>
  </si>
  <si>
    <t>Válvula de gaveta em bronze, haste não ascendente, classe 125 libras para vapor e classe 200 libras para água, óleo e gás, DN= 3´</t>
  </si>
  <si>
    <t>Válvula redutora de pressão de ação direta em bronze, extremidade roscada, para água, ar, óleo e gás, PE= 200 psi e PS= 20 à 90 psi, DN= 1 1/4´</t>
  </si>
  <si>
    <t>Válvula redutora de pressão de ação direta em bronze, extremidade roscada, para água, ar, óleo e gás, PE= 200 psi e PS= 20 à 90 psi, DN= 2´</t>
  </si>
  <si>
    <t>Válvula de segurança em ferro fundido rosqueada com pressão de ajuste 0,4 até 0,75kgf/cm², DN= 2´</t>
  </si>
  <si>
    <t>Válvula de segurança em ferro fundido rosqueada com pressão de ajuste 6,1 até 10,0kgf/cm², DN= 3/4´</t>
  </si>
  <si>
    <t>Válvula de governo (retenção e alarme) completa, corpo em ferro fundido, classe 125 libras, DN= 4´</t>
  </si>
  <si>
    <t>Válvula globo em aço carbono forjado, classe 800 libras para vapor e classe 2000 libras para água, óleo e gás, DN= 3/4´</t>
  </si>
  <si>
    <t>Válvula globo em aço carbono forjado, classe 800 libras para vapor e classe 2000 libras para água, óleo e gás, DN= 1´</t>
  </si>
  <si>
    <t>Válvula globo em aço carbono forjado, classe 800 libras para vapor e classe 2000 libras para água, óleo e gás, DN= 1 1/2´</t>
  </si>
  <si>
    <t>Válvula globo em aço carbono forjado, classe 800 libras para vapor e classe 2000 libras para água, óleo e gás, DN= 2´</t>
  </si>
  <si>
    <t>Purgador termodinâmico com filtro incorporado, em aço inoxidável forjado, pressão de 0,25 a 42 kg/cm², temperatura até 425°C, DN= 1/2´</t>
  </si>
  <si>
    <t>Pressostato diferencial ajustável mecânico, montagem inferior com diâmetro de 1/2" e/ou 1/4", faixa de operação até 16 bar</t>
  </si>
  <si>
    <t>Pressostato diferencial ajustável, caixa à prova de água, unidade sensora em aço inoxidável 316, faixa de operação entre 1,4 a 14 bar, para fluídos corrosivos, DN=1/2´</t>
  </si>
  <si>
    <t>Válvula globo auto-operada hidraulicamente, comandada por solenóide, em ferro dúctil, classe PN-10, DN= 50mm</t>
  </si>
  <si>
    <t>Válvula globo auto-operada hidraulicamente, comandada por solenóide, em ferro dúctil, classe PN-10, DN= 100mm</t>
  </si>
  <si>
    <t>Filtro ´Y´ em ferro fundido, classe 125 libras para vapor saturado, com extremidades rosqueáveis, DN= 2´</t>
  </si>
  <si>
    <t>Pigtail flexível, revestido com borracha sintética resistente, DN= 7/16´ comprimento até 1,00 m</t>
  </si>
  <si>
    <t>Reservatório em polietileno de alta densidade (cisterna) com antioxidante e proteção contra raios ultravioleta (UV) - capacidade de 5.000 litros</t>
  </si>
  <si>
    <t>Reservatório em polietileno de alta densidade (cisterna) com antioxidante e proteção contra raios ultravioleta (UV) - capacidade de 10.000 litros</t>
  </si>
  <si>
    <t>Reservatório em concreto armado cilíndrico, vertical, bipartido, método construtivo em formas deslizantes, diâmetro interno de 3,50m a 4,00m, altura de 15,00m a 25,00m</t>
  </si>
  <si>
    <t>Reservatório em concreto armado cilíndrico, vertical, bipartido, método construtivo em formas deslizantes, diâmetro interno de 5,5m a 6,00m, altura de 25,00m a 30,00m</t>
  </si>
  <si>
    <t>Captador pluvial em aço inoxidável e grelha em alumínio, com mecanismo anti-vórtice, DN= 50 mm</t>
  </si>
  <si>
    <t>Captador pluvial em aço inoxidável e grelha em alumínio, com mecanismo anti-vórtice, DN= 75 mm</t>
  </si>
  <si>
    <t>Tampão em ferro fundido com tampa articulada, de 400 x 600 mm, classe 15 (ruptura &gt; 1500 kg)</t>
  </si>
  <si>
    <t>Filtro biológico anaeróbio com anéis pré-moldados de concreto diâmetro de 1,40 m - h= 2,00 m</t>
  </si>
  <si>
    <t>Filtro biológico anaeróbio com anéis pré-moldados de concreto diâmetro de 2,00 m - h= 2,00 m</t>
  </si>
  <si>
    <t>Filtro biológico anaeróbio com anéis pré-moldados de concreto diâmetro de 2,40 m - h= 2,00 m</t>
  </si>
  <si>
    <t>Filtro biológico anaeróbio com anéis pré-moldados de concreto diâmetro de 2,84 m - h= 2,50 m</t>
  </si>
  <si>
    <t>Fossa séptica câmara única com anéis pré-moldados em concreto, diâmetro externo de 1,50 m, altura útil de 1,50 m</t>
  </si>
  <si>
    <t>Fossa séptica câmara única com anéis pré-moldados em concreto, diâmetro externo de 2,50 m, altura útil de 2,50 m</t>
  </si>
  <si>
    <t>Fossa séptica câmara única com anéis pré-moldados em concreto, diâmetro externo de 2,50 m, altura útil de 4,00 m</t>
  </si>
  <si>
    <t>Abrigo simples com suporte, em aço inoxidável escovado, para mangueira de 1 1/2´, porta em vidro temperado jateado - inclusive mangueira de 30 m (2 x 15 m)</t>
  </si>
  <si>
    <t>Válvula de governo completa com alarme VGA, corpo em ferro fundido, extremidades flangeadas e DN = 6´</t>
  </si>
  <si>
    <t>Luminária para unidade centralizada de sobrepor completa com lâmpada fluorescente compacta de 15 W</t>
  </si>
  <si>
    <t>Módulo para adaptação de luminária de emergência, autonomia 90 minutos para lâmpada fluorescente de 32 W</t>
  </si>
  <si>
    <t>Central de detecção e alarme de incêndio completa, autonomia de 1 hora para 12 laços, 220 V/12 V</t>
  </si>
  <si>
    <t>Bloco autônomo de iluminação de emergência LED, com autonomia mínima de 3 horas, fluxo luminoso de 2.000 até 3.000 lúmens, equipado com 2 faróis</t>
  </si>
  <si>
    <t>Pintura de extintor de gás carbônico, pó químico seco, ou água pressurizada, com capacidade acima de 12 kg até 20 kg</t>
  </si>
  <si>
    <t>Pintura de extintor de gás carbônico, pó químico seco, ou água pressurizada, com capacidade até 12 kg</t>
  </si>
  <si>
    <t>Abertura e preparo de caixa até 40 cm, compactação do subleito mínimo de 95% do PN e transporte até o raio de 1 km</t>
  </si>
  <si>
    <t>Abertura de caixa até 25 cm, inclui escavação, compactação, transporte e preparo do sub-leito</t>
  </si>
  <si>
    <t>Pavimentação em lajota de concreto 35 MPa, espessura 6 cm, cor natural, tipos: raquete, retangular, sextavado e 16 faces, com rejunte em areia</t>
  </si>
  <si>
    <t>Pavimentação em lajota de concreto 35 MPa, espessura 6 cm, colorido, tipos: raquete, retangular, sextavado e 16 faces, com rejunte em areia</t>
  </si>
  <si>
    <t>Pavimentação em lajota de concreto 35 MPa, espessura 8 cm, tipos: raquete, retangular, sextavado e 16 faces, com rejunte em areia</t>
  </si>
  <si>
    <t>Piso em ladrilho hidráulico várias cores 20 x 20 cm, assentado com argamassa colante industrializada</t>
  </si>
  <si>
    <t>Rejuntamento de piso em ladrilho hidráulico (20 x 20 x 1,8 cm) com argamassa industrializada para rejunte, juntas de 2 mm</t>
  </si>
  <si>
    <t>Rejuntamento de piso em ladrilho hidráulico (30 x 30 x 2,5 cm), com cimento branco, juntas de 2 mm</t>
  </si>
  <si>
    <t>Piso em ladrilho hidráulico tipo rampa várias cores 30 x 30 cm, antiderrapante, assentado com argamassa mista</t>
  </si>
  <si>
    <t>Reassentamento de pavimentação em lajota de concreto, espessura 10 cm, com rejunte em areia</t>
  </si>
  <si>
    <t>Limpeza e lavagem de superfície revestida com material cerâmico ou pastilhas por hidrojateamento com rejuntamento</t>
  </si>
  <si>
    <t>Elevador para passageiros, uso interno com capacidade mínima de 600 kg para duas paradas, portas unilaterais</t>
  </si>
  <si>
    <t>Elevador para passageiros, uso interno com capacidade mínima de 600 kg para três paradas, portas unilaterais</t>
  </si>
  <si>
    <t>Elevador para passageiros, uso interno com capacidade mínima de 600 kg para três paradas, portas bilaterais</t>
  </si>
  <si>
    <t>Elevador para passageiros, uso interno com capacidade mínima de 600 kg para quatro paradas, portas bilaterais</t>
  </si>
  <si>
    <t>Elevador para passageiros, uso interno com capacidade mínima de 600 kg para quatro paradas, portas unilaterais</t>
  </si>
  <si>
    <t>Resfriadora de líquidos (chiller), com compressor e condensação à ar, capacidade de 200-210 TR</t>
  </si>
  <si>
    <t>Tratamento de ar (fan-coil) tipo Air Handling Unit de concepção modular, capacidade de 10 TR</t>
  </si>
  <si>
    <t>Tratamento de ar (fan-coil) tipo Air Handling Unit de concepção modular, capacidade de 40 TR</t>
  </si>
  <si>
    <t>Tratamento de ar (fan-coil) tipo Air Handling Unit de concepção modular, capacidade de 50 TR</t>
  </si>
  <si>
    <t>Tratamento de ar compacta fancolete hidrônico tipo piso-teto, vazão de ar nominal 637 m³/h, capacidade de refrigeração 14.000 Btu/h - 1,2 TR</t>
  </si>
  <si>
    <t>Tratamento de ar compacta fancolete hidrônico tipo piso-teto, vazão de ar nominal 1.215 m³/h, capacidade de refrigeração 25.000 Btu/h - 2,1 TR</t>
  </si>
  <si>
    <t>Tratamento de ar compacta fancolete hidrônico tipo piso-teto, vazão de ar nominal 1.758 m³/h, capacidade de refrigeração 36.000 Btu/h - 3,0 TR</t>
  </si>
  <si>
    <t>Tratamento de ar compacta fancolete hidrônico tipo piso-teto, vazão de ar nominal 2.166 m³/h, capacidade de refrigeração 48.000 Btu/h - 4,0 TR</t>
  </si>
  <si>
    <t>Tratamento de ar compacta fancolete hidrônico tipo cassete, capacidade de refrigeração 20.000 Btu/h - 1,6 TR</t>
  </si>
  <si>
    <t>Tratamento de ar compacta fancolete hidrônico tipo cassete, capacidade de refrigeração 25.000 Btu/h - 2,1 TR</t>
  </si>
  <si>
    <t>Tratamento de ar compacta fancolete hidrônico tipo cassete, capacidade de refrigeração 32.000 Btu/h - 2,6 TR</t>
  </si>
  <si>
    <t>Grelha de insuflação de ar em alumínio anodizado, de dupla deflexão, tamanho: acima de 0,10 m² até 0,50 m²</t>
  </si>
  <si>
    <t>Grelha de insuflação de ar em alumínio anodizado, de dupla deflexão, tamanho: acima de 0,50 m² até 1,00 m²</t>
  </si>
  <si>
    <t>Caixa ventiladora com ventilador centrífugo, vazão 4.600 m³/h, pressão 30 mmCA - 220 / 380 V / 60HZ</t>
  </si>
  <si>
    <t>Caixa ventiladora com ventilador centrífugo, vazão 28.000 m³/h, pressão 30 mmCA - 220 / 380 V / 60HZ</t>
  </si>
  <si>
    <t>Caixa ventiladora com ventilador centrífugo, vazão 8.800 m³/h, pressão 35 mmCA - 220/380 V / 60Hz</t>
  </si>
  <si>
    <t>Caixa ventiladora com ventilador centrífugo, vazão 10.000 m³/h, pressão 30 mmCA - 220/380 V / 60Hz</t>
  </si>
  <si>
    <t>Caixa ventiladora com ventilador centrífugo, vazão 1.710 m³/h, pressão 35 mmCA - 220/380 V / 60Hz</t>
  </si>
  <si>
    <t>Ventilador centrífugo de dupla aspiração "limite-load", vazão 20.000 m³/h, pressão 50 mmCA - 380/660 V / 60 Hz</t>
  </si>
  <si>
    <t>Atuador Floating de 40Nm, sinal de controle 3 e 2 pontos, tensão de entrada AC/DC 24V, IP 54</t>
  </si>
  <si>
    <t>Transmissor de temperatura e umidade para dutos, alta precisão, corrente de 0 a 20 mA, alimentação 12Vcc a 30Vcc</t>
  </si>
  <si>
    <t>Sistema eletrônico de automatização de portão deslizante, para esforços maior de 800 kg e até 1400 kg</t>
  </si>
  <si>
    <t>Controlador de acesso com identificação por impressão digital (biometria) e software de gerenciamento</t>
  </si>
  <si>
    <t>Mesa controladora híbrida para até 32 câmeras IPs, com teclado e joystick, compatível com sistema de CFTV, IP ou analógico</t>
  </si>
  <si>
    <t>Unidade gerenciadora digital de vídeo em rede (NVR) de até 8 câmeras IP, armazenamento de 6 TB, 1 interface de rede Fast Ethernet</t>
  </si>
  <si>
    <t>Unidade gerenciadora digital de vídeo em rede (NVR) de até 16 câmeras IP, armazenamento de 12 TB, 1 interface de rede Gigabit Ethernet e 4 entradas de alarme</t>
  </si>
  <si>
    <t>Unidade gerenciadora digital vídeo em rede (NVR) de até 32 câmeras IP, armazenamento de 48 TB, 2 interface de rede Gigabit Ethernet e 16 entradas de alarme</t>
  </si>
  <si>
    <t>Switch Gigabit para servidor central com 24 portas frontais e 2 portas SFP, capacidade 10 / 100 / 1000 Mbps</t>
  </si>
  <si>
    <t>Peneira estática em poliéster reforçado de fibra de vidro (PRFV) com tela de aço inoxidável AISI 304, malha de 1,5 mm, vazão de 50 l/s</t>
  </si>
  <si>
    <t>Sistema de tratamento de águas cinzas e aproveitamento de águas pluviais, para reuso em fins não potáveis, vazão de 2 m³/h</t>
  </si>
  <si>
    <t>Tanque em fibra de vidro (PRFV) com quebra ondas, capacidade de 25.000 l e misturador interno vertical em aço inoxidável</t>
  </si>
  <si>
    <t>Sistema de tratamento de efluente por reator anaeróbio (UASB) e filtro aeróbio (FAS), para obras de segurança com vazão máxima horária 12 l/s</t>
  </si>
  <si>
    <t>Elaboração de projeto de sistema de estação compacta de tratamento de esgoto para vazão máxima horária 12 l/s e atendimento classe II, assessoria, documentação e aprovação na CETESB</t>
  </si>
  <si>
    <t>Elaboração de projeto de sistema de estação compacta de tratamento de esgoto para vazão máxima horária 12 l/s, atendimento classe II, tratamento de nitrogênio e fósforo, assessoria, documentação e aprovação na CETESB</t>
  </si>
  <si>
    <t>Caixa subterrânea de entrada de telefonia, tipo R1 (600 x 350 x 500) mm, padrão TELEBRÁS, com tampa</t>
  </si>
  <si>
    <t>Caixa subterrânea de entrada de telefonia, tipo R2 (1070 x 520 x 500) mm, padrão TELEBRÁS, com tampa</t>
  </si>
  <si>
    <t>Caixa de tomada em poliamida e tampa para piso elevado, com 4 alojamentos para elétrica e até 8 alojamentos para telefonia e dados</t>
  </si>
  <si>
    <t>Central PABX híbrida de telefonia para 8 linhas tronco e 24 a 32 ramais digital e analógico</t>
  </si>
  <si>
    <t>Central PABX híbrida de telefonia para 8 linhas tronco e 128 ramais digital e analógico, com recursos PBX Networking</t>
  </si>
  <si>
    <t>Sistema ininterrupto de energia, trifásico on line de 10 kVA (220 V/220 V), com autonomia de 15 minutos</t>
  </si>
  <si>
    <t>Sistema ininterrupto de energia, trifásico on line de 20 kVA (220 V/208 V-108 V), com autonomia 15 minutos</t>
  </si>
  <si>
    <t>Sistema ininterrupto de energia, trifásico on line senoidal de 15 kVA (208 V/110 V), com autonomia de 15 minutos</t>
  </si>
  <si>
    <t>Sistema ininterrupto de energia, monofásico on line senoidal de 5 kVA (220 V/110 V), com autonomia de 15 minutos</t>
  </si>
  <si>
    <t>Sistema ininterrupto de energia, monofásico de 600 VA (127 V/127 V), com autonomia de 10 a 15 minutos</t>
  </si>
  <si>
    <t>Sistema ininterrupto de energia, trifásico on line senoidal de 10 kVA (220 V/110 V), com autonomia de 2 horas</t>
  </si>
  <si>
    <t>Sistema ininterrupto de energia, trifásico on line de 20 kVA (220/127 V), com autonomia de 15 minutos</t>
  </si>
  <si>
    <t>Sistema ininterrupto de energia, trifásico on line de 60 kVA (220/127 V), com autonomia de 15 minutos</t>
  </si>
  <si>
    <t>Sistema ininterrupto de energia, trifásico on line de 80 kVA (220/127 V), com autonomia de 15 minutos</t>
  </si>
  <si>
    <t>Sistema ininterrupto de energia, trifásico on line de 20 kVA (380/220 V), com autonomia de 15 minutos</t>
  </si>
  <si>
    <t>Sistema ininterrupto de energia, trifásico on line senoidal de 5 kVA (220/110 V), com autonomia de 15 minutos</t>
  </si>
  <si>
    <t>Sistema ininterrupto de energia, trifásico on line senoidal de 10 kVA (220/110 V), com autonomia de 10 a 15 minutos</t>
  </si>
  <si>
    <t>Sistema ininterrupto de energia, trifásico on line senoidal de 50 kVA (220/110 V), com autonomia de 15 minutos</t>
  </si>
  <si>
    <t>Sistema ininterrupto de energia, trifásico on line senoidal de 7,5 kVA (220/110 V), com autonomia de 15 minutos</t>
  </si>
  <si>
    <t>Sistema ininterrupto de energia, trifásico on line senoidal de 40 kVA (380/220 V), com autonomia de 15 minutos</t>
  </si>
  <si>
    <t>Sinalização horizontal em laminado elastoplástico retrorefletivo e antiderrapante, para faixas</t>
  </si>
  <si>
    <t>Sinalização horizontal em laminado elastoplástico retrorefletivo e antiderrapante, para símbolos e letras</t>
  </si>
  <si>
    <t>Sinalização horizontal em massa termoplástica à quente por aspersão, espessura de 1,5 mm, para faixas</t>
  </si>
  <si>
    <t>Sinalização horizontal em massa termoplástica à quente por extrusão, espessura de 3,0 mm, para faixas</t>
  </si>
  <si>
    <t>Sinalização horizontal em massa termoplástica à quente por extrusão, espessura de 3,0 mm, para legendas</t>
  </si>
  <si>
    <t>Placa para sinalização viária em chapa de aço, totalmente refletiva com película IA/IA - área até 2,0 m²</t>
  </si>
  <si>
    <t>Placa para sinalização viária em chapa de aço, totalmente refletiva com película III/III - área até 2,0 m²</t>
  </si>
  <si>
    <t>Placa para sinalização viária em chapa de alumínio, totalmente refletiva com película IA/IA - área até 2,0 m²</t>
  </si>
  <si>
    <t>Placa para sinalização viária em chapa de alumínio, totalmente refletiva com película III/III - área até 2,0 m²</t>
  </si>
  <si>
    <t>Placa para sinalização viária em chapa de alumínio, totalmente refletiva com película III/III - área maior que 2,0 m²</t>
  </si>
  <si>
    <t>Placa para sinalização viária em alumínio composto, totalmente refletiva com película IA/IA - área até 2,0 m²</t>
  </si>
  <si>
    <t>Placa para sinalização viária em alumínio composto, totalmente refletiva com película III/III - área até 2,0 m²</t>
  </si>
  <si>
    <t>Placa para sinalização viária em alumínio composto, totalmente refletiva com película III/III - área maior que 2,0 m²</t>
  </si>
  <si>
    <t>Placa de sinalização em PVC fotoluminescente (200x200mm), com indicação de equipamentos de alarme, detecção e extinção de incêndio</t>
  </si>
  <si>
    <t>Placa de sinalização em PVC fotoluminescente (150x150mm), com indicação de equipamentos de combate à incêndio e alarme</t>
  </si>
  <si>
    <t>Placa de sinalização em PVC fotoluminescente (240x120mm), com indicação de rota de evacuação e saída de emergência</t>
  </si>
  <si>
    <t>Manta de borracha para sinalização em estacionamento e proteção de coluna e parede, de 1000 x 750 mm e espessura 10 mm</t>
  </si>
  <si>
    <t>Cantoneira de borracha para sinalização em estacionamento e proteção de coluna, de 750 x 100 x 100 mm e espessura 10 mm</t>
  </si>
  <si>
    <t>01.23.056</t>
  </si>
  <si>
    <t>17.12.241</t>
  </si>
  <si>
    <t>28.20.655</t>
  </si>
  <si>
    <t>Puxador duplo em aço inoxidável de 300 mm, para porta</t>
  </si>
  <si>
    <t>41.11.094</t>
  </si>
  <si>
    <t>43.20.260</t>
  </si>
  <si>
    <t>Termostato para aquecimento ou refrigeração com programação horária</t>
  </si>
  <si>
    <t>49.06.486</t>
  </si>
  <si>
    <t>Tampão em ferro fundido com tampa articulada, de 900 mm, classe D 400 (ruptura &gt; 400kN</t>
  </si>
  <si>
    <t>54.04.393</t>
  </si>
  <si>
    <t>68.01.640</t>
  </si>
  <si>
    <t>Poste de concreto circular, 200 kg, H = 11,00 m</t>
  </si>
  <si>
    <t>ENGENHEIRO CIVIL</t>
  </si>
  <si>
    <t>PREFEITURA MUNICIPAL DE ITIRAPINA</t>
  </si>
  <si>
    <t>09.04.070</t>
  </si>
  <si>
    <t>Forma em tubo de papelão com diâmetro de 50 cm</t>
  </si>
  <si>
    <t>12.07.275</t>
  </si>
  <si>
    <t>Estaca tipo Raiz, diâmetro de 20 cm para 50 t, sem armação e sem argamassa, em rocha</t>
  </si>
  <si>
    <t>16.33.250</t>
  </si>
  <si>
    <t>Calha em PVC 125mm, inclusive conexões - AP</t>
  </si>
  <si>
    <t>22.04.030</t>
  </si>
  <si>
    <t>Forro metálico removível, em painéis de 625mm x 625mm, tile tegular perfurada</t>
  </si>
  <si>
    <t>23.08.242</t>
  </si>
  <si>
    <t>Porta lisa de correr suspensa em madeira com batente</t>
  </si>
  <si>
    <t>26.01.142</t>
  </si>
  <si>
    <t>Vidro liso laminado colorido de 8 mm</t>
  </si>
  <si>
    <t>Piso em ladrilho hidráulico podotátil várias cores (25x25cm), assentado com argamassa mista</t>
  </si>
  <si>
    <t>Rejuntamento de piso em ladrilho hidráulico (25x25cm) com argamassa industrializada para rejunte, juntas de 2 mm</t>
  </si>
  <si>
    <t>38.07.800</t>
  </si>
  <si>
    <t>Gancho longo em chapa aço zincado para fixação de luminária</t>
  </si>
  <si>
    <t>38.07.801</t>
  </si>
  <si>
    <t>Sapata externa com 4 furos, 38 x 38 mm</t>
  </si>
  <si>
    <t>39.11.091</t>
  </si>
  <si>
    <t>Cabo telefônico CI, com 01 par de 0,40 mm, para centrais telefônicas, equipamentos e rede interna</t>
  </si>
  <si>
    <t>Lâmpada LED tubular T8 com base G13, de 900 até 1050 Im - 9 a 10 W</t>
  </si>
  <si>
    <t>Lâmpada LED tubular T8 com base G13, de 1850 até 2000 Im - 18 a 20 W</t>
  </si>
  <si>
    <t>Lâmpada LED tubular T8 com base G13, de 3400 até 4000 Im - 36 a 40 W</t>
  </si>
  <si>
    <t>Braço em tubo de ferro galvanizado de 1" x 1,00 m para fixação de uma luminária</t>
  </si>
  <si>
    <t>Luminária LED de embutir para caixa de luz 4 x 2cm, para uso externo, tipo balizador de 3 W</t>
  </si>
  <si>
    <t>41.11.115</t>
  </si>
  <si>
    <t>Luminária retangular tipo arandela externa para 2 lâmpadas, com difusor em polietileno ou vidro leitoso</t>
  </si>
  <si>
    <t>Luminária LED solar integrada para poste, fluxo luminoso de 8000 lm, eficiência mínima de 130,5 lm/W - potência de 80 W</t>
  </si>
  <si>
    <t>41.11.704</t>
  </si>
  <si>
    <t>Luminária LED retangular para poste, fluxo luminoso de 14083 lm, eficiência mínima 135 lm/W - potência de 104 W</t>
  </si>
  <si>
    <t>41.11.707</t>
  </si>
  <si>
    <t>Luminária LED retangular para poste, fluxo luminoso de 27624 lm, eficiência mínima 135 lm/W - potência de 204 W</t>
  </si>
  <si>
    <t>Luminária LED retangular para parede ou piso, fluxo luminoso de 11838 a 12150 lm, eficiência mínima 107 lm/W - potência de 86 W/120 W</t>
  </si>
  <si>
    <t>Projetor LED modular, fluxo luminoso de 26294 lm, eficiência mínima de 125 l/W - 150 W/200 W</t>
  </si>
  <si>
    <t>Luminária industrial pendente com refletor prismático sem alojamento para reator, para lâmpadas vapor de sódio/metálico ou mista de 150 W/250 W/400 W</t>
  </si>
  <si>
    <t>Luminária redonda de sobrepor com difusor em vidro temperado jateado para 1 ou 2 lâmpadas fluorescentes compactas de 18 W/26 W</t>
  </si>
  <si>
    <t>Luminária retangular de embutir tipo calha aberta com aletas parabólicas para 2 lâmpadas fluorescentes tubulares de 28 W/54 W</t>
  </si>
  <si>
    <t>Luminária industrial pendente tipo calha aberta instalação em perfilado para 1 ou 2 lâmpadas fluorescentes tubulares 14 W</t>
  </si>
  <si>
    <t>Luminária industrial pendente tipo calha aberta instalação em perfilado para 1 ou 2 lâmpadas fluorescentes tubulares 28 W/54 W</t>
  </si>
  <si>
    <t>Luminária retangular de sobrepor tipo calha aberta com refletor e aletas parabólicas para 2 lâmpadas fluorescentes tubulares 28 W/54 W</t>
  </si>
  <si>
    <t>Luminária retangular de embutir tipo calha aberta com refletor em alumínio de alto brilho para 2 lâmpadas fluorescentes tubulares de 28 W/54 W</t>
  </si>
  <si>
    <t>Luminária triangular de sobrepor tipo arandela para fluorescente compacta de 15 W/20 W/23 W</t>
  </si>
  <si>
    <t>Luminária redonda de embutir com refletor em alumínio jateado e difusor em vidro para 2 lâmpadas fluorescentes compactas duplas de 18 W/26 W</t>
  </si>
  <si>
    <t>Luminária retangular de embutir assimétrica para 1 lâmpada fluorescente tubular de 14 W</t>
  </si>
  <si>
    <t>Luminária redonda de sobrepor ou pendente com refletor em alumínio anodizado facho concentrado para 1 lâmpada vapor metálico elipsoidal de 250 W ou 400 W</t>
  </si>
  <si>
    <t>Iluminacao LED</t>
  </si>
  <si>
    <t>Luminária LED quadrada de sobrepor com difusor prismático translúcido, 4000 K, fluxo luminoso de 1363 a 1800 lm, potência de 15 W a 24 W</t>
  </si>
  <si>
    <t>Luminária LED redonda de embutir com difusor translúcido, 4000 K, fluxo luminoso de 800 a 1060 lm, potência de 9 W a 12 W</t>
  </si>
  <si>
    <t>Luminária LED redonda de sobrepor com difusor recuado translucido, 4000 K, fluxo luminoso de 1900 a 2000 lm, potência de 17 W a 19 W</t>
  </si>
  <si>
    <t>41.31.101</t>
  </si>
  <si>
    <t>Projetor LED retangular, potência de 30 W, fluxo luminoso de 2250 a 2400 lm, temperatura cor 6.500 K, bivolt</t>
  </si>
  <si>
    <t>44.03.645</t>
  </si>
  <si>
    <t>46.25</t>
  </si>
  <si>
    <t>Tubulação em CPVC</t>
  </si>
  <si>
    <t>46.25.050</t>
  </si>
  <si>
    <t>Condutor em PVC 88mm, inclusive conexões - AP</t>
  </si>
  <si>
    <t>46.26.634</t>
  </si>
  <si>
    <t>Redução excêntrica em ferro fundido, predial SMU, DN= 150 x 125 mm</t>
  </si>
  <si>
    <t>46.26.825</t>
  </si>
  <si>
    <t>Abraçadeira dentada para travamento em aço inoxidável, com parafuso de aço zincado, para tubo em ferro fundido predial SMU, DN= 125 mm</t>
  </si>
  <si>
    <t>Caixa de gordura premoldada com tampa - capacidade 18 litros</t>
  </si>
  <si>
    <t>69.03.301</t>
  </si>
  <si>
    <t>Central de Pabx para 2 linhas e 8 ramais</t>
  </si>
  <si>
    <t>ITEM</t>
  </si>
  <si>
    <t>1.1</t>
  </si>
  <si>
    <t>1.2</t>
  </si>
  <si>
    <t>1.3</t>
  </si>
  <si>
    <t>1.4</t>
  </si>
  <si>
    <t>1.5</t>
  </si>
  <si>
    <t>1.6</t>
  </si>
  <si>
    <t>2.1</t>
  </si>
  <si>
    <t>3.1</t>
  </si>
  <si>
    <t>4.1</t>
  </si>
  <si>
    <t>5.1</t>
  </si>
  <si>
    <t>6.1</t>
  </si>
  <si>
    <t>7.1</t>
  </si>
  <si>
    <t>7.2</t>
  </si>
  <si>
    <t>7.3</t>
  </si>
  <si>
    <t>11.1</t>
  </si>
  <si>
    <t>11.2</t>
  </si>
  <si>
    <t>11.3</t>
  </si>
  <si>
    <t>11.4</t>
  </si>
  <si>
    <t>TOTAL + BDI</t>
  </si>
  <si>
    <t>DO ESTADO DE SÃO PAULO</t>
  </si>
  <si>
    <t>BOLETIM REFERENCIAL DE CUSTOS - TABELA DE SERVIÇOS</t>
  </si>
  <si>
    <t>Data Base:</t>
  </si>
  <si>
    <t>01.20.280</t>
  </si>
  <si>
    <t>Levantamento planimétrico de área pavimentada para veículo e pedestre</t>
  </si>
  <si>
    <t>Furação de 1 1/4´ em concreto armado</t>
  </si>
  <si>
    <t>Furação de 1 1/2´ em concreto armado</t>
  </si>
  <si>
    <t>Furação de 2 1/4´ em concreto armado</t>
  </si>
  <si>
    <t>Furação de 2 1/2´ em concreto armado</t>
  </si>
  <si>
    <t>Furação de 1´ em concreto armado</t>
  </si>
  <si>
    <t>Furação de 2´ em concreto armado</t>
  </si>
  <si>
    <t>Furação de 3´ em concreto armado</t>
  </si>
  <si>
    <t>Furação de 4´ em concreto armado</t>
  </si>
  <si>
    <t>Furação de 5´ em concreto armado</t>
  </si>
  <si>
    <t>Furação de 6´ em concreto armado</t>
  </si>
  <si>
    <t>14.28.012</t>
  </si>
  <si>
    <t>Elemento vazado em cerâmica, tipo quadriculado de 18 x 18 x 7 cm</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</si>
  <si>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</si>
  <si>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</si>
  <si>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</si>
  <si>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</si>
  <si>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</si>
  <si>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</si>
  <si>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</si>
  <si>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</si>
  <si>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</si>
  <si>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Rejuntamento em placa cerâmica extrudada antiácida, com argamassa industrializada anticorrosiva bicomponente à base de bauxita, para área de altas temperaturas, juntas acima de 3 até 6 mm</t>
  </si>
  <si>
    <t>Revestimento em placa cerâmica esmaltada, tipo monoporosa, assentado e rejuntado com argamassa industrializada</t>
  </si>
  <si>
    <t>Revestimento em pastilha de porcelana natural ou esmaltada de 5x5 cm, assentado e rejuntado com argamassa colante industrializada</t>
  </si>
  <si>
    <t>Revestimento em pastilha de porcelana natural ou esmaltada de 2,5x2,5 cm, assentado e rejuntado com argamassa colante industrializada</t>
  </si>
  <si>
    <t>Revestimento em pastilha de porcelana natural ou esmaltada de 2,5x5 cm, assentado e rejuntado com argamassa colante industrializada</t>
  </si>
  <si>
    <t>Testeira em tábua aparelhada, largura até 20cm</t>
  </si>
  <si>
    <t>Forro em painéis de gesso acartonado, espessura de 12,5mm, fixo</t>
  </si>
  <si>
    <t>Forro em lã de vidro revestido em PVC, espessura de 20mm</t>
  </si>
  <si>
    <t>Forro em fibra mineral NRC 0.55 acústico, revestido em látex</t>
  </si>
  <si>
    <t>Forro em fibra mineral NRC 0.50, revestido em látex</t>
  </si>
  <si>
    <t>Forro em fibra mineral NRC 0.85, em placas acústicas removíveis de 625mm x 1250mm</t>
  </si>
  <si>
    <t>Forro em fibra mineral NRC 0.65, em placas acústicas removíveis de 625mm x 625mm</t>
  </si>
  <si>
    <t>22.03.200</t>
  </si>
  <si>
    <t>Forro em fibra mineral NRC 0.70, em placas acústicas removíveis</t>
  </si>
  <si>
    <t>Brise metálico fixo em chapa lisa aluzinc pré-pintada, formato ogiva, lâmina frontal de 200mm</t>
  </si>
  <si>
    <t>Moldura de gesso simples, largura até 6,0cm</t>
  </si>
  <si>
    <t>23.08.244</t>
  </si>
  <si>
    <t>Porta articulada em MDF revestida com laminado melamínico, batente em alumínio - completa</t>
  </si>
  <si>
    <t>25.02.010</t>
  </si>
  <si>
    <t>Porta de entrada de abrir em alumínio com vidro, linha comercial</t>
  </si>
  <si>
    <t>Chapa em policarbonato compacta, fumê, espessura de 6 mm</t>
  </si>
  <si>
    <t>Trocador acessível em MDF com revestimento em laminado melamínico de 180x80 cm</t>
  </si>
  <si>
    <t>Árvore ornamental tipo Falso barbatimão - h= 2,00 m</t>
  </si>
  <si>
    <t>Árvore ornamental tipo Manacá-da-serra - h= 2,00 m</t>
  </si>
  <si>
    <t>Chave fusível base ´C´  para 15 kV/200 A, com capacidade de ruptura até 10 kA - com fusível</t>
  </si>
  <si>
    <t>Chave fusível base ´C´ para 25 kV/100 A, com capacidade de ruptura até 6,3 kA - com fusível</t>
  </si>
  <si>
    <t>Sistema de barramento blindado de 100 a 2000 A, trifásico, barra de cobre</t>
  </si>
  <si>
    <t>37.16.081</t>
  </si>
  <si>
    <t>Sistema de barramento blindado de 100 a 2000 A, trifásico, barra de alumínio</t>
  </si>
  <si>
    <t>Inversor de frequência para variação de velocidade em motores, potência de 25 a 30 cv</t>
  </si>
  <si>
    <t>Transformador monofásico de comando de 200 VA, a seco</t>
  </si>
  <si>
    <t>Supressor de surto monofásico, corrente nominal 4 a 11 kA, Imax. de surto 12 até 15 kA</t>
  </si>
  <si>
    <t>Supressor de surto monofásico, corrente nominal 20 kA, Imax. de surto 50 até 80 kA</t>
  </si>
  <si>
    <t>Eletrocalha perfurada galvanizada a fogo, 150x100 mm, com acessórios</t>
  </si>
  <si>
    <t>Eletrocalha perfurada galvanizada a fogo, 200x100 mm, com acessórios</t>
  </si>
  <si>
    <t>Eletrocalha perfurada galvanizada a fogo, 250x100 mm, com acessórios</t>
  </si>
  <si>
    <t>Eletrocalha perfurada galvanizada a fogo, 300x100 mm, com acessórios</t>
  </si>
  <si>
    <t>Eletrocalha perfurada galvanizada a fogo, 400x100 mm, com acessórios</t>
  </si>
  <si>
    <t>Tampa de encaixe para eletrocalha, galvanizada a fogo, L= 50 mm</t>
  </si>
  <si>
    <t>Tampa de encaixe para eletrocalha, galvanizada a fogo, L= 100 mm</t>
  </si>
  <si>
    <t>Tampa de encaixe para eletrocalha, galvanizada a fogo, L= 150 mm</t>
  </si>
  <si>
    <t>Tampa de encaixe para eletrocalha, galvanizada a fogo, L= 200 mm</t>
  </si>
  <si>
    <t>Tampa de encaixe para eletrocalha, galvanizada a fogo, L= 250 mm</t>
  </si>
  <si>
    <t>Tampa de encaixe para eletrocalha, galvanizada a fogo, L= 300 mm</t>
  </si>
  <si>
    <t>Tampa de encaixe para eletrocalha, galvanizada a fogo, L= 400 mm</t>
  </si>
  <si>
    <t>Suporte para eletrocalha, galvanizado a fogo, 50x50 mm</t>
  </si>
  <si>
    <t>Suporte para eletrocalha, galvanizado a fogo, 100x50 mm</t>
  </si>
  <si>
    <t>Suporte para eletrocalha, galvanizado a fogo, 150x50 mm</t>
  </si>
  <si>
    <t>Suporte para eletrocalha, galvanizado a fogo, 200x50 mm</t>
  </si>
  <si>
    <t>Suporte para eletrocalha, galvanizado a fogo, 250x50 mm</t>
  </si>
  <si>
    <t>Suporte para eletrocalha, galvanizado a fogo, 300x50 mm</t>
  </si>
  <si>
    <t>Suporte para eletrocalha, galvanizado a fogo, 100x100 mm</t>
  </si>
  <si>
    <t>Suporte para eletrocalha, galvanizado a fogo, 150x100 mm</t>
  </si>
  <si>
    <t>Suporte para eletrocalha, galvanizado a fogo, 200x100 mm</t>
  </si>
  <si>
    <t>Suporte para eletrocalha, galvanizado a fogo, 250x100 mm</t>
  </si>
  <si>
    <t>Suporte para eletrocalha, galvanizado a fogo, 300x100 mm</t>
  </si>
  <si>
    <t>Suporte para eletrocalha, galvanizado a fogo, 400x100 mm</t>
  </si>
  <si>
    <t>Mão francesa simples, galvanizada a fogo, L= 200 mm</t>
  </si>
  <si>
    <t>Mão francesa simples, galvanizada a fogo, L= 300 mm</t>
  </si>
  <si>
    <t>Mão francesa simples, galvanizada a fogo, L= 400 mm</t>
  </si>
  <si>
    <t>Mão francesa simples, galvanizada a fogo, L= 500 mm</t>
  </si>
  <si>
    <t>Mão francesa dupla, galvanizada a fogo, L= 300 mm</t>
  </si>
  <si>
    <t>Mão francesa dupla, galvanizada a fogo, L= 400 mm</t>
  </si>
  <si>
    <t>Mão francesa dupla, galvanizada a fogo, L= 500 mm</t>
  </si>
  <si>
    <t>Cabo coaxial tipo RGC 6</t>
  </si>
  <si>
    <t>40.04.492</t>
  </si>
  <si>
    <t>Conjunto 4´ x 4´ de 1 interruptor simples, 1 tomada universal e 1 tomada de 3 polos</t>
  </si>
  <si>
    <t>Relé de tempo eletrônico de 1,5 até 15 minutos - 110V/220V - 50/60Hz</t>
  </si>
  <si>
    <t>40.20.302</t>
  </si>
  <si>
    <t>Placa suporte (tampa) 4´ x 4´ para áreas úmidas, grau de proteção IP55</t>
  </si>
  <si>
    <t>Lâmpada LED 13,5W, com base E-27, 1400 até 1510 lm</t>
  </si>
  <si>
    <t>Reator eletrônico de alto fator de potência com partida instantânea, para 2 lâmpadas fluorescentes tubulares, base bipino bilateral, 16 W - 127 V / 220 V</t>
  </si>
  <si>
    <t>Reator eletrônico de alto fator de potência com partida instantânea, para 2 lâmpadas fluorescentes tubulares, base bipino bilateral, 28 W - 127 V / 220 V</t>
  </si>
  <si>
    <t>Reator eletrônico de alto fator de potência com partida instantânea, para 2 lâmpadas fluorescentes tubulares, base bipino bilateral, 32 W - 127 V / 220 V</t>
  </si>
  <si>
    <t>Reator eletrônico de alto fator de potência com partida instantânea, para 2 lâmpadas fluorescentes tubulares "HO", base bipino bilateral, 110 W - 220 V</t>
  </si>
  <si>
    <t>Reator eletrônico de alto fator de potência com partida instantânea, para 2 lâmpadas fluorescentes compactas "2U", base G24q-3, 26 W - 220 V</t>
  </si>
  <si>
    <t>41.11.090</t>
  </si>
  <si>
    <t>Luminária com corpo em tubo de alumínio tipo balizador para uso externo</t>
  </si>
  <si>
    <t>Luminária LED redonda de embutir para parede ou piso, área interna ou externa, bivolt - potência 6 W</t>
  </si>
  <si>
    <t>41.14.792</t>
  </si>
  <si>
    <t>Haste de aterramento de 3/4´ x 3 m</t>
  </si>
  <si>
    <t>Haste de aterramento de 5/8´ x 3 m</t>
  </si>
  <si>
    <t>Mastro para sinalizador de obstáculo, de 1,5 m x 3/4´</t>
  </si>
  <si>
    <t>Conector em latão estanhado para cabos de 16 a 50 mm² e vergalhões até 3/8´</t>
  </si>
  <si>
    <t>Suporte para fixação de fita de alumínio 7/8´ x 1/8´ e/ou cabo de cobre nu, com base ondulada</t>
  </si>
  <si>
    <t>Suporte para fixação de fita de alumínio 7/8´ x 1/8´, com base plana</t>
  </si>
  <si>
    <t>Filtro Y em aço carbono, classe 150 libras, conexões flangeadas, DN= 4´</t>
  </si>
  <si>
    <t>Chave de fluxo de água com retardo para tubulações com diâmetro nominal de 1´ a 6´ - conexão BSP</t>
  </si>
  <si>
    <t>Grelha hemisférica em ferro fundido de 4´</t>
  </si>
  <si>
    <t>Grelha hemisférica em ferro fundido de 3´</t>
  </si>
  <si>
    <t>Grelha hemisférica em ferro fundido de 6´</t>
  </si>
  <si>
    <t>Grelha hemisférica em ferro fundido de 2´</t>
  </si>
  <si>
    <t>Realimentador automático, DN= 1´</t>
  </si>
  <si>
    <t>54.02.040</t>
  </si>
  <si>
    <t>Camada de areia grossa compactada manualmente com compactador</t>
  </si>
  <si>
    <t>Piso em placa de concreto permeável drenante, cor natural - espessura de 6 cm</t>
  </si>
  <si>
    <t>Piso em placa de concreto permeável drenante, cor natural - espessura de 8 cm</t>
  </si>
  <si>
    <t>54.06.151</t>
  </si>
  <si>
    <t>Execução de perfil extrusado no local, sem concreto</t>
  </si>
  <si>
    <t>Duto flexível aluminizado, seção circular de 10cm (4´)</t>
  </si>
  <si>
    <t>Duto flexível aluminizado, seção circular de 15cm (6´)</t>
  </si>
  <si>
    <t>Duto flexível aluminizado, seção circular de 20cm (8´)</t>
  </si>
  <si>
    <t>Caixa ventiladora com ventilador centrífugo, vazão 1.190 m³/h, pressão 37 mmCA - 220/380 V / 60Hz</t>
  </si>
  <si>
    <t>Válvula motorizada esfera, com duas vias atuador floating, diâmetro 3/4´ a 1 1/2´</t>
  </si>
  <si>
    <t>Válvula de balanceamento diâmetro 1´ a 2 1/2´</t>
  </si>
  <si>
    <t>Válvula borboleta na configuração wafer motorizada atuador floating diâmetro 3´ a 4´</t>
  </si>
  <si>
    <t>Válvula duas vias on/off retorno elétrico diâmetro 1/2´ a 3/4´</t>
  </si>
  <si>
    <t>Válvula esfera motorizada de duas vias de atuador proporcional diâmetro 2´ a 2 1/2´</t>
  </si>
  <si>
    <t>Válvula esfera duas vias flangeada, diâmetro 3´</t>
  </si>
  <si>
    <t>61.20.452</t>
  </si>
  <si>
    <t>Chapéu tipo chinês para duto galvanizado de 35cm</t>
  </si>
  <si>
    <t>Monitor LCD ou LED colorido, tela plana de 21,5´</t>
  </si>
  <si>
    <t>Bandeja fixa para rack, 19´ x 500 mm</t>
  </si>
  <si>
    <t>Bandeja fixa para rack, 19´ x 800 mm</t>
  </si>
  <si>
    <t>Bandeja deslizante para rack, 19´ x 800 mm</t>
  </si>
  <si>
    <t>Painel frontal cego - 19´ x 1 U</t>
  </si>
  <si>
    <t>Painel frontal cego - 19´ x 2 U</t>
  </si>
  <si>
    <t>Coluna simples (PP), diâmetro de 2 1/2´ e comprimento de 3,6 m</t>
  </si>
  <si>
    <t>Coluna dupla (PP), diâmetro de 2 x 2 1/2´ e comprimento de 3,6 m</t>
  </si>
  <si>
    <t>MEMÓRIA DE CÁLCULO</t>
  </si>
  <si>
    <t>PLANILHA ORÇAMENTÁRIA</t>
  </si>
  <si>
    <t>OBRA:</t>
  </si>
  <si>
    <t xml:space="preserve">ENDEREÇO: </t>
  </si>
  <si>
    <t>Avenida Um, 106 - Centro - CEP 13530-000</t>
  </si>
  <si>
    <t>BASE:</t>
  </si>
  <si>
    <t>CONVÊNIO:</t>
  </si>
  <si>
    <t>Nº X</t>
  </si>
  <si>
    <t>CRONOGRAMA FÍSICO-FINANCEIRO</t>
  </si>
  <si>
    <t xml:space="preserve">END: </t>
  </si>
  <si>
    <t>Regularização de piso com nata de cimento e adesivo de alto desempenho</t>
  </si>
  <si>
    <t>Chapisco com adesivo de alto desempenho</t>
  </si>
  <si>
    <t>Torneira de mesa automática, acionamento hidromecânico, em latão cromado, DN= 1/2´ou 3/4´</t>
  </si>
  <si>
    <t>Tratamento de ar (fan-Coil) tipo Air Handling Unit de concepção modular, capacidade de 6 TR</t>
  </si>
  <si>
    <t>70.01.003</t>
  </si>
  <si>
    <t>70.01.030</t>
  </si>
  <si>
    <t>70.01.031</t>
  </si>
  <si>
    <t>1ª MEDIÇÃO</t>
  </si>
  <si>
    <t>2ª MEDIÇÃO</t>
  </si>
  <si>
    <t>3ª MEDIÇÃO</t>
  </si>
  <si>
    <t>4ª MEDIÇÃO</t>
  </si>
  <si>
    <t>5ª MEDIÇÃO</t>
  </si>
  <si>
    <t>ACUMULADO</t>
  </si>
  <si>
    <t>SALDO</t>
  </si>
  <si>
    <t>Qtde</t>
  </si>
  <si>
    <t>DESCRIÇÃO DO SERVIÇO</t>
  </si>
  <si>
    <t>CRITÉRIO</t>
  </si>
  <si>
    <t xml:space="preserve">                                                            Meses
Serviços</t>
  </si>
  <si>
    <t>0            30</t>
  </si>
  <si>
    <t>60</t>
  </si>
  <si>
    <t>90</t>
  </si>
  <si>
    <t>120</t>
  </si>
  <si>
    <t>150</t>
  </si>
  <si>
    <t>180</t>
  </si>
  <si>
    <t>210</t>
  </si>
  <si>
    <t>240</t>
  </si>
  <si>
    <t>270</t>
  </si>
  <si>
    <t>300</t>
  </si>
  <si>
    <t>330</t>
  </si>
  <si>
    <t>360</t>
  </si>
  <si>
    <t>ADIÇÃO</t>
  </si>
  <si>
    <t>SUPRESSÃO</t>
  </si>
  <si>
    <t>Data da medição:</t>
  </si>
  <si>
    <t>V. UN. S/ BDI</t>
  </si>
  <si>
    <t>COMPOSIÇÕES</t>
  </si>
  <si>
    <t>Placa em madeira entalhada</t>
  </si>
  <si>
    <t>SINAPI-I</t>
  </si>
  <si>
    <t>38465</t>
  </si>
  <si>
    <t xml:space="preserve">TALHADEIRA COM PUNHO DE PROTECAO *20 X 250* MM                                                                                                                                                                                                                                                                                                                                                                                                                                                            </t>
  </si>
  <si>
    <t xml:space="preserve">UN    </t>
  </si>
  <si>
    <t>SINAPI</t>
  </si>
  <si>
    <t>88262</t>
  </si>
  <si>
    <t>CARPINTEIRO DE FORMAS COM ENCARGOS COMPLEMENTARES</t>
  </si>
  <si>
    <t>4470</t>
  </si>
  <si>
    <t xml:space="preserve">PRANCHA NAO APARELHADA  *6 X 40* CM, EM MACARANDUBA, ANGELIM, CUMARU OU EQUIVALENTE DA REGIAO -  BRUTA                                                                                                                                                                                                                                                                                                                                                                                                            </t>
  </si>
  <si>
    <t xml:space="preserve">M     </t>
  </si>
  <si>
    <t>102213</t>
  </si>
  <si>
    <t>PINTURA VERNIZ (INCOLOR) ALQUÍDICO EM MADEIRA, USO INTERNO E EXTERNO, 2 DEMÃOS. AF_01/2021</t>
  </si>
  <si>
    <t>102228</t>
  </si>
  <si>
    <t>PINTURA TINTA DE ACABAMENTO (PIGMENTADA) ESMALTE SINTÉTICO FOSCO EM MADEIRA, 3 DEMÃOS. AF_01/2021</t>
  </si>
  <si>
    <t>5086</t>
  </si>
  <si>
    <t xml:space="preserve">CORRENTE DE ELO CURTO COMUM, SOLDADA, GALVANIZADA, ESPESSURA DO ELO = 1/2" (12,5 MM)                                                                                                                                                                                                                                                                                                                                                                                                                      </t>
  </si>
  <si>
    <t xml:space="preserve">KG    </t>
  </si>
  <si>
    <t>Responsável Técnico</t>
  </si>
  <si>
    <t>TABELA DE ORÇAMENTO DE MERCADO - COTAÇÕES</t>
  </si>
  <si>
    <t>OBJETO:</t>
  </si>
  <si>
    <t>ENDEREÇO:</t>
  </si>
  <si>
    <t>UNIDADE</t>
  </si>
  <si>
    <t>COTAÇÃO</t>
  </si>
  <si>
    <t>CORTE A LASER EM CHAPA PATINÁVEL</t>
  </si>
  <si>
    <t>COTAÇÕES</t>
  </si>
  <si>
    <t>EMPRESA</t>
  </si>
  <si>
    <t>VALOR</t>
  </si>
  <si>
    <t>MÉDIA DOS VALORES</t>
  </si>
  <si>
    <t>MÉDIA DOS ORÇAMENTOS</t>
  </si>
  <si>
    <t xml:space="preserve">Processo n.º </t>
  </si>
  <si>
    <t>ST-PRC-2022-00302-DM</t>
  </si>
  <si>
    <t>COMPOSIÇÃO DO BDI (acórdão 2622/2013-TCU-Plenário)</t>
  </si>
  <si>
    <t>ITENS</t>
  </si>
  <si>
    <t>%</t>
  </si>
  <si>
    <t xml:space="preserve">R </t>
  </si>
  <si>
    <t>l</t>
  </si>
  <si>
    <t>Impostos/tributos</t>
  </si>
  <si>
    <t>Prefeitura do Municipio de Itirapina</t>
  </si>
  <si>
    <t>CONTADOR</t>
  </si>
  <si>
    <t>CARLOS ALBERTO RODRIGUES</t>
  </si>
  <si>
    <t>CRC/SP 176154/O-6</t>
  </si>
  <si>
    <t>Construção de edifícios</t>
  </si>
  <si>
    <t>Construção de rodovias e ferrovias</t>
  </si>
  <si>
    <t>Construção de redes de abastecimento de água, coleta de esgoto e construções correlatas</t>
  </si>
  <si>
    <t>Construção e manutenção de estações e redes de distribuição de energia elétrica</t>
  </si>
  <si>
    <t>Obras portuárias, marítmas e fluviais</t>
  </si>
  <si>
    <t>Sim</t>
  </si>
  <si>
    <t>Não</t>
  </si>
  <si>
    <t>Quartil</t>
  </si>
  <si>
    <t>1º</t>
  </si>
  <si>
    <t>2º</t>
  </si>
  <si>
    <t>3º</t>
  </si>
  <si>
    <t>Risco</t>
  </si>
  <si>
    <t>S + G</t>
  </si>
  <si>
    <t>Despesa Financeira</t>
  </si>
  <si>
    <t>Lucro</t>
  </si>
  <si>
    <t>Administração Central</t>
  </si>
  <si>
    <t>Seguro + Garantia</t>
  </si>
  <si>
    <t>Contribuição Previdenciária</t>
  </si>
  <si>
    <t>Gestor Contábil</t>
  </si>
  <si>
    <t>Taxa do BDI (%)</t>
  </si>
  <si>
    <t>SEM BDI</t>
  </si>
  <si>
    <t>COM BDI</t>
  </si>
  <si>
    <t>VALOR UNITÁRIO</t>
  </si>
  <si>
    <t>Fornecimento de materiais e equipamentos</t>
  </si>
  <si>
    <t xml:space="preserve">DEMONSTRATIVO DE COMPOSIÇÃO DO BDI (acórdão 2622/2013-TCU-Plenário) </t>
  </si>
  <si>
    <t>Data da Elaboração:</t>
  </si>
  <si>
    <t>Critério:</t>
  </si>
  <si>
    <t>PROPOSTA EMPRESA</t>
  </si>
  <si>
    <t>Vidro float monolítico verde de 6 mm</t>
  </si>
  <si>
    <t>Cabo de cobre de 4 mm², isolamento 0,6/1 kV - isolação em PVC 70°C</t>
  </si>
  <si>
    <t>41.11.116</t>
  </si>
  <si>
    <t>Luminária LED retangular para poste, fluxo luminoso de 5000 a 5500 lm - potência de 50W</t>
  </si>
  <si>
    <t>Luminária hermética de sobrepor, com difusor em policarbonato, para lâmpadas de 2 x 28 W/32 W/54 W</t>
  </si>
  <si>
    <t>Torneira clínica com volante tipo alavanca</t>
  </si>
  <si>
    <t>Tampão em ferro fundido, diâmetro de 600 mm, classe C 300 (ruptura &gt; 300 kN)</t>
  </si>
  <si>
    <t>50.05.072</t>
  </si>
  <si>
    <t>Luminária de emergência LED de sobrepor, para teto ou parede, autonomia mínima 2 horas</t>
  </si>
  <si>
    <t>54.20.050</t>
  </si>
  <si>
    <t>Bate rodas / limitador de pneus em resina</t>
  </si>
  <si>
    <t>69.10.152</t>
  </si>
  <si>
    <t>Faixa elevada para travessia de pedestres em massa asfáltica - lombofaixa de vias com execução de recapeamento</t>
  </si>
  <si>
    <t>Ondulação transversal em massa asfáltica - lombada tipo "A" de vias com execução de recapeamento</t>
  </si>
  <si>
    <t>Ondulação transversal em massa asfáltica - lombada tipo "B" de vias com execução de recapeamento</t>
  </si>
  <si>
    <t>Segregador (bate-roda) refletivo - resina</t>
  </si>
  <si>
    <t>Tacha refletiva monodirecional tipo III ou IV, prismática/vítrea - resina</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</si>
  <si>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</si>
  <si>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</si>
  <si>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</si>
  <si>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</si>
  <si>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</si>
  <si>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</si>
  <si>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</si>
  <si>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</si>
  <si>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</si>
  <si>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</si>
  <si>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</si>
  <si>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</si>
  <si>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</si>
  <si>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</si>
  <si>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</si>
  <si>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</si>
  <si>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</si>
  <si>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</si>
  <si>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</si>
  <si>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</si>
  <si>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</si>
  <si>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</si>
  <si>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</si>
  <si>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</si>
  <si>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EQDIA</t>
  </si>
  <si>
    <t>8.1</t>
  </si>
  <si>
    <t>8.2</t>
  </si>
  <si>
    <t>Deságio</t>
  </si>
  <si>
    <t>(Adi-Sup)</t>
  </si>
  <si>
    <t>10.20</t>
  </si>
  <si>
    <t>Reparos, conservações e complementos - GRUPO 10</t>
  </si>
  <si>
    <t>10.20.001</t>
  </si>
  <si>
    <t>Lubrificante em pasta para aplicação em barras de transferência de concreto</t>
  </si>
  <si>
    <t>11.01.621</t>
  </si>
  <si>
    <t>Concreto usinado, fck=30 MPa, fctm_k=4,2 Mpa</t>
  </si>
  <si>
    <t>Lona plástica - 150 micron</t>
  </si>
  <si>
    <t>Cura química de concreto, membrana líquida</t>
  </si>
  <si>
    <t>12.04.080</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</si>
  <si>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</si>
  <si>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</si>
  <si>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</si>
  <si>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</si>
  <si>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</si>
  <si>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</si>
  <si>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</si>
  <si>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</si>
  <si>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</si>
  <si>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</si>
  <si>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Recolocação de telha de barro tipo francesa</t>
  </si>
  <si>
    <t>Revestimento em placa de alumínio composto "ACM", espessura de 4 mm e acabamento em PVDF</t>
  </si>
  <si>
    <t>21.03.153</t>
  </si>
  <si>
    <t>Revestimento em placa de alumínio composto "ACM", espessura de 3 mm e acabamento em poliéster - uso interno</t>
  </si>
  <si>
    <t>Forro em painéis de gesso acartonado, acabamento liso com película em PVC - removível</t>
  </si>
  <si>
    <t>Escada marinheiro (em aço galvanizado)</t>
  </si>
  <si>
    <t>Escada marinheiro com guarda corpo (em aço galvanizado)</t>
  </si>
  <si>
    <t>34.20.382</t>
  </si>
  <si>
    <t>Bloco terminal conector até 65A / 600V, faixa de aplicação até 16 mm²</t>
  </si>
  <si>
    <t>Lâmpada fluorescente compacta "2U", base G-24Q-3 de 26 W</t>
  </si>
  <si>
    <t>Luminária LED retangular de sobrepor com difusor translúcido, 4000 K, fluxo luminoso de 3690 a 4800 lm, potência de 35 W a 41 W</t>
  </si>
  <si>
    <t>Haste de aterramento de 5/8" x 2,4 m</t>
  </si>
  <si>
    <t>Controlador de temperatura digital</t>
  </si>
  <si>
    <t>Torneira curta sem rosca para uso geral, em latão fundido cromado, DN= 1/2"</t>
  </si>
  <si>
    <t>Torneira curta sem rosca para uso geral, em latão fundido cromado, DN= 3/4"</t>
  </si>
  <si>
    <t>Válvula de esfera em aço carbono fundido, passagem plena, extremidades rosqueáveis, classe 300 libras para vapor e classe 600 libras para água, óleo e gás, DN= 1/2"</t>
  </si>
  <si>
    <t>Válvula de esfera em aço carbono fundido, passagem plena, extremidades rosqueáveis, classe 300 libras para vapor e classe 600 libras para água, óleo e gás, DN= 3/4"</t>
  </si>
  <si>
    <t>Válvula de esfera em aço carbono fundido, passagem plena, extremidades rosqueáveis, classe 300 libras para vapor e classe 600 libras para água, óleo e gás, DN= 1"</t>
  </si>
  <si>
    <t>Válvula de esfera em aço carbono fundido, passagem plena, extremidades rosqueáveis, classe 300 libras para vapor e classe 600 libras para água, óleo e gás, DN= 1.1/4"</t>
  </si>
  <si>
    <t>Válvula de esfera em aço carbono fundido, passagem plena, extremidades rosqueáveis, classe 300 libras para vapor saturado, DN= 2"</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</si>
  <si>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</si>
  <si>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</si>
  <si>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</si>
  <si>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</si>
  <si>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</si>
  <si>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</si>
  <si>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54.08.010</t>
  </si>
  <si>
    <t>Fibra em polipropileno (macrofibra), resistência residual 4,3+-0,3 Mpa</t>
  </si>
  <si>
    <t>54.08.011</t>
  </si>
  <si>
    <t>Fibra polimérica (microfibra anticrack), tenacidade mínima 5cN/dtex</t>
  </si>
  <si>
    <t xml:space="preserve">Amplificador de potência para VHF e CATV-50 dB, frequência 54 a 750 MHz  </t>
  </si>
  <si>
    <t>Antena WI-FI dual band access point, bandas simultâneas - 1750Mbps</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</si>
  <si>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</si>
  <si>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</si>
  <si>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</si>
  <si>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</si>
  <si>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</si>
  <si>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</si>
  <si>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</si>
  <si>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</si>
  <si>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</si>
  <si>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</si>
  <si>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</si>
  <si>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</si>
  <si>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</si>
  <si>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</si>
  <si>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</si>
  <si>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</si>
  <si>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</si>
  <si>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</si>
  <si>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</si>
  <si>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</si>
  <si>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</si>
  <si>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</si>
  <si>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</si>
  <si>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</si>
  <si>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</si>
  <si>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</si>
  <si>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</si>
  <si>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</si>
  <si>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</si>
  <si>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</si>
  <si>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</si>
  <si>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</si>
  <si>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</si>
  <si>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</si>
  <si>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</si>
  <si>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</si>
  <si>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</si>
  <si>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</si>
  <si>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</si>
  <si>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</si>
  <si>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</si>
  <si>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</si>
  <si>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</si>
  <si>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</si>
  <si>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</si>
  <si>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</si>
  <si>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</si>
  <si>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</si>
  <si>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</si>
  <si>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</si>
  <si>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</si>
  <si>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</si>
  <si>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</si>
  <si>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</si>
  <si>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</si>
  <si>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</si>
  <si>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</si>
  <si>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</si>
  <si>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</si>
  <si>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</si>
  <si>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</si>
  <si>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</si>
  <si>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</si>
  <si>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</si>
  <si>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</si>
  <si>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</si>
  <si>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</si>
  <si>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</si>
  <si>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</si>
  <si>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</si>
  <si>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</si>
  <si>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</si>
  <si>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</si>
  <si>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</si>
  <si>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</si>
  <si>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</si>
  <si>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</si>
  <si>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</si>
  <si>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</si>
  <si>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</si>
  <si>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</si>
  <si>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</si>
  <si>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</si>
  <si>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</si>
  <si>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</si>
  <si>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</si>
  <si>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</si>
  <si>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</si>
  <si>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</si>
  <si>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</si>
  <si>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</si>
  <si>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</si>
  <si>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</si>
  <si>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</si>
  <si>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</si>
  <si>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</si>
  <si>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</si>
  <si>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</si>
  <si>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</si>
  <si>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</si>
  <si>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</si>
  <si>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</si>
  <si>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</si>
  <si>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</si>
  <si>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</si>
  <si>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</si>
  <si>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</si>
  <si>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</si>
  <si>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</si>
  <si>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</si>
  <si>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</si>
  <si>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</si>
  <si>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</si>
  <si>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</si>
  <si>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</si>
  <si>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</si>
  <si>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</si>
  <si>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</si>
  <si>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</si>
  <si>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</si>
  <si>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</si>
  <si>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</si>
  <si>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</si>
  <si>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</si>
  <si>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</si>
  <si>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</si>
  <si>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</si>
  <si>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</si>
  <si>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</si>
  <si>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</si>
  <si>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</si>
  <si>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</si>
  <si>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</si>
  <si>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</si>
  <si>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</si>
  <si>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</si>
  <si>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</si>
  <si>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</si>
  <si>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</si>
  <si>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</si>
  <si>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</si>
  <si>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</si>
  <si>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</si>
  <si>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</si>
  <si>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</si>
  <si>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</si>
  <si>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</si>
  <si>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</si>
  <si>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</si>
  <si>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</si>
  <si>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</si>
  <si>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</si>
  <si>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</si>
  <si>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</si>
  <si>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</si>
  <si>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</si>
  <si>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</si>
  <si>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</si>
  <si>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</si>
  <si>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</si>
  <si>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</si>
  <si>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</si>
  <si>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</si>
  <si>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</si>
  <si>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</si>
  <si>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</si>
  <si>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</si>
  <si>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</si>
  <si>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</si>
  <si>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</si>
  <si>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</si>
  <si>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</si>
  <si>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</si>
  <si>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</si>
  <si>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</si>
  <si>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</si>
  <si>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</si>
  <si>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</si>
  <si>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</si>
  <si>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</si>
  <si>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</si>
  <si>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</si>
  <si>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</si>
  <si>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</si>
  <si>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</si>
  <si>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</si>
  <si>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</si>
  <si>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</si>
  <si>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</si>
  <si>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</si>
  <si>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</si>
  <si>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</si>
  <si>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</si>
  <si>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</si>
  <si>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</si>
  <si>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</si>
  <si>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</si>
  <si>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</si>
  <si>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</si>
  <si>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</si>
  <si>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</si>
  <si>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</si>
  <si>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</si>
  <si>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</si>
  <si>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</si>
  <si>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</si>
  <si>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</si>
  <si>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</si>
  <si>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</si>
  <si>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</si>
  <si>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</si>
  <si>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</si>
  <si>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</si>
  <si>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</si>
  <si>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</si>
  <si>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</si>
  <si>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</si>
  <si>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</si>
  <si>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</si>
  <si>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</si>
  <si>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</si>
  <si>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</si>
  <si>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</si>
  <si>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</si>
  <si>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</si>
  <si>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</si>
  <si>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</si>
  <si>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</si>
  <si>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</si>
  <si>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</si>
  <si>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</si>
  <si>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PAREDE DE MADEIRA COMPENSADA PARA CONSTRUÇÃO TEMPORÁRIA EM CHAPA DUPLA, INTERNA, COM ÁREA LÍQUIDA MENOR QUE 6 M², SEM VÃO. AF_05/2018</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</si>
  <si>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</si>
  <si>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</si>
  <si>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</si>
  <si>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</si>
  <si>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</si>
  <si>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</si>
  <si>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</si>
  <si>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</si>
  <si>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</si>
  <si>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</si>
  <si>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</si>
  <si>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</si>
  <si>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</si>
  <si>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</si>
  <si>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</si>
  <si>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</si>
  <si>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</si>
  <si>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</si>
  <si>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</si>
  <si>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</si>
  <si>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</si>
  <si>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</si>
  <si>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</si>
  <si>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</si>
  <si>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</si>
  <si>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</si>
  <si>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</si>
  <si>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</si>
  <si>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</si>
  <si>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</si>
  <si>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</si>
  <si>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</si>
  <si>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</si>
  <si>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</si>
  <si>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</si>
  <si>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</si>
  <si>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</si>
  <si>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</si>
  <si>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</si>
  <si>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</si>
  <si>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</si>
  <si>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AF_05/2023</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</si>
  <si>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</si>
  <si>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</si>
  <si>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</si>
  <si>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</si>
  <si>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</si>
  <si>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</si>
  <si>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</si>
  <si>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</si>
  <si>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</si>
  <si>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</si>
  <si>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</si>
  <si>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</si>
  <si>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</si>
  <si>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</si>
  <si>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</si>
  <si>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</si>
  <si>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</si>
  <si>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</si>
  <si>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</si>
  <si>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</si>
  <si>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</si>
  <si>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</si>
  <si>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</si>
  <si>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</si>
  <si>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</si>
  <si>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</si>
  <si>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</si>
  <si>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</si>
  <si>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</si>
  <si>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</si>
  <si>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</si>
  <si>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</si>
  <si>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</si>
  <si>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</si>
  <si>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</si>
  <si>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</si>
  <si>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</si>
  <si>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</si>
  <si>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</si>
  <si>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</si>
  <si>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</si>
  <si>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</si>
  <si>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</si>
  <si>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</si>
  <si>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</si>
  <si>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</si>
  <si>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</si>
  <si>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</si>
  <si>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</si>
  <si>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</si>
  <si>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</si>
  <si>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</si>
  <si>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</si>
  <si>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</si>
  <si>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</si>
  <si>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</si>
  <si>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</si>
  <si>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</si>
  <si>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</si>
  <si>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</si>
  <si>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</si>
  <si>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</si>
  <si>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</si>
  <si>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</si>
  <si>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</si>
  <si>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</si>
  <si>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</si>
  <si>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</si>
  <si>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</si>
  <si>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</si>
  <si>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</si>
  <si>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</si>
  <si>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</si>
  <si>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</si>
  <si>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</si>
  <si>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</si>
  <si>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</si>
  <si>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</si>
  <si>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</si>
  <si>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</si>
  <si>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</si>
  <si>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</si>
  <si>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</si>
  <si>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</si>
  <si>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</si>
  <si>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</si>
  <si>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</si>
  <si>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</si>
  <si>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</si>
  <si>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</si>
  <si>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</si>
  <si>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</si>
  <si>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</si>
  <si>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</si>
  <si>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</si>
  <si>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</si>
  <si>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</si>
  <si>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</si>
  <si>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</si>
  <si>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</si>
  <si>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</si>
  <si>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</si>
  <si>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</si>
  <si>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</si>
  <si>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</si>
  <si>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</si>
  <si>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</si>
  <si>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</si>
  <si>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</si>
  <si>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</si>
  <si>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</si>
  <si>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</si>
  <si>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</si>
  <si>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</si>
  <si>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</si>
  <si>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</si>
  <si>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</si>
  <si>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</si>
  <si>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</si>
  <si>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</si>
  <si>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</si>
  <si>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</si>
  <si>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</si>
  <si>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</si>
  <si>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</si>
  <si>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</si>
  <si>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</si>
  <si>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</si>
  <si>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</si>
  <si>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</si>
  <si>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</si>
  <si>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</si>
  <si>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</si>
  <si>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</si>
  <si>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</si>
  <si>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</si>
  <si>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</si>
  <si>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</si>
  <si>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</si>
  <si>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</si>
  <si>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</si>
  <si>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</si>
  <si>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</si>
  <si>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</si>
  <si>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</si>
  <si>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</si>
  <si>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</si>
  <si>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</si>
  <si>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</si>
  <si>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</si>
  <si>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</si>
  <si>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</si>
  <si>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</si>
  <si>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</si>
  <si>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</si>
  <si>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</si>
  <si>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</si>
  <si>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</si>
  <si>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</si>
  <si>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</si>
  <si>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</si>
  <si>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</si>
  <si>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</si>
  <si>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</si>
  <si>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</si>
  <si>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</si>
  <si>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</si>
  <si>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</si>
  <si>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</si>
  <si>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</si>
  <si>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</si>
  <si>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</si>
  <si>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</si>
  <si>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</si>
  <si>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</si>
  <si>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</si>
  <si>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</si>
  <si>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</si>
  <si>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</si>
  <si>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</si>
  <si>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</si>
  <si>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</si>
  <si>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</si>
  <si>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</si>
  <si>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</si>
  <si>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AF_05/2023</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</si>
  <si>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</si>
  <si>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</si>
  <si>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</si>
  <si>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</si>
  <si>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</si>
  <si>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</si>
  <si>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</si>
  <si>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</si>
  <si>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</si>
  <si>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</si>
  <si>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</si>
  <si>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</si>
  <si>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</si>
  <si>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</si>
  <si>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</si>
  <si>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</si>
  <si>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</si>
  <si>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</si>
  <si>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</si>
  <si>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</si>
  <si>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</si>
  <si>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</si>
  <si>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</si>
  <si>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</si>
  <si>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</si>
  <si>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</si>
  <si>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</si>
  <si>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</si>
  <si>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</si>
  <si>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</si>
  <si>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</si>
  <si>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</si>
  <si>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</si>
  <si>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</si>
  <si>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</si>
  <si>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</si>
  <si>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</si>
  <si>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</si>
  <si>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</si>
  <si>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</si>
  <si>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</si>
  <si>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</si>
  <si>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</si>
  <si>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</si>
  <si>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</si>
  <si>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</si>
  <si>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</si>
  <si>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</si>
  <si>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</si>
  <si>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</si>
  <si>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</si>
  <si>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</si>
  <si>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</si>
  <si>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</si>
  <si>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</si>
  <si>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</si>
  <si>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</si>
  <si>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</si>
  <si>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</si>
  <si>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</si>
  <si>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</si>
  <si>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</si>
  <si>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</si>
  <si>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</si>
  <si>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</si>
  <si>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</si>
  <si>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</si>
  <si>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</si>
  <si>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</si>
  <si>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</si>
  <si>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</si>
  <si>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</si>
  <si>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</si>
  <si>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</si>
  <si>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</si>
  <si>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</si>
  <si>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</si>
  <si>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</si>
  <si>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</si>
  <si>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</si>
  <si>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</si>
  <si>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</si>
  <si>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</si>
  <si>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</si>
  <si>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</si>
  <si>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</si>
  <si>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</si>
  <si>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</si>
  <si>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</si>
  <si>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</si>
  <si>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</si>
  <si>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</si>
  <si>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</si>
  <si>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</si>
  <si>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</si>
  <si>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</si>
  <si>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</si>
  <si>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</si>
  <si>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</si>
  <si>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</si>
  <si>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</si>
  <si>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</si>
  <si>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</si>
  <si>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</si>
  <si>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</si>
  <si>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</si>
  <si>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</si>
  <si>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</si>
  <si>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</si>
  <si>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</si>
  <si>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</si>
  <si>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</si>
  <si>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</si>
  <si>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</si>
  <si>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</si>
  <si>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</si>
  <si>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</si>
  <si>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</si>
  <si>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</si>
  <si>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</si>
  <si>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</si>
  <si>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</si>
  <si>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</si>
  <si>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</si>
  <si>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</si>
  <si>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</si>
  <si>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</si>
  <si>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</si>
  <si>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</si>
  <si>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</si>
  <si>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</si>
  <si>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</si>
  <si>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</si>
  <si>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</si>
  <si>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</si>
  <si>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</si>
  <si>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</si>
  <si>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</si>
  <si>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</si>
  <si>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</si>
  <si>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</si>
  <si>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</si>
  <si>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</si>
  <si>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</si>
  <si>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</si>
  <si>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</si>
  <si>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</si>
  <si>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</si>
  <si>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</si>
  <si>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</si>
  <si>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</si>
  <si>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</si>
  <si>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</si>
  <si>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</si>
  <si>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</si>
  <si>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</si>
  <si>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</si>
  <si>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</si>
  <si>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</si>
  <si>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</si>
  <si>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</si>
  <si>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</si>
  <si>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</si>
  <si>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</si>
  <si>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</si>
  <si>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</si>
  <si>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</si>
  <si>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</si>
  <si>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</si>
  <si>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</si>
  <si>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</si>
  <si>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</si>
  <si>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</si>
  <si>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</si>
  <si>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</si>
  <si>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</si>
  <si>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</si>
  <si>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</si>
  <si>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</si>
  <si>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</si>
  <si>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</si>
  <si>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</si>
  <si>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</si>
  <si>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</si>
  <si>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</si>
  <si>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</si>
  <si>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</si>
  <si>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</si>
  <si>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</si>
  <si>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</si>
  <si>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</si>
  <si>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</si>
  <si>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</si>
  <si>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</si>
  <si>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</si>
  <si>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</si>
  <si>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</si>
  <si>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</si>
  <si>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</si>
  <si>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</si>
  <si>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</si>
  <si>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</si>
  <si>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</si>
  <si>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</si>
  <si>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</si>
  <si>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</si>
  <si>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</si>
  <si>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</si>
  <si>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</si>
  <si>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</si>
  <si>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</si>
  <si>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</si>
  <si>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</si>
  <si>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</si>
  <si>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</si>
  <si>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</si>
  <si>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</si>
  <si>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</si>
  <si>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</si>
  <si>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</si>
  <si>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</si>
  <si>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</si>
  <si>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</si>
  <si>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</si>
  <si>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</si>
  <si>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</si>
  <si>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</si>
  <si>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</si>
  <si>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</si>
  <si>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</si>
  <si>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</si>
  <si>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</si>
  <si>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</si>
  <si>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</si>
  <si>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</si>
  <si>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</si>
  <si>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</si>
  <si>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</si>
  <si>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</si>
  <si>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</si>
  <si>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</si>
  <si>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</si>
  <si>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</si>
  <si>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</si>
  <si>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</si>
  <si>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</si>
  <si>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</si>
  <si>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</si>
  <si>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</si>
  <si>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</si>
  <si>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</si>
  <si>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</si>
  <si>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</si>
  <si>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</si>
  <si>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</si>
  <si>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</si>
  <si>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</si>
  <si>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</si>
  <si>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</si>
  <si>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</si>
  <si>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</si>
  <si>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</si>
  <si>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</si>
  <si>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</si>
  <si>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</si>
  <si>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</si>
  <si>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</si>
  <si>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</si>
  <si>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</si>
  <si>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</si>
  <si>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</si>
  <si>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</si>
  <si>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</si>
  <si>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</si>
  <si>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</si>
  <si>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</si>
  <si>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</si>
  <si>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</si>
  <si>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</si>
  <si>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</si>
  <si>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</si>
  <si>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</si>
  <si>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</si>
  <si>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</si>
  <si>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</si>
  <si>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</si>
  <si>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</si>
  <si>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</si>
  <si>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</si>
  <si>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</si>
  <si>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</si>
  <si>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</si>
  <si>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</si>
  <si>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</si>
  <si>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</si>
  <si>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</si>
  <si>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</si>
  <si>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</si>
  <si>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</si>
  <si>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</si>
  <si>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</si>
  <si>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</si>
  <si>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</si>
  <si>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</si>
  <si>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</si>
  <si>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</si>
  <si>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</si>
  <si>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</si>
  <si>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</si>
  <si>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</si>
  <si>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</si>
  <si>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</si>
  <si>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</si>
  <si>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</si>
  <si>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</si>
  <si>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</si>
  <si>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</si>
  <si>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</si>
  <si>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</si>
  <si>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</si>
  <si>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</si>
  <si>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</si>
  <si>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</si>
  <si>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</si>
  <si>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</si>
  <si>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</si>
  <si>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</si>
  <si>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</si>
  <si>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</si>
  <si>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</si>
  <si>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</si>
  <si>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</si>
  <si>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</si>
  <si>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</si>
  <si>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</si>
  <si>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</si>
  <si>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</si>
  <si>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</si>
  <si>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</si>
  <si>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</si>
  <si>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</si>
  <si>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</si>
  <si>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</si>
  <si>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</si>
  <si>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</si>
  <si>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</si>
  <si>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</si>
  <si>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</si>
  <si>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</si>
  <si>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</si>
  <si>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</si>
  <si>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</si>
  <si>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</si>
  <si>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</si>
  <si>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</si>
  <si>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</si>
  <si>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</si>
  <si>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</si>
  <si>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</si>
  <si>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</si>
  <si>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</si>
  <si>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</si>
  <si>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</si>
  <si>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</si>
  <si>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</si>
  <si>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</si>
  <si>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</si>
  <si>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</si>
  <si>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</si>
  <si>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</si>
  <si>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</si>
  <si>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</si>
  <si>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</si>
  <si>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</si>
  <si>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</si>
  <si>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</si>
  <si>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</si>
  <si>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</si>
  <si>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</si>
  <si>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</si>
  <si>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</si>
  <si>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</si>
  <si>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</si>
  <si>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</si>
  <si>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</si>
  <si>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</si>
  <si>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</si>
  <si>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</si>
  <si>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</si>
  <si>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</si>
  <si>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</si>
  <si>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</si>
  <si>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</si>
  <si>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</si>
  <si>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</si>
  <si>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</si>
  <si>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</si>
  <si>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</si>
  <si>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</si>
  <si>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</si>
  <si>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</si>
  <si>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</si>
  <si>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</si>
  <si>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</si>
  <si>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</si>
  <si>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</si>
  <si>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</si>
  <si>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</si>
  <si>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</si>
  <si>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</si>
  <si>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</si>
  <si>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</si>
  <si>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</si>
  <si>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</si>
  <si>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</si>
  <si>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</si>
  <si>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</si>
  <si>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</si>
  <si>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</si>
  <si>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</si>
  <si>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</si>
  <si>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</si>
  <si>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</si>
  <si>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</si>
  <si>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</si>
  <si>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</si>
  <si>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</si>
  <si>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</si>
  <si>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</si>
  <si>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</si>
  <si>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</si>
  <si>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</si>
  <si>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</si>
  <si>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</si>
  <si>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</si>
  <si>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</si>
  <si>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</si>
  <si>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</si>
  <si>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</si>
  <si>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</si>
  <si>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</si>
  <si>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</si>
  <si>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</si>
  <si>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</si>
  <si>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</si>
  <si>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</si>
  <si>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</si>
  <si>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</si>
  <si>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</si>
  <si>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</si>
  <si>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</si>
  <si>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</si>
  <si>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</si>
  <si>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</si>
  <si>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</si>
  <si>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</si>
  <si>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</si>
  <si>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</si>
  <si>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</si>
  <si>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</si>
  <si>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</si>
  <si>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</si>
  <si>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</si>
  <si>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</si>
  <si>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</si>
  <si>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</si>
  <si>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</si>
  <si>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</si>
  <si>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</si>
  <si>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</si>
  <si>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</si>
  <si>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</si>
  <si>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</si>
  <si>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</si>
  <si>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</si>
  <si>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</si>
  <si>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</si>
  <si>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</si>
  <si>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</si>
  <si>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</si>
  <si>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</si>
  <si>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</si>
  <si>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</si>
  <si>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</si>
  <si>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</si>
  <si>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</si>
  <si>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</si>
  <si>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</si>
  <si>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</si>
  <si>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</si>
  <si>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</si>
  <si>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</si>
  <si>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</si>
  <si>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</si>
  <si>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</si>
  <si>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</si>
  <si>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</si>
  <si>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</si>
  <si>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</si>
  <si>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</si>
  <si>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</si>
  <si>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</si>
  <si>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</si>
  <si>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</si>
  <si>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</si>
  <si>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</si>
  <si>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</si>
  <si>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</si>
  <si>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</si>
  <si>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</si>
  <si>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</si>
  <si>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</si>
  <si>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</si>
  <si>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</si>
  <si>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</si>
  <si>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</si>
  <si>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</si>
  <si>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</si>
  <si>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</si>
  <si>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</si>
  <si>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</si>
  <si>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</si>
  <si>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</si>
  <si>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</si>
  <si>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</si>
  <si>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</si>
  <si>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</si>
  <si>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</si>
  <si>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</si>
  <si>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</si>
  <si>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</si>
  <si>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</si>
  <si>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</si>
  <si>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</si>
  <si>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</si>
  <si>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</si>
  <si>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</si>
  <si>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</si>
  <si>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</si>
  <si>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</si>
  <si>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</si>
  <si>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</si>
  <si>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</si>
  <si>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</si>
  <si>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</si>
  <si>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</si>
  <si>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</si>
  <si>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</si>
  <si>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</si>
  <si>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</si>
  <si>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</si>
  <si>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</si>
  <si>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</si>
  <si>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</si>
  <si>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</si>
  <si>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</si>
  <si>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</si>
  <si>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</si>
  <si>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</si>
  <si>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</si>
  <si>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</si>
  <si>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</si>
  <si>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</si>
  <si>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</si>
  <si>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</si>
  <si>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</si>
  <si>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</si>
  <si>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</si>
  <si>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</si>
  <si>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</si>
  <si>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</si>
  <si>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</si>
  <si>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</si>
  <si>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</si>
  <si>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</si>
  <si>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</si>
  <si>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</si>
  <si>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</si>
  <si>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</si>
  <si>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</si>
  <si>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</si>
  <si>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</si>
  <si>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</si>
  <si>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</si>
  <si>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</si>
  <si>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</si>
  <si>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</si>
  <si>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</si>
  <si>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</si>
  <si>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</si>
  <si>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</si>
  <si>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</si>
  <si>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</si>
  <si>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</si>
  <si>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</si>
  <si>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</si>
  <si>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</si>
  <si>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</si>
  <si>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</si>
  <si>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</si>
  <si>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</si>
  <si>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</si>
  <si>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</si>
  <si>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</si>
  <si>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</si>
  <si>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</si>
  <si>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</si>
  <si>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</si>
  <si>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</si>
  <si>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</si>
  <si>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</si>
  <si>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</si>
  <si>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</si>
  <si>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</si>
  <si>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</si>
  <si>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</si>
  <si>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</si>
  <si>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</si>
  <si>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</si>
  <si>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</si>
  <si>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</si>
  <si>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</si>
  <si>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</si>
  <si>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</si>
  <si>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</si>
  <si>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</si>
  <si>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</si>
  <si>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</si>
  <si>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</si>
  <si>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</si>
  <si>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</si>
  <si>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</si>
  <si>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</si>
  <si>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</si>
  <si>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</si>
  <si>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</si>
  <si>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</si>
  <si>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</si>
  <si>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</si>
  <si>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</si>
  <si>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</si>
  <si>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</si>
  <si>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</si>
  <si>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</si>
  <si>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</si>
  <si>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</si>
  <si>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</si>
  <si>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</si>
  <si>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</si>
  <si>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</si>
  <si>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</si>
  <si>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</si>
  <si>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</si>
  <si>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</si>
  <si>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</si>
  <si>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</si>
  <si>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</si>
  <si>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</si>
  <si>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</si>
  <si>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</si>
  <si>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</si>
  <si>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</si>
  <si>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</si>
  <si>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</si>
  <si>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</si>
  <si>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</si>
  <si>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</si>
  <si>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</si>
  <si>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</si>
  <si>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</si>
  <si>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</si>
  <si>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</si>
  <si>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</si>
  <si>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</si>
  <si>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</si>
  <si>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</si>
  <si>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</si>
  <si>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</si>
  <si>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</si>
  <si>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</si>
  <si>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</si>
  <si>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</si>
  <si>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</si>
  <si>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</si>
  <si>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</si>
  <si>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</si>
  <si>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</si>
  <si>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</si>
  <si>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</si>
  <si>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</si>
  <si>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</si>
  <si>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</si>
  <si>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</si>
  <si>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</si>
  <si>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</si>
  <si>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</si>
  <si>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</si>
  <si>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</si>
  <si>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</si>
  <si>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</si>
  <si>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</si>
  <si>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</si>
  <si>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</si>
  <si>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</si>
  <si>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</si>
  <si>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</si>
  <si>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</si>
  <si>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</si>
  <si>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</si>
  <si>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</si>
  <si>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</si>
  <si>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</si>
  <si>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</si>
  <si>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</si>
  <si>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</si>
  <si>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</si>
  <si>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</si>
  <si>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</si>
  <si>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</si>
  <si>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</si>
  <si>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</si>
  <si>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</si>
  <si>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</si>
  <si>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</si>
  <si>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</si>
  <si>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</si>
  <si>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</si>
  <si>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</si>
  <si>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</si>
  <si>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</si>
  <si>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</si>
  <si>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</si>
  <si>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</si>
  <si>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</si>
  <si>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</si>
  <si>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</si>
  <si>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</si>
  <si>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</si>
  <si>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</si>
  <si>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</si>
  <si>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</si>
  <si>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</si>
  <si>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</si>
  <si>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</si>
  <si>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</si>
  <si>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</si>
  <si>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</si>
  <si>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</si>
  <si>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</si>
  <si>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</si>
  <si>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</si>
  <si>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</si>
  <si>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</si>
  <si>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</si>
  <si>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</si>
  <si>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</si>
  <si>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</si>
  <si>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</si>
  <si>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</si>
  <si>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</si>
  <si>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</si>
  <si>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</si>
  <si>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</si>
  <si>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</si>
  <si>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</si>
  <si>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</si>
  <si>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</si>
  <si>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</si>
  <si>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</si>
  <si>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</si>
  <si>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</si>
  <si>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</si>
  <si>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</si>
  <si>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</si>
  <si>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</si>
  <si>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</si>
  <si>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</si>
  <si>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</si>
  <si>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</si>
  <si>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</si>
  <si>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</si>
  <si>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</si>
  <si>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</si>
  <si>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</si>
  <si>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</si>
  <si>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</si>
  <si>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</si>
  <si>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</si>
  <si>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</si>
  <si>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</si>
  <si>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</si>
  <si>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</si>
  <si>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</si>
  <si>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</si>
  <si>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</si>
  <si>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</si>
  <si>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</si>
  <si>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</si>
  <si>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</si>
  <si>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</si>
  <si>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</si>
  <si>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</si>
  <si>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</si>
  <si>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</si>
  <si>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</si>
  <si>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</si>
  <si>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</si>
  <si>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</si>
  <si>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</si>
  <si>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</si>
  <si>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</si>
  <si>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</si>
  <si>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</si>
  <si>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</si>
  <si>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</si>
  <si>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</si>
  <si>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</si>
  <si>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</si>
  <si>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</si>
  <si>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</si>
  <si>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</si>
  <si>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</si>
  <si>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</si>
  <si>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</si>
  <si>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</si>
  <si>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</si>
  <si>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</si>
  <si>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</si>
  <si>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</si>
  <si>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</si>
  <si>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</si>
  <si>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</si>
  <si>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</si>
  <si>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</si>
  <si>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</si>
  <si>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</si>
  <si>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</si>
  <si>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</si>
  <si>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</si>
  <si>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</si>
  <si>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</si>
  <si>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</si>
  <si>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</si>
  <si>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</si>
  <si>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</si>
  <si>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</si>
  <si>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</si>
  <si>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</si>
  <si>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</si>
  <si>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</si>
  <si>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</si>
  <si>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</si>
  <si>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</si>
  <si>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</si>
  <si>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</si>
  <si>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</si>
  <si>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</si>
  <si>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</si>
  <si>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</si>
  <si>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</si>
  <si>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</si>
  <si>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</si>
  <si>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</si>
  <si>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</si>
  <si>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</si>
  <si>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</si>
  <si>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</si>
  <si>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</si>
  <si>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</si>
  <si>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</si>
  <si>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</si>
  <si>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</si>
  <si>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</si>
  <si>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</si>
  <si>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</si>
  <si>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</si>
  <si>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</si>
  <si>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</si>
  <si>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</si>
  <si>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</si>
  <si>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</si>
  <si>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</si>
  <si>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</si>
  <si>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</si>
  <si>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</si>
  <si>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</si>
  <si>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</si>
  <si>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</si>
  <si>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</si>
  <si>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</si>
  <si>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</si>
  <si>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</si>
  <si>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</si>
  <si>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</si>
  <si>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</si>
  <si>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</si>
  <si>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</si>
  <si>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</si>
  <si>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</si>
  <si>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</si>
  <si>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</si>
  <si>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</si>
  <si>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</si>
  <si>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</si>
  <si>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</si>
  <si>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</si>
  <si>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</si>
  <si>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</si>
  <si>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</si>
  <si>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</si>
  <si>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</si>
  <si>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</si>
  <si>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</si>
  <si>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</si>
  <si>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</si>
  <si>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</si>
  <si>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</si>
  <si>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</si>
  <si>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</si>
  <si>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</si>
  <si>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</si>
  <si>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</si>
  <si>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</si>
  <si>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</si>
  <si>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</si>
  <si>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</si>
  <si>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</si>
  <si>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</si>
  <si>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</si>
  <si>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</si>
  <si>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</si>
  <si>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</si>
  <si>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</si>
  <si>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</si>
  <si>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</si>
  <si>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</si>
  <si>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</si>
  <si>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</si>
  <si>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</si>
  <si>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</si>
  <si>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</si>
  <si>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</si>
  <si>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</si>
  <si>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</si>
  <si>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</si>
  <si>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</si>
  <si>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</si>
  <si>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</si>
  <si>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</si>
  <si>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</si>
  <si>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</si>
  <si>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</si>
  <si>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</si>
  <si>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</si>
  <si>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</si>
  <si>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</si>
  <si>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</si>
  <si>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</si>
  <si>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</si>
  <si>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</si>
  <si>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</si>
  <si>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</si>
  <si>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</si>
  <si>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</si>
  <si>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</si>
  <si>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</si>
  <si>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</si>
  <si>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</si>
  <si>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</si>
  <si>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</si>
  <si>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</si>
  <si>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</si>
  <si>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</si>
  <si>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</si>
  <si>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</si>
  <si>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</si>
  <si>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</si>
  <si>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</si>
  <si>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</si>
  <si>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</si>
  <si>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</si>
  <si>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</si>
  <si>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</si>
  <si>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</si>
  <si>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AF_12/2020_PA</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</si>
  <si>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</si>
  <si>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</si>
  <si>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AF_12/2020_PA</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</si>
  <si>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</si>
  <si>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</si>
  <si>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</si>
  <si>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</si>
  <si>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</si>
  <si>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</si>
  <si>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</si>
  <si>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</si>
  <si>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</si>
  <si>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</si>
  <si>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</si>
  <si>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</si>
  <si>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</si>
  <si>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</si>
  <si>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</si>
  <si>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</si>
  <si>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</si>
  <si>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</si>
  <si>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</si>
  <si>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</si>
  <si>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</si>
  <si>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</si>
  <si>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</si>
  <si>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</si>
  <si>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</si>
  <si>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</si>
  <si>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</si>
  <si>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</si>
  <si>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</si>
  <si>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</si>
  <si>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</si>
  <si>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</si>
  <si>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</si>
  <si>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</si>
  <si>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</si>
  <si>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</si>
  <si>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</si>
  <si>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</si>
  <si>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</si>
  <si>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</si>
  <si>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</si>
  <si>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</si>
  <si>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</si>
  <si>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</si>
  <si>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</si>
  <si>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</si>
  <si>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</si>
  <si>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</si>
  <si>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</si>
  <si>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</si>
  <si>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</si>
  <si>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</si>
  <si>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</si>
  <si>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</si>
  <si>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</si>
  <si>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</si>
  <si>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</si>
  <si>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</si>
  <si>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</si>
  <si>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</si>
  <si>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ACRÉSCIMO PARA POÇO DE VISITA CIRCULAR PARA ESGOTO, EM CONCRETO PRÉ-MOLDADO, DIÂMETRO INTERNO = 0,8 M. AF_12/2020</t>
  </si>
  <si>
    <t>BASE PARA POÇO DE VISITA CIRCULAR PARA ESGOTO, EM CONCRETO PRÉ-MOLDADO, DIÂMETRO INTERNO = 1,0 M, PROFUNDIDADE = 1,35 M, EXCLUINDO TAMPÃO. AF_12/2020_PA</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</si>
  <si>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</si>
  <si>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</si>
  <si>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AF_12/2020_PA</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</si>
  <si>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</si>
  <si>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AF_12/2020_PA</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</si>
  <si>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</si>
  <si>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</si>
  <si>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AF_12/2020_PA</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</si>
  <si>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</si>
  <si>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</si>
  <si>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</si>
  <si>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</si>
  <si>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</si>
  <si>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</si>
  <si>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</si>
  <si>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</si>
  <si>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</si>
  <si>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</si>
  <si>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</si>
  <si>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</si>
  <si>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</si>
  <si>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</si>
  <si>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</si>
  <si>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</si>
  <si>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</si>
  <si>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</si>
  <si>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</si>
  <si>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</si>
  <si>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</si>
  <si>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</si>
  <si>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</si>
  <si>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</si>
  <si>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</si>
  <si>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</si>
  <si>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</si>
  <si>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</si>
  <si>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</si>
  <si>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</si>
  <si>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</si>
  <si>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</si>
  <si>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</si>
  <si>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</si>
  <si>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</si>
  <si>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</si>
  <si>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AF_12/2020_PA</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</si>
  <si>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</si>
  <si>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</si>
  <si>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</si>
  <si>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</si>
  <si>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</si>
  <si>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</si>
  <si>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</si>
  <si>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</si>
  <si>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</si>
  <si>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</si>
  <si>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</si>
  <si>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</si>
  <si>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</si>
  <si>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</si>
  <si>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</si>
  <si>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</si>
  <si>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</si>
  <si>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</si>
  <si>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</si>
  <si>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</si>
  <si>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</si>
  <si>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</si>
  <si>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</si>
  <si>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</si>
  <si>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</si>
  <si>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</si>
  <si>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</si>
  <si>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</si>
  <si>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</si>
  <si>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</si>
  <si>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</si>
  <si>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</si>
  <si>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</si>
  <si>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</si>
  <si>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</si>
  <si>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</si>
  <si>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</si>
  <si>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</si>
  <si>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</si>
  <si>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</si>
  <si>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</si>
  <si>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</si>
  <si>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</si>
  <si>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</si>
  <si>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</si>
  <si>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</si>
  <si>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</si>
  <si>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</si>
  <si>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</si>
  <si>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</si>
  <si>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</si>
  <si>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</si>
  <si>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</si>
  <si>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</si>
  <si>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</si>
  <si>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</si>
  <si>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</si>
  <si>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</si>
  <si>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</si>
  <si>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</si>
  <si>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</si>
  <si>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</si>
  <si>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</si>
  <si>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</si>
  <si>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</si>
  <si>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</si>
  <si>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</si>
  <si>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</si>
  <si>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</si>
  <si>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</si>
  <si>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</si>
  <si>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</si>
  <si>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</si>
  <si>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</si>
  <si>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</si>
  <si>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</si>
  <si>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</si>
  <si>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</si>
  <si>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</si>
  <si>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</si>
  <si>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</si>
  <si>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</si>
  <si>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</si>
  <si>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</si>
  <si>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</si>
  <si>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</si>
  <si>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</si>
  <si>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</si>
  <si>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</si>
  <si>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</si>
  <si>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</si>
  <si>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</si>
  <si>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</si>
  <si>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</si>
  <si>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</si>
  <si>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</si>
  <si>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</si>
  <si>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</si>
  <si>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</si>
  <si>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</si>
  <si>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</si>
  <si>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</si>
  <si>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</si>
  <si>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</si>
  <si>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</si>
  <si>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</si>
  <si>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</si>
  <si>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</si>
  <si>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</si>
  <si>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</si>
  <si>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</si>
  <si>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</si>
  <si>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</si>
  <si>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</si>
  <si>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</si>
  <si>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</si>
  <si>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</si>
  <si>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</si>
  <si>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</si>
  <si>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</si>
  <si>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</si>
  <si>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</si>
  <si>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</si>
  <si>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</si>
  <si>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</si>
  <si>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</si>
  <si>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</si>
  <si>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</si>
  <si>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</si>
  <si>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</si>
  <si>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</si>
  <si>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</si>
  <si>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</si>
  <si>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</si>
  <si>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</si>
  <si>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</si>
  <si>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</si>
  <si>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</si>
  <si>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</si>
  <si>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</si>
  <si>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</si>
  <si>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</si>
  <si>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</si>
  <si>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</si>
  <si>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</si>
  <si>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</si>
  <si>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</si>
  <si>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</si>
  <si>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</si>
  <si>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</si>
  <si>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</si>
  <si>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</si>
  <si>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</si>
  <si>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</si>
  <si>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</si>
  <si>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</si>
  <si>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</si>
  <si>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</si>
  <si>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</si>
  <si>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</si>
  <si>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</si>
  <si>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</si>
  <si>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</si>
  <si>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</si>
  <si>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</si>
  <si>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</si>
  <si>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</si>
  <si>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</si>
  <si>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</si>
  <si>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</si>
  <si>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</si>
  <si>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</si>
  <si>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</si>
  <si>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</si>
  <si>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</si>
  <si>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</si>
  <si>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</si>
  <si>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</si>
  <si>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</si>
  <si>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</si>
  <si>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</si>
  <si>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</si>
  <si>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</si>
  <si>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</si>
  <si>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</si>
  <si>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</si>
  <si>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</si>
  <si>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</si>
  <si>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</si>
  <si>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</si>
  <si>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</si>
  <si>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</si>
  <si>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</si>
  <si>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</si>
  <si>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</si>
  <si>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</si>
  <si>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</si>
  <si>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</si>
  <si>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</si>
  <si>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</si>
  <si>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</si>
  <si>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</si>
  <si>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</si>
  <si>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</si>
  <si>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</si>
  <si>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</si>
  <si>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</si>
  <si>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</si>
  <si>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</si>
  <si>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</si>
  <si>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</si>
  <si>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</si>
  <si>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</si>
  <si>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</si>
  <si>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</si>
  <si>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</si>
  <si>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</si>
  <si>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</si>
  <si>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</si>
  <si>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</si>
  <si>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</si>
  <si>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</si>
  <si>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</si>
  <si>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</si>
  <si>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</si>
  <si>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</si>
  <si>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</si>
  <si>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</si>
  <si>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</si>
  <si>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</si>
  <si>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</si>
  <si>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</si>
  <si>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</si>
  <si>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</si>
  <si>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</si>
  <si>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</si>
  <si>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</si>
  <si>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</si>
  <si>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</si>
  <si>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</si>
  <si>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</si>
  <si>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</si>
  <si>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</si>
  <si>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</si>
  <si>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</si>
  <si>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</si>
  <si>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</si>
  <si>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</si>
  <si>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</si>
  <si>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</si>
  <si>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</si>
  <si>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</si>
  <si>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</si>
  <si>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</si>
  <si>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</si>
  <si>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</si>
  <si>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</si>
  <si>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</si>
  <si>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</si>
  <si>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</si>
  <si>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</si>
  <si>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</si>
  <si>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</si>
  <si>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</si>
  <si>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</si>
  <si>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</si>
  <si>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</si>
  <si>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</si>
  <si>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</si>
  <si>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</si>
  <si>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</si>
  <si>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</si>
  <si>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</si>
  <si>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</si>
  <si>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</si>
  <si>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</si>
  <si>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</si>
  <si>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</si>
  <si>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</si>
  <si>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</si>
  <si>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</si>
  <si>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</si>
  <si>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</si>
  <si>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</si>
  <si>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</si>
  <si>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</si>
  <si>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</si>
  <si>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</si>
  <si>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</si>
  <si>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</si>
  <si>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</si>
  <si>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</si>
  <si>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</si>
  <si>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</si>
  <si>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</si>
  <si>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</si>
  <si>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</si>
  <si>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</si>
  <si>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</si>
  <si>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</si>
  <si>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</si>
  <si>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</si>
  <si>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</si>
  <si>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</si>
  <si>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</si>
  <si>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</si>
  <si>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</si>
  <si>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</si>
  <si>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</si>
  <si>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</si>
  <si>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</si>
  <si>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</si>
  <si>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</si>
  <si>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</si>
  <si>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</si>
  <si>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</si>
  <si>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</si>
  <si>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</si>
  <si>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</si>
  <si>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</si>
  <si>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</si>
  <si>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</si>
  <si>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</si>
  <si>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</si>
  <si>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</si>
  <si>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</si>
  <si>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</si>
  <si>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</si>
  <si>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</si>
  <si>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</si>
  <si>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</si>
  <si>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</si>
  <si>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ALUMÍNIO, FIXAÇÃO COM ARGAMASSA - FORNECIMENTO E INSTALAÇÃO. AF_12/2019</t>
  </si>
  <si>
    <t>CONTRAMARCO DE ALUMÍNIO, FIXAÇÃO COM PARAFUSO -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</si>
  <si>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</si>
  <si>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</si>
  <si>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</si>
  <si>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</si>
  <si>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</si>
  <si>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</si>
  <si>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</si>
  <si>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</si>
  <si>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</si>
  <si>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</si>
  <si>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</si>
  <si>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</si>
  <si>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</si>
  <si>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</si>
  <si>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</si>
  <si>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</si>
  <si>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</si>
  <si>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</si>
  <si>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</si>
  <si>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</si>
  <si>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</si>
  <si>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</si>
  <si>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</si>
  <si>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</si>
  <si>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</si>
  <si>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</si>
  <si>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</si>
  <si>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</si>
  <si>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</si>
  <si>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</si>
  <si>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</si>
  <si>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</si>
  <si>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</si>
  <si>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</si>
  <si>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</si>
  <si>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</si>
  <si>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</si>
  <si>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</si>
  <si>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</si>
  <si>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</si>
  <si>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</si>
  <si>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</si>
  <si>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</si>
  <si>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</si>
  <si>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</si>
  <si>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</si>
  <si>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</si>
  <si>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</si>
  <si>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AF_05/2020_PA</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</si>
  <si>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</si>
  <si>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</si>
  <si>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</si>
  <si>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</si>
  <si>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</si>
  <si>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</si>
  <si>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</si>
  <si>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</si>
  <si>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</si>
  <si>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</si>
  <si>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</si>
  <si>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</si>
  <si>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</si>
  <si>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</si>
  <si>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</si>
  <si>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</si>
  <si>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</si>
  <si>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</si>
  <si>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</si>
  <si>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</si>
  <si>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</si>
  <si>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</si>
  <si>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</si>
  <si>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</si>
  <si>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</si>
  <si>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</si>
  <si>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</si>
  <si>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</si>
  <si>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</si>
  <si>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</si>
  <si>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</si>
  <si>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</si>
  <si>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</si>
  <si>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</si>
  <si>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</si>
  <si>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</si>
  <si>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</si>
  <si>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</si>
  <si>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</si>
  <si>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</si>
  <si>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</si>
  <si>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</si>
  <si>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</si>
  <si>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</si>
  <si>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</si>
  <si>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</si>
  <si>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</si>
  <si>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</si>
  <si>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</si>
  <si>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</si>
  <si>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</si>
  <si>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</si>
  <si>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</si>
  <si>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</si>
  <si>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</si>
  <si>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</si>
  <si>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</si>
  <si>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</si>
  <si>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</si>
  <si>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</si>
  <si>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</si>
  <si>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</si>
  <si>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</si>
  <si>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</si>
  <si>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</si>
  <si>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</si>
  <si>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</si>
  <si>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</si>
  <si>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</si>
  <si>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</si>
  <si>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</si>
  <si>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</si>
  <si>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</si>
  <si>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</si>
  <si>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</si>
  <si>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</si>
  <si>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</si>
  <si>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</si>
  <si>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</si>
  <si>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</si>
  <si>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</si>
  <si>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</si>
  <si>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</si>
  <si>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</si>
  <si>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</si>
  <si>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</si>
  <si>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</si>
  <si>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</si>
  <si>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</si>
  <si>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</si>
  <si>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</si>
  <si>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</si>
  <si>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</si>
  <si>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</si>
  <si>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</si>
  <si>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</si>
  <si>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</si>
  <si>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</si>
  <si>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</si>
  <si>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</si>
  <si>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</si>
  <si>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</si>
  <si>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</si>
  <si>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</si>
  <si>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</si>
  <si>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</si>
  <si>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</si>
  <si>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</si>
  <si>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</si>
  <si>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</si>
  <si>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</si>
  <si>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</si>
  <si>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</si>
  <si>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</si>
  <si>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</si>
  <si>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</si>
  <si>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</si>
  <si>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</si>
  <si>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</si>
  <si>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</si>
  <si>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</si>
  <si>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</si>
  <si>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</si>
  <si>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</si>
  <si>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</si>
  <si>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</si>
  <si>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</si>
  <si>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</si>
  <si>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</si>
  <si>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</si>
  <si>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</si>
  <si>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</si>
  <si>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</si>
  <si>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</si>
  <si>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</si>
  <si>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</si>
  <si>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</si>
  <si>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</si>
  <si>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</si>
  <si>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</si>
  <si>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</si>
  <si>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</si>
  <si>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</si>
  <si>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</si>
  <si>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</si>
  <si>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</si>
  <si>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</si>
  <si>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</si>
  <si>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</si>
  <si>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</si>
  <si>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</si>
  <si>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</si>
  <si>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</si>
  <si>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</si>
  <si>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</si>
  <si>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</si>
  <si>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</si>
  <si>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</si>
  <si>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</si>
  <si>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</si>
  <si>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</si>
  <si>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</si>
  <si>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</si>
  <si>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</si>
  <si>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</si>
  <si>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</si>
  <si>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</si>
  <si>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</si>
  <si>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</si>
  <si>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</si>
  <si>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</si>
  <si>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</si>
  <si>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</si>
  <si>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</si>
  <si>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</si>
  <si>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</si>
  <si>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</si>
  <si>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</si>
  <si>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</si>
  <si>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</si>
  <si>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</si>
  <si>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</si>
  <si>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</si>
  <si>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</si>
  <si>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</si>
  <si>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</si>
  <si>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</si>
  <si>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</si>
  <si>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</si>
  <si>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</si>
  <si>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</si>
  <si>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</si>
  <si>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</si>
  <si>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</si>
  <si>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</si>
  <si>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</si>
  <si>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</si>
  <si>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</si>
  <si>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</si>
  <si>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</si>
  <si>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</si>
  <si>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</si>
  <si>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</si>
  <si>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</si>
  <si>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</si>
  <si>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</si>
  <si>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</si>
  <si>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</si>
  <si>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</si>
  <si>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</si>
  <si>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</si>
  <si>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</si>
  <si>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</si>
  <si>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</si>
  <si>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</si>
  <si>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</si>
  <si>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</si>
  <si>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</si>
  <si>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</si>
  <si>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</si>
  <si>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</si>
  <si>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</si>
  <si>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</si>
  <si>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</si>
  <si>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</si>
  <si>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</si>
  <si>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</si>
  <si>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</si>
  <si>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</si>
  <si>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</si>
  <si>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</si>
  <si>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</si>
  <si>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</si>
  <si>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</si>
  <si>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</si>
  <si>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</si>
  <si>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</si>
  <si>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</si>
  <si>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</si>
  <si>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</si>
  <si>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</si>
  <si>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</si>
  <si>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</si>
  <si>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</si>
  <si>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</si>
  <si>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</si>
  <si>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</si>
  <si>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</si>
  <si>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</si>
  <si>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</si>
  <si>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</si>
  <si>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</si>
  <si>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</si>
  <si>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</si>
  <si>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</si>
  <si>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</si>
  <si>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</si>
  <si>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</si>
  <si>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</si>
  <si>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</si>
  <si>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</si>
  <si>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</si>
  <si>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</si>
  <si>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</si>
  <si>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</si>
  <si>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</si>
  <si>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</si>
  <si>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</si>
  <si>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</si>
  <si>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</si>
  <si>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</si>
  <si>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</si>
  <si>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</si>
  <si>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</si>
  <si>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</si>
  <si>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</si>
  <si>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</si>
  <si>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</si>
  <si>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</si>
  <si>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</si>
  <si>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</si>
  <si>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</si>
  <si>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</si>
  <si>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</si>
  <si>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</si>
  <si>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</si>
  <si>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</si>
  <si>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</si>
  <si>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</si>
  <si>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</si>
  <si>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</si>
  <si>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</si>
  <si>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</si>
  <si>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</si>
  <si>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</si>
  <si>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</si>
  <si>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</si>
  <si>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</si>
  <si>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</si>
  <si>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</si>
  <si>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</si>
  <si>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</si>
  <si>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</si>
  <si>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</si>
  <si>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</si>
  <si>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</si>
  <si>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</si>
  <si>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</si>
  <si>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</si>
  <si>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</si>
  <si>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</si>
  <si>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</si>
  <si>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</si>
  <si>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</si>
  <si>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</si>
  <si>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</si>
  <si>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</si>
  <si>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</si>
  <si>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</si>
  <si>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</si>
  <si>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</si>
  <si>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</si>
  <si>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</si>
  <si>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</si>
  <si>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</si>
  <si>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</si>
  <si>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</si>
  <si>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</si>
  <si>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</si>
  <si>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</si>
  <si>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</si>
  <si>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</si>
  <si>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</si>
  <si>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</si>
  <si>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</si>
  <si>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</si>
  <si>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</si>
  <si>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</si>
  <si>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</si>
  <si>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</si>
  <si>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</si>
  <si>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</si>
  <si>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</si>
  <si>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</si>
  <si>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</si>
  <si>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</si>
  <si>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</si>
  <si>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</si>
  <si>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</si>
  <si>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</si>
  <si>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</si>
  <si>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</si>
  <si>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</si>
  <si>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</si>
  <si>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</si>
  <si>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</si>
  <si>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</si>
  <si>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</si>
  <si>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</si>
  <si>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</si>
  <si>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</si>
  <si>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</si>
  <si>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</si>
  <si>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</si>
  <si>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</si>
  <si>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</si>
  <si>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</si>
  <si>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</si>
  <si>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</si>
  <si>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</si>
  <si>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</si>
  <si>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</si>
  <si>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</si>
  <si>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</si>
  <si>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</si>
  <si>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</si>
  <si>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</si>
  <si>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</si>
  <si>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</si>
  <si>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</si>
  <si>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</si>
  <si>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</si>
  <si>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</si>
  <si>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</si>
  <si>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</si>
  <si>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</si>
  <si>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</si>
  <si>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</si>
  <si>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</si>
  <si>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</si>
  <si>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</si>
  <si>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</si>
  <si>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</si>
  <si>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</si>
  <si>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</si>
  <si>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</si>
  <si>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VERGA PRÉ-MOLDADA PARA JANELAS COM ATÉ 1,5 M DE VÃO. AF_03/2016</t>
  </si>
  <si>
    <t>VERGA PRÉ-MOLDADA PARA JANELAS COM MAIS DE 1,5 M DE VÃO. AF_03/2016</t>
  </si>
  <si>
    <t>VERGA PRÉ-MOLDADA PARA PORTAS COM MAIS DE 1,5 M DE VÃO. AF_03/2016</t>
  </si>
  <si>
    <t>VERGA MOLDADA IN LOCO EM CONCRETO PARA JANELAS COM ATÉ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</si>
  <si>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</si>
  <si>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</si>
  <si>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</si>
  <si>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</si>
  <si>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</si>
  <si>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MAIS DE 1,5 M DE COMPRIMENTO. AF_03/2016</t>
  </si>
  <si>
    <t>CONTRAVERGA MOLDADA IN LOCO EM CONCRETO PARA VÃOS DE ATÉ 1,5 M DE COMPRIMENTO. AF_03/2016</t>
  </si>
  <si>
    <t>CONTRAVERGA MOLDADA IN LOCO COM UTILIZAÇÃO DE BLOCOS CANALETA PARA VÃOS DE ATÉ 1,5 M DE COMPRIMENTO. AF_03/2016</t>
  </si>
  <si>
    <t>FIXAÇÃO (ENCUNHAMENTO) DE ALVENARIA DE VEDAÇÃO COM ARGAMASSA APLICADA COM COLHER. AF_03/2016</t>
  </si>
  <si>
    <t>CINTA DE AMARRAÇÃO DE ALVENARIA MOLDADA IN LOCO EM CONCRETO. AF_03/2016</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</si>
  <si>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</si>
  <si>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</si>
  <si>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</si>
  <si>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</si>
  <si>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</si>
  <si>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</si>
  <si>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</si>
  <si>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</si>
  <si>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</si>
  <si>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</si>
  <si>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</si>
  <si>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</si>
  <si>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</si>
  <si>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</si>
  <si>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</si>
  <si>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</si>
  <si>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</si>
  <si>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</si>
  <si>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</si>
  <si>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</si>
  <si>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</si>
  <si>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</si>
  <si>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</si>
  <si>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</si>
  <si>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</si>
  <si>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</si>
  <si>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</si>
  <si>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</si>
  <si>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</si>
  <si>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</si>
  <si>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</si>
  <si>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</si>
  <si>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</si>
  <si>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</si>
  <si>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</si>
  <si>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</si>
  <si>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</si>
  <si>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</si>
  <si>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</si>
  <si>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</si>
  <si>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</si>
  <si>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</si>
  <si>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</si>
  <si>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</si>
  <si>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</si>
  <si>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</si>
  <si>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</si>
  <si>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</si>
  <si>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</si>
  <si>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</si>
  <si>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</si>
  <si>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</si>
  <si>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</si>
  <si>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</si>
  <si>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</si>
  <si>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</si>
  <si>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</si>
  <si>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</si>
  <si>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</si>
  <si>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</si>
  <si>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</si>
  <si>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</si>
  <si>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</si>
  <si>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</si>
  <si>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</si>
  <si>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</si>
  <si>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</si>
  <si>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</si>
  <si>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</si>
  <si>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</si>
  <si>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</si>
  <si>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</si>
  <si>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</si>
  <si>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</si>
  <si>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</si>
  <si>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</si>
  <si>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</si>
  <si>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</si>
  <si>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</si>
  <si>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</si>
  <si>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</si>
  <si>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</si>
  <si>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</si>
  <si>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</si>
  <si>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</si>
  <si>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</si>
  <si>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</si>
  <si>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</si>
  <si>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</si>
  <si>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</si>
  <si>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</si>
  <si>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</si>
  <si>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</si>
  <si>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</si>
  <si>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</si>
  <si>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</si>
  <si>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</si>
  <si>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</si>
  <si>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</si>
  <si>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</si>
  <si>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</si>
  <si>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</si>
  <si>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</si>
  <si>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</si>
  <si>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</si>
  <si>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</si>
  <si>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</si>
  <si>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</si>
  <si>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</si>
  <si>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</si>
  <si>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</si>
  <si>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</si>
  <si>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</si>
  <si>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</si>
  <si>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</si>
  <si>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</si>
  <si>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</si>
  <si>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</si>
  <si>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</si>
  <si>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</si>
  <si>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</si>
  <si>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</si>
  <si>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</si>
  <si>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</si>
  <si>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</si>
  <si>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</si>
  <si>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</si>
  <si>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</si>
  <si>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</si>
  <si>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</si>
  <si>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</si>
  <si>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</si>
  <si>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</si>
  <si>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</si>
  <si>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</si>
  <si>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</si>
  <si>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</si>
  <si>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</si>
  <si>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</si>
  <si>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</si>
  <si>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</si>
  <si>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</si>
  <si>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</si>
  <si>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</si>
  <si>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</si>
  <si>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</si>
  <si>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</si>
  <si>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</si>
  <si>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</si>
  <si>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</si>
  <si>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</si>
  <si>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</si>
  <si>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</si>
  <si>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</si>
  <si>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</si>
  <si>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</si>
  <si>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</si>
  <si>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</si>
  <si>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</si>
  <si>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</si>
  <si>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</si>
  <si>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</si>
  <si>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</si>
  <si>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</si>
  <si>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</si>
  <si>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</si>
  <si>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</si>
  <si>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</si>
  <si>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</si>
  <si>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</si>
  <si>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</si>
  <si>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</si>
  <si>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</si>
  <si>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</si>
  <si>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</si>
  <si>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</si>
  <si>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</si>
  <si>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</si>
  <si>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</si>
  <si>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</si>
  <si>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</si>
  <si>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</si>
  <si>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</si>
  <si>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</si>
  <si>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</si>
  <si>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</si>
  <si>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</si>
  <si>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</si>
  <si>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</si>
  <si>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</si>
  <si>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</si>
  <si>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</si>
  <si>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</si>
  <si>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</si>
  <si>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</si>
  <si>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</si>
  <si>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</si>
  <si>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</si>
  <si>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</si>
  <si>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</si>
  <si>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</si>
  <si>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</si>
  <si>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</si>
  <si>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</si>
  <si>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</si>
  <si>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</si>
  <si>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</si>
  <si>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</si>
  <si>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</si>
  <si>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</si>
  <si>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</si>
  <si>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</si>
  <si>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</si>
  <si>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</si>
  <si>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</si>
  <si>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</si>
  <si>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</si>
  <si>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</si>
  <si>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</si>
  <si>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</si>
  <si>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</si>
  <si>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</si>
  <si>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</si>
  <si>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</si>
  <si>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</si>
  <si>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</si>
  <si>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</si>
  <si>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</si>
  <si>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</si>
  <si>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</si>
  <si>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</si>
  <si>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</si>
  <si>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</si>
  <si>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</si>
  <si>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</si>
  <si>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</si>
  <si>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</si>
  <si>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</si>
  <si>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</si>
  <si>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</si>
  <si>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</si>
  <si>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</si>
  <si>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</si>
  <si>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</si>
  <si>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</si>
  <si>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</si>
  <si>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</si>
  <si>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</si>
  <si>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</si>
  <si>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</si>
  <si>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</si>
  <si>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</si>
  <si>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</si>
  <si>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</si>
  <si>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</si>
  <si>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</si>
  <si>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</si>
  <si>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</si>
  <si>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</si>
  <si>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</si>
  <si>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</si>
  <si>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</si>
  <si>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</si>
  <si>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</si>
  <si>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</si>
  <si>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</si>
  <si>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</si>
  <si>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</si>
  <si>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</si>
  <si>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</si>
  <si>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</si>
  <si>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</si>
  <si>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</si>
  <si>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</si>
  <si>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</si>
  <si>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</si>
  <si>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</si>
  <si>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</si>
  <si>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</si>
  <si>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</si>
  <si>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</si>
  <si>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</si>
  <si>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</si>
  <si>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</si>
  <si>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</si>
  <si>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</si>
  <si>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</si>
  <si>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</si>
  <si>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</si>
  <si>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</si>
  <si>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</si>
  <si>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</si>
  <si>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</si>
  <si>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</si>
  <si>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</si>
  <si>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</si>
  <si>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</si>
  <si>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</si>
  <si>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</si>
  <si>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</si>
  <si>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</si>
  <si>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</si>
  <si>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</si>
  <si>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</si>
  <si>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</si>
  <si>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</si>
  <si>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</si>
  <si>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</si>
  <si>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</si>
  <si>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</si>
  <si>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</si>
  <si>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</si>
  <si>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</si>
  <si>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</si>
  <si>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</si>
  <si>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</si>
  <si>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</si>
  <si>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</si>
  <si>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</si>
  <si>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</si>
  <si>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</si>
  <si>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</si>
  <si>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</si>
  <si>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</si>
  <si>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</si>
  <si>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</si>
  <si>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</si>
  <si>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</si>
  <si>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</si>
  <si>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</si>
  <si>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</si>
  <si>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</si>
  <si>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</si>
  <si>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</si>
  <si>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</si>
  <si>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</si>
  <si>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</si>
  <si>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</si>
  <si>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</si>
  <si>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</si>
  <si>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</si>
  <si>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</si>
  <si>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</si>
  <si>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</si>
  <si>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</si>
  <si>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</si>
  <si>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</si>
  <si>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</si>
  <si>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</si>
  <si>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</si>
  <si>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</si>
  <si>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</si>
  <si>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</si>
  <si>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</si>
  <si>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</si>
  <si>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</si>
  <si>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</si>
  <si>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</si>
  <si>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</si>
  <si>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</si>
  <si>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</si>
  <si>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</si>
  <si>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</si>
  <si>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</si>
  <si>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</si>
  <si>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</si>
  <si>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</si>
  <si>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</si>
  <si>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</si>
  <si>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</si>
  <si>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</si>
  <si>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</si>
  <si>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</si>
  <si>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</si>
  <si>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</si>
  <si>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</si>
  <si>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</si>
  <si>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</si>
  <si>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</si>
  <si>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</si>
  <si>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</si>
  <si>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</si>
  <si>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</si>
  <si>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</si>
  <si>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</si>
  <si>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</si>
  <si>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</si>
  <si>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</si>
  <si>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</si>
  <si>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</si>
  <si>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</si>
  <si>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</si>
  <si>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</si>
  <si>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</si>
  <si>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</si>
  <si>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</si>
  <si>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</si>
  <si>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</si>
  <si>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</si>
  <si>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</si>
  <si>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</si>
  <si>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</si>
  <si>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</si>
  <si>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</si>
  <si>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</si>
  <si>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</si>
  <si>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</si>
  <si>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</si>
  <si>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</si>
  <si>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</si>
  <si>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</si>
  <si>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</si>
  <si>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</si>
  <si>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</si>
  <si>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</si>
  <si>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</si>
  <si>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</si>
  <si>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</si>
  <si>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</si>
  <si>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</si>
  <si>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</si>
  <si>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</si>
  <si>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</si>
  <si>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LUMINÁRIA TIPO PLAFON CIRCULAR, DE SOBREPOR, COM LED DE 12/13 W - FORNECIMENTO E INSTALAÇÃO. AF_03/2022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</si>
  <si>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</si>
  <si>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</si>
  <si>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</si>
  <si>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</si>
  <si>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</si>
  <si>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</si>
  <si>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</si>
  <si>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</si>
  <si>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</si>
  <si>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</si>
  <si>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</si>
  <si>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</si>
  <si>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</si>
  <si>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</si>
  <si>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</si>
  <si>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</si>
  <si>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</si>
  <si>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</si>
  <si>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</si>
  <si>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</si>
  <si>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</si>
  <si>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</si>
  <si>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</si>
  <si>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</si>
  <si>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</si>
  <si>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</si>
  <si>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</si>
  <si>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</si>
  <si>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</si>
  <si>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</si>
  <si>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</si>
  <si>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</si>
  <si>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</si>
  <si>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</si>
  <si>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</si>
  <si>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</si>
  <si>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</si>
  <si>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</si>
  <si>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</si>
  <si>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</si>
  <si>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</si>
  <si>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</si>
  <si>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</si>
  <si>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</si>
  <si>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</si>
  <si>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</si>
  <si>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</si>
  <si>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</si>
  <si>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</si>
  <si>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</si>
  <si>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</si>
  <si>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</si>
  <si>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</si>
  <si>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</si>
  <si>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</si>
  <si>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</si>
  <si>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</si>
  <si>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</si>
  <si>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</si>
  <si>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</si>
  <si>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</si>
  <si>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</si>
  <si>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</si>
  <si>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</si>
  <si>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</si>
  <si>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</si>
  <si>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</si>
  <si>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</si>
  <si>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</si>
  <si>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</si>
  <si>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</si>
  <si>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</si>
  <si>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</si>
  <si>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SÓDIO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</si>
  <si>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</si>
  <si>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</si>
  <si>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</si>
  <si>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</si>
  <si>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</si>
  <si>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</si>
  <si>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</si>
  <si>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</si>
  <si>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</si>
  <si>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</si>
  <si>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</si>
  <si>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</si>
  <si>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</si>
  <si>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</si>
  <si>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</si>
  <si>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</si>
  <si>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</si>
  <si>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</si>
  <si>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</si>
  <si>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</si>
  <si>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</si>
  <si>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</si>
  <si>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</si>
  <si>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</si>
  <si>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</si>
  <si>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</si>
  <si>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</si>
  <si>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LUMINÁRIA ESTANQUE COM PROTEÇÃO CONTRA ÁGUA, POEIRA OU IMPACTOS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</si>
  <si>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</si>
  <si>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</si>
  <si>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</si>
  <si>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</si>
  <si>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</si>
  <si>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</si>
  <si>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</si>
  <si>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</si>
  <si>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</si>
  <si>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</si>
  <si>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</si>
  <si>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</si>
  <si>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</si>
  <si>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</si>
  <si>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</si>
  <si>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</si>
  <si>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</si>
  <si>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</si>
  <si>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</si>
  <si>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</si>
  <si>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</si>
  <si>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</si>
  <si>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</si>
  <si>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</si>
  <si>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</si>
  <si>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</si>
  <si>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</si>
  <si>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</si>
  <si>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</si>
  <si>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</si>
  <si>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</si>
  <si>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</si>
  <si>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</si>
  <si>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</si>
  <si>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</si>
  <si>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</si>
  <si>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</si>
  <si>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</si>
  <si>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</si>
  <si>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</si>
  <si>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</si>
  <si>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</si>
  <si>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</si>
  <si>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</si>
  <si>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</si>
  <si>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</si>
  <si>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</si>
  <si>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</si>
  <si>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</si>
  <si>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</si>
  <si>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</si>
  <si>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</si>
  <si>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</si>
  <si>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</si>
  <si>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</si>
  <si>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</si>
  <si>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</si>
  <si>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</si>
  <si>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</si>
  <si>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</si>
  <si>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</si>
  <si>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</si>
  <si>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</si>
  <si>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</si>
  <si>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</si>
  <si>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</si>
  <si>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</si>
  <si>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</si>
  <si>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</si>
  <si>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</si>
  <si>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</si>
  <si>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</si>
  <si>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</si>
  <si>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</si>
  <si>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</si>
  <si>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</si>
  <si>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</si>
  <si>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</si>
  <si>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</si>
  <si>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</si>
  <si>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</si>
  <si>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</si>
  <si>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</si>
  <si>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</si>
  <si>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</si>
  <si>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</si>
  <si>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</si>
  <si>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</si>
  <si>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</si>
  <si>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</si>
  <si>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</si>
  <si>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</si>
  <si>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</si>
  <si>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</si>
  <si>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</si>
  <si>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</si>
  <si>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</si>
  <si>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</si>
  <si>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</si>
  <si>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</si>
  <si>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</si>
  <si>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</si>
  <si>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</si>
  <si>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</si>
  <si>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</si>
  <si>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</si>
  <si>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</si>
  <si>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</si>
  <si>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</si>
  <si>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</si>
  <si>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</si>
  <si>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</si>
  <si>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</si>
  <si>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</si>
  <si>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</si>
  <si>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</si>
  <si>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</si>
  <si>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</si>
  <si>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</si>
  <si>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</si>
  <si>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</si>
  <si>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</si>
  <si>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</si>
  <si>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</si>
  <si>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</si>
  <si>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</si>
  <si>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</si>
  <si>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</si>
  <si>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</si>
  <si>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</si>
  <si>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</si>
  <si>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</si>
  <si>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</si>
  <si>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</si>
  <si>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</si>
  <si>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</si>
  <si>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</si>
  <si>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</si>
  <si>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</si>
  <si>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</si>
  <si>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</si>
  <si>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</si>
  <si>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</si>
  <si>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</si>
  <si>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</si>
  <si>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</si>
  <si>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</si>
  <si>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</si>
  <si>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</si>
  <si>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</si>
  <si>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</si>
  <si>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</si>
  <si>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</si>
  <si>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</si>
  <si>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</si>
  <si>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</si>
  <si>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</si>
  <si>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</si>
  <si>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</si>
  <si>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</si>
  <si>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</si>
  <si>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</si>
  <si>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</si>
  <si>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</si>
  <si>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</si>
  <si>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</si>
  <si>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</si>
  <si>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</si>
  <si>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</si>
  <si>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</si>
  <si>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</si>
  <si>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</si>
  <si>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</si>
  <si>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</si>
  <si>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</si>
  <si>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</si>
  <si>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</si>
  <si>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</si>
  <si>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</si>
  <si>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</si>
  <si>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</si>
  <si>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</si>
  <si>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</si>
  <si>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</si>
  <si>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</si>
  <si>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</si>
  <si>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</si>
  <si>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</si>
  <si>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</si>
  <si>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</si>
  <si>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</si>
  <si>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</si>
  <si>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</si>
  <si>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</si>
  <si>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</si>
  <si>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</si>
  <si>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</si>
  <si>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</si>
  <si>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</si>
  <si>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</si>
  <si>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</si>
  <si>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</si>
  <si>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</si>
  <si>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</si>
  <si>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</si>
  <si>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</si>
  <si>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</si>
  <si>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</si>
  <si>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</si>
  <si>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</si>
  <si>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</si>
  <si>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</si>
  <si>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</si>
  <si>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</si>
  <si>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</si>
  <si>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</si>
  <si>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</si>
  <si>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</si>
  <si>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</si>
  <si>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</si>
  <si>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</si>
  <si>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</si>
  <si>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</si>
  <si>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</si>
  <si>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</si>
  <si>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</si>
  <si>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</si>
  <si>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</si>
  <si>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</si>
  <si>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</si>
  <si>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</si>
  <si>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</si>
  <si>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</si>
  <si>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</si>
  <si>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</si>
  <si>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</si>
  <si>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</si>
  <si>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</si>
  <si>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</si>
  <si>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</si>
  <si>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</si>
  <si>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</si>
  <si>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</si>
  <si>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</si>
  <si>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</si>
  <si>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</si>
  <si>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</si>
  <si>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</si>
  <si>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</si>
  <si>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</si>
  <si>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</si>
  <si>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</si>
  <si>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</si>
  <si>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</si>
  <si>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</si>
  <si>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</si>
  <si>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</si>
  <si>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</si>
  <si>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</si>
  <si>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</si>
  <si>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</si>
  <si>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</si>
  <si>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</si>
  <si>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</si>
  <si>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</si>
  <si>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</si>
  <si>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</si>
  <si>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</si>
  <si>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</si>
  <si>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</si>
  <si>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</si>
  <si>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</si>
  <si>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</si>
  <si>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</si>
  <si>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</si>
  <si>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</si>
  <si>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</si>
  <si>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</si>
  <si>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</si>
  <si>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</si>
  <si>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</si>
  <si>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</si>
  <si>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</si>
  <si>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</si>
  <si>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</si>
  <si>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</si>
  <si>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</si>
  <si>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</si>
  <si>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</si>
  <si>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</si>
  <si>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</si>
  <si>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</si>
  <si>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</si>
  <si>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</si>
  <si>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</si>
  <si>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</si>
  <si>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</si>
  <si>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</si>
  <si>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</si>
  <si>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</si>
  <si>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</si>
  <si>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</si>
  <si>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</si>
  <si>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</si>
  <si>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</si>
  <si>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</si>
  <si>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</si>
  <si>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</si>
  <si>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</si>
  <si>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</si>
  <si>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</si>
  <si>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</si>
  <si>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</si>
  <si>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</si>
  <si>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</si>
  <si>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</si>
  <si>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</si>
  <si>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</si>
  <si>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</si>
  <si>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</si>
  <si>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</si>
  <si>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</si>
  <si>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</si>
  <si>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</si>
  <si>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</si>
  <si>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</si>
  <si>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</si>
  <si>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</si>
  <si>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</si>
  <si>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</si>
  <si>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</si>
  <si>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</si>
  <si>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</si>
  <si>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</si>
  <si>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</si>
  <si>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</si>
  <si>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</si>
  <si>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</si>
  <si>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</si>
  <si>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</si>
  <si>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</si>
  <si>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</si>
  <si>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</si>
  <si>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</si>
  <si>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</si>
  <si>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</si>
  <si>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</si>
  <si>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</si>
  <si>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</si>
  <si>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</si>
  <si>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</si>
  <si>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</si>
  <si>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</si>
  <si>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</si>
  <si>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</si>
  <si>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</si>
  <si>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</si>
  <si>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</si>
  <si>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</si>
  <si>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</si>
  <si>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</si>
  <si>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</si>
  <si>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</si>
  <si>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</si>
  <si>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</si>
  <si>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</si>
  <si>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</si>
  <si>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</si>
  <si>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</si>
  <si>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</si>
  <si>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</si>
  <si>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</si>
  <si>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</si>
  <si>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</si>
  <si>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</si>
  <si>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</si>
  <si>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</si>
  <si>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</si>
  <si>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</si>
  <si>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</si>
  <si>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</si>
  <si>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</si>
  <si>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</si>
  <si>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</si>
  <si>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</si>
  <si>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</si>
  <si>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</si>
  <si>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</si>
  <si>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</si>
  <si>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</si>
  <si>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</si>
  <si>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</si>
  <si>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</si>
  <si>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</si>
  <si>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</si>
  <si>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</si>
  <si>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</si>
  <si>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</si>
  <si>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</si>
  <si>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</si>
  <si>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</si>
  <si>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</si>
  <si>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</si>
  <si>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</si>
  <si>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</si>
  <si>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</si>
  <si>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</si>
  <si>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</si>
  <si>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</si>
  <si>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</si>
  <si>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</si>
  <si>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</si>
  <si>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</si>
  <si>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</si>
  <si>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</si>
  <si>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</si>
  <si>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</si>
  <si>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</si>
  <si>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</si>
  <si>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</si>
  <si>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</si>
  <si>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</si>
  <si>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</si>
  <si>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</si>
  <si>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</si>
  <si>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</si>
  <si>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</si>
  <si>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</si>
  <si>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</si>
  <si>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</si>
  <si>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</si>
  <si>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</si>
  <si>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</si>
  <si>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</si>
  <si>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</si>
  <si>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</si>
  <si>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</si>
  <si>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</si>
  <si>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</si>
  <si>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</si>
  <si>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</si>
  <si>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</si>
  <si>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</si>
  <si>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</si>
  <si>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</si>
  <si>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</si>
  <si>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</si>
  <si>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</si>
  <si>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</si>
  <si>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</si>
  <si>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</si>
  <si>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</si>
  <si>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</si>
  <si>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</si>
  <si>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</si>
  <si>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</si>
  <si>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</si>
  <si>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</si>
  <si>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</si>
  <si>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</si>
  <si>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</si>
  <si>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</si>
  <si>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</si>
  <si>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</si>
  <si>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</si>
  <si>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</si>
  <si>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</si>
  <si>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</si>
  <si>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</si>
  <si>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</si>
  <si>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</si>
  <si>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</si>
  <si>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</si>
  <si>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</si>
  <si>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</si>
  <si>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</si>
  <si>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</si>
  <si>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</si>
  <si>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</si>
  <si>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</si>
  <si>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</si>
  <si>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</si>
  <si>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</si>
  <si>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</si>
  <si>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</si>
  <si>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</si>
  <si>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</si>
  <si>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</si>
  <si>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</si>
  <si>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</si>
  <si>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</si>
  <si>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</si>
  <si>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</si>
  <si>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</si>
  <si>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</si>
  <si>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</si>
  <si>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</si>
  <si>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</si>
  <si>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</si>
  <si>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</si>
  <si>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</si>
  <si>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</si>
  <si>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</si>
  <si>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</si>
  <si>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</si>
  <si>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</si>
  <si>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</si>
  <si>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</si>
  <si>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</si>
  <si>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</si>
  <si>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</si>
  <si>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</si>
  <si>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</si>
  <si>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</si>
  <si>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</si>
  <si>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</si>
  <si>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</si>
  <si>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</si>
  <si>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</si>
  <si>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</si>
  <si>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</si>
  <si>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</si>
  <si>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</si>
  <si>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</si>
  <si>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</si>
  <si>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</si>
  <si>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</si>
  <si>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</si>
  <si>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</si>
  <si>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</si>
  <si>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</si>
  <si>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</si>
  <si>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</si>
  <si>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</si>
  <si>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</si>
  <si>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</si>
  <si>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</si>
  <si>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</si>
  <si>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</si>
  <si>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</si>
  <si>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</si>
  <si>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</si>
  <si>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</si>
  <si>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</si>
  <si>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</si>
  <si>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</si>
  <si>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</si>
  <si>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</si>
  <si>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</si>
  <si>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</si>
  <si>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</si>
  <si>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</si>
  <si>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</si>
  <si>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</si>
  <si>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</si>
  <si>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</si>
  <si>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</si>
  <si>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</si>
  <si>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</si>
  <si>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</si>
  <si>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</si>
  <si>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</si>
  <si>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</si>
  <si>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</si>
  <si>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</si>
  <si>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</si>
  <si>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</si>
  <si>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</si>
  <si>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</si>
  <si>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</si>
  <si>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</si>
  <si>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</si>
  <si>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</si>
  <si>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</si>
  <si>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</si>
  <si>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</si>
  <si>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</si>
  <si>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</si>
  <si>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</si>
  <si>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</si>
  <si>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</si>
  <si>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</si>
  <si>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</si>
  <si>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</si>
  <si>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</si>
  <si>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</si>
  <si>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</si>
  <si>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</si>
  <si>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</si>
  <si>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</si>
  <si>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</si>
  <si>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</si>
  <si>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</si>
  <si>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</si>
  <si>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</si>
  <si>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</si>
  <si>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</si>
  <si>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</si>
  <si>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</si>
  <si>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</si>
  <si>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</si>
  <si>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</si>
  <si>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</si>
  <si>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</si>
  <si>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</si>
  <si>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</si>
  <si>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</si>
  <si>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</si>
  <si>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</si>
  <si>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</si>
  <si>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</si>
  <si>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</si>
  <si>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</si>
  <si>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</si>
  <si>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</si>
  <si>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</si>
  <si>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</si>
  <si>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</si>
  <si>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</si>
  <si>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</si>
  <si>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</si>
  <si>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</si>
  <si>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</si>
  <si>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</si>
  <si>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</si>
  <si>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</si>
  <si>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</si>
  <si>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</si>
  <si>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</si>
  <si>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</si>
  <si>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</si>
  <si>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</si>
  <si>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</si>
  <si>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</si>
  <si>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</si>
  <si>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</si>
  <si>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</si>
  <si>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</si>
  <si>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</si>
  <si>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</si>
  <si>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</si>
  <si>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</si>
  <si>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</si>
  <si>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</si>
  <si>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</si>
  <si>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</si>
  <si>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</si>
  <si>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</si>
  <si>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</si>
  <si>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</si>
  <si>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</si>
  <si>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</si>
  <si>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</si>
  <si>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</si>
  <si>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</si>
  <si>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</si>
  <si>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</si>
  <si>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</si>
  <si>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</si>
  <si>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</si>
  <si>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</si>
  <si>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</si>
  <si>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</si>
  <si>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</si>
  <si>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</si>
  <si>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</si>
  <si>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</si>
  <si>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</si>
  <si>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</si>
  <si>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</si>
  <si>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</si>
  <si>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</si>
  <si>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</si>
  <si>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</si>
  <si>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</si>
  <si>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</si>
  <si>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</si>
  <si>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</si>
  <si>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</si>
  <si>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</si>
  <si>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</si>
  <si>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</si>
  <si>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</si>
  <si>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</si>
  <si>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</si>
  <si>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</si>
  <si>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</si>
  <si>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</si>
  <si>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</si>
  <si>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</si>
  <si>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</si>
  <si>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</si>
  <si>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</si>
  <si>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</si>
  <si>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</si>
  <si>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</si>
  <si>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</si>
  <si>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</si>
  <si>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</si>
  <si>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</si>
  <si>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</si>
  <si>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</si>
  <si>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</si>
  <si>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</si>
  <si>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</si>
  <si>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</si>
  <si>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</si>
  <si>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</si>
  <si>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</si>
  <si>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</si>
  <si>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</si>
  <si>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</si>
  <si>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</si>
  <si>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</si>
  <si>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</si>
  <si>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</si>
  <si>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</si>
  <si>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</si>
  <si>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</si>
  <si>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</si>
  <si>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</si>
  <si>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</si>
  <si>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</si>
  <si>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</si>
  <si>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</si>
  <si>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</si>
  <si>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</si>
  <si>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</si>
  <si>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</si>
  <si>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</si>
  <si>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</si>
  <si>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</si>
  <si>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</si>
  <si>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</si>
  <si>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</si>
  <si>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</si>
  <si>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</si>
  <si>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</si>
  <si>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</si>
  <si>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</si>
  <si>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</si>
  <si>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</si>
  <si>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</si>
  <si>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</si>
  <si>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</si>
  <si>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</si>
  <si>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</si>
  <si>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</si>
  <si>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</si>
  <si>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</si>
  <si>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</si>
  <si>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</si>
  <si>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</si>
  <si>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</si>
  <si>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</si>
  <si>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</si>
  <si>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</si>
  <si>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</si>
  <si>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</si>
  <si>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</si>
  <si>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</si>
  <si>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</si>
  <si>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</si>
  <si>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</si>
  <si>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</si>
  <si>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</si>
  <si>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</si>
  <si>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</si>
  <si>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</si>
  <si>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</si>
  <si>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</si>
  <si>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</si>
  <si>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</si>
  <si>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</si>
  <si>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</si>
  <si>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</si>
  <si>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</si>
  <si>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</si>
  <si>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</si>
  <si>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</si>
  <si>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</si>
  <si>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</si>
  <si>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</si>
  <si>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</si>
  <si>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</si>
  <si>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</si>
  <si>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</si>
  <si>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</si>
  <si>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</si>
  <si>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</si>
  <si>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</si>
  <si>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</si>
  <si>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</si>
  <si>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</si>
  <si>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</si>
  <si>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</si>
  <si>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</si>
  <si>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</si>
  <si>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</si>
  <si>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</si>
  <si>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</si>
  <si>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</si>
  <si>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</si>
  <si>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</si>
  <si>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</si>
  <si>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</si>
  <si>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</si>
  <si>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</si>
  <si>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</si>
  <si>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</si>
  <si>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</si>
  <si>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</si>
  <si>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</si>
  <si>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</si>
  <si>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</si>
  <si>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</si>
  <si>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</si>
  <si>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</si>
  <si>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</si>
  <si>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</si>
  <si>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</si>
  <si>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</si>
  <si>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</si>
  <si>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</si>
  <si>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</si>
  <si>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</si>
  <si>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</si>
  <si>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</si>
  <si>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</si>
  <si>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</si>
  <si>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</si>
  <si>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</si>
  <si>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</si>
  <si>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</si>
  <si>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</si>
  <si>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</si>
  <si>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</si>
  <si>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</si>
  <si>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</si>
  <si>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</si>
  <si>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</si>
  <si>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</si>
  <si>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</si>
  <si>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</si>
  <si>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</si>
  <si>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</si>
  <si>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</si>
  <si>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</si>
  <si>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</si>
  <si>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</si>
  <si>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</si>
  <si>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</si>
  <si>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</si>
  <si>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</si>
  <si>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</si>
  <si>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</si>
  <si>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</si>
  <si>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</si>
  <si>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</si>
  <si>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</si>
  <si>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</si>
  <si>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</si>
  <si>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</si>
  <si>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</si>
  <si>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</si>
  <si>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</si>
  <si>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</si>
  <si>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</si>
  <si>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</si>
  <si>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</si>
  <si>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</si>
  <si>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</si>
  <si>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</si>
  <si>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</si>
  <si>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</si>
  <si>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</si>
  <si>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</si>
  <si>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</si>
  <si>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</si>
  <si>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</si>
  <si>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</si>
  <si>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</si>
  <si>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</si>
  <si>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</si>
  <si>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</si>
  <si>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</si>
  <si>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</si>
  <si>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</si>
  <si>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</si>
  <si>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</si>
  <si>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</si>
  <si>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</si>
  <si>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</si>
  <si>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</si>
  <si>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</si>
  <si>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</si>
  <si>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</si>
  <si>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</si>
  <si>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</si>
  <si>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</si>
  <si>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</si>
  <si>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</si>
  <si>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</si>
  <si>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</si>
  <si>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</si>
  <si>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</si>
  <si>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</si>
  <si>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</si>
  <si>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</si>
  <si>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</si>
  <si>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</si>
  <si>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</si>
  <si>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</si>
  <si>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</si>
  <si>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</si>
  <si>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</si>
  <si>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</si>
  <si>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</si>
  <si>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</si>
  <si>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</si>
  <si>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</si>
  <si>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</si>
  <si>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</si>
  <si>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</si>
  <si>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</si>
  <si>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</si>
  <si>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</si>
  <si>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</si>
  <si>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</si>
  <si>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</si>
  <si>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</si>
  <si>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</si>
  <si>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</si>
  <si>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</si>
  <si>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</si>
  <si>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</si>
  <si>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</si>
  <si>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</si>
  <si>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</si>
  <si>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</si>
  <si>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</si>
  <si>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</si>
  <si>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</si>
  <si>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</si>
  <si>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</si>
  <si>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</si>
  <si>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</si>
  <si>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</si>
  <si>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</si>
  <si>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</si>
  <si>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</si>
  <si>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</si>
  <si>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</si>
  <si>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</si>
  <si>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</si>
  <si>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</si>
  <si>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</si>
  <si>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</si>
  <si>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</si>
  <si>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</si>
  <si>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</si>
  <si>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</si>
  <si>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</si>
  <si>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</si>
  <si>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</si>
  <si>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</si>
  <si>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</si>
  <si>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</si>
  <si>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</si>
  <si>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</si>
  <si>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</si>
  <si>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</si>
  <si>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</si>
  <si>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</si>
  <si>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</si>
  <si>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</si>
  <si>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</si>
  <si>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</si>
  <si>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</si>
  <si>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</si>
  <si>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</si>
  <si>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</si>
  <si>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</si>
  <si>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</si>
  <si>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</si>
  <si>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</si>
  <si>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</si>
  <si>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</si>
  <si>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</si>
  <si>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</si>
  <si>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</si>
  <si>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</si>
  <si>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</si>
  <si>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</si>
  <si>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</si>
  <si>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</si>
  <si>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</si>
  <si>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</si>
  <si>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</si>
  <si>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</si>
  <si>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</si>
  <si>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</si>
  <si>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</si>
  <si>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</si>
  <si>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</si>
  <si>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</si>
  <si>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</si>
  <si>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</si>
  <si>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</si>
  <si>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</si>
  <si>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</si>
  <si>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</si>
  <si>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</si>
  <si>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</si>
  <si>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</si>
  <si>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</si>
  <si>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</si>
  <si>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</si>
  <si>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</si>
  <si>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</si>
  <si>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</si>
  <si>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</si>
  <si>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</si>
  <si>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</si>
  <si>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</si>
  <si>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</si>
  <si>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</si>
  <si>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</si>
  <si>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</si>
  <si>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</si>
  <si>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</si>
  <si>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</si>
  <si>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</si>
  <si>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</si>
  <si>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</si>
  <si>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</si>
  <si>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</si>
  <si>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</si>
  <si>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</si>
  <si>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</si>
  <si>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</si>
  <si>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</si>
  <si>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</si>
  <si>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</si>
  <si>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</si>
  <si>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</si>
  <si>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</si>
  <si>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</si>
  <si>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</si>
  <si>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</si>
  <si>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</si>
  <si>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</si>
  <si>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</si>
  <si>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</si>
  <si>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</si>
  <si>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</si>
  <si>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</si>
  <si>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</si>
  <si>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</si>
  <si>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</si>
  <si>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</si>
  <si>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</si>
  <si>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</si>
  <si>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</si>
  <si>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</si>
  <si>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</si>
  <si>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</si>
  <si>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</si>
  <si>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</si>
  <si>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</si>
  <si>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</si>
  <si>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</si>
  <si>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</si>
  <si>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</si>
  <si>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</si>
  <si>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</si>
  <si>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</si>
  <si>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</si>
  <si>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</si>
  <si>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</si>
  <si>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</si>
  <si>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</si>
  <si>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</si>
  <si>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</si>
  <si>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</si>
  <si>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54 MM X 2",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</si>
  <si>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</si>
  <si>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</si>
  <si>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</si>
  <si>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</si>
  <si>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</si>
  <si>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</si>
  <si>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</si>
  <si>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</si>
  <si>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</si>
  <si>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</si>
  <si>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</si>
  <si>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</si>
  <si>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</si>
  <si>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</si>
  <si>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</si>
  <si>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</si>
  <si>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</si>
  <si>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</si>
  <si>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</si>
  <si>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</si>
  <si>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</si>
  <si>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</si>
  <si>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</si>
  <si>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</si>
  <si>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</si>
  <si>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</si>
  <si>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</si>
  <si>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</si>
  <si>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</si>
  <si>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</si>
  <si>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</si>
  <si>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</si>
  <si>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</si>
  <si>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</si>
  <si>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</si>
  <si>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</si>
  <si>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</si>
  <si>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</si>
  <si>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</si>
  <si>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</si>
  <si>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</si>
  <si>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</si>
  <si>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</si>
  <si>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</si>
  <si>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</si>
  <si>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</si>
  <si>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</si>
  <si>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</si>
  <si>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</si>
  <si>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</si>
  <si>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</si>
  <si>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</si>
  <si>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</si>
  <si>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</si>
  <si>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</si>
  <si>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</si>
  <si>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</si>
  <si>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</si>
  <si>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</si>
  <si>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</si>
  <si>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</si>
  <si>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</si>
  <si>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</si>
  <si>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</si>
  <si>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</si>
  <si>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</si>
  <si>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</si>
  <si>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</si>
  <si>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</si>
  <si>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</si>
  <si>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</si>
  <si>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</si>
  <si>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</si>
  <si>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</si>
  <si>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</si>
  <si>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</si>
  <si>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</si>
  <si>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</si>
  <si>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</si>
  <si>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</si>
  <si>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</si>
  <si>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</si>
  <si>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</si>
  <si>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CONECTOR MACHO, PPR, 25 X 1/2'', CLASSE PN 25,  INSTALADO EM RESERVAÇÃO DE ÁGUA DE EDIFICAÇÃO QUE POSSUA RESERVATÓRIO DE FIBRA/FIBROCIMENTO   FORNECIMENTO E INSTALAÇÃO. AF_06/2016</t>
  </si>
  <si>
    <t>CONECTOR MACHO, PPR, 32 X 3/4'', CLASSE PN 25,  INSTALADO EM RESERVAÇÃO DE ÁGUA DE EDIFICAÇÃO QUE POSSUA RESERVATÓRIO DE FIBRA/FIBROCIMENTO   FORNECIMENTO E INSTALAÇÃO. AF_06/2016</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</si>
  <si>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</si>
  <si>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</si>
  <si>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</si>
  <si>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</si>
  <si>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</si>
  <si>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</si>
  <si>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</si>
  <si>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</si>
  <si>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</si>
  <si>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</si>
  <si>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</si>
  <si>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</si>
  <si>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</si>
  <si>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</si>
  <si>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</si>
  <si>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</si>
  <si>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</si>
  <si>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</si>
  <si>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</si>
  <si>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</si>
  <si>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</si>
  <si>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</si>
  <si>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</si>
  <si>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</si>
  <si>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</si>
  <si>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</si>
  <si>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</si>
  <si>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</si>
  <si>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</si>
  <si>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</si>
  <si>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</si>
  <si>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</si>
  <si>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</si>
  <si>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</si>
  <si>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</si>
  <si>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</si>
  <si>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</si>
  <si>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</si>
  <si>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</si>
  <si>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</si>
  <si>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</si>
  <si>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</si>
  <si>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</si>
  <si>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</si>
  <si>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</si>
  <si>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</si>
  <si>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</si>
  <si>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</si>
  <si>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</si>
  <si>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</si>
  <si>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</si>
  <si>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</si>
  <si>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</si>
  <si>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</si>
  <si>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</si>
  <si>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</si>
  <si>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</si>
  <si>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</si>
  <si>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</si>
  <si>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</si>
  <si>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</si>
  <si>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</si>
  <si>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</si>
  <si>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</si>
  <si>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</si>
  <si>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</si>
  <si>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</si>
  <si>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</si>
  <si>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</si>
  <si>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</si>
  <si>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</si>
  <si>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</si>
  <si>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</si>
  <si>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</si>
  <si>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</si>
  <si>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</si>
  <si>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</si>
  <si>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</si>
  <si>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</si>
  <si>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</si>
  <si>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</si>
  <si>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</si>
  <si>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</si>
  <si>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</si>
  <si>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</si>
  <si>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</si>
  <si>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</si>
  <si>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</si>
  <si>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</si>
  <si>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</si>
  <si>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</si>
  <si>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</si>
  <si>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</si>
  <si>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</si>
  <si>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</si>
  <si>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</si>
  <si>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</si>
  <si>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</si>
  <si>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</si>
  <si>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</si>
  <si>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</si>
  <si>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</si>
  <si>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</si>
  <si>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</si>
  <si>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</si>
  <si>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</si>
  <si>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</si>
  <si>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</si>
  <si>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</si>
  <si>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</si>
  <si>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</si>
  <si>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</si>
  <si>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</si>
  <si>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</si>
  <si>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</si>
  <si>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</si>
  <si>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</si>
  <si>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</si>
  <si>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</si>
  <si>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</si>
  <si>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</si>
  <si>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</si>
  <si>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</si>
  <si>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</si>
  <si>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</si>
  <si>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</si>
  <si>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</si>
  <si>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</si>
  <si>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</si>
  <si>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</si>
  <si>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</si>
  <si>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</si>
  <si>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</si>
  <si>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</si>
  <si>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</si>
  <si>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</si>
  <si>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</si>
  <si>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</si>
  <si>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</si>
  <si>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</si>
  <si>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</si>
  <si>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</si>
  <si>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</si>
  <si>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</si>
  <si>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</si>
  <si>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</si>
  <si>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</si>
  <si>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</si>
  <si>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</si>
  <si>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</si>
  <si>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</si>
  <si>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</si>
  <si>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</si>
  <si>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</si>
  <si>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</si>
  <si>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</si>
  <si>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</si>
  <si>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</si>
  <si>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</si>
  <si>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</si>
  <si>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</si>
  <si>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</si>
  <si>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</si>
  <si>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</si>
  <si>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</si>
  <si>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</si>
  <si>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</si>
  <si>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</si>
  <si>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</si>
  <si>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</si>
  <si>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</si>
  <si>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</si>
  <si>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</si>
  <si>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</si>
  <si>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</si>
  <si>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</si>
  <si>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</si>
  <si>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</si>
  <si>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</si>
  <si>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</si>
  <si>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</si>
  <si>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</si>
  <si>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</si>
  <si>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</si>
  <si>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</si>
  <si>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</si>
  <si>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</si>
  <si>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</si>
  <si>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</si>
  <si>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</si>
  <si>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</si>
  <si>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</si>
  <si>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</si>
  <si>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</si>
  <si>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</si>
  <si>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</si>
  <si>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</si>
  <si>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</si>
  <si>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</si>
  <si>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</si>
  <si>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</si>
  <si>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</si>
  <si>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</si>
  <si>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</si>
  <si>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</si>
  <si>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</si>
  <si>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</si>
  <si>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</si>
  <si>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</si>
  <si>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</si>
  <si>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</si>
  <si>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</si>
  <si>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</si>
  <si>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</si>
  <si>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</si>
  <si>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</si>
  <si>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</si>
  <si>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</si>
  <si>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</si>
  <si>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</si>
  <si>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</si>
  <si>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</si>
  <si>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</si>
  <si>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</si>
  <si>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</si>
  <si>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</si>
  <si>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</si>
  <si>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</si>
  <si>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</si>
  <si>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</si>
  <si>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</si>
  <si>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</si>
  <si>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</si>
  <si>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</si>
  <si>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</si>
  <si>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</si>
  <si>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</si>
  <si>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</si>
  <si>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</si>
  <si>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</si>
  <si>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</si>
  <si>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</si>
  <si>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</si>
  <si>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</si>
  <si>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</si>
  <si>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</si>
  <si>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</si>
  <si>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</si>
  <si>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</si>
  <si>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</si>
  <si>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</si>
  <si>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</si>
  <si>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</si>
  <si>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</si>
  <si>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</si>
  <si>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</si>
  <si>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</si>
  <si>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</si>
  <si>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</si>
  <si>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</si>
  <si>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</si>
  <si>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</si>
  <si>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</si>
  <si>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</si>
  <si>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</si>
  <si>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</si>
  <si>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</si>
  <si>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</si>
  <si>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</si>
  <si>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</si>
  <si>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</si>
  <si>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</si>
  <si>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</si>
  <si>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</si>
  <si>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</si>
  <si>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</si>
  <si>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</si>
  <si>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</si>
  <si>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</si>
  <si>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</si>
  <si>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</si>
  <si>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</si>
  <si>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</si>
  <si>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</si>
  <si>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</si>
  <si>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</si>
  <si>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</si>
  <si>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</si>
  <si>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</si>
  <si>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</si>
  <si>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</si>
  <si>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</si>
  <si>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</si>
  <si>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</si>
  <si>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</si>
  <si>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</si>
  <si>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</si>
  <si>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</si>
  <si>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</si>
  <si>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</si>
  <si>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</si>
  <si>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</si>
  <si>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</si>
  <si>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</si>
  <si>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</si>
  <si>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</si>
  <si>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</si>
  <si>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</si>
  <si>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</si>
  <si>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</si>
  <si>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UNIÃO, CPVC, SOLDÁVEL, DN 42MM, INSTALADO EM RAMAL DE DISTRIBUIÇÃO DE ÁGUA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</si>
  <si>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</si>
  <si>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</si>
  <si>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</si>
  <si>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</si>
  <si>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</si>
  <si>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</si>
  <si>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</si>
  <si>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</si>
  <si>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</si>
  <si>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</si>
  <si>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</si>
  <si>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</si>
  <si>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</si>
  <si>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</si>
  <si>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</si>
  <si>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</si>
  <si>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</si>
  <si>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</si>
  <si>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</si>
  <si>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</si>
  <si>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</si>
  <si>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</si>
  <si>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</si>
  <si>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</si>
  <si>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</si>
  <si>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</si>
  <si>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</si>
  <si>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</si>
  <si>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</si>
  <si>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</si>
  <si>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</si>
  <si>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</si>
  <si>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</si>
  <si>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</si>
  <si>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</si>
  <si>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</si>
  <si>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</si>
  <si>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</si>
  <si>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</si>
  <si>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</si>
  <si>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</si>
  <si>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</si>
  <si>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</si>
  <si>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</si>
  <si>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</si>
  <si>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</si>
  <si>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</si>
  <si>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</si>
  <si>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</si>
  <si>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</si>
  <si>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</si>
  <si>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</si>
  <si>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</si>
  <si>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</si>
  <si>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</si>
  <si>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</si>
  <si>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</si>
  <si>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</si>
  <si>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</si>
  <si>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</si>
  <si>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</si>
  <si>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</si>
  <si>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</si>
  <si>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</si>
  <si>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</si>
  <si>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</si>
  <si>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</si>
  <si>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</si>
  <si>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</si>
  <si>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</si>
  <si>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</si>
  <si>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</si>
  <si>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</si>
  <si>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</si>
  <si>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</si>
  <si>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</si>
  <si>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</si>
  <si>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</si>
  <si>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</si>
  <si>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</si>
  <si>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</si>
  <si>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</si>
  <si>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</si>
  <si>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</si>
  <si>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</si>
  <si>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</si>
  <si>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</si>
  <si>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</si>
  <si>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</si>
  <si>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</si>
  <si>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</si>
  <si>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</si>
  <si>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</si>
  <si>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</si>
  <si>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</si>
  <si>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</si>
  <si>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</si>
  <si>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</si>
  <si>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</si>
  <si>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</si>
  <si>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</si>
  <si>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</si>
  <si>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</si>
  <si>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</si>
  <si>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</si>
  <si>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</si>
  <si>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</si>
  <si>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</si>
  <si>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</si>
  <si>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</si>
  <si>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</si>
  <si>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</si>
  <si>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</si>
  <si>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</si>
  <si>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</si>
  <si>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</si>
  <si>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</si>
  <si>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</si>
  <si>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</si>
  <si>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</si>
  <si>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</si>
  <si>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</si>
  <si>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</si>
  <si>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</si>
  <si>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</si>
  <si>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</si>
  <si>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</si>
  <si>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SIFÃO DO TIPO FLEXÍVEL EM PVC 1  X 1.1/2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</si>
  <si>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</si>
  <si>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</si>
  <si>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</si>
  <si>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</si>
  <si>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</si>
  <si>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</si>
  <si>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</si>
  <si>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</si>
  <si>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</si>
  <si>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</si>
  <si>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</si>
  <si>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</si>
  <si>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</si>
  <si>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</si>
  <si>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</si>
  <si>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</si>
  <si>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</si>
  <si>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</si>
  <si>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</si>
  <si>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</si>
  <si>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</si>
  <si>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</si>
  <si>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</si>
  <si>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</si>
  <si>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</si>
  <si>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</si>
  <si>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</si>
  <si>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</si>
  <si>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</si>
  <si>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</si>
  <si>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</si>
  <si>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</si>
  <si>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</si>
  <si>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</si>
  <si>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</si>
  <si>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</si>
  <si>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</si>
  <si>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</si>
  <si>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</si>
  <si>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</si>
  <si>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</si>
  <si>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</si>
  <si>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</si>
  <si>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</si>
  <si>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</si>
  <si>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</si>
  <si>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</si>
  <si>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</si>
  <si>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</si>
  <si>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</si>
  <si>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</si>
  <si>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</si>
  <si>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</si>
  <si>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</si>
  <si>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</si>
  <si>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</si>
  <si>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</si>
  <si>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</si>
  <si>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</si>
  <si>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</si>
  <si>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</si>
  <si>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</si>
  <si>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</si>
  <si>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</si>
  <si>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</si>
  <si>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</si>
  <si>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</si>
  <si>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</si>
  <si>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</si>
  <si>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</si>
  <si>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</si>
  <si>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</si>
  <si>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</si>
  <si>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</si>
  <si>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</si>
  <si>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</si>
  <si>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</si>
  <si>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</si>
  <si>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</si>
  <si>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</si>
  <si>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</si>
  <si>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</si>
  <si>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</si>
  <si>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</si>
  <si>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</si>
  <si>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</si>
  <si>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</si>
  <si>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</si>
  <si>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</si>
  <si>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</si>
  <si>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</si>
  <si>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</si>
  <si>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</si>
  <si>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</si>
  <si>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</si>
  <si>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</si>
  <si>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</si>
  <si>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</si>
  <si>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</si>
  <si>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</si>
  <si>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</si>
  <si>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</si>
  <si>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</si>
  <si>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</si>
  <si>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</si>
  <si>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</si>
  <si>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</si>
  <si>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</si>
  <si>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</si>
  <si>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</si>
  <si>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</si>
  <si>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</si>
  <si>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</si>
  <si>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</si>
  <si>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</si>
  <si>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</si>
  <si>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</si>
  <si>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</si>
  <si>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</si>
  <si>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</si>
  <si>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</si>
  <si>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</si>
  <si>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</si>
  <si>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</si>
  <si>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</si>
  <si>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</si>
  <si>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</si>
  <si>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</si>
  <si>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</si>
  <si>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</si>
  <si>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</si>
  <si>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</si>
  <si>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</si>
  <si>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</si>
  <si>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</si>
  <si>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</si>
  <si>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</si>
  <si>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</si>
  <si>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</si>
  <si>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</si>
  <si>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</si>
  <si>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</si>
  <si>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</si>
  <si>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</si>
  <si>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</si>
  <si>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</si>
  <si>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</si>
  <si>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</si>
  <si>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</si>
  <si>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</si>
  <si>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</si>
  <si>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</si>
  <si>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</si>
  <si>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</si>
  <si>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</si>
  <si>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</si>
  <si>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</si>
  <si>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</si>
  <si>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</si>
  <si>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</si>
  <si>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</si>
  <si>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</si>
  <si>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</si>
  <si>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</si>
  <si>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</si>
  <si>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</si>
  <si>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</si>
  <si>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</si>
  <si>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</si>
  <si>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</si>
  <si>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</si>
  <si>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</si>
  <si>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</si>
  <si>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</si>
  <si>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</si>
  <si>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</si>
  <si>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</si>
  <si>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</si>
  <si>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</si>
  <si>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</si>
  <si>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</si>
  <si>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</si>
  <si>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</si>
  <si>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</si>
  <si>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</si>
  <si>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</si>
  <si>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</si>
  <si>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</si>
  <si>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</si>
  <si>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</si>
  <si>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</si>
  <si>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</si>
  <si>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</si>
  <si>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</si>
  <si>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</si>
  <si>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</si>
  <si>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</si>
  <si>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</si>
  <si>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</si>
  <si>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</si>
  <si>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</si>
  <si>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</si>
  <si>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</si>
  <si>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</si>
  <si>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</si>
  <si>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</si>
  <si>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</si>
  <si>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</si>
  <si>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</si>
  <si>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</si>
  <si>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</si>
  <si>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</si>
  <si>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</si>
  <si>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</si>
  <si>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</si>
  <si>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</si>
  <si>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</si>
  <si>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</si>
  <si>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</si>
  <si>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</si>
  <si>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</si>
  <si>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</si>
  <si>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</si>
  <si>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</si>
  <si>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</si>
  <si>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</si>
  <si>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</si>
  <si>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</si>
  <si>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</si>
  <si>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</si>
  <si>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</si>
  <si>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</si>
  <si>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</si>
  <si>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</si>
  <si>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</si>
  <si>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</si>
  <si>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</si>
  <si>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</si>
  <si>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</si>
  <si>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FRIA PARA BANHEIRO (RAMAL/SUB-RAMAL E DISTRIBUIÇÃO) EM PVC, COM TUBOS, CONEXÕES, REGISTROS, CORTES E FIXAÇÕES EM PRÉDIO (PRUMADA INDIVIDUAL), COM TUBULAÇÕES APARENTES OU EMBUTIDAS SEM RASGO. AF_05/2023</t>
  </si>
  <si>
    <t>CONJUNTO DE PONTOS HIDRÁULICOS DE ÁGUA FRIA PARA COZINHA OU SERVIÇO (RAMAL/SUB-RAMAL E DISTRIBUIÇÃO) EM PVC, COM TUBOS, CONEXÕES, REGISTROS, CORTES E FIXAÇÕES EM PRÉDIO (PRUMADA INDIVIDUAL), COM TUBULAÇÕES APARENTES OU EMBUTIDAS SEM RASGO. AF_05/2023</t>
  </si>
  <si>
    <t>CONJUNTO DE PONTOS HIDRÁULICOS DE ÁGUA FRIA PARA BANHEIRO (RAMAL/SUB-RAMAL E DISTRIBUIÇÃO) EM PVC, COM TUBOS, CONEXÕES, REGISTROS, CORTES E FIXAÇÕES EM PRÉDIO (PRUMADA COLETIVA), COM TUBULAÇÕES APARENTES OU EMBUTIDAS SEM RASGO. AF_05/2023</t>
  </si>
  <si>
    <t>CONJUNTO DE PONTOS HIDRÁULICOS DE ÁGUA FRIA PARA COZINHA OU SERVIÇO (RAMAL/SUB-RAMAL E DISTRIBUIÇÃO) EM PVC, COM  TUBOS, CONEXÕES, REGISTROS, CORTES E FIXAÇÕES EM PRÉDIO (PRUMADA COLETIVA) SEM RASGO .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</si>
  <si>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</si>
  <si>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</si>
  <si>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CONJUNTO DE PONTOS HIDRÁULICOS DE ÁGUA QUENTE PARA BANHEIRO(RAMAL/SUB-RAMAL E DISTRIBUIÇÃO) EM CPVC, COM  TUBOS, CONEXÕES, REGISTROS, CORTES E FIXAÇÕES EM PRÉDIO COM TUBULAÇÕES APARENTES OU EMBUTIDAS SEM RASGO. AF_05/2023</t>
  </si>
  <si>
    <t>CONJUNTO DE PONTOS DE COLETA DE ESGOTO PARA BANHEIRO (RAMAL DE ESGOTO SANITÁRIO), EM PVC SÉRIE NORMAL, COM  TUBOS, CONEXÕES, RALOS, CAIXAS SIFONADAS, CORTES E FIXAÇÕES EM PRÉDIO COM PRUMADA DE DESCIDA DE ESGOTO DENTRO DO BANHEIRO. AF_05/2023</t>
  </si>
  <si>
    <t>CONJUNTO DE PONTOS DE COLETA DE ESGOTO PARA BANHEIRO (RAMAL DE ESGOTO SANITÁRIO), EM PVC SÉRIE NORMAL, COM  TUBOS, CONEXÕES, RALOS, CAIXAS SIFONADAS, CORTES E FIXAÇÕES EM PRÉDIO COM PRUMADA DE DESCIDA DE ESGOTO FORA DO BANHEIRO. AF_05/2023</t>
  </si>
  <si>
    <t>CONJUNTO DE PONTOS DE COLETA DE ESGOTO PARA COZINHA (RAMAL DE ESGOTO SANITÁRIO), EM PVC SÉRIE NORMAL, COM  TUBOS, CONEXÕES, CORTES E FIXAÇÕES EM PRÉDIO. AF_05/2023</t>
  </si>
  <si>
    <t>CONJUNTO DE PONTOS DE COLETA DE ESGOTO PARA ÁREA DE SERVIÇO (RAMAL DE ESGOTO SANITÁRIO), EM PVC SÉRIE NORMAL, COM  TUBOS, CONEXÕES, RALOS, CAIXAS SIFONADAS, CORTES E FIXAÇÕES EM PRÉDIO. AF_05/2023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</si>
  <si>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</si>
  <si>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</si>
  <si>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</si>
  <si>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</si>
  <si>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</si>
  <si>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</si>
  <si>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</si>
  <si>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</si>
  <si>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</si>
  <si>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</si>
  <si>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</si>
  <si>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</si>
  <si>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</si>
  <si>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</si>
  <si>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</si>
  <si>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</si>
  <si>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</si>
  <si>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</si>
  <si>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</si>
  <si>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</si>
  <si>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</si>
  <si>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</si>
  <si>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</si>
  <si>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</si>
  <si>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</si>
  <si>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</si>
  <si>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</si>
  <si>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</si>
  <si>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</si>
  <si>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</si>
  <si>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</si>
  <si>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</si>
  <si>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</si>
  <si>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</si>
  <si>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</si>
  <si>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</si>
  <si>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</si>
  <si>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</si>
  <si>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</si>
  <si>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</si>
  <si>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</si>
  <si>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</si>
  <si>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</si>
  <si>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</si>
  <si>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</si>
  <si>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</si>
  <si>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</si>
  <si>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</si>
  <si>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</si>
  <si>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</si>
  <si>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</si>
  <si>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</si>
  <si>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</si>
  <si>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</si>
  <si>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</si>
  <si>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</si>
  <si>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</si>
  <si>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</si>
  <si>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</si>
  <si>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</si>
  <si>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</si>
  <si>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</si>
  <si>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</si>
  <si>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</si>
  <si>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</si>
  <si>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</si>
  <si>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</si>
  <si>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</si>
  <si>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</si>
  <si>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</si>
  <si>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</si>
  <si>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</si>
  <si>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</si>
  <si>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</si>
  <si>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</si>
  <si>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</si>
  <si>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</si>
  <si>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</si>
  <si>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</si>
  <si>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</si>
  <si>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</si>
  <si>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</si>
  <si>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</si>
  <si>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</si>
  <si>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</si>
  <si>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</si>
  <si>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</si>
  <si>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</si>
  <si>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</si>
  <si>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</si>
  <si>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</si>
  <si>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</si>
  <si>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</si>
  <si>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</si>
  <si>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</si>
  <si>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</si>
  <si>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</si>
  <si>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</si>
  <si>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</si>
  <si>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</si>
  <si>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</si>
  <si>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</si>
  <si>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</si>
  <si>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</si>
  <si>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</si>
  <si>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</si>
  <si>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</si>
  <si>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</si>
  <si>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</si>
  <si>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</si>
  <si>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</si>
  <si>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</si>
  <si>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</si>
  <si>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</si>
  <si>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</si>
  <si>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</si>
  <si>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</si>
  <si>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</si>
  <si>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</si>
  <si>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</si>
  <si>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</si>
  <si>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</si>
  <si>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</si>
  <si>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</si>
  <si>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</si>
  <si>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</si>
  <si>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</si>
  <si>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</si>
  <si>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</si>
  <si>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</si>
  <si>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</si>
  <si>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</si>
  <si>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</si>
  <si>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</si>
  <si>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</si>
  <si>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</si>
  <si>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</si>
  <si>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</si>
  <si>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</si>
  <si>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</si>
  <si>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</si>
  <si>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</si>
  <si>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</si>
  <si>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</si>
  <si>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</si>
  <si>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</si>
  <si>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</si>
  <si>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</si>
  <si>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</si>
  <si>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</si>
  <si>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</si>
  <si>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</si>
  <si>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</si>
  <si>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</si>
  <si>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</si>
  <si>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</si>
  <si>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</si>
  <si>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</si>
  <si>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</si>
  <si>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</si>
  <si>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</si>
  <si>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</si>
  <si>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</si>
  <si>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</si>
  <si>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</si>
  <si>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</si>
  <si>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</si>
  <si>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</si>
  <si>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</si>
  <si>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</si>
  <si>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</si>
  <si>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</si>
  <si>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</si>
  <si>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</si>
  <si>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</si>
  <si>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</si>
  <si>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</si>
  <si>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</si>
  <si>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</si>
  <si>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</si>
  <si>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</si>
  <si>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</si>
  <si>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</si>
  <si>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</si>
  <si>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</si>
  <si>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</si>
  <si>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</si>
  <si>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</si>
  <si>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</si>
  <si>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</si>
  <si>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</si>
  <si>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</si>
  <si>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</si>
  <si>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</si>
  <si>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</si>
  <si>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</si>
  <si>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</si>
  <si>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</si>
  <si>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</si>
  <si>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</si>
  <si>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</si>
  <si>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</si>
  <si>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</si>
  <si>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</si>
  <si>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</si>
  <si>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</si>
  <si>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</si>
  <si>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</si>
  <si>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</si>
  <si>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</si>
  <si>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</si>
  <si>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</si>
  <si>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</si>
  <si>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</si>
  <si>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</si>
  <si>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</si>
  <si>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</si>
  <si>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</si>
  <si>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</si>
  <si>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</si>
  <si>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</si>
  <si>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</si>
  <si>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</si>
  <si>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</si>
  <si>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</si>
  <si>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</si>
  <si>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</si>
  <si>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</si>
  <si>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</si>
  <si>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</si>
  <si>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</si>
  <si>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</si>
  <si>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</si>
  <si>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</si>
  <si>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</si>
  <si>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</si>
  <si>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</si>
  <si>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</si>
  <si>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</si>
  <si>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</si>
  <si>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</si>
  <si>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</si>
  <si>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</si>
  <si>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</si>
  <si>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</si>
  <si>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</si>
  <si>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</si>
  <si>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</si>
  <si>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</si>
  <si>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</si>
  <si>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</si>
  <si>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</si>
  <si>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</si>
  <si>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</si>
  <si>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</si>
  <si>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</si>
  <si>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</si>
  <si>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</si>
  <si>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</si>
  <si>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</si>
  <si>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</si>
  <si>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</si>
  <si>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</si>
  <si>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</si>
  <si>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</si>
  <si>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</si>
  <si>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</si>
  <si>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</si>
  <si>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</si>
  <si>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</si>
  <si>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</si>
  <si>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</si>
  <si>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</si>
  <si>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</si>
  <si>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</si>
  <si>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</si>
  <si>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</si>
  <si>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</si>
  <si>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</si>
  <si>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</si>
  <si>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</si>
  <si>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</si>
  <si>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</si>
  <si>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</si>
  <si>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</si>
  <si>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</si>
  <si>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</si>
  <si>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</si>
  <si>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</si>
  <si>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</si>
  <si>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</si>
  <si>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</si>
  <si>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</si>
  <si>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</si>
  <si>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</si>
  <si>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DIVISÓRIA FIXA EM VIDRO TEMPERADO 10 MM, SEM ABERTURA. AF_01/2021_PS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</si>
  <si>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</si>
  <si>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</si>
  <si>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</si>
  <si>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</si>
  <si>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</si>
  <si>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</si>
  <si>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</si>
  <si>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</si>
  <si>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</si>
  <si>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</si>
  <si>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</si>
  <si>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</si>
  <si>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</si>
  <si>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</si>
  <si>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</si>
  <si>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</si>
  <si>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</si>
  <si>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</si>
  <si>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</si>
  <si>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</si>
  <si>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</si>
  <si>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</si>
  <si>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</si>
  <si>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</si>
  <si>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</si>
  <si>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</si>
  <si>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</si>
  <si>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</si>
  <si>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</si>
  <si>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</si>
  <si>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</si>
  <si>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</si>
  <si>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</si>
  <si>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</si>
  <si>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</si>
  <si>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</si>
  <si>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</si>
  <si>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</si>
  <si>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</si>
  <si>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</si>
  <si>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</si>
  <si>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</si>
  <si>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</si>
  <si>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</si>
  <si>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</si>
  <si>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</si>
  <si>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</si>
  <si>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</si>
  <si>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</si>
  <si>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</si>
  <si>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</si>
  <si>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</si>
  <si>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</si>
  <si>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</si>
  <si>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</si>
  <si>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</si>
  <si>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</si>
  <si>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</si>
  <si>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</si>
  <si>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</si>
  <si>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</si>
  <si>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</si>
  <si>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</si>
  <si>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</si>
  <si>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</si>
  <si>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</si>
  <si>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</si>
  <si>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</si>
  <si>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</si>
  <si>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</si>
  <si>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</si>
  <si>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</si>
  <si>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</si>
  <si>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</si>
  <si>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</si>
  <si>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</si>
  <si>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</si>
  <si>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</si>
  <si>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</si>
  <si>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</si>
  <si>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</si>
  <si>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</si>
  <si>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</si>
  <si>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</si>
  <si>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</si>
  <si>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</si>
  <si>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</si>
  <si>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</si>
  <si>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</si>
  <si>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</si>
  <si>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</si>
  <si>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</si>
  <si>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</si>
  <si>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</si>
  <si>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</si>
  <si>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</si>
  <si>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</si>
  <si>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</si>
  <si>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</si>
  <si>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</si>
  <si>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</si>
  <si>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</si>
  <si>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</si>
  <si>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</si>
  <si>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</si>
  <si>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</si>
  <si>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</si>
  <si>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</si>
  <si>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</si>
  <si>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</si>
  <si>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</si>
  <si>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</si>
  <si>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</si>
  <si>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</si>
  <si>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</si>
  <si>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</si>
  <si>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</si>
  <si>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</si>
  <si>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</si>
  <si>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</si>
  <si>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</si>
  <si>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</si>
  <si>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</si>
  <si>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</si>
  <si>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</si>
  <si>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</si>
  <si>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</si>
  <si>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</si>
  <si>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</si>
  <si>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</si>
  <si>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</si>
  <si>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</si>
  <si>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</si>
  <si>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</si>
  <si>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</si>
  <si>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PLACA DE OBRA COM CHAPA GALVANIZADA E ESTRUTURA DE MADEIRA. AF_03/2022_PS</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</si>
  <si>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</si>
  <si>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</si>
  <si>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</si>
  <si>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</si>
  <si>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</si>
  <si>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</si>
  <si>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</si>
  <si>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</si>
  <si>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</si>
  <si>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</si>
  <si>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</si>
  <si>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</si>
  <si>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</si>
  <si>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</si>
  <si>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</si>
  <si>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</si>
  <si>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</si>
  <si>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</si>
  <si>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</si>
  <si>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</si>
  <si>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</si>
  <si>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</si>
  <si>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</si>
  <si>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</si>
  <si>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</si>
  <si>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</si>
  <si>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</si>
  <si>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</si>
  <si>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</si>
  <si>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</si>
  <si>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</si>
  <si>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</si>
  <si>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</si>
  <si>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</si>
  <si>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</si>
  <si>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</si>
  <si>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</si>
  <si>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</si>
  <si>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</si>
  <si>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</si>
  <si>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</si>
  <si>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</si>
  <si>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</si>
  <si>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</si>
  <si>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</si>
  <si>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</si>
  <si>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</si>
  <si>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</si>
  <si>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</si>
  <si>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</si>
  <si>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</si>
  <si>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</si>
  <si>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</si>
  <si>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</si>
  <si>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</si>
  <si>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</si>
  <si>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</si>
  <si>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</si>
  <si>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</si>
  <si>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</si>
  <si>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</si>
  <si>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</si>
  <si>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</si>
  <si>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</si>
  <si>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</si>
  <si>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</si>
  <si>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</si>
  <si>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</si>
  <si>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</si>
  <si>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</si>
  <si>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</si>
  <si>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</si>
  <si>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</si>
  <si>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</si>
  <si>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</si>
  <si>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</si>
  <si>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</si>
  <si>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</si>
  <si>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</si>
  <si>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</si>
  <si>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</si>
  <si>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</si>
  <si>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</si>
  <si>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</si>
  <si>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</si>
  <si>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</si>
  <si>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</si>
  <si>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</si>
  <si>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</si>
  <si>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</si>
  <si>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</si>
  <si>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</si>
  <si>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</si>
  <si>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</si>
  <si>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</si>
  <si>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</si>
  <si>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</si>
  <si>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</si>
  <si>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</si>
  <si>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</si>
  <si>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</si>
  <si>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</si>
  <si>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</si>
  <si>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</si>
  <si>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</si>
  <si>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</si>
  <si>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</si>
  <si>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</si>
  <si>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</si>
  <si>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</si>
  <si>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</si>
  <si>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</si>
  <si>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</si>
  <si>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</si>
  <si>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</si>
  <si>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</si>
  <si>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</si>
  <si>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</si>
  <si>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</si>
  <si>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</si>
  <si>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</si>
  <si>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</si>
  <si>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</si>
  <si>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</si>
  <si>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</si>
  <si>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</si>
  <si>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</si>
  <si>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</si>
  <si>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</si>
  <si>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</si>
  <si>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</si>
  <si>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</si>
  <si>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</si>
  <si>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</si>
  <si>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</si>
  <si>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</si>
  <si>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</si>
  <si>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</si>
  <si>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</si>
  <si>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</si>
  <si>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</si>
  <si>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</si>
  <si>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</si>
  <si>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</si>
  <si>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</si>
  <si>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</si>
  <si>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</si>
  <si>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</si>
  <si>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</si>
  <si>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</si>
  <si>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</si>
  <si>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</si>
  <si>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</si>
  <si>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</si>
  <si>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</si>
  <si>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</si>
  <si>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</si>
  <si>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</si>
  <si>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</si>
  <si>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</si>
  <si>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</si>
  <si>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</si>
  <si>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</si>
  <si>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</si>
  <si>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</si>
  <si>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</si>
  <si>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</si>
  <si>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</si>
  <si>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</si>
  <si>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</si>
  <si>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</si>
  <si>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</si>
  <si>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</si>
  <si>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</si>
  <si>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</si>
  <si>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</si>
  <si>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</si>
  <si>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</si>
  <si>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</si>
  <si>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</si>
  <si>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</si>
  <si>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</si>
  <si>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</si>
  <si>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</si>
  <si>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</si>
  <si>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</si>
  <si>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</si>
  <si>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</si>
  <si>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</si>
  <si>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</si>
  <si>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</si>
  <si>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</si>
  <si>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</si>
  <si>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</si>
  <si>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</si>
  <si>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</si>
  <si>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</si>
  <si>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</si>
  <si>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</si>
  <si>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</si>
  <si>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</si>
  <si>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</si>
  <si>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</si>
  <si>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</si>
  <si>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</si>
  <si>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</si>
  <si>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</si>
  <si>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</si>
  <si>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</si>
  <si>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</si>
  <si>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</si>
  <si>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</si>
  <si>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</si>
  <si>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</si>
  <si>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</si>
  <si>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</si>
  <si>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</si>
  <si>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</si>
  <si>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</si>
  <si>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</si>
  <si>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</si>
  <si>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</si>
  <si>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</si>
  <si>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</si>
  <si>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</si>
  <si>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</si>
  <si>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</si>
  <si>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</si>
  <si>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</si>
  <si>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</si>
  <si>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</si>
  <si>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</si>
  <si>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</si>
  <si>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</si>
  <si>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</si>
  <si>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</si>
  <si>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</si>
  <si>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</si>
  <si>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</si>
  <si>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</si>
  <si>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</si>
  <si>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</si>
  <si>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</si>
  <si>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</si>
  <si>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</si>
  <si>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</si>
  <si>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</si>
  <si>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</si>
  <si>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</si>
  <si>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</si>
  <si>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</si>
  <si>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</si>
  <si>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</si>
  <si>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</si>
  <si>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</si>
  <si>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</si>
  <si>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</si>
  <si>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</si>
  <si>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</si>
  <si>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</si>
  <si>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</si>
  <si>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</si>
  <si>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</si>
  <si>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</si>
  <si>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</si>
  <si>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</si>
  <si>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</si>
  <si>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</si>
  <si>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</si>
  <si>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</si>
  <si>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</si>
  <si>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</si>
  <si>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</si>
  <si>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</si>
  <si>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</si>
  <si>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</si>
  <si>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</si>
  <si>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</si>
  <si>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</si>
  <si>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</si>
  <si>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</si>
  <si>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</si>
  <si>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</si>
  <si>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</si>
  <si>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</si>
  <si>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</si>
  <si>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</si>
  <si>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</si>
  <si>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</si>
  <si>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</si>
  <si>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</si>
  <si>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</si>
  <si>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</si>
  <si>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</si>
  <si>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</si>
  <si>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</si>
  <si>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</si>
  <si>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</si>
  <si>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</si>
  <si>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</si>
  <si>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</si>
  <si>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</si>
  <si>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</si>
  <si>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</si>
  <si>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</si>
  <si>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</si>
  <si>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</si>
  <si>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</si>
  <si>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</si>
  <si>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</si>
  <si>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</si>
  <si>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</si>
  <si>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</si>
  <si>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</si>
  <si>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</si>
  <si>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</si>
  <si>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</si>
  <si>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</si>
  <si>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</si>
  <si>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</si>
  <si>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</si>
  <si>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</si>
  <si>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</si>
  <si>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</si>
  <si>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</si>
  <si>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</si>
  <si>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</si>
  <si>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</si>
  <si>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</si>
  <si>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</si>
  <si>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</si>
  <si>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</si>
  <si>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</si>
  <si>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</si>
  <si>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</si>
  <si>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</si>
  <si>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</si>
  <si>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</si>
  <si>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</si>
  <si>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</si>
  <si>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</si>
  <si>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</si>
  <si>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</si>
  <si>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</si>
  <si>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</si>
  <si>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</si>
  <si>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</si>
  <si>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</si>
  <si>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</si>
  <si>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</si>
  <si>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</si>
  <si>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</si>
  <si>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</si>
  <si>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</si>
  <si>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</si>
  <si>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</si>
  <si>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</si>
  <si>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</si>
  <si>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</si>
  <si>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</si>
  <si>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</si>
  <si>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</si>
  <si>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</si>
  <si>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</si>
  <si>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</si>
  <si>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MASSA ÚNICA, PARA RECEBIMENTO DE PINTURA, EM ARGAMASSA TRAÇO 1:2:8, PREPARO MANUAL, APLICADA MANUALMENTE EM TETO, ESPESSURA DE 20MM, COM EXECUÇÃO DE TALISCAS. AF_03/2015</t>
  </si>
  <si>
    <t>MASSA ÚNICA, PARA RECEBIMENTO DE PINTURA, EM ARGAMASSA TRAÇO 1:2:8, PREPARO MANUAL, APLICADA MANUALMENTE EM TETO, ESPESSURA DE 10MM, COM EXECUÇÃO DE TALISCAS. AF_03/2015</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</si>
  <si>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</si>
  <si>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</si>
  <si>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</si>
  <si>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</si>
  <si>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</si>
  <si>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</si>
  <si>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</si>
  <si>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</si>
  <si>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</si>
  <si>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</si>
  <si>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</si>
  <si>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</si>
  <si>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</si>
  <si>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</si>
  <si>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</si>
  <si>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</si>
  <si>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</si>
  <si>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</si>
  <si>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</si>
  <si>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</si>
  <si>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</si>
  <si>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</si>
  <si>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</si>
  <si>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</si>
  <si>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</si>
  <si>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</si>
  <si>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</si>
  <si>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</si>
  <si>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</si>
  <si>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</si>
  <si>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</si>
  <si>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</si>
  <si>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</si>
  <si>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</si>
  <si>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</si>
  <si>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</si>
  <si>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</si>
  <si>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</si>
  <si>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</si>
  <si>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</si>
  <si>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</si>
  <si>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</si>
  <si>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</si>
  <si>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</si>
  <si>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</si>
  <si>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</si>
  <si>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</si>
  <si>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</si>
  <si>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</si>
  <si>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</si>
  <si>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</si>
  <si>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</si>
  <si>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</si>
  <si>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</si>
  <si>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</si>
  <si>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</si>
  <si>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</si>
  <si>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</si>
  <si>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</si>
  <si>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</si>
  <si>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</si>
  <si>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</si>
  <si>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</si>
  <si>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</si>
  <si>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</si>
  <si>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</si>
  <si>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</si>
  <si>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</si>
  <si>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</si>
  <si>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</si>
  <si>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</si>
  <si>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</si>
  <si>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</si>
  <si>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</si>
  <si>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</si>
  <si>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</si>
  <si>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</si>
  <si>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</si>
  <si>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</si>
  <si>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</si>
  <si>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</si>
  <si>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</si>
  <si>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</si>
  <si>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</si>
  <si>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</si>
  <si>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</si>
  <si>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</si>
  <si>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</si>
  <si>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</si>
  <si>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</si>
  <si>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</si>
  <si>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</si>
  <si>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</si>
  <si>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</si>
  <si>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</si>
  <si>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</si>
  <si>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</si>
  <si>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</si>
  <si>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</si>
  <si>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</si>
  <si>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</si>
  <si>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</si>
  <si>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</si>
  <si>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</si>
  <si>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</si>
  <si>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</si>
  <si>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</si>
  <si>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</si>
  <si>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</si>
  <si>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</si>
  <si>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</si>
  <si>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</si>
  <si>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</si>
  <si>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</si>
  <si>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</si>
  <si>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</si>
  <si>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</si>
  <si>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</si>
  <si>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</si>
  <si>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</si>
  <si>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</si>
  <si>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</si>
  <si>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</si>
  <si>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</si>
  <si>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</si>
  <si>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</si>
  <si>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</si>
  <si>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</si>
  <si>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</si>
  <si>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</si>
  <si>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</si>
  <si>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</si>
  <si>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</si>
  <si>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</si>
  <si>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</si>
  <si>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</si>
  <si>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</si>
  <si>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</si>
  <si>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</si>
  <si>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</si>
  <si>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</si>
  <si>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</si>
  <si>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</si>
  <si>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</si>
  <si>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</si>
  <si>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</si>
  <si>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</si>
  <si>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</si>
  <si>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</si>
  <si>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</si>
  <si>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</si>
  <si>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</si>
  <si>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</si>
  <si>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</si>
  <si>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</si>
  <si>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</si>
  <si>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</si>
  <si>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</si>
  <si>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</si>
  <si>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</si>
  <si>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</si>
  <si>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</si>
  <si>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</si>
  <si>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</si>
  <si>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</si>
  <si>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</si>
  <si>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</si>
  <si>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</si>
  <si>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</si>
  <si>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</si>
  <si>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</si>
  <si>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</si>
  <si>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</si>
  <si>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</si>
  <si>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</si>
  <si>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</si>
  <si>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</si>
  <si>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</si>
  <si>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</si>
  <si>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</si>
  <si>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</si>
  <si>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</si>
  <si>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</si>
  <si>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</si>
  <si>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</si>
  <si>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</si>
  <si>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</si>
  <si>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</si>
  <si>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</si>
  <si>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</si>
  <si>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</si>
  <si>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</si>
  <si>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</si>
  <si>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</si>
  <si>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</si>
  <si>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</si>
  <si>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</si>
  <si>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</si>
  <si>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</si>
  <si>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</si>
  <si>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</si>
  <si>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</si>
  <si>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</si>
  <si>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</si>
  <si>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</si>
  <si>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</si>
  <si>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</si>
  <si>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</si>
  <si>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</si>
  <si>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</si>
  <si>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</si>
  <si>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</si>
  <si>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</si>
  <si>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</si>
  <si>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</si>
  <si>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</si>
  <si>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</si>
  <si>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</si>
  <si>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</si>
  <si>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</si>
  <si>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</si>
  <si>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</si>
  <si>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</si>
  <si>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</si>
  <si>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</si>
  <si>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</si>
  <si>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</si>
  <si>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</si>
  <si>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</si>
  <si>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</si>
  <si>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</si>
  <si>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</si>
  <si>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</si>
  <si>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</si>
  <si>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</si>
  <si>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</si>
  <si>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</si>
  <si>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</si>
  <si>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</si>
  <si>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</si>
  <si>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</si>
  <si>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</si>
  <si>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</si>
  <si>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</si>
  <si>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</si>
  <si>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</si>
  <si>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</si>
  <si>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</si>
  <si>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</si>
  <si>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</si>
  <si>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</si>
  <si>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</si>
  <si>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</si>
  <si>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</si>
  <si>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</si>
  <si>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</si>
  <si>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</si>
  <si>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</si>
  <si>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</si>
  <si>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</si>
  <si>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</si>
  <si>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</si>
  <si>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</si>
  <si>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</si>
  <si>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</si>
  <si>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</si>
  <si>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</si>
  <si>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</si>
  <si>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</si>
  <si>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</si>
  <si>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</si>
  <si>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</si>
  <si>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</si>
  <si>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</si>
  <si>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</si>
  <si>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</si>
  <si>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</si>
  <si>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</si>
  <si>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</si>
  <si>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</si>
  <si>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</si>
  <si>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</si>
  <si>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</si>
  <si>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</si>
  <si>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</si>
  <si>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</si>
  <si>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</si>
  <si>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</si>
  <si>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</si>
  <si>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</si>
  <si>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</si>
  <si>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</si>
  <si>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</si>
  <si>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</si>
  <si>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</si>
  <si>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</si>
  <si>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</si>
  <si>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</si>
  <si>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</si>
  <si>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</si>
  <si>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</si>
  <si>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</si>
  <si>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</si>
  <si>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</si>
  <si>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</si>
  <si>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</si>
  <si>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</si>
  <si>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</si>
  <si>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</si>
  <si>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</si>
  <si>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</si>
  <si>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</si>
  <si>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</si>
  <si>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</si>
  <si>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</si>
  <si>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</si>
  <si>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</si>
  <si>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</si>
  <si>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</si>
  <si>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</si>
  <si>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</si>
  <si>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</si>
  <si>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</si>
  <si>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</si>
  <si>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</si>
  <si>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</si>
  <si>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</si>
  <si>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</si>
  <si>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</si>
  <si>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</si>
  <si>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</si>
  <si>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</si>
  <si>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</si>
  <si>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</si>
  <si>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</si>
  <si>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</si>
  <si>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</si>
  <si>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</si>
  <si>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</si>
  <si>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</si>
  <si>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</si>
  <si>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</si>
  <si>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</si>
  <si>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</si>
  <si>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</si>
  <si>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</si>
  <si>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</si>
  <si>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</si>
  <si>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</si>
  <si>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</si>
  <si>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</si>
  <si>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</si>
  <si>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</si>
  <si>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</si>
  <si>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</si>
  <si>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</si>
  <si>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</si>
  <si>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</si>
  <si>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</si>
  <si>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</si>
  <si>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</si>
  <si>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</si>
  <si>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</si>
  <si>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</si>
  <si>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</si>
  <si>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</si>
  <si>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</si>
  <si>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</si>
  <si>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</si>
  <si>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</si>
  <si>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</si>
  <si>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</si>
  <si>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</si>
  <si>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</si>
  <si>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</si>
  <si>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</si>
  <si>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</si>
  <si>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</si>
  <si>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</si>
  <si>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</si>
  <si>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</si>
  <si>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</si>
  <si>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</si>
  <si>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</si>
  <si>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</si>
  <si>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</si>
  <si>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</si>
  <si>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</si>
  <si>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</si>
  <si>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SERVIÇOS TÉCNICOS ESPECIALIZADOS PARA ACOMPANHAMENTO DE EXECUÇÃO DE FUNDAÇÕES PROFUNDAS E ESTRUTURAS DE CONTENÇÃO</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</si>
  <si>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</si>
  <si>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</si>
  <si>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</si>
  <si>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</si>
  <si>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</si>
  <si>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</si>
  <si>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</si>
  <si>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</si>
  <si>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</si>
  <si>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</si>
  <si>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</si>
  <si>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</si>
  <si>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</si>
  <si>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</si>
  <si>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</si>
  <si>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</si>
  <si>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</si>
  <si>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</si>
  <si>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</si>
  <si>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</si>
  <si>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</si>
  <si>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</si>
  <si>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</si>
  <si>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</si>
  <si>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</si>
  <si>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</si>
  <si>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</si>
  <si>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</si>
  <si>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</si>
  <si>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</si>
  <si>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</si>
  <si>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</si>
  <si>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</si>
  <si>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</si>
  <si>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</si>
  <si>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</si>
  <si>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</si>
  <si>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</si>
  <si>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</si>
  <si>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</si>
  <si>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</si>
  <si>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</si>
  <si>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</si>
  <si>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</si>
  <si>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</si>
  <si>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</si>
  <si>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</si>
  <si>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</si>
  <si>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</si>
  <si>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</si>
  <si>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</si>
  <si>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</si>
  <si>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</si>
  <si>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</si>
  <si>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</si>
  <si>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</si>
  <si>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</si>
  <si>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</si>
  <si>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</si>
  <si>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</si>
  <si>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</si>
  <si>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</si>
  <si>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</si>
  <si>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</si>
  <si>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</si>
  <si>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</si>
  <si>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</si>
  <si>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</si>
  <si>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</si>
  <si>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</si>
  <si>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</si>
  <si>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</si>
  <si>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</si>
  <si>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</si>
  <si>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</si>
  <si>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</si>
  <si>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</si>
  <si>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</si>
  <si>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</si>
  <si>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</si>
  <si>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</si>
  <si>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</si>
  <si>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</si>
  <si>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</si>
  <si>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</si>
  <si>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</si>
  <si>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</si>
  <si>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</si>
  <si>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</si>
  <si>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</si>
  <si>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</si>
  <si>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</si>
  <si>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</si>
  <si>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</si>
  <si>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</si>
  <si>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</si>
  <si>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</si>
  <si>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</si>
  <si>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</si>
  <si>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</si>
  <si>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</si>
  <si>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</si>
  <si>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</si>
  <si>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</si>
  <si>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</si>
  <si>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</si>
  <si>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</si>
  <si>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</si>
  <si>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</si>
  <si>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</si>
  <si>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</si>
  <si>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</si>
  <si>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</si>
  <si>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</si>
  <si>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</si>
  <si>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</si>
  <si>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</si>
  <si>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</si>
  <si>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</si>
  <si>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</si>
  <si>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</si>
  <si>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</si>
  <si>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</si>
  <si>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</si>
  <si>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</si>
  <si>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</si>
  <si>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</si>
  <si>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</si>
  <si>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</si>
  <si>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</si>
  <si>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</si>
  <si>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</si>
  <si>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</si>
  <si>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</si>
  <si>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</si>
  <si>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</si>
  <si>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</si>
  <si>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</si>
  <si>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</si>
  <si>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</si>
  <si>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</si>
  <si>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</si>
  <si>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</si>
  <si>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</si>
  <si>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</si>
  <si>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</si>
  <si>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</si>
  <si>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</si>
  <si>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</si>
  <si>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</si>
  <si>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</si>
  <si>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</si>
  <si>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</si>
  <si>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</si>
  <si>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</si>
  <si>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</si>
  <si>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</si>
  <si>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</si>
  <si>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</si>
  <si>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</si>
  <si>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PLANTIO DE GRAMA EM PAVIMENTO CONCREGRAMA. AF_05/2018</t>
  </si>
  <si>
    <t>PLANTIO DE GRAMA BATATAIS EM PLACAS. AF_05/2018</t>
  </si>
  <si>
    <t>PLANTIO DE FORRAÇÃO. AF_05/2018</t>
  </si>
  <si>
    <t>PLANTIO DE GRAMA ESMERALDA OU SÃO CARLOS OU CURITIBANA, EM PLACAS. AF_05/2022</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</si>
  <si>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</si>
  <si>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</si>
  <si>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</si>
  <si>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</si>
  <si>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</si>
  <si>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</si>
  <si>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</si>
  <si>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</si>
  <si>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</si>
  <si>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</si>
  <si>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</si>
  <si>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</si>
  <si>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</si>
  <si>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</si>
  <si>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</si>
  <si>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</si>
  <si>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</si>
  <si>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</si>
  <si>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</si>
  <si>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</si>
  <si>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</si>
  <si>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</si>
  <si>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</si>
  <si>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</si>
  <si>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</si>
  <si>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</si>
  <si>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</si>
  <si>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</si>
  <si>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</si>
  <si>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</si>
  <si>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</si>
  <si>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</si>
  <si>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</si>
  <si>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</si>
  <si>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</si>
  <si>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</si>
  <si>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</si>
  <si>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</si>
  <si>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</si>
  <si>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</si>
  <si>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</si>
  <si>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CALCETEIRO COM ENCARGOS COMPLEMENTARES</t>
  </si>
  <si>
    <t>CARPINTEIRO DE ESQUADRIA COM ENCARGOS COMPLEMENTARES</t>
  </si>
  <si>
    <t>CAVOUQUEIRO OU OPERADOR PERFURATRIZ/ROMPEDOR COM ENCARGOS COMPLEMENTARES</t>
  </si>
  <si>
    <t>ELETRICISTA COM ENCARGOS COMPLEMENTARES</t>
  </si>
  <si>
    <t>ELETRICISTA INDUSTRIAL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</si>
  <si>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</si>
  <si>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</si>
  <si>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</si>
  <si>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</si>
  <si>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</si>
  <si>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</si>
  <si>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</si>
  <si>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</si>
  <si>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</si>
  <si>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</si>
  <si>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</si>
  <si>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</si>
  <si>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</si>
  <si>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</si>
  <si>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</si>
  <si>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</si>
  <si>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</si>
  <si>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</si>
  <si>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</si>
  <si>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</si>
  <si>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</si>
  <si>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</si>
  <si>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</si>
  <si>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</si>
  <si>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</si>
  <si>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</si>
  <si>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</si>
  <si>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</si>
  <si>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</si>
  <si>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</si>
  <si>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</si>
  <si>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</si>
  <si>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</si>
  <si>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</si>
  <si>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</si>
  <si>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</si>
  <si>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</si>
  <si>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</si>
  <si>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</si>
  <si>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</si>
  <si>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</si>
  <si>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</si>
  <si>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</si>
  <si>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</si>
  <si>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</si>
  <si>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</si>
  <si>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</si>
  <si>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</si>
  <si>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</si>
  <si>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</si>
  <si>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</si>
  <si>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</si>
  <si>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</si>
  <si>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</si>
  <si>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</si>
  <si>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</si>
  <si>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</si>
  <si>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</si>
  <si>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</si>
  <si>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</si>
  <si>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</si>
  <si>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</si>
  <si>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</si>
  <si>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</si>
  <si>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</si>
  <si>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</si>
  <si>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</si>
  <si>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</si>
  <si>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</si>
  <si>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</si>
  <si>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</si>
  <si>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</si>
  <si>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</si>
  <si>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</si>
  <si>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</si>
  <si>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</si>
  <si>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</si>
  <si>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</si>
  <si>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</si>
  <si>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</si>
  <si>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</si>
  <si>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</si>
  <si>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</si>
  <si>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</si>
  <si>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</si>
  <si>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</si>
  <si>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</si>
  <si>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</si>
  <si>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</si>
  <si>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</si>
  <si>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</si>
  <si>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</si>
  <si>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</si>
  <si>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</si>
  <si>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</si>
  <si>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</si>
  <si>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</si>
  <si>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</si>
  <si>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</si>
  <si>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</si>
  <si>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</si>
  <si>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</si>
  <si>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</si>
  <si>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</si>
  <si>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</si>
  <si>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</si>
  <si>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</si>
  <si>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</si>
  <si>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</si>
  <si>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</si>
  <si>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</si>
  <si>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</si>
  <si>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</si>
  <si>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</si>
  <si>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</si>
  <si>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</si>
  <si>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</si>
  <si>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</si>
  <si>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</si>
  <si>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</si>
  <si>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</si>
  <si>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</si>
  <si>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</si>
  <si>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</si>
  <si>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</si>
  <si>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</si>
  <si>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</si>
  <si>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</si>
  <si>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</si>
  <si>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</si>
  <si>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</si>
  <si>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</si>
  <si>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</si>
  <si>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</si>
  <si>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</si>
  <si>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</si>
  <si>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</si>
  <si>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</si>
  <si>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</si>
  <si>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</si>
  <si>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</si>
  <si>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</si>
  <si>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</si>
  <si>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</si>
  <si>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</si>
  <si>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</si>
  <si>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</si>
  <si>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</si>
  <si>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</si>
  <si>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</si>
  <si>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</si>
  <si>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</si>
  <si>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</si>
  <si>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</si>
  <si>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</si>
  <si>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</si>
  <si>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</si>
  <si>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</si>
  <si>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</si>
  <si>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</si>
  <si>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</si>
  <si>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</si>
  <si>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</si>
  <si>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</si>
  <si>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</si>
  <si>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</si>
  <si>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</si>
  <si>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</si>
  <si>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</si>
  <si>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</si>
  <si>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</si>
  <si>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</si>
  <si>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</si>
  <si>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</si>
  <si>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</si>
  <si>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</si>
  <si>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</si>
  <si>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</si>
  <si>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</si>
  <si>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</si>
  <si>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</si>
  <si>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</si>
  <si>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</si>
  <si>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</si>
  <si>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</si>
  <si>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</si>
  <si>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</si>
  <si>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</si>
  <si>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</si>
  <si>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</si>
  <si>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</si>
  <si>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</si>
  <si>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</si>
  <si>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</si>
  <si>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</si>
  <si>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</si>
  <si>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</si>
  <si>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</si>
  <si>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</si>
  <si>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</si>
  <si>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</si>
  <si>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</si>
  <si>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</si>
  <si>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</si>
  <si>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</si>
  <si>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</si>
  <si>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</si>
  <si>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</si>
  <si>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</si>
  <si>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</si>
  <si>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</si>
  <si>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</si>
  <si>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</si>
  <si>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</si>
  <si>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</si>
  <si>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</si>
  <si>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</si>
  <si>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</si>
  <si>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</si>
  <si>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</si>
  <si>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</si>
  <si>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</si>
  <si>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</si>
  <si>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</si>
  <si>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</si>
  <si>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</si>
  <si>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</si>
  <si>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</si>
  <si>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</si>
  <si>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</si>
  <si>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</si>
  <si>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</si>
  <si>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</si>
  <si>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</si>
  <si>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</si>
  <si>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</si>
  <si>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</si>
  <si>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</si>
  <si>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</si>
  <si>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</si>
  <si>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</si>
  <si>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</si>
  <si>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</si>
  <si>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</si>
  <si>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</si>
  <si>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</si>
  <si>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</si>
  <si>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</si>
  <si>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</si>
  <si>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</si>
  <si>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</si>
  <si>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</si>
  <si>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</si>
  <si>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</si>
  <si>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</si>
  <si>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</si>
  <si>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</si>
  <si>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</si>
  <si>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</si>
  <si>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</si>
  <si>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</si>
  <si>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</si>
  <si>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</si>
  <si>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</si>
  <si>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</si>
  <si>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</si>
  <si>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</si>
  <si>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</si>
  <si>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</si>
  <si>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</si>
  <si>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</si>
  <si>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</si>
  <si>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</si>
  <si>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</si>
  <si>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</si>
  <si>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</si>
  <si>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</si>
  <si>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</si>
  <si>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</si>
  <si>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</si>
  <si>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</si>
  <si>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</si>
  <si>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</si>
  <si>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</si>
  <si>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</si>
  <si>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</si>
  <si>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</si>
  <si>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</si>
  <si>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</si>
  <si>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</si>
  <si>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</si>
  <si>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</si>
  <si>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</si>
  <si>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</si>
  <si>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</si>
  <si>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</si>
  <si>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</si>
  <si>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</si>
  <si>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</si>
  <si>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</si>
  <si>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</si>
  <si>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</si>
  <si>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</si>
  <si>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</si>
  <si>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 xml:space="preserve">L     </t>
  </si>
  <si>
    <t xml:space="preserve">M3    </t>
  </si>
  <si>
    <t xml:space="preserve">H     </t>
  </si>
  <si>
    <t xml:space="preserve">MES   </t>
  </si>
  <si>
    <t xml:space="preserve">M2    </t>
  </si>
  <si>
    <t xml:space="preserve">PAR   </t>
  </si>
  <si>
    <t xml:space="preserve">JG    </t>
  </si>
  <si>
    <t xml:space="preserve">T     </t>
  </si>
  <si>
    <t xml:space="preserve">CJ    </t>
  </si>
  <si>
    <t xml:space="preserve">100M  </t>
  </si>
  <si>
    <t xml:space="preserve">KWH   </t>
  </si>
  <si>
    <t xml:space="preserve">CENTO </t>
  </si>
  <si>
    <t>SC25KG</t>
  </si>
  <si>
    <t>M2XMES</t>
  </si>
  <si>
    <t xml:space="preserve">MXMES </t>
  </si>
  <si>
    <t>UNXMES</t>
  </si>
  <si>
    <t xml:space="preserve">MIL   </t>
  </si>
  <si>
    <t xml:space="preserve">310ML </t>
  </si>
  <si>
    <t>Cristiano Ribeiro da Silva Carvalho</t>
  </si>
  <si>
    <t>Reforma e pintura  "EMEF Profª Marilei Schimidt de Oliveira"</t>
  </si>
  <si>
    <t>SERVIÇOS PRELIMINARES BIBLIOTECA</t>
  </si>
  <si>
    <t>PINTURA BIBLIOTECA</t>
  </si>
  <si>
    <t>PINTURA ESQUADRIAS BIBLIOTECA</t>
  </si>
  <si>
    <t>4.2</t>
  </si>
  <si>
    <t>SERVIÇOS PRELIMINARES ESCOLA</t>
  </si>
  <si>
    <t xml:space="preserve">LAJE DE TETO </t>
  </si>
  <si>
    <t>PILARES PARA BANCO</t>
  </si>
  <si>
    <t>MADEIRA PARA BANCO</t>
  </si>
  <si>
    <t xml:space="preserve">PAREDES EXTERNAS </t>
  </si>
  <si>
    <t xml:space="preserve">PAREDES INTERNAS </t>
  </si>
  <si>
    <t>PAREDES EXTERNAS DEPÓSITO</t>
  </si>
  <si>
    <t>PAREDES INTERNAS DEPÓSITO</t>
  </si>
  <si>
    <t>ESQUADRIA A DESCONTAR EXT.</t>
  </si>
  <si>
    <t>ESQUADRIA A DESCONTAR INT.</t>
  </si>
  <si>
    <t>ESQUADRIA NÃO DESCONTAR EXT.</t>
  </si>
  <si>
    <t>ESQUADRIA NÃO DESCONTAR INT.</t>
  </si>
  <si>
    <t>PISOS EXTERNOS</t>
  </si>
  <si>
    <t>PLATIBANDA EXTERNA LAJE INF + PAREDE</t>
  </si>
  <si>
    <t>ÁREA DE PINTURA (M²)</t>
  </si>
  <si>
    <t>METRO LINEAR DE PAREDE</t>
  </si>
  <si>
    <t>BIBLIOTECA</t>
  </si>
  <si>
    <t>LAJE DE TETO TERREO</t>
  </si>
  <si>
    <t>ÁREA AZULEJO</t>
  </si>
  <si>
    <t>PAREDES EXTERNAS TERREO</t>
  </si>
  <si>
    <t>PAREDES INTERNAS TERREO</t>
  </si>
  <si>
    <t>ESQUADRIA A DESCONTAR TERREO EXT.</t>
  </si>
  <si>
    <t>ESQUADRIA A DESCONTAR TERREO INT.</t>
  </si>
  <si>
    <t>TÉRREO</t>
  </si>
  <si>
    <t>PINTURA ESCOLA TERREO</t>
  </si>
  <si>
    <t>LAJE DE TETO SUBSSOLO</t>
  </si>
  <si>
    <t>PAREDES EXTERNAS SUBSSOLO</t>
  </si>
  <si>
    <t>PAREDES INTERNAS SUBSSOLO</t>
  </si>
  <si>
    <t>ESQUADRIA A DESCONTAR SUBSSOLO EXT.</t>
  </si>
  <si>
    <t>ESQUADRIA A DESCONTAR SUBSSOLO INT.</t>
  </si>
  <si>
    <t>SUBSSOLO</t>
  </si>
  <si>
    <t>PINTURA ESQUADRIAS TERREO</t>
  </si>
  <si>
    <t>2.2</t>
  </si>
  <si>
    <t>2.3</t>
  </si>
  <si>
    <t>3.2</t>
  </si>
  <si>
    <t>5.2</t>
  </si>
  <si>
    <t>5.3</t>
  </si>
  <si>
    <t>5.4</t>
  </si>
  <si>
    <t>5.5</t>
  </si>
  <si>
    <t>5.6</t>
  </si>
  <si>
    <t>6.2</t>
  </si>
  <si>
    <t>05.07.100</t>
  </si>
  <si>
    <t>Transporte de resíduo sólido em aterro - telhas cimento amianto Classe D</t>
  </si>
  <si>
    <t>Taxa de destinação de resíduo sólido em aterro - telhas cimento amianto</t>
  </si>
  <si>
    <t>Alvenaria de bloco cerâmico de vedação de 9 cm</t>
  </si>
  <si>
    <t>Alvenaria de bloco cerâmico de vedação de 14 cm</t>
  </si>
  <si>
    <t>Alvenaria de bloco cerâmico de vedação de 19 cm</t>
  </si>
  <si>
    <t>Alvenaria de bloco cerâmico estrutural de 14 cm</t>
  </si>
  <si>
    <t>Alvenaria de bloco cerâmico estrutural de 19 cm</t>
  </si>
  <si>
    <t>Revestimento sintético de borracha ou PVC colorido, para sinalização tátil de alerta / direcional - assentamento argamassado</t>
  </si>
  <si>
    <t>Revestimento sintético de borracha ou PVC colorido, para sinalização tátil de alerta / direcional - colado</t>
  </si>
  <si>
    <t>30.04.034</t>
  </si>
  <si>
    <t>Piso em ladrilho hidráulico podotátil várias cores, assentado com argamassa mista</t>
  </si>
  <si>
    <t>Piso tátil de concreto intertravado alerta / direcional, espessura de 6 cm, com rejunte em areia</t>
  </si>
  <si>
    <t>Película de controle solar refletiva na cor prata, aplicado em vidros</t>
  </si>
  <si>
    <t>Árvore ornamental tipo Quaresmeira - h= 1,50 / 2,00 m</t>
  </si>
  <si>
    <t>34.05.322</t>
  </si>
  <si>
    <t>Gradil rígido modular em aço 2" - H=1,10m, C=1,65m, padrão CET SP</t>
  </si>
  <si>
    <t>Suporte para apoio de bicicletas em aço carbono 2", modelo U invertido sem emendas, com acabamento em pintura eletrostática para fixação chumbada/parafusada</t>
  </si>
  <si>
    <t>Caixa de ferro octogonal fundo móvel 4´ x 4´</t>
  </si>
  <si>
    <t>Piso em ladrilho hidráulico preto, branco e cinza, assentado com argamassa colante industrializada</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</si>
  <si>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</si>
  <si>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</si>
  <si>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</si>
  <si>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</si>
  <si>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</si>
  <si>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IMPERMEABILIZIMPERMEABILIZAÇÃO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</si>
  <si>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</si>
  <si>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</si>
  <si>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</si>
  <si>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</si>
  <si>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</si>
  <si>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</si>
  <si>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</si>
  <si>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</si>
  <si>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</si>
  <si>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</si>
  <si>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</si>
  <si>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</si>
  <si>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</si>
  <si>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</si>
  <si>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</si>
  <si>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</si>
  <si>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</si>
  <si>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</si>
  <si>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</si>
  <si>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</si>
  <si>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</si>
  <si>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</si>
  <si>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</si>
  <si>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</si>
  <si>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</si>
  <si>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</si>
  <si>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</si>
  <si>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</si>
  <si>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</si>
  <si>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</si>
  <si>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</si>
  <si>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</si>
  <si>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</si>
  <si>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</si>
  <si>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</si>
  <si>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</si>
  <si>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</si>
  <si>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</si>
  <si>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</si>
  <si>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</si>
  <si>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</si>
  <si>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</si>
  <si>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</si>
  <si>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</si>
  <si>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</si>
  <si>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</si>
  <si>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</si>
  <si>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</si>
  <si>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</si>
  <si>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</si>
  <si>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</si>
  <si>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</si>
  <si>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</si>
  <si>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</si>
  <si>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</si>
  <si>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</si>
  <si>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</si>
  <si>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</si>
  <si>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</si>
  <si>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</si>
  <si>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</si>
  <si>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</si>
  <si>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</si>
  <si>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</si>
  <si>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</si>
  <si>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</si>
  <si>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</si>
  <si>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</si>
  <si>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</si>
  <si>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</si>
  <si>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</si>
  <si>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</si>
  <si>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</si>
  <si>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</si>
  <si>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</si>
  <si>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</si>
  <si>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</si>
  <si>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</si>
  <si>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</si>
  <si>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</si>
  <si>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</si>
  <si>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</si>
  <si>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</si>
  <si>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</si>
  <si>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</si>
  <si>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</si>
  <si>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</si>
  <si>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</si>
  <si>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</si>
  <si>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</si>
  <si>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</si>
  <si>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</si>
  <si>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</si>
  <si>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</si>
  <si>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</si>
  <si>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</si>
  <si>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</si>
  <si>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</si>
  <si>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</si>
  <si>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</si>
  <si>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</si>
  <si>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</si>
  <si>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</si>
  <si>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</si>
  <si>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</si>
  <si>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</si>
  <si>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</si>
  <si>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</si>
  <si>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</si>
  <si>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</si>
  <si>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</si>
  <si>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</si>
  <si>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</si>
  <si>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</si>
  <si>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</si>
  <si>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</si>
  <si>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</si>
  <si>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</si>
  <si>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</si>
  <si>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</si>
  <si>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</si>
  <si>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</si>
  <si>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</si>
  <si>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</si>
  <si>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</si>
  <si>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</si>
  <si>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</si>
  <si>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</si>
  <si>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</si>
  <si>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</si>
  <si>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</si>
  <si>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</si>
  <si>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</si>
  <si>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</si>
  <si>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</si>
  <si>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</si>
  <si>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</si>
  <si>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</si>
  <si>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</si>
  <si>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</si>
  <si>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</si>
  <si>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</si>
  <si>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</si>
  <si>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</si>
  <si>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</si>
  <si>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</si>
  <si>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</si>
  <si>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</si>
  <si>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</si>
  <si>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</si>
  <si>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</si>
  <si>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</si>
  <si>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</si>
  <si>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</si>
  <si>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</si>
  <si>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</si>
  <si>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</si>
  <si>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</si>
  <si>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</si>
  <si>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</si>
  <si>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</si>
  <si>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</si>
  <si>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</si>
  <si>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</si>
  <si>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</si>
  <si>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</si>
  <si>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</si>
  <si>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</si>
  <si>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</si>
  <si>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</si>
  <si>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</si>
  <si>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</si>
  <si>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</si>
  <si>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</si>
  <si>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</si>
  <si>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</si>
  <si>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</si>
  <si>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</si>
  <si>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</si>
  <si>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</si>
  <si>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</si>
  <si>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EMBOÇO OU MASSA ÚNICA EM ARGAMASSA TRAÇO 1:2:8, PREPARO MANUAL, APLICADA MANUALMENTE EM SUPERFÍCIES EXTERNAS DA SACADA, ESPESSURA MAIOR OU IGUAL A 50 MM, SEM USO DE TELA METÁLICA DE REFORÇO CONTRA FISSURAÇÃO. AF_08/2022</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</si>
  <si>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</si>
  <si>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</si>
  <si>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</si>
  <si>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</si>
  <si>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</si>
  <si>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</si>
  <si>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</si>
  <si>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</si>
  <si>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</si>
  <si>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</si>
  <si>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</si>
  <si>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</si>
  <si>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</si>
  <si>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</si>
  <si>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</si>
  <si>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</si>
  <si>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</si>
  <si>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</si>
  <si>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</si>
  <si>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</si>
  <si>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</si>
  <si>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</si>
  <si>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</si>
  <si>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</si>
  <si>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</si>
  <si>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</si>
  <si>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</si>
  <si>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</si>
  <si>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</si>
  <si>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</si>
  <si>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</si>
  <si>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</si>
  <si>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</si>
  <si>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</si>
  <si>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</si>
  <si>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</si>
  <si>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</si>
  <si>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</si>
  <si>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</si>
  <si>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</si>
  <si>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</si>
  <si>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</si>
  <si>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</si>
  <si>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</si>
  <si>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</si>
  <si>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</si>
  <si>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</si>
  <si>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</si>
  <si>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</si>
  <si>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</si>
  <si>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</si>
  <si>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</si>
  <si>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</si>
  <si>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</si>
  <si>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</si>
  <si>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</si>
  <si>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</si>
  <si>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</si>
  <si>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</si>
  <si>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</si>
  <si>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</si>
  <si>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</si>
  <si>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</si>
  <si>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</si>
  <si>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</si>
  <si>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</si>
  <si>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</si>
  <si>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</si>
  <si>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</si>
  <si>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</si>
  <si>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</si>
  <si>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</si>
  <si>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</si>
  <si>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</si>
  <si>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MOTORISTA DE VEÍCULO LEVE COM ENCARGOS COMPLEMENTARES</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</si>
  <si>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</si>
  <si>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</si>
  <si>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</si>
  <si>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</si>
  <si>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</si>
  <si>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</si>
  <si>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</si>
  <si>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</si>
  <si>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</si>
  <si>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</si>
  <si>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</si>
  <si>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</si>
  <si>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</si>
  <si>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</si>
  <si>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</si>
  <si>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</si>
  <si>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</si>
  <si>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</si>
  <si>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</si>
  <si>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</si>
  <si>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</si>
  <si>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</si>
  <si>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</si>
  <si>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</si>
  <si>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</si>
  <si>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</si>
  <si>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</si>
  <si>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</si>
  <si>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</si>
  <si>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</si>
  <si>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</si>
  <si>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</si>
  <si>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</si>
  <si>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</si>
  <si>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</si>
  <si>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</si>
  <si>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</si>
  <si>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</si>
  <si>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</si>
  <si>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</si>
  <si>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</si>
  <si>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</si>
  <si>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</si>
  <si>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</si>
  <si>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</si>
  <si>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ESCORAMAENTO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</si>
  <si>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</si>
  <si>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</si>
  <si>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</si>
  <si>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</si>
  <si>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t>
  </si>
  <si>
    <t>VIGIA DIURNO (MENSALISTA)</t>
  </si>
  <si>
    <t>VIGIA NOTURNO, HORA EFETIVAMENTE TRABALHADA DE 22 H AS 5 H (COM ADICIONAL NOTURNO)</t>
  </si>
  <si>
    <t>COBERTURA TRAJETO BIBLIOTECA - QUADRA - ESCOLA</t>
  </si>
  <si>
    <t>7.4</t>
  </si>
  <si>
    <t>7.5</t>
  </si>
  <si>
    <t>7.6</t>
  </si>
  <si>
    <t>PINTURA ESCOLA SUBSOLO</t>
  </si>
  <si>
    <t>SERVIÇOS PRELIMINARES SUBSOLO</t>
  </si>
  <si>
    <t>PINTURA ESQUADRIAS SUBSOLO</t>
  </si>
  <si>
    <t>12.1</t>
  </si>
  <si>
    <t>12.2</t>
  </si>
  <si>
    <t>PINTURA MUROS EXTERNOS</t>
  </si>
  <si>
    <t>7.7</t>
  </si>
  <si>
    <t>7.8</t>
  </si>
  <si>
    <t>7.9</t>
  </si>
  <si>
    <t>9.1</t>
  </si>
  <si>
    <t>9.2</t>
  </si>
  <si>
    <t>RUA CATAGUASES, n° 57, JD. NOVA ITIRAPINA, ITIRAPINA - SP.</t>
  </si>
  <si>
    <t>Porta/portinhola tipo veneziana de abrir em alumínio, sob medida</t>
  </si>
  <si>
    <t>Portinhola tipo veneziana de abrir em alumínio, linha comercial</t>
  </si>
  <si>
    <t>32.06.240</t>
  </si>
  <si>
    <t>Película adesiva jateada para vidros - uso interno</t>
  </si>
  <si>
    <t>Bloco diagonal em concreto tipo piso drenante para plantio de grama - espessura de 10 cm</t>
  </si>
  <si>
    <t>13.1</t>
  </si>
  <si>
    <t>13.2</t>
  </si>
  <si>
    <t>13.3</t>
  </si>
  <si>
    <t>Janela 4 folhas de correr - "Blindex"</t>
  </si>
  <si>
    <t>TROCA JANELA COZINHA / EXAUSTORES</t>
  </si>
  <si>
    <t>5.7</t>
  </si>
  <si>
    <t>COMPOSIÇÃO</t>
  </si>
  <si>
    <t>PINTURA ENTORNO DA QUADRA</t>
  </si>
  <si>
    <t>B.01.000.010144</t>
  </si>
  <si>
    <t>B.01.000.010145</t>
  </si>
  <si>
    <t>Serralheiro - AJUSTE DA POSIÇÃO DA COBERTURA À PORTA</t>
  </si>
  <si>
    <t>Ajudante de serralheiro - AJUSTE DA POSIÇÃO DA COBERTURA À PORTA</t>
  </si>
  <si>
    <t>B.01.000.010139</t>
  </si>
  <si>
    <t>Pedreiro - AJUSTE DA POSIÇÃO DA COBERTURA À PORTA</t>
  </si>
  <si>
    <t>B.01.000.010118</t>
  </si>
  <si>
    <t>Encanador - REPARO INFILTRAÇÃO HIDRAULICA</t>
  </si>
  <si>
    <t>Pedreiro - REPARO INFILTRAÇÃO HIDRAULICA</t>
  </si>
  <si>
    <t>10.3</t>
  </si>
  <si>
    <t>10.4</t>
  </si>
  <si>
    <t>10.5</t>
  </si>
  <si>
    <t>SERVIÇOS PRELIMINARES GERAL</t>
  </si>
  <si>
    <t>LAJE / DOMUS / VIDROS</t>
  </si>
  <si>
    <t>TROCA DE PORTAS</t>
  </si>
  <si>
    <t>3.3</t>
  </si>
  <si>
    <t>3.4</t>
  </si>
  <si>
    <t>3.5</t>
  </si>
  <si>
    <t>3.6</t>
  </si>
  <si>
    <t>3.7</t>
  </si>
  <si>
    <t>3.8</t>
  </si>
  <si>
    <t>6.3</t>
  </si>
  <si>
    <t>6.4</t>
  </si>
  <si>
    <t>6.5</t>
  </si>
  <si>
    <t>6.6</t>
  </si>
  <si>
    <t>6.7</t>
  </si>
  <si>
    <t>9.3</t>
  </si>
  <si>
    <t>9.4</t>
  </si>
  <si>
    <t>9.5</t>
  </si>
  <si>
    <t>10.6</t>
  </si>
  <si>
    <t>10.7</t>
  </si>
  <si>
    <t>13.4</t>
  </si>
  <si>
    <t>13.5</t>
  </si>
  <si>
    <t>14.1</t>
  </si>
  <si>
    <t>14.2</t>
  </si>
  <si>
    <t>14.3</t>
  </si>
  <si>
    <t>14.4</t>
  </si>
  <si>
    <t>15.1</t>
  </si>
  <si>
    <t>15.2</t>
  </si>
  <si>
    <t>16.1</t>
  </si>
  <si>
    <t>16.2</t>
  </si>
  <si>
    <t>Alvenaria de bloco de concreto de vedação de 9 cm - classe C</t>
  </si>
  <si>
    <t>Alvenaria de bloco de concreto de vedação de 14 cm - classe C</t>
  </si>
  <si>
    <t>Alvenaria de bloco de concreto de vedação de 19 cm - classe C</t>
  </si>
  <si>
    <t>Alvenaria de bloco de concreto estrutural 14 cm - classe B</t>
  </si>
  <si>
    <t>Alvenaria de bloco de concreto estrutural 19 cm - classe B</t>
  </si>
  <si>
    <t>Alvenaria de bloco de concreto estrutural 14 cm - classe A</t>
  </si>
  <si>
    <t>Alvenaria de bloco de concreto estrutural 19 cm - classe A</t>
  </si>
  <si>
    <t>Porta/portão de abrir tipo veneziana de ferro, sob medida</t>
  </si>
  <si>
    <t>Tela de proteção em malha ondulada de 1´, fio 12 (BWG), com requadro</t>
  </si>
  <si>
    <t>Luminária pública LED retangular para poste, fluxo luminoso de 14200 a 18000 lm, eficiência mínima de 120 lm/W - potência de 100 W/120 W</t>
  </si>
  <si>
    <t>Luminária pública LED retangular para poste, fluxo luminoso de 6250 a 6674 lm, eficiência mínima 113 lm/W - potência 40 W/59 W</t>
  </si>
  <si>
    <t>Luminária quadrada de sobrepor tipo calha fechada, com difusor plano, para 4 lâmpadas tubulares de 14 W/16 W/18 W</t>
  </si>
  <si>
    <t>Luminária retangular de embutir tipo calha aberta com refletor assimétrico em alumínio de alto brilho para 2 lâmpadas tubulares de 28 W/54 W</t>
  </si>
  <si>
    <t>Versão 193</t>
  </si>
  <si>
    <t>FEV/24</t>
  </si>
  <si>
    <t xml:space="preserve">ABERTURA PARA ENCAIXE DE CUBA OU LAVATORIO EM BANCADA DE MARMORE/ GRANITO OU OUTRO TIPO DE PEDRA NATURAL                                                                                                                                                                                                                                                                                                                                                                                                  </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</si>
  <si>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</si>
  <si>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</si>
  <si>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</si>
  <si>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</si>
  <si>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</si>
  <si>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</si>
  <si>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</si>
  <si>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</si>
  <si>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</si>
  <si>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</si>
  <si>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</si>
  <si>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</si>
  <si>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</si>
  <si>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</si>
  <si>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</si>
  <si>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</si>
  <si>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</si>
  <si>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</si>
  <si>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</si>
  <si>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</si>
  <si>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</si>
  <si>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</si>
  <si>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</si>
  <si>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</si>
  <si>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</si>
  <si>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</si>
  <si>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</si>
  <si>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</si>
  <si>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</si>
  <si>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</si>
  <si>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</si>
  <si>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</si>
  <si>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</si>
  <si>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</si>
  <si>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</si>
  <si>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</si>
  <si>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</si>
  <si>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</si>
  <si>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</si>
  <si>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</si>
  <si>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</si>
  <si>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 OU 3/4 "                                                                                                                                                                                                                                                                                                                                                                                                                              </t>
  </si>
  <si>
    <t xml:space="preserve">ACABAMENTO SIMPLES/CONVENCIONAL PARA FORRO PVC, TIPO "U" OU "C", COR BRANCA, COMPRIMENTO 6 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</si>
  <si>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</si>
  <si>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</si>
  <si>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</si>
  <si>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ACIDO CLORIDRICO / ACIDO MURIATICO, DILUICAO 10% A 12% PARA USO EM LIMPEZA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</si>
  <si>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</si>
  <si>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</si>
  <si>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</si>
  <si>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</si>
  <si>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</si>
  <si>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</si>
  <si>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</si>
  <si>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</si>
  <si>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</si>
  <si>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</si>
  <si>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</si>
  <si>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</si>
  <si>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</si>
  <si>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</si>
  <si>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</si>
  <si>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</si>
  <si>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</si>
  <si>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</si>
  <si>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</si>
  <si>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</si>
  <si>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</si>
  <si>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</si>
  <si>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</si>
  <si>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</si>
  <si>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</si>
  <si>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</si>
  <si>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</si>
  <si>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</si>
  <si>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</si>
  <si>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</si>
  <si>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</si>
  <si>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</si>
  <si>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</si>
  <si>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</si>
  <si>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</si>
  <si>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PBA,  BOLSA/ROSCA, JE, DN 75 / DE  85 MM                                                                                                                                                                                                                                                                                                                                                                                                                                                    </t>
  </si>
  <si>
    <t xml:space="preserve">ADAPTADOR PVC PBA, BOLSA/ROSCA, JE, DN 100 / DE 110 MM                                                                                                                                                                                                                                                                                                                                                                                                                                                    </t>
  </si>
  <si>
    <t xml:space="preserve">ADAPTADOR PVC PBA, BOLSA/ROSCA, JE, DN 50 / DE 60 MM                                                                                                                                                                                                                                                                                                                                                                                                                                                      </t>
  </si>
  <si>
    <t xml:space="preserve">ADAPTADOR PVC PBA, PONTA/ROSCA, JE, DN 50 / DE  60 MM                                                                                                                                                                                                                                                                                                                                                                                                                                                     </t>
  </si>
  <si>
    <t xml:space="preserve">ADAPTADOR PVC PBA, PONTA/ROSCA, JE, DN 75 / DE  85 MM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</si>
  <si>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</si>
  <si>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</si>
  <si>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</si>
  <si>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</si>
  <si>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</si>
  <si>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</si>
  <si>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</si>
  <si>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</si>
  <si>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</si>
  <si>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</si>
  <si>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</si>
  <si>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</si>
  <si>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</si>
  <si>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</si>
  <si>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</si>
  <si>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</si>
  <si>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SOLDAVEL, COM FLANGES E ANEL DE VEDACAO, 60 MM X 2", PARA CAIXA D' AGUA                                                                                                                                                                                                                                                                                                                                                                                                                     </t>
  </si>
  <si>
    <t xml:space="preserve">ADAPTADOR PVC SOLDAVEL, COM FLANGES LIVRES, 110 MM X 4", PARA CAIXA D' AGUA                                                                                                                                                                                                                                                                                                                                                                                                                               </t>
  </si>
  <si>
    <t xml:space="preserve">ADAPTADOR PVC SOLDAVEL, COM FLANGES LIVRES, 75 MM X 2  1/2", PARA CAIXA D' AGUA                                                                                                                                                                                                                                                                                                                                                                                                                           </t>
  </si>
  <si>
    <t xml:space="preserve">ADAPTADOR PVC SOLDAVEL, COM FLANGES LIVRES, 85 MM X 3", PARA CAIXA D' AGUA                                                                                                                                                                                                                                                                                                                                                                                                                                </t>
  </si>
  <si>
    <t xml:space="preserve">ADAPTADOR PVC SOLDAVEL, LONGO, COM FLANGE LIVRE,  110 MM X 4", PARA CAIXA D' AGUA                                                                                                                                                                                                                                                                                                                                                                                                                         </t>
  </si>
  <si>
    <t xml:space="preserve">ADAPTADOR PVC SOLDAVEL, LONGO, COM FLANGE LIVRE,  32 MM X 1", PARA CAIXA D' AGUA                                                                                                                                                                                                                                                                                                                                                                                                                          </t>
  </si>
  <si>
    <t xml:space="preserve">ADAPTADOR PVC SOLDAVEL, LONGO, COM FLANGE LIVRE,  75 MM X 2 1/2", PARA CAIXA D' AGUA                                                                                                                                                                                                                                                                                                                                                                                                                      </t>
  </si>
  <si>
    <t xml:space="preserve">ADAPTADOR PVC SOLDAVEL, LONGO, COM FLANGE LIVRE,  85 MM X 3", PARA CAIXA D' AGUA                                                                                                                                                                                                                                                                                                                                                                                                                          </t>
  </si>
  <si>
    <t xml:space="preserve">ADAPTADOR PVC, COM REGISTRO, PARA PEAD, 20 MM X 3/4", PARA LIGACAO PREDIAL DE AGUA                                                                                                                                                                                                                                                                                                                                                                                                                        </t>
  </si>
  <si>
    <t xml:space="preserve">ADAPTADOR PVC, ROSCAVEL, COM FLANGES E ANEL DE VEDACAO, 1 1/2", PARA CAIXA D'AGUA                                                                                                                                                                                                                                                                                                                                                                                                                         </t>
  </si>
  <si>
    <t xml:space="preserve">ADAPTADOR PVC, ROSCAVEL, COM FLANGES E ANEL DE VEDACAO, 1/2", PARA CAIXA D' AGUA                                                                                                                                                                                                                                                                                                                                                                                                                          </t>
  </si>
  <si>
    <t xml:space="preserve">ADAPTADOR PVC, ROSCAVEL, COM FLANGES E ANEL DE VEDACAO, 1", PARA CAIXA D' AGUA                                                                                                                                                                                                                                                                                                                                                                                                                            </t>
  </si>
  <si>
    <t xml:space="preserve">ADAPTADOR PVC, ROSCAVEL, COM FLANGES E ANEL DE VEDACAO, 3/4", PARA CAIXA D' AGUA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</si>
  <si>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</si>
  <si>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</si>
  <si>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</si>
  <si>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</si>
  <si>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</si>
  <si>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</si>
  <si>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</si>
  <si>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</si>
  <si>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</si>
  <si>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</si>
  <si>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</si>
  <si>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</si>
  <si>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CRISTALIZANTE PARA CONCRETO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</si>
  <si>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</si>
  <si>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</si>
  <si>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</si>
  <si>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</si>
  <si>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</si>
  <si>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</si>
  <si>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</si>
  <si>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</si>
  <si>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</si>
  <si>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</si>
  <si>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</si>
  <si>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</si>
  <si>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</si>
  <si>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AJUDANTE DE ARMADOR (HORISTA)                                                                                                                                                                                                                                                                                                                                                                                                                                                                             </t>
  </si>
  <si>
    <t xml:space="preserve">AJUDANTE DE ARMADOR (MENSALISTA)                                                                                                                                                                                                                                                                                                                                                                                                                                                                          </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</si>
  <si>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</si>
  <si>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</si>
  <si>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</si>
  <si>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</si>
  <si>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</si>
  <si>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</si>
  <si>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</si>
  <si>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</si>
  <si>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</si>
  <si>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</si>
  <si>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</si>
  <si>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</si>
  <si>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</si>
  <si>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</si>
  <si>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</si>
  <si>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</si>
  <si>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</si>
  <si>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</si>
  <si>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 COM ISOLAMENTO                                                                                                                                                                                                                                                                                                                                                                                                                                                              </t>
  </si>
  <si>
    <t xml:space="preserve">ALICATE DE CRIMPAR RJ11, RJ12 E RJ45                                                                                                                                                                                                                                                                                                                                                                                                                                                                      </t>
  </si>
  <si>
    <t xml:space="preserve">ALICATE DE PRESSAO PARA SOLDA DE CHAPA 18 "                                                                                                                                                                                                                                                                                                                                                                                                                                                               </t>
  </si>
  <si>
    <t xml:space="preserve">ALICATE DE PRESSAO 11 " PARA SOLDA, TIPO C                                                                                                                                                                                                                                                                                                                                                                                                                                                                </t>
  </si>
  <si>
    <t xml:space="preserve">ALICATE DE PRESSAO 11 " PARA SOLDA, TIPO U                                                                                                                                                                                                                                                                                                                                                                                                                                                                </t>
  </si>
  <si>
    <t xml:space="preserve">ALICATE PARA ANEIS DE PISTAO, CAPACIDADE 50 A 100 MM                                                                                                                                                                                                                                                                                                                                                                                                                                                      </t>
  </si>
  <si>
    <t xml:space="preserve">ALIMENTACAO - HORISTA (COLETADO CAIXA - ENCARGOS COMPLEMENTARES)                                                                                                                                                                                                                                                                                                                                                                                                                                          </t>
  </si>
  <si>
    <t xml:space="preserve">ALIMENTACAO - MENSALISTA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</si>
  <si>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</si>
  <si>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</si>
  <si>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</si>
  <si>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</si>
  <si>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</si>
  <si>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</si>
  <si>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</si>
  <si>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</si>
  <si>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</si>
  <si>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</si>
  <si>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</si>
  <si>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</si>
  <si>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</si>
  <si>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</si>
  <si>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</si>
  <si>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</si>
  <si>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</si>
  <si>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</si>
  <si>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</si>
  <si>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</si>
  <si>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</si>
  <si>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</si>
  <si>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</si>
  <si>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</si>
  <si>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</si>
  <si>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</si>
  <si>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</si>
  <si>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</si>
  <si>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</si>
  <si>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</si>
  <si>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</si>
  <si>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</si>
  <si>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</si>
  <si>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</si>
  <si>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</si>
  <si>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</si>
  <si>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</si>
  <si>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</si>
  <si>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</si>
  <si>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</si>
  <si>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</si>
  <si>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</si>
  <si>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</si>
  <si>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</si>
  <si>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</si>
  <si>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</si>
  <si>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</si>
  <si>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</si>
  <si>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1,20 M E ALTURA DE 0,50 M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</si>
  <si>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</si>
  <si>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</si>
  <si>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</si>
  <si>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</si>
  <si>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</si>
  <si>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</si>
  <si>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</si>
  <si>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</si>
  <si>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</si>
  <si>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</si>
  <si>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</si>
  <si>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</si>
  <si>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</si>
  <si>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</si>
  <si>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</si>
  <si>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1,20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</si>
  <si>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</si>
  <si>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</si>
  <si>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</si>
  <si>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</si>
  <si>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</si>
  <si>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</si>
  <si>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</si>
  <si>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</si>
  <si>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</si>
  <si>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</si>
  <si>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</si>
  <si>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</si>
  <si>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</si>
  <si>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AQUECEDOR DE AGUA ELETRICO HORIZONTAL, RESERVATORIO DE 200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</si>
  <si>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</si>
  <si>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</si>
  <si>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</si>
  <si>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</si>
  <si>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</si>
  <si>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</si>
  <si>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</si>
  <si>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</si>
  <si>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</si>
  <si>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</si>
  <si>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</si>
  <si>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</si>
  <si>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</si>
  <si>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</si>
  <si>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</si>
  <si>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</si>
  <si>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</si>
  <si>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</si>
  <si>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</si>
  <si>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</si>
  <si>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</si>
  <si>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</si>
  <si>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</si>
  <si>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</si>
  <si>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</si>
  <si>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</si>
  <si>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</si>
  <si>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</si>
  <si>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</si>
  <si>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</si>
  <si>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</si>
  <si>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</si>
  <si>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</si>
  <si>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</si>
  <si>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</si>
  <si>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</si>
  <si>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</si>
  <si>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</si>
  <si>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</si>
  <si>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</si>
  <si>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</si>
  <si>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</si>
  <si>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</si>
  <si>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</si>
  <si>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ACO OVALADO 15 X 17 ( 45,7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</si>
  <si>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</si>
  <si>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</si>
  <si>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</si>
  <si>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</si>
  <si>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</si>
  <si>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</si>
  <si>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</si>
  <si>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</si>
  <si>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</si>
  <si>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</si>
  <si>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</si>
  <si>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</si>
  <si>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</si>
  <si>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</si>
  <si>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</si>
  <si>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</si>
  <si>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</si>
  <si>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</si>
  <si>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</si>
  <si>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</si>
  <si>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</si>
  <si>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</si>
  <si>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</si>
  <si>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</si>
  <si>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</si>
  <si>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</si>
  <si>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</si>
  <si>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</si>
  <si>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</si>
  <si>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</si>
  <si>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</si>
  <si>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</si>
  <si>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</si>
  <si>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</si>
  <si>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</si>
  <si>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</si>
  <si>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</si>
  <si>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</si>
  <si>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</si>
  <si>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</si>
  <si>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</si>
  <si>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(HORISTA)                                                                                                                                                                                                                                                                                                                                                                                                                                                                                </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</si>
  <si>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</si>
  <si>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</si>
  <si>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</si>
  <si>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</si>
  <si>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</si>
  <si>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ACO GALVANIZADO, DIAMETRO EXTERNO = 35MM, ESPESSURA = 3MM, DIAMETRO DO FURO= 18MM                                                                                                                                                                                                                                                                                                                                                                                                             </t>
  </si>
  <si>
    <t xml:space="preserve">ARRUELA EM ALUMINIO, COM ROSCA, DE  1 1/4", PARA ELETRODUTO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</si>
  <si>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</si>
  <si>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</si>
  <si>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</si>
  <si>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</si>
  <si>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</si>
  <si>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</si>
  <si>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</si>
  <si>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</si>
  <si>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</si>
  <si>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</si>
  <si>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</si>
  <si>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</si>
  <si>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</si>
  <si>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</si>
  <si>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</si>
  <si>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</si>
  <si>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VASO SANITARIO INFANTIL EM PLASTICO BRANCO                                                                                                                                                                                                                                                                                                                                                                                                                                                       </t>
  </si>
  <si>
    <t xml:space="preserve">ASSENTO SANITARIO DE PLASTICO, TIPO CONVENCIONAL                                                                                                                                                                                                                                                                                                                                                                                                                                                          </t>
  </si>
  <si>
    <t xml:space="preserve">AUTOMATICO DE BOIA SUPERIOR / INFERIOR, *15* A / 250 V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</si>
  <si>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</si>
  <si>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</si>
  <si>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</si>
  <si>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</si>
  <si>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</si>
  <si>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</si>
  <si>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</si>
  <si>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</si>
  <si>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</si>
  <si>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</si>
  <si>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</si>
  <si>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</si>
  <si>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</si>
  <si>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</si>
  <si>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 xml:space="preserve">AUXILIAR DE TOPOGRAFO (HORISTA)                                                                                                                                                                                                                                                                                                                                                                                                                                                                           </t>
  </si>
  <si>
    <t xml:space="preserve">AUXILIAR DE TOPOGRAFO (MENSALISTA)                                                                                                                                                                                                                                                                                                                                                                                                                                                                        </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</si>
  <si>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</si>
  <si>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</si>
  <si>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</si>
  <si>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</si>
  <si>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</si>
  <si>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</si>
  <si>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COM CAIXA ACOPLADA, SIFAO OCULTO / CARENADO, DE LOUCA BRANCA (SEM ASSENTO ) - PADRAO ALTO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</si>
  <si>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</si>
  <si>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</si>
  <si>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</si>
  <si>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</si>
  <si>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</si>
  <si>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</si>
  <si>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</si>
  <si>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</si>
  <si>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</si>
  <si>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EM GRANITO, POLIDO, TIPO ANDORINHA/ QUARTZ/ CASTELO/ CORUMBA OU OUTROS EQUIVALENTES DA REGIAO, COM CUBA INOX, FORMATO *120 X 60* CM, E=  *2* CM                                                                                                                                                                                                                                                                                                                                            </t>
  </si>
  <si>
    <t xml:space="preserve">BANCADA/ BANCA/ BALCAO/ TAMPO EM MARMORE BRANCO COMUM, POLIDO, LISO, ACABAMENTO RETO, E= *3* CM (SEM FUROS)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</si>
  <si>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</si>
  <si>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</si>
  <si>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</si>
  <si>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</si>
  <si>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</si>
  <si>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</si>
  <si>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</si>
  <si>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</si>
  <si>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</si>
  <si>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</si>
  <si>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</si>
  <si>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</si>
  <si>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</si>
  <si>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</si>
  <si>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</si>
  <si>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</si>
  <si>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</si>
  <si>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</si>
  <si>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</si>
  <si>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4,76 MM (L X E), 0,94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</si>
  <si>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</si>
  <si>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</si>
  <si>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</si>
  <si>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</si>
  <si>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</si>
  <si>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</si>
  <si>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</si>
  <si>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</si>
  <si>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</si>
  <si>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</si>
  <si>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</si>
  <si>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</si>
  <si>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</si>
  <si>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</si>
  <si>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</si>
  <si>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</si>
  <si>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</si>
  <si>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</si>
  <si>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</si>
  <si>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</si>
  <si>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</si>
  <si>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</si>
  <si>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</si>
  <si>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</si>
  <si>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</si>
  <si>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</si>
  <si>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</si>
  <si>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</si>
  <si>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</si>
  <si>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</si>
  <si>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</si>
  <si>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</si>
  <si>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280 L, MOTOR ELETRICO TRIFASICO 220/380 V POTENCIA 2 CV, SEM CARREGADOR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</si>
  <si>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</si>
  <si>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</si>
  <si>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</si>
  <si>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</si>
  <si>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360L, MOTOR ELETRICO TRIFASICO 220/380V, POTENCIA 4CV, EXCLUSO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</si>
  <si>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</si>
  <si>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</si>
  <si>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</si>
  <si>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</si>
  <si>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</si>
  <si>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DE 11,5 X 19 X 19 CM (L X A X C)                                                                                                                                                                                                                                                                                                                                                                                            </t>
  </si>
  <si>
    <t xml:space="preserve">BLOCO CERAMICO / TIJOLO VAZADO PARA ALVENARIA DE VEDACAO, FUROS NA VERTICAL DE 14 X 19 X 39 CM (L X A X C)                                                                                                                                                                                                                                                                                                                                                                                                </t>
  </si>
  <si>
    <t xml:space="preserve">BLOCO CERAMICO / TIJOLO VAZADO PARA ALVENARIA DE VEDACAO, FUROS NA VERTICAL DE 19 X 19 X 39 CM (L X A X C)                                                                                                                                                                                                                                                                                                                                                                                                </t>
  </si>
  <si>
    <t xml:space="preserve">BLOCO CERAMICO / TIJOLO VAZADO PARA ALVENARIA DE VEDACAO, FUROS NA VERTICAL DE 9 X 19 X 39 CM (L X A X C)                                                                                                                                                                                                                                                                                                                                                                                                 </t>
  </si>
  <si>
    <t xml:space="preserve">BLOCO CERAMICO / TIJOLO VAZADO PARA ALVENARIA DE VEDACAO, 4 FUROS NA HORIZONTAL DE 9 X 9 X 19 CM (L X A X C)                                                                                                                                                                                                                                                                                                                                                                                              </t>
  </si>
  <si>
    <t xml:space="preserve">BLOCO CERAMICO / TIJOLO VAZADO PARA ALVENARIA DE VEDACAO, 6 FUROS NA HORIZONTAL DE 9 X 14 X 19 CM (L X A X C)                                                                                                                                                                                                                                                                                                                                                                                             </t>
  </si>
  <si>
    <t xml:space="preserve">BLOCO CERAMICO / TIJOLO VAZADO PARA ALVENARIA DE VEDACAO, 8 FUROS NA HORIZONTAL DE 9 X 19 X 19 CM (L X A X C)                                                                                                                                                                                                                                                                                                                                                                                             </t>
  </si>
  <si>
    <t xml:space="preserve">BLOCO CERAMICO / TIJOLO VAZADO PARA ALVENARIA DE VEDACAO, 8 FUROS NA HORIZONTAL DE 9 X 19 X 29 CM (L X A X C)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</si>
  <si>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</si>
  <si>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</si>
  <si>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</si>
  <si>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</si>
  <si>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</si>
  <si>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</si>
  <si>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</si>
  <si>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</si>
  <si>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</si>
  <si>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</si>
  <si>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</si>
  <si>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</si>
  <si>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</si>
  <si>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</si>
  <si>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</si>
  <si>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</si>
  <si>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</si>
  <si>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</si>
  <si>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</si>
  <si>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</si>
  <si>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</si>
  <si>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</si>
  <si>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</si>
  <si>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</si>
  <si>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</si>
  <si>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</si>
  <si>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</si>
  <si>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</si>
  <si>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POLIETILENO ALTA DENSIDADE, *27* X *30* X *100* CM, ACOMPANHADOS PLACAS  TERMINAIS  E LONGARINAS, PARA FUNDO DE FILTRO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</si>
  <si>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</si>
  <si>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</si>
  <si>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</si>
  <si>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</si>
  <si>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</si>
  <si>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</si>
  <si>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</si>
  <si>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</si>
  <si>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</si>
  <si>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</si>
  <si>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</si>
  <si>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</si>
  <si>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BLOCO ESTRUTURAL CERAMICO DE  19 X 19 X 29 CM (L X A X C) E 6,0 MPA                                                                                                                                                                                                                                                                                                                                                                                                                                       </t>
  </si>
  <si>
    <t xml:space="preserve">BLOCO ESTRUTURAL CERAMICO DE 14 X 19 X 29 CM (L X A X C) E 6,0 MPA                                                                                                                                                                                                                                                                                                                                                                                                                                        </t>
  </si>
  <si>
    <t xml:space="preserve">BLOCO ESTRUTURAL CERAMICO DE 14 X 19 X 34 CM (L X A X C) E 6,0 MPA                                                                                                                                                                                                                                                                                                                                                                                                                                        </t>
  </si>
  <si>
    <t xml:space="preserve">BLOCO ESTRUTURAL CERAMICO DE 14 X 19 X 39 CM (L X A X C) E 6,0 MPA                                                                                                                                                                                                                                                                                                                                                                                                                                        </t>
  </si>
  <si>
    <t xml:space="preserve">BLOCO ESTRUTURAL CERAMICO DE 19 X 19 X 39 CM (L X A X C) E 6,0 MPA                                                                                                                                                                                                                                                                                                                                                                                                                                        </t>
  </si>
  <si>
    <t xml:space="preserve">BLOQUETE/PISO DE CONCRETO - MODELO PISOGRAMA/CONCREGRAMA 2 FUROS, DIMENSOES APROX. DE *35 X 15* CM E ESPESSURA DE 7 CM (+/- 1 CM), COR NATURAL                                                                                                                                                                                                                                                                                                                                                            </t>
  </si>
  <si>
    <t xml:space="preserve">BLOQUETE/PISO DE CONCRETO - MODELO PISOGRAMA/CONCREGRAMA/PAVI-GRADE/GRAMEIRO, DIMENSOES APROXIMADAS DE *60 X 45* CM E ESPESSURA DE 8 CM (+/- 1 CM), COR NATURAL                                                                                                                                                                                                                                                                                                                                           </t>
  </si>
  <si>
    <t xml:space="preserve">BLOQUETE/PISO INTERTRAVADO DE CONCRETO - MODELO ONDA/16 FACES/RETANGULAR/TIJOLINHO/PAVER/HOLANDES/PARALELEPIPEDO, *20 X 10* CM, E = 10 CM, RESISTENCIA DE 35 MPA, COR NATURAL                                                                                                                                                                                                                                                                                                                             </t>
  </si>
  <si>
    <t xml:space="preserve">BLOQUETE/PISO INTERTRAVADO DE CONCRETO - MODELO ONDA/16 FACES/RETANGULAR/TIJOLINHO/PAVER/HOLANDES/PARALELEPIPEDO, *20 X 10* CM, E = 10 CM, RESISTENCIA DE 50 MPA, COR NATURAL                                                                                                                                                                                                                                                                                                                             </t>
  </si>
  <si>
    <t xml:space="preserve">BLOQUETE/PISO INTERTRAVADO DE CONCRETO - MODELO ONDA/16 FACES/RETANGULAR/TIJOLINHO/PAVER/HOLANDES/PARALELEPIPEDO, *20 X 10* CM, E = 6 CM, RESISTENCIA DE 35 MPA, COLORIDO                                                                                                                                                                                                                                                                                                                                 </t>
  </si>
  <si>
    <t xml:space="preserve">BLOQUETE/PISO INTERTRAVADO DE CONCRETO - MODELO ONDA/16 FACES/RETANGULAR/TIJOLINHO/PAVER/HOLANDES/PARALELEPIPEDO, *20 X 10* CM, E = 6 CM, RESISTENCIA DE 35 MPA, COR NATURAL                                                                                                                                                                                                                                                                                                                              </t>
  </si>
  <si>
    <t xml:space="preserve">BLOQUETE/PISO INTERTRAVADO DE CONCRETO - MODELO ONDA/16 FACES/RETANGULAR/TIJOLINHO/PAVER/HOLANDES/PARALELEPIPEDO, *20 X 10* CM, E = 8 CM, RESISTENCIA DE 35 MPA, COLORIDO                                                                                                                                                                                                                                                                                                                                 </t>
  </si>
  <si>
    <t xml:space="preserve">BLOQUETE/PISO INTERTRAVADO DE CONCRETO - MODELO ONDA/16 FACES/RETANGULAR/TIJOLINHO/PAVER/HOLANDES/PARALELEPIPEDO, *20 X 10* CM, E = 8 CM, RESISTENCIA DE 35 MPA, COR NATURAL                                                                                                                                                                                                                                                                                                                              </t>
  </si>
  <si>
    <t xml:space="preserve">BLOQUETE/PISO INTERTRAVADO DE CONCRETO - MODELO RAQUETE, *22 X 13,5* CM, E = 6 CM, RESISTENCIA DE 35 MPA, COR NATURAL                                                                                                                                                                                                                                                                                                                                                                                     </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</si>
  <si>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</si>
  <si>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</si>
  <si>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 xml:space="preserve">BLOQUETE/PISO INTERTRAVADO DE CONCRETO - MODELO SEXTAVADO / HEXAGONAL, *25 X 25* CM, E = 8 CM, RESISTENCIA DE 35 MPA, COR NATURAL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</si>
  <si>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</si>
  <si>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</si>
  <si>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</si>
  <si>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MOTOR ELETRICO TRIFASICO 1,48HP  DIAMETRO DE SUCCAO X ELEVACAO 1" X 1", 4 ESTAGIOS, DIAMETRO DOS ROTORES 3 X 107 MM + 1 X 100 MM, HM/Q: 10 M / 5,3 M3/H A 70 M / 1,8 M3/H                                                                                                                                                                                                                                                                                                               </t>
  </si>
  <si>
    <t xml:space="preserve">BOMBA CENTRIFUGA  MOTOR ELETRICO TRIFASICO 2,96HP, DIAMETRO DE SUCCAO X ELEVACAO 1 1/2" X 1 1/4", DIAMETRO DO ROTOR 148 MM, HM/Q: 34 M / 14,80 M3/H A 40 M / 8,60 M3/H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</si>
  <si>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</si>
  <si>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</si>
  <si>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</si>
  <si>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0,50 CV DIAMETRO DE SUCCAO X ELEVACAO 3/4" X 3/4", MONOESTAGIO, DIAMETRO DOS ROTORES 114 MM, HM/Q: 2 M / 2,99 M3/H A 24 M / 0,71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</si>
  <si>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</si>
  <si>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</si>
  <si>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 HP, DIAMETRO DE SUCCAO X ELEVACAO 2 1/2" X 2", DIAMETRO DO ROTOR 195 MM, HM/Q: 62 M / 55,5 M3/H A 80 M / 31,50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</si>
  <si>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</si>
  <si>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</si>
  <si>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CENTRIFUGA,  MOTOR ELETRICO TRIFASICO 1,48HP  DIAMETRO DE SUCCAO X ELEVACAO 1 1/2" X 1", DIAMETRO DO ROTOR 117 MM, HM/Q: 10 M / 21,9 M3/H A 24 M / 6,1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</si>
  <si>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</si>
  <si>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</si>
  <si>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</si>
  <si>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</si>
  <si>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</si>
  <si>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</si>
  <si>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</si>
  <si>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</si>
  <si>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</si>
  <si>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6 HP, DIAMETRO DO ROTOR 127 MM, BOCAL DE SAIDA DIAMETRO DE 3 POLEGADAS, HM/Q = 7 M / 66,90 M3/H A 26 M / 2,88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</si>
  <si>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</si>
  <si>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</si>
  <si>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</si>
  <si>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</si>
  <si>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</si>
  <si>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</si>
  <si>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TRIPLEX COM MOTOR A DIESEL, NACIONAL, DIAMETRO DE SUCCAO DE 2  1/2''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</si>
  <si>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</si>
  <si>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</si>
  <si>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</si>
  <si>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</si>
  <si>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 CANO PARA CHUVEIRO ELETRICO, EM ALUMINIO, 30 CM X 1/2 "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</si>
  <si>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</si>
  <si>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</si>
  <si>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</si>
  <si>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</si>
  <si>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</si>
  <si>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</si>
  <si>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</si>
  <si>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</si>
  <si>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</si>
  <si>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</si>
  <si>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</si>
  <si>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</si>
  <si>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</si>
  <si>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</si>
  <si>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</si>
  <si>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</si>
  <si>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</si>
  <si>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</si>
  <si>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</si>
  <si>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</si>
  <si>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</si>
  <si>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</si>
  <si>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</si>
  <si>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</si>
  <si>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</si>
  <si>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</si>
  <si>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</si>
  <si>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</si>
  <si>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</si>
  <si>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</si>
  <si>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</si>
  <si>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</si>
  <si>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</si>
  <si>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</si>
  <si>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</si>
  <si>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</si>
  <si>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</si>
  <si>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</si>
  <si>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</si>
  <si>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</si>
  <si>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</si>
  <si>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</si>
  <si>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</si>
  <si>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</si>
  <si>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</si>
  <si>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</si>
  <si>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</si>
  <si>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</si>
  <si>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</si>
  <si>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</si>
  <si>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</si>
  <si>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</si>
  <si>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</si>
  <si>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</si>
  <si>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</si>
  <si>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</si>
  <si>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</si>
  <si>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</si>
  <si>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</si>
  <si>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</si>
  <si>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</si>
  <si>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</si>
  <si>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</si>
  <si>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</si>
  <si>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</si>
  <si>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</si>
  <si>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</si>
  <si>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</si>
  <si>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</si>
  <si>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</si>
  <si>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</si>
  <si>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</si>
  <si>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</si>
  <si>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</si>
  <si>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</si>
  <si>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</si>
  <si>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</si>
  <si>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</si>
  <si>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</si>
  <si>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</si>
  <si>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</si>
  <si>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</si>
  <si>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</si>
  <si>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</si>
  <si>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</si>
  <si>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</si>
  <si>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</si>
  <si>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</si>
  <si>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</si>
  <si>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</si>
  <si>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</si>
  <si>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</si>
  <si>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</si>
  <si>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</si>
  <si>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</si>
  <si>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</si>
  <si>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</si>
  <si>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</si>
  <si>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</si>
  <si>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</si>
  <si>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</si>
  <si>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</si>
  <si>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</si>
  <si>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</si>
  <si>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</si>
  <si>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</si>
  <si>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</si>
  <si>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</si>
  <si>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</si>
  <si>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</si>
  <si>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</si>
  <si>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</si>
  <si>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</si>
  <si>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</si>
  <si>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</si>
  <si>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</si>
  <si>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</si>
  <si>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</si>
  <si>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</si>
  <si>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</si>
  <si>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</si>
  <si>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</si>
  <si>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</si>
  <si>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</si>
  <si>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</si>
  <si>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</si>
  <si>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</si>
  <si>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</si>
  <si>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</si>
  <si>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</si>
  <si>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</si>
  <si>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</si>
  <si>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</si>
  <si>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</si>
  <si>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</si>
  <si>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</si>
  <si>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</si>
  <si>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</si>
  <si>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</si>
  <si>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</si>
  <si>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</si>
  <si>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</si>
  <si>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</si>
  <si>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</si>
  <si>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</si>
  <si>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</si>
  <si>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</si>
  <si>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</si>
  <si>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</si>
  <si>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</si>
  <si>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</si>
  <si>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</si>
  <si>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</si>
  <si>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</si>
  <si>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</si>
  <si>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</si>
  <si>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</si>
  <si>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</si>
  <si>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</si>
  <si>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</si>
  <si>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</si>
  <si>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</si>
  <si>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</si>
  <si>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</si>
  <si>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</si>
  <si>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</si>
  <si>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</si>
  <si>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</si>
  <si>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</si>
  <si>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</si>
  <si>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</si>
  <si>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</si>
  <si>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</si>
  <si>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</si>
  <si>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</si>
  <si>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</si>
  <si>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</si>
  <si>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</si>
  <si>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</si>
  <si>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</si>
  <si>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</si>
  <si>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</si>
  <si>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</si>
  <si>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</si>
  <si>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</si>
  <si>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</si>
  <si>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</si>
  <si>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</si>
  <si>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</si>
  <si>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</si>
  <si>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</si>
  <si>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</si>
  <si>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</si>
  <si>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</si>
  <si>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</si>
  <si>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</si>
  <si>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</si>
  <si>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</si>
  <si>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</si>
  <si>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</si>
  <si>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</si>
  <si>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</si>
  <si>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</si>
  <si>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</si>
  <si>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</si>
  <si>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</si>
  <si>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</si>
  <si>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</si>
  <si>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</si>
  <si>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</si>
  <si>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</si>
  <si>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</si>
  <si>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</si>
  <si>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</si>
  <si>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</si>
  <si>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</si>
  <si>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</si>
  <si>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</si>
  <si>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</si>
  <si>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</si>
  <si>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</si>
  <si>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</si>
  <si>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</si>
  <si>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</si>
  <si>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</si>
  <si>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</si>
  <si>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</si>
  <si>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</si>
  <si>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</si>
  <si>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</si>
  <si>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</si>
  <si>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</si>
  <si>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</si>
  <si>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</si>
  <si>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</si>
  <si>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</si>
  <si>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</si>
  <si>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</si>
  <si>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</si>
  <si>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</si>
  <si>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</si>
  <si>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</si>
  <si>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</si>
  <si>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</si>
  <si>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</si>
  <si>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</si>
  <si>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</si>
  <si>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</si>
  <si>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</si>
  <si>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</si>
  <si>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</si>
  <si>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</si>
  <si>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</si>
  <si>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</si>
  <si>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</si>
  <si>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</si>
  <si>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</si>
  <si>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</si>
  <si>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</si>
  <si>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</si>
  <si>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</si>
  <si>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</si>
  <si>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</si>
  <si>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</si>
  <si>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</si>
  <si>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</si>
  <si>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</si>
  <si>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</si>
  <si>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</si>
  <si>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</si>
  <si>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</si>
  <si>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</si>
  <si>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</si>
  <si>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</si>
  <si>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</si>
  <si>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</si>
  <si>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</si>
  <si>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</si>
  <si>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</si>
  <si>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</si>
  <si>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</si>
  <si>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</si>
  <si>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</si>
  <si>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</si>
  <si>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</si>
  <si>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</si>
  <si>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</si>
  <si>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</si>
  <si>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</si>
  <si>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</si>
  <si>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</si>
  <si>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</si>
  <si>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</si>
  <si>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</si>
  <si>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</si>
  <si>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</si>
  <si>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</si>
  <si>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</si>
  <si>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</si>
  <si>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</si>
  <si>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E PARA RAIOS, EM POLIPROPILENO,  DIAMETRO = 300 MM X ALTURA = 400 MM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</si>
  <si>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</si>
  <si>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</si>
  <si>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</si>
  <si>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</si>
  <si>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</si>
  <si>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</si>
  <si>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</si>
  <si>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</si>
  <si>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</si>
  <si>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</si>
  <si>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</si>
  <si>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</si>
  <si>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</si>
  <si>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</si>
  <si>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 DIMENSOES 200 X 200 X *100*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</si>
  <si>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</si>
  <si>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</si>
  <si>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</si>
  <si>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</si>
  <si>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</si>
  <si>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</si>
  <si>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</si>
  <si>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</si>
  <si>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</si>
  <si>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</si>
  <si>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</si>
  <si>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</si>
  <si>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</si>
  <si>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</si>
  <si>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</si>
  <si>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</si>
  <si>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</si>
  <si>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EMBUTIR, EM CHAPA DE ACO GALVANIZADO, DIMENSOES 120 X 120 X *12* CM (PADRAO CONCESSIONARIA LOCAL)                                                                                                                                                                                                                                                                                                                                                                  </t>
  </si>
  <si>
    <t xml:space="preserve">CAIXA DE PASSAGEM/ LUZ / TELEFONIA, DE SOBREPOR,  EM CHAPA DE ACO GALVANIZADO, DIMENSOES 80 X 80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</si>
  <si>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</si>
  <si>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</si>
  <si>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</si>
  <si>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</si>
  <si>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</si>
  <si>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</si>
  <si>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MODULAR PARA MEDIDOR DE ENERGIA AGRUPADA, EM POLICARBONATO /  TERMOPLASTICO, COM SUPORTE PARA DISJUNTOR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</si>
  <si>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</si>
  <si>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</si>
  <si>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</si>
  <si>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</si>
  <si>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</si>
  <si>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</si>
  <si>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</si>
  <si>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</si>
  <si>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</si>
  <si>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</si>
  <si>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</si>
  <si>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</si>
  <si>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</si>
  <si>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</si>
  <si>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</si>
  <si>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</si>
  <si>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</si>
  <si>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</si>
  <si>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</si>
  <si>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</si>
  <si>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</si>
  <si>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</si>
  <si>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</si>
  <si>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</si>
  <si>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</si>
  <si>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</si>
  <si>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</si>
  <si>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</si>
  <si>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</si>
  <si>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</si>
  <si>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</si>
  <si>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</si>
  <si>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</si>
  <si>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</si>
  <si>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</si>
  <si>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</si>
  <si>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</si>
  <si>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</si>
  <si>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</si>
  <si>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</si>
  <si>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</si>
  <si>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</si>
  <si>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</si>
  <si>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</si>
  <si>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</si>
  <si>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</si>
  <si>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</si>
  <si>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</si>
  <si>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</si>
  <si>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</si>
  <si>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</si>
  <si>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</si>
  <si>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</si>
  <si>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</si>
  <si>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</si>
  <si>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</si>
  <si>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</si>
  <si>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</si>
  <si>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</si>
  <si>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</si>
  <si>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DE 14 X 19 X 19 CM (L X A X C) E 6,0 MPA                                                                                                                                                                                                                                                                                                                                                                                                                                     </t>
  </si>
  <si>
    <t xml:space="preserve">CANALETA ESTRUTURAL CERAMICA DE 14 X 19 X 29 CM (L X A X C) E 6,0 MPA                                                                                                                                                                                                                                                                                                                                                                                                                                     </t>
  </si>
  <si>
    <t xml:space="preserve">CANALETA ESTRUTURAL CERAMICA DE 14 X 19 X 39 CM (L X A X C) E 6,0 MPA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</si>
  <si>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</si>
  <si>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</si>
  <si>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</si>
  <si>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</si>
  <si>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</si>
  <si>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</si>
  <si>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APROXIMADAMENTEO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</si>
  <si>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</si>
  <si>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</si>
  <si>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 ESPESSURA DE 3,17 MM (1/8") E PESO LINEAR DE APROXIMADAMENTE 0,842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</si>
  <si>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</si>
  <si>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</si>
  <si>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</si>
  <si>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</si>
  <si>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</si>
  <si>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</si>
  <si>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</si>
  <si>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</si>
  <si>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</si>
  <si>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</si>
  <si>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</si>
  <si>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</si>
  <si>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</si>
  <si>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</si>
  <si>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</si>
  <si>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</si>
  <si>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</si>
  <si>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</si>
  <si>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</si>
  <si>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</si>
  <si>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</si>
  <si>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</si>
  <si>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</si>
  <si>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</si>
  <si>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</si>
  <si>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</si>
  <si>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</si>
  <si>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</si>
  <si>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</si>
  <si>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</si>
  <si>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</si>
  <si>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</si>
  <si>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</si>
  <si>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</si>
  <si>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</si>
  <si>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</si>
  <si>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</si>
  <si>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</si>
  <si>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</si>
  <si>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</si>
  <si>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</si>
  <si>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</si>
  <si>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</si>
  <si>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</si>
  <si>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</si>
  <si>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</si>
  <si>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</si>
  <si>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</si>
  <si>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</si>
  <si>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</si>
  <si>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</si>
  <si>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</si>
  <si>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</si>
  <si>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</si>
  <si>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</si>
  <si>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CARPINTEIRO DE FORMAS (HORISTA)                                                                                                                                                                                                                                                                                                                                                                                                                                                                           </t>
  </si>
  <si>
    <t xml:space="preserve">CARPINTEIRO DE FORMAS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</si>
  <si>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</si>
  <si>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</si>
  <si>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</si>
  <si>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</si>
  <si>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</si>
  <si>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</si>
  <si>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</si>
  <si>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</si>
  <si>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</si>
  <si>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CARVAO ANTRACITO PARA FILTRO, GRAO VARIANDO DE 0,8 ATE 1,1 MM, COEFICIENTE DE UNIFORMIDADE MENOR QUE 1,7 MM (DISTRIBUIDOR)                                                                                                                                                                                                                                                                                                                                                                                </t>
  </si>
  <si>
    <t xml:space="preserve">CARVAO ANTRACITO PARA FILTRO, GRAO VARIANDO DE 0,8 ATE 1,1 MM, COEFICIENTE DE UNIFORMIDADE MENOR QUE 1,7 MM (POSTO JAZIDA/PRODUTOR)                                                                                                                                                                                                                                                                                                                                                                       </t>
  </si>
  <si>
    <t xml:space="preserve">CASCALHO DE CAVA                                                                                                                                                                                                                                                                                                                                                                                                                                                                                          </t>
  </si>
  <si>
    <t xml:space="preserve">CASCALHO DE RIO                                                                                                                                                                                                                                                                                                                                                                                                                                                                                           </t>
  </si>
  <si>
    <t xml:space="preserve">CASCALHO LAVADO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</si>
  <si>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</si>
  <si>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</si>
  <si>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</si>
  <si>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</si>
  <si>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</si>
  <si>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</si>
  <si>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</si>
  <si>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</si>
  <si>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</si>
  <si>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</si>
  <si>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</si>
  <si>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</si>
  <si>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</si>
  <si>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</si>
  <si>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</si>
  <si>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</si>
  <si>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</si>
  <si>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</si>
  <si>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</si>
  <si>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</si>
  <si>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</si>
  <si>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</si>
  <si>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</si>
  <si>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</si>
  <si>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</si>
  <si>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</si>
  <si>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</si>
  <si>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</si>
  <si>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</si>
  <si>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</si>
  <si>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</si>
  <si>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</si>
  <si>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</si>
  <si>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</si>
  <si>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 " (25,40 MM) 199,18 KG/M2                                                                                                                                                                                                                                                                                                                                                                                                                                            </t>
  </si>
  <si>
    <t xml:space="preserve">CHAPA DE ACO GROSSA, ASTM A36, E = 1/2 " (12,70 MM) 99,59 KG/M2                                                                                                                                                                                                                                                                                                                                                                                                                                           </t>
  </si>
  <si>
    <t xml:space="preserve">CHAPA DE ACO GROSSA, ASTM A36, E = 1/4 " (6,35 MM) 49,79 KG/M2                                                                                                                                                                                                                                                                                                                                                                                                                                            </t>
  </si>
  <si>
    <t xml:space="preserve">CHAPA DE ACO GROSSA, ASTM A36, E = 3/4 " (19,05 MM) 149,39 KG/M2                                                                                                                                                                                                                                                                                                                                                                                                                                          </t>
  </si>
  <si>
    <t xml:space="preserve">CHAPA DE ACO GROSSA, ASTM A36, E = 3/8 " (9,53 MM) 74,69 KG/M2                                                                                                                                                                                                                                                                                                                                                                                                                                            </t>
  </si>
  <si>
    <t xml:space="preserve">CHAPA DE ACO GROSSA, ASTM A36, E = 5/8 " (15,88 MM) 124,49 KG/M2                                                                                                                                                                                                                                                                                                                                                                                                                                          </t>
  </si>
  <si>
    <t xml:space="preserve">CHAPA DE ACO GROSSA, ASTM A36, E = 7/8 " (22,23 MM) 174,28 KG/M2                                                                                                                                                                                                                                                                                                                                                                                                                                          </t>
  </si>
  <si>
    <t xml:space="preserve">CHAPA DE ACO GROSSA, SAE 1020, BITOLA 1/4", E = 6,35 MM (49,85 KG/M2)                                                                                                                                                                                                                                                                                                                                                                                                                                     </t>
  </si>
  <si>
    <t xml:space="preserve">CHAPA DE ACO XADREZ PARA PISOS, E = 1/4 " (6,30 MM) 54,53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</si>
  <si>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</si>
  <si>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</si>
  <si>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</si>
  <si>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</si>
  <si>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</si>
  <si>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</si>
  <si>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</si>
  <si>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</si>
  <si>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</si>
  <si>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</si>
  <si>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</si>
  <si>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</si>
  <si>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</si>
  <si>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</si>
  <si>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</si>
  <si>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</si>
  <si>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</si>
  <si>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</si>
  <si>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</si>
  <si>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</si>
  <si>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</si>
  <si>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</si>
  <si>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</si>
  <si>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</si>
  <si>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</si>
  <si>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</si>
  <si>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</si>
  <si>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</si>
  <si>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</si>
  <si>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</si>
  <si>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</si>
  <si>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</si>
  <si>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</si>
  <si>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</si>
  <si>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</si>
  <si>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</si>
  <si>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</si>
  <si>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</si>
  <si>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</si>
  <si>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</si>
  <si>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CHUMBADOR DE ACO TIPO PARABOLT, * 5/8" X 200* MM,  COM PORCA E ARRUELA                                                                                                                                                                                                                                                                                                                                                                                                                                    </t>
  </si>
  <si>
    <t xml:space="preserve">CHUMBADOR DE ACO ZINCADO, DIAMETRO 1/2", COMPRIMENTO 75 MM                                                                                                                                                                                                                                                                                                                                                                                                                                                </t>
  </si>
  <si>
    <t xml:space="preserve">CHUMBADOR DE ACO ZINCADO, DIAMETRO 1/4" COM PARAFUSO 1/4" X 40 MM                                                                                                                                                                                                                                                                                                                                                                                                                                         </t>
  </si>
  <si>
    <t xml:space="preserve">CHUMBADOR DE ACO ZINCADO, DIAMETRO 5/8", COMPRIMENTO 6", COM PORCA                                                                                                                                                                                                                                                                                                                                                                                                                                        </t>
  </si>
  <si>
    <t xml:space="preserve">CHUVEIRO COMUM EM PLASTICO BRANCO, COM CANO, 3 TEMPERATURAS, 5500 W (110/220 V)                                                                                                                                                                                                                                                                                                                                                                                                                           </t>
  </si>
  <si>
    <t xml:space="preserve">CHUVEIRO COMUM EM PLASTICO CROMADO, COM CANO, 4 TEMPERATURAS (110/220 V)                                                                                                                                                                                                                                                                                                                                                                                                                                  </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</si>
  <si>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</si>
  <si>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</si>
  <si>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</si>
  <si>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</si>
  <si>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ESTRUTURAL BRANCO CPB - 32 ou CPB - 40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</si>
  <si>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</si>
  <si>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</si>
  <si>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</si>
  <si>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SUSPENSARIO, CINTURA E PERNAS                                                                                                                                                                                                                                                                                                                                                                                                           </t>
  </si>
  <si>
    <t xml:space="preserve">COBRE ELETROLITICO EM BARRA OU CHAPA                                                                                                                                                                                                                                                                                                                                                                                                                                                                      </t>
  </si>
  <si>
    <t xml:space="preserve">COLA A BASE DE RESINA SINTETICA PARA CHAPA DE LAMINADO MELAMINICO E OUTROS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</si>
  <si>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</si>
  <si>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</si>
  <si>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</si>
  <si>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</si>
  <si>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</si>
  <si>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</si>
  <si>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</si>
  <si>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</si>
  <si>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</si>
  <si>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</si>
  <si>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</si>
  <si>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</si>
  <si>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</si>
  <si>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</si>
  <si>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</si>
  <si>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</si>
  <si>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</si>
  <si>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</si>
  <si>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</si>
  <si>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</si>
  <si>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</si>
  <si>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</si>
  <si>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</si>
  <si>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</si>
  <si>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</si>
  <si>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</si>
  <si>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</si>
  <si>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</si>
  <si>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</si>
  <si>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</si>
  <si>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</si>
  <si>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</si>
  <si>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</si>
  <si>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</si>
  <si>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</si>
  <si>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</si>
  <si>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</si>
  <si>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</si>
  <si>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</si>
  <si>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</si>
  <si>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</si>
  <si>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</si>
  <si>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</si>
  <si>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</si>
  <si>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</si>
  <si>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</si>
  <si>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</si>
  <si>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</si>
  <si>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</si>
  <si>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</si>
  <si>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</si>
  <si>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</si>
  <si>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</si>
  <si>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</si>
  <si>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</si>
  <si>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</si>
  <si>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</si>
  <si>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</si>
  <si>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</si>
  <si>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</si>
  <si>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</si>
  <si>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</si>
  <si>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</si>
  <si>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</si>
  <si>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</si>
  <si>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</si>
  <si>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</si>
  <si>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</si>
  <si>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</si>
  <si>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</si>
  <si>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</si>
  <si>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</si>
  <si>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</si>
  <si>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</si>
  <si>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1/4", COM TAMPA CEGA                                                                                                                                                                                                                                                                                                                                                                                                                         </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</si>
  <si>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</si>
  <si>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</si>
  <si>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</si>
  <si>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</si>
  <si>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</si>
  <si>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</si>
  <si>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</si>
  <si>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</si>
  <si>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</si>
  <si>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</si>
  <si>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</si>
  <si>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</si>
  <si>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</si>
  <si>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</si>
  <si>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</si>
  <si>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</si>
  <si>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</si>
  <si>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</si>
  <si>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</si>
  <si>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</si>
  <si>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</si>
  <si>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</si>
  <si>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</si>
  <si>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</si>
  <si>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</si>
  <si>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</si>
  <si>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</si>
  <si>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</si>
  <si>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</si>
  <si>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</si>
  <si>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</si>
  <si>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</si>
  <si>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</si>
  <si>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</si>
  <si>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</si>
  <si>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</si>
  <si>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</si>
  <si>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</si>
  <si>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</si>
  <si>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</si>
  <si>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</si>
  <si>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</si>
  <si>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</si>
  <si>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</si>
  <si>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</si>
  <si>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</si>
  <si>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</si>
  <si>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</si>
  <si>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</si>
  <si>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</si>
  <si>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</si>
  <si>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</si>
  <si>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</si>
  <si>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</si>
  <si>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</si>
  <si>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</si>
  <si>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</si>
  <si>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</si>
  <si>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</si>
  <si>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</si>
  <si>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</si>
  <si>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</si>
  <si>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</si>
  <si>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</si>
  <si>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</si>
  <si>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</si>
  <si>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</si>
  <si>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</si>
  <si>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</si>
  <si>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</si>
  <si>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</si>
  <si>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</si>
  <si>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</si>
  <si>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</si>
  <si>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</si>
  <si>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</si>
  <si>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</si>
  <si>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</si>
  <si>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</si>
  <si>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</si>
  <si>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</si>
  <si>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</si>
  <si>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</si>
  <si>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</si>
  <si>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</si>
  <si>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</si>
  <si>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</si>
  <si>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</si>
  <si>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</si>
  <si>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</si>
  <si>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</si>
  <si>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</si>
  <si>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</si>
  <si>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</si>
  <si>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</si>
  <si>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</si>
  <si>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</si>
  <si>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</si>
  <si>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</si>
  <si>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</si>
  <si>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</si>
  <si>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</si>
  <si>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</si>
  <si>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</si>
  <si>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</si>
  <si>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</si>
  <si>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</si>
  <si>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</si>
  <si>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</si>
  <si>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</si>
  <si>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</si>
  <si>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</si>
  <si>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</si>
  <si>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</si>
  <si>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</si>
  <si>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</si>
  <si>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</si>
  <si>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</si>
  <si>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</si>
  <si>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</si>
  <si>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</si>
  <si>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</si>
  <si>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</si>
  <si>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</si>
  <si>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</si>
  <si>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</si>
  <si>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</si>
  <si>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</si>
  <si>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 PARA AGUA QUENTE                                                                                                                                                                                                                                                                                                                                                                                                                                                    </t>
  </si>
  <si>
    <t xml:space="preserve">CONECTOR, CPVC, SOLDAVEL, 73 MM X 2 1/2", PARA AGUA QUENTE                                                                                                                                                                                                                                                                                                                                                                                                                                                </t>
  </si>
  <si>
    <t xml:space="preserve">CONECTOR, CPVC, SOLDAVEL, 89 MM X 3",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</si>
  <si>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</si>
  <si>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CONJUNTO ARRUELAS DE VEDACAO 5/16" PARA TELHA FIBROCIMENTO (UMA ARRUELA METALICA E UMA ARRUELA PVC - CONICAS)                                                                                                                                                                                                                                                                                                                                                                                             </t>
  </si>
  <si>
    <t xml:space="preserve">CONJUNTO DE FERRAGENS PIVO, PARA PORTA PIVOTANTE DE ATE 100 KG, REGULAVEL COM ESFERA , CROMADO - SUPERIOR E INFERIOR - COMPLETO                                                                                                                                                                                                                                                                                                                                                                           </t>
  </si>
  <si>
    <t xml:space="preserve">CONJUNTO DE LIGACAO AJUSTAVEL, PARA VASO / BACIA SANITARIA , EM PLASTICO BRANCO, COM TUBO, CANOPLA E ESPUDE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</si>
  <si>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</si>
  <si>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</si>
  <si>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</si>
  <si>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 xml:space="preserve">CONJUNTO PARA QUADRA DE  VOLEI COM POSTES EM TUBO DE ACO GALVANIZADO 3", H = *255* CM, PINTURA EM TINTA ESMALTE SINTETICO, REDE DE NYLON COM 2 MM, MALHA 10 X 10 CM E ANTENAS OFICIAIS EM FIBRA DE VIDRO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</si>
  <si>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</si>
  <si>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</si>
  <si>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</si>
  <si>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</si>
  <si>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</si>
  <si>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</si>
  <si>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</si>
  <si>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</si>
  <si>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</si>
  <si>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</si>
  <si>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</si>
  <si>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</si>
  <si>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</si>
  <si>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</si>
  <si>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</si>
  <si>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</si>
  <si>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</si>
  <si>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</si>
  <si>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</si>
  <si>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</si>
  <si>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</si>
  <si>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</si>
  <si>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</si>
  <si>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</si>
  <si>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</si>
  <si>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</si>
  <si>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</si>
  <si>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</si>
  <si>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</si>
  <si>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</si>
  <si>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</si>
  <si>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CORTADEIRA DE PISO DE CONCRETO E ASFALTO, PARA DISCO PADRAO DE DIAMETRO 350 MM (14") OU 450 MM (18") , MOTOR A GASOLINA, POTENCIA 13 HP, SEM DISCO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</si>
  <si>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</si>
  <si>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</si>
  <si>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</si>
  <si>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</si>
  <si>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</si>
  <si>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</si>
  <si>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</si>
  <si>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</si>
  <si>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</si>
  <si>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</si>
  <si>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</si>
  <si>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</si>
  <si>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</si>
  <si>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</si>
  <si>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</si>
  <si>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</si>
  <si>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</si>
  <si>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</si>
  <si>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</si>
  <si>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</si>
  <si>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</si>
  <si>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</si>
  <si>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</si>
  <si>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</si>
  <si>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</si>
  <si>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</si>
  <si>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</si>
  <si>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</si>
  <si>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</si>
  <si>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</si>
  <si>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</si>
  <si>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</si>
  <si>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</si>
  <si>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</si>
  <si>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</si>
  <si>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</si>
  <si>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</si>
  <si>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</si>
  <si>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</si>
  <si>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</si>
  <si>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</si>
  <si>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</si>
  <si>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</si>
  <si>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</si>
  <si>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</si>
  <si>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</si>
  <si>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</si>
  <si>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</si>
  <si>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</si>
  <si>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</si>
  <si>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</si>
  <si>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</si>
  <si>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</si>
  <si>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</si>
  <si>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</si>
  <si>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</si>
  <si>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</si>
  <si>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</si>
  <si>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</si>
  <si>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</si>
  <si>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</si>
  <si>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</si>
  <si>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</si>
  <si>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</si>
  <si>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</si>
  <si>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</si>
  <si>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</si>
  <si>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</si>
  <si>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</si>
  <si>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</si>
  <si>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</si>
  <si>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</si>
  <si>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</si>
  <si>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</si>
  <si>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</si>
  <si>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</si>
  <si>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</si>
  <si>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</si>
  <si>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</si>
  <si>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</si>
  <si>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</si>
  <si>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</si>
  <si>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</si>
  <si>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</si>
  <si>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</si>
  <si>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</si>
  <si>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</si>
  <si>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</si>
  <si>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</si>
  <si>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</si>
  <si>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</si>
  <si>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</si>
  <si>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</si>
  <si>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</si>
  <si>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</si>
  <si>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</si>
  <si>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</si>
  <si>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</si>
  <si>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</si>
  <si>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</si>
  <si>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</si>
  <si>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</si>
  <si>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</si>
  <si>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</si>
  <si>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</si>
  <si>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</si>
  <si>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</si>
  <si>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</si>
  <si>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</si>
  <si>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</si>
  <si>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</si>
  <si>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</si>
  <si>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</si>
  <si>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</si>
  <si>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</si>
  <si>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</si>
  <si>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</si>
  <si>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</si>
  <si>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</si>
  <si>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</si>
  <si>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</si>
  <si>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</si>
  <si>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</si>
  <si>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</si>
  <si>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</si>
  <si>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</si>
  <si>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</si>
  <si>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</si>
  <si>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</si>
  <si>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PBA, JE, PB, 45 GRAUS, DN 100 / DE 110 MM, PARA REDE DE AGUA                                                                                                                                                                                                                                                                                                                                                                                                                                    </t>
  </si>
  <si>
    <t xml:space="preserve">CURVA PVC PBA, JE, PB, 45 GRAUS, DN 50 / DE 60 MM, PARA REDE DE AGUA                                                                                                                                                                                                                                                                                                                                                                                                                                      </t>
  </si>
  <si>
    <t xml:space="preserve">CURVA PVC PBA, JE, PB, 45 GRAUS, DN 75 / DE 85 MM, PARA REDE DE AGUA                                                                                                                                                                                                                                                                                                                                                                                                                                      </t>
  </si>
  <si>
    <t xml:space="preserve">CURVA PVC PBA, JE, PB, 90 GRAUS, DN 100 / DE 110 MM, PARA REDE DE AGUA                                                                                                                                                                                                                                                                                                                                                                                                                                    </t>
  </si>
  <si>
    <t xml:space="preserve">CURVA PVC PBA, JE, PB, 90 GRAUS, DN 50 / DE 60 MM, PARA REDE DE AGUA                                                                                                                                                                                                                                                                                                                                                                                                                                      </t>
  </si>
  <si>
    <t xml:space="preserve">CURVA PVC PBA, JE, PB, 90 GRAUS, DN 75 / DE 85 MM, PARA REDE DE AGUA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</si>
  <si>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</si>
  <si>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</si>
  <si>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</si>
  <si>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</si>
  <si>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</si>
  <si>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</si>
  <si>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</si>
  <si>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</si>
  <si>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</si>
  <si>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</si>
  <si>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PARA ELETRODUTO, EM ACO GALVANIZADO ELETROLITICO, COM ROSCA, DIAMETRO DE 100 MM (4")                                                                                                                                                                                                                                                                                                                                                                                                      </t>
  </si>
  <si>
    <t xml:space="preserve">CURVA 135 GRAUS PARA ELETRODUTO, EM ACO GALVANIZADO ELETROLITICO, COM ROSCA, DIAMETRO DE 15 MM (1/2"), ESPESSURA DE 1,50 MM                                                                                                                                                                                                                                                                                                                                                                               </t>
  </si>
  <si>
    <t xml:space="preserve">CURVA 135 GRAUS PARA ELETRODUTO, EM ACO GALVANIZADO ELETROLITICO, COM ROSCA, DIAMETRO DE 20 MM (3/4"), ESPESSURA DE 1,50 MM                                                                                                                                                                                                                                                                                                                                                                               </t>
  </si>
  <si>
    <t xml:space="preserve">CURVA 135 GRAUS PARA ELETRODUTO, EM ACO GALVANIZADO ELETROLITICO, COM ROSCA, DIAMETRO DE 25 MM (1"), ESPESSURA DE 1,50 MM                                                                                                                                                                                                                                                                                                                                                                                 </t>
  </si>
  <si>
    <t xml:space="preserve">CURVA 135 GRAUS PARA ELETRODUTO, EM ACO GALVANIZADO ELETROLITICO, COM ROSCA, DIAMETRO DE 32 MM (1 1/4"), ESPESSURA DE 1,50 MM                                                                                                                                                                                                                                                                                                                                                                             </t>
  </si>
  <si>
    <t xml:space="preserve">CURVA 135 GRAUS PARA ELETRODUTO, EM ACO GALVANIZADO ELETROLITICO, COM ROSCA, DIAMETRO DE 40 MM (1 1/2"), ESPESSURA DE 1,50 MM                                                                                                                                                                                                                                                                                                                                                                             </t>
  </si>
  <si>
    <t xml:space="preserve">CURVA 135 GRAUS PARA ELETRODUTO, EM ACO GALVANIZADO ELETROLITICO, COM ROSCA, DIAMETRO DE 50 MM (2")                                                                                                                                                                                                                                                                                                                                                                                                       </t>
  </si>
  <si>
    <t xml:space="preserve">CURVA 135 GRAUS PARA ELETRODUTO, EM ACO GALVANIZADO ELETROLITICO, COM ROSCA, DIAMETRO DE 65 MM (2 1/2")                                                                                                                                                                                                                                                                                                                                                                                                   </t>
  </si>
  <si>
    <t xml:space="preserve">CURVA 135 GRAUS PARA ELETRODUTO, EM ACO GALVANIZADO ELETROLITICO, COM ROSCA, DIAMETRO DE 80 MM (3")                                                                                                                                                                                                                                                                                                                                                                                                       </t>
  </si>
  <si>
    <t xml:space="preserve">CURVA 135 GRAUS, DE PVC RIGIDO ROSCAVEL, DE 1", PARA ELETRODUTO                                                                                                                                                                                                                                                                                                                                                                                                                                           </t>
  </si>
  <si>
    <t xml:space="preserve">CURVA 135 GRAUS, DE PVC RIGIDO ROSCAVEL, DE 3/4", PARA ELETRODUTO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</si>
  <si>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</si>
  <si>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</si>
  <si>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</si>
  <si>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</si>
  <si>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</si>
  <si>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</si>
  <si>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</si>
  <si>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</si>
  <si>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</si>
  <si>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</si>
  <si>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</si>
  <si>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</si>
  <si>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</si>
  <si>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</si>
  <si>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</si>
  <si>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</si>
  <si>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</si>
  <si>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</si>
  <si>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</si>
  <si>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</si>
  <si>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</si>
  <si>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</si>
  <si>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</si>
  <si>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</si>
  <si>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</si>
  <si>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</si>
  <si>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</si>
  <si>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</si>
  <si>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</si>
  <si>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</si>
  <si>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</si>
  <si>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</si>
  <si>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</si>
  <si>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</si>
  <si>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</si>
  <si>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</si>
  <si>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</si>
  <si>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</si>
  <si>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PARA ELETRODUTO, EM ACO GALVANIZADO ELETROLITICO, COM ROSCA, DIAMETRO DE 20 MM (3/4"), ESPESSURA DE 1,50 MM                                                                                                                                                                                                                                                                                                                                                                                </t>
  </si>
  <si>
    <t xml:space="preserve">CURVA 45 GRAUS PARA ELETRODUTO, EM ACO GALVANIZADO ELETROLITICO, COM ROSCA, DIAMETRO DE 25 MM (1"), ESPESSURA DE 1,50 MM                                                                                                                                                                                                                                                                                                                                                                                  </t>
  </si>
  <si>
    <t xml:space="preserve">CURVA 45 GRAUS PARA ELETRODUTO, EM ACO GALVANIZADO ELETROLITICO, COM ROSCA, DIAMETRO DE 40 MM (1 1/2"), ESPESSURA DE 1,50 MM                                                                                                                                                                                                                                                                                                                                                                              </t>
  </si>
  <si>
    <t xml:space="preserve">CURVA 45 GRAUS RANHURADA EM FERRO FUNDIDO, DN 50 MM (2")                                                                                                                                                                                                                                                                                                                                                                                                                                                  </t>
  </si>
  <si>
    <t xml:space="preserve">CURVA 45 GRAUS RANHURADA EM FERRO FUNDIDO, DN 65 MM (2 1/2")                                                                                                                                                                                                                                                                                                                                                                                                                                              </t>
  </si>
  <si>
    <t xml:space="preserve">CURVA 45 GRAUS RANHURADA EM FERRO FUNDIDO, DN 80 MM (3")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</si>
  <si>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</si>
  <si>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</si>
  <si>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</si>
  <si>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</si>
  <si>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</si>
  <si>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</si>
  <si>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</si>
  <si>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</si>
  <si>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</si>
  <si>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</si>
  <si>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</si>
  <si>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</si>
  <si>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</si>
  <si>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</si>
  <si>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</si>
  <si>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</si>
  <si>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</si>
  <si>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</si>
  <si>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</si>
  <si>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</si>
  <si>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</si>
  <si>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</si>
  <si>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</si>
  <si>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</si>
  <si>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</si>
  <si>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</si>
  <si>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</si>
  <si>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</si>
  <si>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</si>
  <si>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</si>
  <si>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</si>
  <si>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</si>
  <si>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</si>
  <si>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</si>
  <si>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</si>
  <si>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</si>
  <si>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</si>
  <si>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PARA ELETRODUTO, EM ACO GALVANIZADO ELETROLITICO, COM ROSCA, DIAMETRO DE 100 MM (4")                                                                                                                                                                                                                                                                                                                                                                                                       </t>
  </si>
  <si>
    <t xml:space="preserve">CURVA 90 GRAUS PARA ELETRODUTO, EM ACO GALVANIZADO ELETROLITICO, COM ROSCA, DIAMETRO DE 15 MM (1/2"), ESPESSURA DE 1,50 MM                                                                                                                                                                                                                                                                                                                                                                                </t>
  </si>
  <si>
    <t xml:space="preserve">CURVA 90 GRAUS PARA ELETRODUTO, EM ACO GALVANIZADO ELETROLITICO, COM ROSCA, DIAMETRO DE 20 MM (3/4"), ESPESSURA DE 1,50 MM                                                                                                                                                                                                                                                                                                                                                                                </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</si>
  <si>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</si>
  <si>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</si>
  <si>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 xml:space="preserve">CURVA 90 GRAUS PARA ELETRODUTO, EM ACO GALVANIZADO ELETROLITICO, COM ROSCA, DIAMETRO DE 40 MM (1 1/2"), ESPESSURA DE 1,50 MM                                                                                                                                                                                                                                                                                                                                                                              </t>
  </si>
  <si>
    <t xml:space="preserve">CURVA 90 GRAUS PARA ELETRODUTO, EM ACO GALVANIZADO ELETROLITICO, COM ROSCA, DIAMETRO DE 50 MM (2")                                                                                                                                                                                                                                                                                                                                                                                                        </t>
  </si>
  <si>
    <t xml:space="preserve">CURVA 90 GRAUS PARA ELETRODUTO, EM ACO GALVANIZADO ELETROLITICO, COM ROSCA, DIAMETRO DE 65 MM (2 1/2")                                                                                                                                                                                                                                                                                                                                                                                                    </t>
  </si>
  <si>
    <t xml:space="preserve">CURVA 90 GRAUS PARA ELETRODUTO, EM ACO GALVANIZADO ELETROLITICO, COM ROSCA, DIAMETRO DE 80 MM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</si>
  <si>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</si>
  <si>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</si>
  <si>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</si>
  <si>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</si>
  <si>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</si>
  <si>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</si>
  <si>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</si>
  <si>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</si>
  <si>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</si>
  <si>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</si>
  <si>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</si>
  <si>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</si>
  <si>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</si>
  <si>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</si>
  <si>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</si>
  <si>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</si>
  <si>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</si>
  <si>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</si>
  <si>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</si>
  <si>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PROJETISTA (HORISTA)                                                                                                                                                                                                                                                                                                                                                                                                                                                                           </t>
  </si>
  <si>
    <t xml:space="preserve">DESENHISTA PROJETISTA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</si>
  <si>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</si>
  <si>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</si>
  <si>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</si>
  <si>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</si>
  <si>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</si>
  <si>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</si>
  <si>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</si>
  <si>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 COM ARRUELA  CENTRAL                                                                                                                                                                                                                                                                                                                                                                                                                                          </t>
  </si>
  <si>
    <t xml:space="preserve">DISCO DE CORTE DIAMANTADO SEGMENTADO DIAMETRO DE 180 MM PARA ESMERILHADEIRA  7 "                                                                                                                                                                                                                                                                                                                                                                                                                          </t>
  </si>
  <si>
    <t xml:space="preserve">DISCO DE CORTE DIAMANTADO SEGMENTADO PARA CONCRETO, DIAMETRO DE 110 MM, FURO DE 20 MM                                                                                                                                                                                                                                                                                                                                                                                                                     </t>
  </si>
  <si>
    <t xml:space="preserve">DISCO DE CORTE DIAMANTADO SEGMENTADO PARA CONCRETO, DIAMETRO DE 350 MM, FURO DE 1 " (14 X 1 ")                                                                                                                                                                                                                                                                                                                                                                                                            </t>
  </si>
  <si>
    <t xml:space="preserve">DISCO DE CORTE PARA METAL COM DUAS TELAS 12 X 1/8 X 3/4 "  (300 X 3,2 X 19,05 MM)                                                                                                                                                                                                                                                                                                                                                                                                                         </t>
  </si>
  <si>
    <t xml:space="preserve">DISCO DE DESBASTE PARA METAL FERROSO EM GERAL, COM TRES TELAS,  9 X 1/4 X 7/8 " ( 228,6 X 6,4 X 22,2 MM)                                                                                                                                                                                                                                                                                                                                                                                                  </t>
  </si>
  <si>
    <t xml:space="preserve">DISCO DE LIXA PARA METAL, DIAMETRO = 180 MM, GRAO  120                                                                                                                                                                                                                                                                                                                                                                                                                                                    </t>
  </si>
  <si>
    <t xml:space="preserve">DISJUNTOR  TERMOMAGNETICO TRIPOLAR 3 X 400 A / ICC - 25 KA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</si>
  <si>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</si>
  <si>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</si>
  <si>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</si>
  <si>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</si>
  <si>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</si>
  <si>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</si>
  <si>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</si>
  <si>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</si>
  <si>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</si>
  <si>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</si>
  <si>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</si>
  <si>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</si>
  <si>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</si>
  <si>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</si>
  <si>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</si>
  <si>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250 A/ICC - 25 KA                                                                                                                                                                                                                                                                                                                                                                                                                                                  </t>
  </si>
  <si>
    <t xml:space="preserve">DISJUNTOR TERMOMAGNETICO TRIPOLAR 3 X 350 A/ICC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</si>
  <si>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</si>
  <si>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</si>
  <si>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</si>
  <si>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</si>
  <si>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10  ATE  50 A, TENSAO MAXIMA 415 V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</si>
  <si>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</si>
  <si>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</si>
  <si>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</si>
  <si>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</si>
  <si>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</si>
  <si>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</si>
  <si>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</si>
  <si>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</si>
  <si>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</si>
  <si>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</si>
  <si>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</si>
  <si>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</si>
  <si>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</si>
  <si>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</si>
  <si>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</si>
  <si>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</si>
  <si>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</si>
  <si>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</si>
  <si>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</si>
  <si>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</si>
  <si>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</si>
  <si>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</si>
  <si>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</si>
  <si>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</si>
  <si>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</si>
  <si>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</si>
  <si>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</si>
  <si>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</si>
  <si>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</si>
  <si>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</si>
  <si>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</si>
  <si>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</si>
  <si>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</si>
  <si>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</si>
  <si>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</si>
  <si>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</si>
  <si>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</si>
  <si>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</si>
  <si>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</si>
  <si>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</si>
  <si>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</si>
  <si>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</si>
  <si>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</si>
  <si>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</si>
  <si>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</si>
  <si>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</si>
  <si>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</si>
  <si>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</si>
  <si>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</si>
  <si>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</si>
  <si>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</si>
  <si>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</si>
  <si>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</si>
  <si>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</si>
  <si>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DOBRADEIRA ELETROMECANICA DE VERGALHAO, PARA ACO DE DIAMETRO ATE 1 1/2", MOTOR ELETRICO TRIFASICO, POTENCIA DE 3 HP ATE 5 HP                                                                                                                                                                                                                                                                                                                                                                              </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</si>
  <si>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</si>
  <si>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</si>
  <si>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1,2 A 1,8 MM, SEM ANEL, CROMADO OU ZINCADO, TAMPA BOLA, COM PARAFUSOS                                                                                                                                                                                                                                                                                                                                                                                             </t>
  </si>
  <si>
    <t xml:space="preserve">DOBRADICA EM ACO/FERRO, 3" X 2 1/2", E= 1,9 A 2 MM, SEM ANEL,  CROMADO OU ZINCADO, TAMPA BOLA, COM PARAFUSOS                                                                                                                                                                                                                                                                                                                                                                                              </t>
  </si>
  <si>
    <t xml:space="preserve">DOBRADICA EM LATAO, 3 " X 2 1/2 ", E= 1,9 A 2 MM, COM ANEL, CROMADO, TAMPA BOLA, COM PARAFUSOS                                                                                                                                                                                                                                                                                                                                                                                                            </t>
  </si>
  <si>
    <t xml:space="preserve">DOBRADICA TIPO VAI-E-VEM EM ACO/FERRO, TAMANHO 3'', GALVANIZADO, COM PARAFUSOS                                                                                                                                                                                                                                                                                                                                                                                                                            </t>
  </si>
  <si>
    <t xml:space="preserve">DOMOS INDIVIDUAL EM ACRILICO BRANCO *95 X 95* CM,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</si>
  <si>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</si>
  <si>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</si>
  <si>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</si>
  <si>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DUCHA / CHUVEIRO PLASTICO SIMPLES, 5 '', BRANCO, PARA ACOPLAR EM HASTE 1/2 ", AGUA FRIA                                                                                                                                                                                                                                                                                                                                                                                                                   </t>
  </si>
  <si>
    <t xml:space="preserve">DUCHA HIGIENICA PLASTICA COM REGISTRO METALICO 1/2 "                                                                                                                                                                                                                                                                                                                                                                                                                                                      </t>
  </si>
  <si>
    <t xml:space="preserve">DUMPER COM CAPACIDADE DE CARGA DE 1700 KG, PARTIDA ELETRICA, MOTOR DIESEL COM POTENCIA DE 16 CV                                                                                                                                                                                                                                                                                                                                                                                                           </t>
  </si>
  <si>
    <t xml:space="preserve">ELEMENTO VAZADO CERAMICO DIAGONAL (TIPO FLOR/QUADRADO/XIS) DE *7 X 18 X 25* CM (L X A X C)                                                                                                                                                                                                                                                                                                                                                                                                                </t>
  </si>
  <si>
    <t xml:space="preserve">ELEMENTO VAZADO CERAMICO QUADRADO (TIPO RETO OU REDONDO) DE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</si>
  <si>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</si>
  <si>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</si>
  <si>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</si>
  <si>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</si>
  <si>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</si>
  <si>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</si>
  <si>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</si>
  <si>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</si>
  <si>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</si>
  <si>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</si>
  <si>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</si>
  <si>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</si>
  <si>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</si>
  <si>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ELETRICISTA DE MANUTENCAO INDUSTRIAL (HORISTA)                                                                                                                                                                                                                                                                                                                                                                                                                                                            </t>
  </si>
  <si>
    <t xml:space="preserve">ELETRICISTA DE MANUTENCAO INDUSTRIAL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</si>
  <si>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</si>
  <si>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</si>
  <si>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</si>
  <si>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</si>
  <si>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</si>
  <si>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</si>
  <si>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</si>
  <si>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</si>
  <si>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</si>
  <si>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</si>
  <si>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</si>
  <si>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</si>
  <si>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</si>
  <si>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</si>
  <si>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</si>
  <si>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</si>
  <si>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</si>
  <si>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</si>
  <si>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</si>
  <si>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1", PAREDE DE 0,90 MM                                                                                                                                                                                                                                                                                                                                                                                                                          </t>
  </si>
  <si>
    <t xml:space="preserve">ELETRODUTO EM ACO GALVANIZADO ELETROLITICO, LEVE, DIAMETRO 3/4", PAREDE DE 0,90 MM                                                                                                                                                                                                                                                                                                                                                                                                                        </t>
  </si>
  <si>
    <t xml:space="preserve">ELETRODUTO EM ACO GALVANIZADO ELETROLITICO, SEMI-PESADO, DIAMETRO 1 1/2", PAREDE DE 1,20 MM                                                                                                                                                                                                                                                                                                                                                                                                               </t>
  </si>
  <si>
    <t xml:space="preserve">ELETRODUTO EM ACO GALVANIZADO ELETROLITICO, SEMI-PESADO, DIAMETRO 1 1/4", PAREDE DE 1,20 MM                                                                                                                                                                                                                                                                                                                                                                                                               </t>
  </si>
  <si>
    <t xml:space="preserve">ELETRODUTO FLEXIVEL PLANO EM PEAD, COR PRETA E LARANJA,  DIAMETRO 32 MM                                                                                                                                                                                                                                                                                                                                                                                                                                   </t>
  </si>
  <si>
    <t xml:space="preserve">ELETRODUTO FLEXIVEL PLANO EM PEAD, COR PRETA E LARANJA,  DIAMETRO 40 MM                                                                                                                                                                                                                                                                                                                                                                                                                                   </t>
  </si>
  <si>
    <t xml:space="preserve">ELETRODUTO FLEXIVEL PLANO EM PEAD, COR PRETA E LARANJA, DIAMETRO 25 MM                                                                                                                                                                                                                                                                                                                                                                                                                                    </t>
  </si>
  <si>
    <t xml:space="preserve">ELETRODUTO FLEXIVEL, EM FITA DE ACO GALVANIZADO, REVESTIDO COM PVC PRETO, DIAMETRO EXTERNO DE 15 MM, DN = 3/8", TIPO SEALTUBO                                                                                                                                                                                                                                                                                                                                                                             </t>
  </si>
  <si>
    <t xml:space="preserve">ELETRODUTO FLEXIVEL, EM FITA DE ACO GALVANIZADO, REVESTIDO COM PVC PRETO, DIAMETRO EXTERNO DE 25 MM, DN = 3/4", TIPO SEALTUBO                                                                                                                                                                                                                                                                                                                                                                             </t>
  </si>
  <si>
    <t xml:space="preserve">ELETRODUTO FLEXIVEL, EM FITA DE ACO GALVANIZADO, REVESTIDO COM PVC PRETO, DIAMETRO EXTERNO DE 32 MM, DN = 1", TIPO SEALTUBO                                                                                                                                                                                                                                                                                                                                                                               </t>
  </si>
  <si>
    <t xml:space="preserve">ELETRODUTO FLEXIVEL, EM FITA DE ACO GALVANIZADO, REVESTIDO COM PVC PRETO, DIAMETRO EXTERNO DE 40 MM, DN = 1 1/4", TIPO SEALTUBO                                                                                                                                                                                                                                                                                                                                                                           </t>
  </si>
  <si>
    <t xml:space="preserve">ELETRODUTO FLEXIVEL, EM FITA DE ACO GALVANIZADO, REVESTIDO COM PVC PRETO, DIAMETRO EXTERNO DE 50 MM, DN = 1 1/2", TIPO SEALTUBO                                                                                                                                                                                                                                                                                                                                                                           </t>
  </si>
  <si>
    <t xml:space="preserve">ELETRODUTO FLEXIVEL, EM FITA DE ACO GALVANIZADO, REVESTIDO COM PVC PRETO, DIAMETRO EXTERNO DE 60 MM, DN = 2", TIPO SEALTUBO                                                                                                                                                                                                                                                                                                                                                                               </t>
  </si>
  <si>
    <t xml:space="preserve">ELETRODUTO FLEXIVEL, EM FITA DE ACO GALVANIZADO, REVESTIDO COM PVC PRETO, DIAMETRO EXTERNO DE 75 MM, DN = 2 1/2", TIPO SEALTUBO                                                                                                                                                                                                                                                                                                                                                                           </t>
  </si>
  <si>
    <t xml:space="preserve">ELETRODUTO FLEXIVEL, EM FITA DE ACO GALVANIZADO, SEM REVESTIMENTO, DIAMETRO NOMINAL  1"                                                                                                                                                                                                                                                                                                                                                                                                                   </t>
  </si>
  <si>
    <t xml:space="preserve">ELETRODUTO FLEXIVEL, EM FITA DE ACO GALVANIZADO, SEM REVESTIMENTO, DIAMETRO NOMINAL 1 1/2"                                                                                                                                                                                                                                                                                                                                                                                                                </t>
  </si>
  <si>
    <t xml:space="preserve">ELETRODUTO FLEXIVEL, EM FITA DE ACO GALVANIZADO, SEM REVESTIMENTO, DIAMETRO NOMINAL 1 1/4"                                                                                                                                                                                                                                                                                                                                                                                                                </t>
  </si>
  <si>
    <t xml:space="preserve">ELETRODUTO FLEXIVEL, EM FITA DE ACO GALVANIZADO, SEM REVESTIMENTO, DIAMETRO NOMINAL 1/2"                                                                                                                                                                                                                                                                                                                                                                                                                  </t>
  </si>
  <si>
    <t xml:space="preserve">ELETRODUTO FLEXIVEL, EM FITA DE ACO GALVANIZADO, SEM REVESTIMENTO, DIAMETRO NOMINAL 2 1/2"                                                                                                                                                                                                                                                                                                                                                                                                                </t>
  </si>
  <si>
    <t xml:space="preserve">ELETRODUTO FLEXIVEL, EM FITA DE ACO GALVANIZADO, SEM REVESTIMENTO, DIAMETRO NOMINAL 2"                                                                                                                                                                                                                                                                                                                                                                                                                    </t>
  </si>
  <si>
    <t xml:space="preserve">ELETRODUTO FLEXIVEL, EM FITA DE ACO GALVANIZADO, SEM REVESTIMENTO, DIAMETRO NOMINAL 3"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</si>
  <si>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</si>
  <si>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</si>
  <si>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</si>
  <si>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</si>
  <si>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</si>
  <si>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</si>
  <si>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</si>
  <si>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</si>
  <si>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</si>
  <si>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</si>
  <si>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</si>
  <si>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</si>
  <si>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</si>
  <si>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</si>
  <si>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</si>
  <si>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</si>
  <si>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</si>
  <si>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</si>
  <si>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</si>
  <si>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</si>
  <si>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</si>
  <si>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</si>
  <si>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</si>
  <si>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</si>
  <si>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</si>
  <si>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</si>
  <si>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</si>
  <si>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</si>
  <si>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</si>
  <si>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</si>
  <si>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</si>
  <si>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</si>
  <si>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</si>
  <si>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ENERGIA ELETRICA COMERCIAL, BAIXA TENSAO, RELATIVA AO CONSUMO DE ATE 100 KWH, INCLUINDO ICMS, PIS/PASEP E COFINS                                                                                                                                                                                                                                                                                                                                                                                          </t>
  </si>
  <si>
    <t xml:space="preserve">ENGATE / RABICHO FLEXIVEL INOX 1/2 " X 30 CM                                                                                                                                                                                                                                                                                                                                                                                                                                                              </t>
  </si>
  <si>
    <t xml:space="preserve">ENGATE / RABICHO FLEXIVEL INOX 1/2 " X 40 CM                                                                                                                                                                                                                                                                                                                                                                                                                                                              </t>
  </si>
  <si>
    <t xml:space="preserve">ENGATE/RABICHO FLEXIVEL PLASTICO (PVC OU ABS) BRANCO 1/2 " X 30 CM                                                                                                                                                                                                                                                                                                                                                                                                                                        </t>
  </si>
  <si>
    <t xml:space="preserve">ENGATE/RABICHO FLEXIVEL PLASTICO (PVC OU ABS) BRANCO 1/2 " X 40 CM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</si>
  <si>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</si>
  <si>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</si>
  <si>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</si>
  <si>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</si>
  <si>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</si>
  <si>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</si>
  <si>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*25 X 23* CM COM CABO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</si>
  <si>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</si>
  <si>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</si>
  <si>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</si>
  <si>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</si>
  <si>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</si>
  <si>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</si>
  <si>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</si>
  <si>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</si>
  <si>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</si>
  <si>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</si>
  <si>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</si>
  <si>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</si>
  <si>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</si>
  <si>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</si>
  <si>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</si>
  <si>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</si>
  <si>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</si>
  <si>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</si>
  <si>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</si>
  <si>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</si>
  <si>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</si>
  <si>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</si>
  <si>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</si>
  <si>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</si>
  <si>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</si>
  <si>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</si>
  <si>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</si>
  <si>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MODELO PINTOR, 8 DEGRAUS                                                                                                                                                                                                                                                                                                                                                                                                                                               </t>
  </si>
  <si>
    <t xml:space="preserve">ESCADA EXTENSIVEL EM ALUMINIO COM 6,00 M ESTENDIDA                                                                                                                                                                                                                                                                                                                                                                                                                                                        </t>
  </si>
  <si>
    <t xml:space="preserve">ESCAVADEIRA HIDRAULICA SOBRE ESTEIRA, COM GARRA GIRATORIA DE MANDIBULAS, PESO OPERACIONAL ENTRE 22,00 E 25,50 TON, POTENCIA LIQUIDA ENTRE 150 E 160 HP                                                                                                                                                                                                                                                                                                                                                    </t>
  </si>
  <si>
    <t xml:space="preserve">ESCAVADEIRA HIDRAULICA SOBRE ESTEIRAS CACAMBA 0,40 A 1,20 M3, PESO OPERACIONAL 21,19 T, POTENCIA LIQUIDA 173 HP                                                                                                                                                                                                                                                                                                                                                                                           </t>
  </si>
  <si>
    <t xml:space="preserve">ESCAVADEIRA HIDRAULICA SOBRE ESTEIRAS COM CACAMBA DE 1,20 M3, PESO OPERACIONAL 21 T, POTENCIA BRUTA 155 HP                                                                                                                                                                                                                                                                                                                                                                                                </t>
  </si>
  <si>
    <t xml:space="preserve">ESCAVADEIRA HIDRAULICA SOBRE ESTEIRAS, CACAMBA  0,80 M3, PESO OPERACIONAL 17,8 T, POTENCIA LIQUIDA 110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</si>
  <si>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</si>
  <si>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</si>
  <si>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 A 1,30 M3, PESO OPERACIONAL 22,18 T, POTENCIA LIQUIDA 170 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</si>
  <si>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</si>
  <si>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</si>
  <si>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</si>
  <si>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ESCOVA CIRCULAR EM ACO LATONADO, 6 X 1 " (DIAMETRO X ESPESSURA), FURO DE 1 1/4 ", FIO ONDULADO *0,30*  MM                                                                                                                                                                                                                                                                                                                                                                                                 </t>
  </si>
  <si>
    <t xml:space="preserve">ESCOVA DE ACO, COM CABO, *4  X 15* FILEIRAS DE CERDAS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</si>
  <si>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</si>
  <si>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</si>
  <si>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</si>
  <si>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</si>
  <si>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</si>
  <si>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</si>
  <si>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</si>
  <si>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</si>
  <si>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ESMERILHADEIRA ANGULAR ELETRICA, DIAMETRO DO DISCO 7 '' (180 MM), ROTACAO 8500 RPM, POTENCIA 2400 W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</si>
  <si>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</si>
  <si>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</si>
  <si>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</si>
  <si>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</si>
  <si>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</si>
  <si>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</si>
  <si>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</si>
  <si>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</si>
  <si>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</si>
  <si>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</si>
  <si>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</si>
  <si>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</si>
  <si>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</si>
  <si>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</si>
  <si>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</si>
  <si>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</si>
  <si>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</si>
  <si>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</si>
  <si>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</si>
  <si>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</si>
  <si>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</si>
  <si>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</si>
  <si>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</si>
  <si>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</si>
  <si>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 (300 MM), CABO DE ALUMINIO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</si>
  <si>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</si>
  <si>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</si>
  <si>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</si>
  <si>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</si>
  <si>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</si>
  <si>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</si>
  <si>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</si>
  <si>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</si>
  <si>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</si>
  <si>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</si>
  <si>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</si>
  <si>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</si>
  <si>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</si>
  <si>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</si>
  <si>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</si>
  <si>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</si>
  <si>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</si>
  <si>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</si>
  <si>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</si>
  <si>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</si>
  <si>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</si>
  <si>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</si>
  <si>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</si>
  <si>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</si>
  <si>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</si>
  <si>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EXTREMIDADE PVC PBA, BF, JE, DN 100/ DE 110 MM                                                                                                                                                                                                                                                                                                                                                                                                                                                            </t>
  </si>
  <si>
    <t xml:space="preserve">EXTREMIDADE PVC PBA, BF, JE, DN 75/ DE 85 MM                                                                                                                                                                                                                                                                                                                                                                                                                                                              </t>
  </si>
  <si>
    <t xml:space="preserve">EXTREMIDADE PVC PBA, PF, JE, DN 100 / DE 110 MM                                                                                                                                                                                                                                                                                                                                                                                                                                                           </t>
  </si>
  <si>
    <t xml:space="preserve">EXTREMIDADE PVC PBA, PF, JE, DN 75 / DE 85 MM                                                                                                                                                                                                                                                                                                                                                                                                                                                             </t>
  </si>
  <si>
    <t xml:space="preserve">EXTREMIDADE/TUBETE PARA HIDROMETRO PVC, COM ROSCA, CURTA, COM BUCHA LATAO, 3/4" OU 1/2"                                                                                                                                                                                                                                                                                                                                                                                                                   </t>
  </si>
  <si>
    <t xml:space="preserve">FECHADRUA BICO DE PAPAGAIO PARA PORTA DE CORRER EXTERNA, EM ACO INOX COM ACABAMENTO CROMADO, MAQUINA COM 45 MM, INCLUINDO CHAVE TIPO CILINDRO                                                                                                                                                                                                                                                                                                                                                             </t>
  </si>
  <si>
    <t xml:space="preserve">FECHADRUA BICO DE PAPAGAIO PARA PORTA DE CORRER INTERNA, EM ACO INOX COM ACABAMENTO CROMADO, MAQUINA COM 45 MM, INCLUINDO CHAVE TIPO BIPARTIDA                                                                                                                                                                                                                                                                                                                                                            </t>
  </si>
  <si>
    <t xml:space="preserve">FECHADURA AUXILIAR DE SEGURANCA PARA PORTA EXTERNA, EM ACO INOX, BROCA DE 45 A 55 MM, LINGUETA COM 3 AVANCOS, INCLUINDO 2 CHAVES TIPO CILINDRO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</si>
  <si>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</si>
  <si>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</si>
  <si>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</si>
  <si>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</si>
  <si>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</si>
  <si>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</si>
  <si>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</si>
  <si>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</si>
  <si>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</si>
  <si>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</si>
  <si>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</si>
  <si>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</si>
  <si>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</si>
  <si>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</si>
  <si>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</si>
  <si>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</si>
  <si>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</si>
  <si>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</si>
  <si>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</si>
  <si>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</si>
  <si>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</si>
  <si>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</si>
  <si>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</si>
  <si>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</si>
  <si>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</si>
  <si>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</si>
  <si>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</si>
  <si>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</si>
  <si>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</si>
  <si>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</si>
  <si>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</si>
  <si>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</si>
  <si>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</si>
  <si>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</si>
  <si>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</si>
  <si>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</si>
  <si>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</si>
  <si>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</si>
  <si>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</si>
  <si>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</si>
  <si>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</si>
  <si>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</si>
  <si>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</si>
  <si>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</si>
  <si>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</si>
  <si>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</si>
  <si>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</si>
  <si>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</si>
  <si>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</si>
  <si>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</si>
  <si>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</si>
  <si>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</si>
  <si>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</si>
  <si>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</si>
  <si>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</si>
  <si>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</si>
  <si>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 EM ACO GALVANIZADO / ZINCADO, DE SOBREPOR, COM COMPRIMENTO DE 3" A 4", CHAPA COM ESPESSURA MINIMA DE 0,90 MM E LARGURA MINIMA DE 3,20 CM (FECHO SIMPLES / LEVE) (INCLUI PARAFUSOS)                                                                                                                                                                                                                                                                             </t>
  </si>
  <si>
    <t xml:space="preserve">FERROLHO COM FECHO CHATO E PORTA CADEADO , EM ACO GALVANIZADO / ZINCADO, DE SOBREPOR, COM COMPRIMENTO DE 3" A 4", CHAPA COM ESPESSURA MINIMA DE 1,70 MM E LARGURA MINIMA DE 5,00 CM (FECHO REFORCADO)                                                                                                                                                                                                                                                                                                     </t>
  </si>
  <si>
    <t xml:space="preserve">FERROLHO COM FECHO CHATO E PORTA CADEADO , EM ACO GALVANIZADO / ZINCADO, DE SOBREPOR, COM COMPRIMENTO DE 5", CHAPA COM ESPESSURA MINIMA DE 0,90 MM E LARGURA MINIMA DE 3,20 CM (FECHO SIMPLES)                                                                                                                                                                                                                                                                                                            </t>
  </si>
  <si>
    <t xml:space="preserve">FERROLHO COM FECHO CHATO E PORTA CADEADO , EM ACO GALVANIZADO / ZINCADO, DE SOBREPOR, COM COMPRIMENTO DE 5", CHAPA COM ESPESSURA MINIMA DE 1,70 MM E LARGURA MINIMA DE 5,00 CM (FECHO REFORCADO)                                                                                                                                                                                                                                                                                                          </t>
  </si>
  <si>
    <t xml:space="preserve">FERROLHO COM FECHO CHATO E PORTA CADEADO , EM ACO GALVANIZADO / ZINCADO, DE SOBREPOR, COM COMPRIMENTO DE 6", CHAPA COM ESPESSURA MINIMA DE 0,90 MM E LARGURA MINIMA DE 3,80 CM (FECHO SIMPLES)                                                                                                                                                                                                                                                                                                            </t>
  </si>
  <si>
    <t xml:space="preserve">FERROLHO COM FECHO CHATO E PORTA CADEADO,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</si>
  <si>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</si>
  <si>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</si>
  <si>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</si>
  <si>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</si>
  <si>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</si>
  <si>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</si>
  <si>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</si>
  <si>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</si>
  <si>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</si>
  <si>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</si>
  <si>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</si>
  <si>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</si>
  <si>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</si>
  <si>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</si>
  <si>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</si>
  <si>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</si>
  <si>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</si>
  <si>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</si>
  <si>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</si>
  <si>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</si>
  <si>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</si>
  <si>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</si>
  <si>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</si>
  <si>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</si>
  <si>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</si>
  <si>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</si>
  <si>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</si>
  <si>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</si>
  <si>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</si>
  <si>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</si>
  <si>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</si>
  <si>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</si>
  <si>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</si>
  <si>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</si>
  <si>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</si>
  <si>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</si>
  <si>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</si>
  <si>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</si>
  <si>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</si>
  <si>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</si>
  <si>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</si>
  <si>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</si>
  <si>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</si>
  <si>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</si>
  <si>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</si>
  <si>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</si>
  <si>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</si>
  <si>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</si>
  <si>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</si>
  <si>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</si>
  <si>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</si>
  <si>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</si>
  <si>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</si>
  <si>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DE 8 MM A 10 MM (COM COLOCACAO / SEM ESTRUTURA METALICA)                                                                                                                                                                                                                                                                                                                                                                                             </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</si>
  <si>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</si>
  <si>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</si>
  <si>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</si>
  <si>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</si>
  <si>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</si>
  <si>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</si>
  <si>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</si>
  <si>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</si>
  <si>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</si>
  <si>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</si>
  <si>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</si>
  <si>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</si>
  <si>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FURO PARA TORNEIRA OU OUTROS ACESSORIOS  EM BANCADA DE MARMORE/ GRANITO OU OUTRO TIPO DE PEDRA NATURAL                                                                                                                                                                                                                                                                                                                                                                                                    </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</si>
  <si>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</si>
  <si>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</si>
  <si>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 xml:space="preserve">FUSIVEL NH *36* A 80 AMPERES, TAMANHO 00, CAPACIDADE DE INTERRUPCAO DE 120 KA, TENSAO NOMIMNAL DE 500 V                                                                                                                                                                                                                                                                                                                                                                                                   </t>
  </si>
  <si>
    <t xml:space="preserve">FUSIVEL NH 100 A TAMANHO 00, CAPACIDADE DE INTERRUPCAO DE 120 KA, TENSAO NOMIMNAL DE 500 V                                                                                                                                                                                                                                                                                                                                                                                                                </t>
  </si>
  <si>
    <t xml:space="preserve">FUSIVEL NH 125 A TAMANHO 00, CAPACIDADE DE INTERRUPCAO DE 120 KA, TENSAO NOMIMNAL DE 500 V                                                                                                                                                                                                                                                                                                                                                                                                                </t>
  </si>
  <si>
    <t xml:space="preserve">FUSIVEL NH 160 A TAMANHO 00, CAPACIDADE DE INTERRUPCAO DE 120 KA, TENSAO NOMIMNAL DE 500 V                                                                                                                                                                                                                                                                                                                                                                                                                </t>
  </si>
  <si>
    <t xml:space="preserve">FUSIVEL NH 20 A TAMANHO 000, CAPACIDADE DE INTERRUPCAO DE 120 KA, TENSAO NOMIMNAL DE 500 V                                                                                                                                                                                                                                                                                                                                                                                                                </t>
  </si>
  <si>
    <t xml:space="preserve">FUSIVEL NH 200 A 250 AMPERES, TAMANHO 1, CAPACIDADE DE INTERRUPCAO DE 120 KA, TENSAO NOMIMNAL DE 500 V                                                                                                                                                                                                                                                                                                                                                                                                    </t>
  </si>
  <si>
    <t xml:space="preserve">GABIAO  TIPO CAIXA, MALHA HEXAGONAL 8 X 10 CM (ZN/AL), FIO 2,7 MM, DIMENSOES 2,0 X 1,0 X 0,5 M (C X L X A)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</si>
  <si>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</si>
  <si>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</si>
  <si>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</si>
  <si>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</si>
  <si>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</si>
  <si>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</si>
  <si>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DIMENSOES 3,0 X 0,65 M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</si>
  <si>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</si>
  <si>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</si>
  <si>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</si>
  <si>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</si>
  <si>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</si>
  <si>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</si>
  <si>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</si>
  <si>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</si>
  <si>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</si>
  <si>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</si>
  <si>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</si>
  <si>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</si>
  <si>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DE 2,4 MM, DIMENSOES 2,0 x 1,0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</si>
  <si>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</si>
  <si>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</si>
  <si>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</si>
  <si>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GANCHO CHATO EM ACO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</si>
  <si>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</si>
  <si>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</si>
  <si>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</si>
  <si>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</si>
  <si>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</si>
  <si>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</si>
  <si>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</si>
  <si>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</si>
  <si>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</si>
  <si>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</si>
  <si>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</si>
  <si>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</si>
  <si>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</si>
  <si>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</si>
  <si>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</si>
  <si>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</si>
  <si>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</si>
  <si>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</si>
  <si>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</si>
  <si>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</si>
  <si>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 xml:space="preserve">GRADE DE DISCOS MECANICA 20X24" COM 20 DISCOS 24" X 6MM  COM PNEUS PARA TRANSPORTE                                                                                                                                                                                                                                                                                                                                                                                                                        </t>
  </si>
  <si>
    <t xml:space="preserve">GRAMA BATATAIS EM PLACAS, SEM PLANTIO                                                                                                                                                                                                                                                                                                                                                                                                                                                                     </t>
  </si>
  <si>
    <t xml:space="preserve">GRAMA ESMERALDA OU SAO CARLOS OU CURITIBANA, EM PLACAS, SEM PLANTIO                                                                                                                                                                                                                                                                                                                                                                                                                                       </t>
  </si>
  <si>
    <t xml:space="preserve">GRAMPO DE ACO POLIDO 1 " X 9                                                                                                                                                                                                                                                                                                                                                                                                                                                                              </t>
  </si>
  <si>
    <t xml:space="preserve">GRAMPO DE ACO POLIDO 7/8 "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</si>
  <si>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</si>
  <si>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</si>
  <si>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</si>
  <si>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</si>
  <si>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</si>
  <si>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</si>
  <si>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</si>
  <si>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PARALELO METALICO PARA CABO DE 6 A 50 MM2, COM 2 PARAFUSOS                                                                                                                                                                                                                                                                                                                                                                                                                                         </t>
  </si>
  <si>
    <t xml:space="preserve">GRAMPO U DE 5/8 " N8 EM ACO GALVANIZADO                                                                                                                                                                                                                                                                                                                                                                                                                                                                   </t>
  </si>
  <si>
    <t xml:space="preserve">GRANALHA DE ACO, ANGULAR (GRIT), PARA JATEAMENTO, PENEIRA 0,117 A 1,00 MM, (SAE G-40 A G-80)                                                                                                                                                                                                                                                                                                                                                                                                              </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</si>
  <si>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</si>
  <si>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</si>
  <si>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</si>
  <si>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</si>
  <si>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GRANITO PARA BANCADA, POLIDO, TIPO ANDORINHA/ QUARTZ/ CASTELO/ CORUMBA OU OUTROS EQUIVALENTES DA REGIAO, E=  *2,5* CM                                                                                                                                                                                                                                                                                                                                                                                     </t>
  </si>
  <si>
    <t xml:space="preserve">GRAUTE CIMENTICIO PARA USO GERAL                                                                                                                                                                                                                                                                                                                                                                                                                                                                          </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</si>
  <si>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</si>
  <si>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</si>
  <si>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</si>
  <si>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</si>
  <si>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12,5 T, *300 X 1000* MM, E= *15* MM, AREA ESTACIONAMENTO CARRO PASSEIO                                                                                                                                                                                                                                                                                                                                                                                    </t>
  </si>
  <si>
    <t xml:space="preserve">GRELHA FOFO SIMPLES COM REQUADRO, CARGA MAXIMA 1,5 T, 150 X 1000 MM, E= *15* MM                                                                                                                                                                                                                                                                                                                                                                                                                           </t>
  </si>
  <si>
    <t xml:space="preserve">GRELHA FOFO SIMPLES COM REQUADRO, CARGA MAXIMA 1,5 T, 200 X 1000 MM, E= *15* MM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</si>
  <si>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</si>
  <si>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</si>
  <si>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</si>
  <si>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</si>
  <si>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</si>
  <si>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</si>
  <si>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</si>
  <si>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</si>
  <si>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</si>
  <si>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</si>
  <si>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</si>
  <si>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</si>
  <si>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</si>
  <si>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</si>
  <si>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</si>
  <si>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</si>
  <si>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</si>
  <si>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</si>
  <si>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</si>
  <si>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</si>
  <si>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LISA EM MADEIRA MACICA, PARA PORTA  , E = *1* CM, L = *5* CM, CEDRINHO / ANGELIM COMERCIAL / TAURI/ CURUPIXA / PEROBA / CUMARU OU EQUIVALENTE DA REGIAO                                                                                                                                                                                                                                                                                                                        </t>
  </si>
  <si>
    <t xml:space="preserve">GUARNICAO / ALIZAR / VISTA LISA EM MADEIRA MACICA, PARA PORTA , E = *1* CM, L = *5* CM,  PINUS /EUCALIPTO / VIROLA OU EQUIVALENTE DA REGIAO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</si>
  <si>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</si>
  <si>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</si>
  <si>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</si>
  <si>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</si>
  <si>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</si>
  <si>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</si>
  <si>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</si>
  <si>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</si>
  <si>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</si>
  <si>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</si>
  <si>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10000 KG, MOMENTO MAXIMO DE CARGA 23 TM , ALCANCE MAXIMO HORIZONTAL 11,80 M, PARA MONTAGEM SOBRE CHASSI DE CAMINHAO PBT MINIMO 15000 KG (INCLUI MONTAGEM, NAO INCLUI CAMINHAO)                                                                                                                                                                                                                                                                           </t>
  </si>
  <si>
    <t xml:space="preserve">GUINDAUTO HIDRAULICO, CAPACIDADE MAXIMA DE CARGA 14340 KG, MOMENTO MAXIMO DE CARGA 42,3 TM, ALCANCE MAXIMO HORIZONTAL 16,80 M, PARA MONTAGEM SOBRE CHASSI DE CAMINHAO PBT MINIMO 23000 KG (INCLUI MONTAGEM, NAO INCLUI CAMINHAO)                                                                                                                                                                                                                                                                          </t>
  </si>
  <si>
    <t xml:space="preserve">GUINDAUTO HIDRAULICO, CAPACIDADE MAXIMA DE CARGA 30000 KG, MOMENTO MAXIMO DE CARGA 92,2 TM , ALCANCE MAXIMO HORIZONTAL  22,00 M, PARA MONTAGEM SOBRE CHASSI DE CAMINHAO PBT MINIMO 30000 KG (INCLUI MONTAGEM, NAO INCLUI CAMINHAO)                                                                                                                                                                                                                                                                        </t>
  </si>
  <si>
    <t xml:space="preserve">GUINDAUTO HIDRAULICO, CAPACIDADE MAXIMA DE CARGA 3300 KG, MOMENTO MAXIMO DE CARGA 5,8 TM , ALCANCE MAXIMO HORIZONTAL  7,60 M, PARA MONTAGEM SOBRE CHASSI DE CAMINHAO PBT MINIMO 8000 KG (INCLUI MONTAGEM, NAO INCLUI CAMINHAO)                                                                                                                                                                                                                                                                            </t>
  </si>
  <si>
    <t xml:space="preserve">GUINDAUTO HIDRAULICO, CAPACIDADE MAXIMA DE CARGA 6200 KG, MOMENTO MAXIMO DE CARGA 11,7 TM , ALCANCE MAXIMO HORIZONTAL  9,70 M, PARA MONTAGEM SOBRE CHASSI DE CAMINHAO PBT MINIMO 13000 KG (INCLUI MONTAGEM, NAO INCLUI CAMINHAO)                                                                                                                                                                                                                                                                          </t>
  </si>
  <si>
    <t xml:space="preserve">GUINDAUTO HIDRAULICO, CAPACIDADE MAXIMA DE CARGA 8500 KG, MOMENTO MAXIMO DE CARGA 30,4 TM , ALCANCE MAXIMO HORIZONTAL  14,30 M, PARA MONTAGEM SOBRE CHASSI DE CAMINHAO PBT MINIMO 23000 KG (INCLUI MONTAGEM, NAO INCLUI CAMINHAO)                                                                                                                                                                                                                                                                         </t>
  </si>
  <si>
    <t xml:space="preserve">HASTE ANCORA EM ACO GALVANIZADO, DIMENSOES 16 MM X 2000 MM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</si>
  <si>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</si>
  <si>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</si>
  <si>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</si>
  <si>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</si>
  <si>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DE ACO GALVANIZADO, H = *30* CM, BASE RETANGULAR, PARA FIXACAO DE CONCERTINA SIMPLES DE 30 CM (NAO INCLUI OS FIXADORES)                                                                                                                                                                                                                                                                                                                                                                        </t>
  </si>
  <si>
    <t xml:space="preserve">HASTE RETA PARA GANCHO DE FERRO GALVANIZADO, COM ROSCA 1/4 " X 30 CM PARA FIXACAO DE TELHA METALICA, INCLUI PORCA E ARRUELAS DE VEDACAO                                                                                                                                                                                                                                                                                                                                                                   </t>
  </si>
  <si>
    <t xml:space="preserve">HASTE RETA PARA GANCHO DE FERRO GALVANIZADO, COM ROSCA 1/4 "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</si>
  <si>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</si>
  <si>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</si>
  <si>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</si>
  <si>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</si>
  <si>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</si>
  <si>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</si>
  <si>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</si>
  <si>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</si>
  <si>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</si>
  <si>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</si>
  <si>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</si>
  <si>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</si>
  <si>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</si>
  <si>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</si>
  <si>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</si>
  <si>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</si>
  <si>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HIDROMETRO WOLTMANN, DN 2", VAZAO MAXIMA DE 50 M3/H, PARA AGUA POTAVEL FRIA, RELOJOARIA PLANA, TURBINA HORIZONTAL, EQUIPADO COM TELIMETRIA (SEM CONEXOES)                                                                                                                                                                                                                                                                                                                                                 </t>
  </si>
  <si>
    <t xml:space="preserve">HIDROMETRO WOLTMANN, DN 3", VAZAO MAXIMA DE 80 M3/H, PARA AGUA POTAVEL FRIA, RELOJOARIA PLANA, TURBINA HORIZONTAL, EQUIPADO COM TELIMETRIA (SEM CONEXOES)                                                                                                                                                                                                                                                                                                                                                 </t>
  </si>
  <si>
    <t xml:space="preserve">IGNITOR PARA LAMPADA DE VAPOR DE SODIO / VAPOR METALICO ATE 2000 W, TENSAO DE PULSO ENTRE 600 A 750 V                                                                                                                                                                                                                                                                                                                                                                                                     </t>
  </si>
  <si>
    <t xml:space="preserve">IGNITOR PARA LAMPADA DE VAPOR DE SODIO / VAPOR METALICO ATE 400 W, TENSAO DE PULSO ENTRE 3000 A 4500 V                                                                                                                                                                                                                                                                                                                                                                                                    </t>
  </si>
  <si>
    <t xml:space="preserve">IGNITOR PARA LAMPADA DE VAPOR DE SODIO / VAPOR METALICO ATE 400 W, TENSAO DE PULSO ENTRE 580 A 750 V                                                                                                                                                                                                                                                                                                                                                                                                      </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</si>
  <si>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</si>
  <si>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</si>
  <si>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</si>
  <si>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</si>
  <si>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</si>
  <si>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</si>
  <si>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</si>
  <si>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</si>
  <si>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</si>
  <si>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</si>
  <si>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</si>
  <si>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</si>
  <si>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</si>
  <si>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</si>
  <si>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</si>
  <si>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</si>
  <si>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</si>
  <si>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</si>
  <si>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</si>
  <si>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</si>
  <si>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</si>
  <si>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</si>
  <si>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</si>
  <si>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</si>
  <si>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</si>
  <si>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</si>
  <si>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</si>
  <si>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</si>
  <si>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</si>
  <si>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</si>
  <si>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</si>
  <si>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</si>
  <si>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</si>
  <si>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</si>
  <si>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</si>
  <si>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</si>
  <si>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</si>
  <si>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</si>
  <si>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</si>
  <si>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</si>
  <si>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</si>
  <si>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ABRIR EM MADEIRA PINUS/EUCALIPTO/ TAUARI/ VIROLA OU EQUIVALENTE DA REGIAO, CAIXA DO BATENTE/MARCO *10* CM, 2 FOLHAS DE ABRIR TIPO VENEZIANA E 2 FOLHAS GUILHOTINA PARA VIDRO, COM FERRAGENS (SEM VIDRO,SEM GUARNICAO/ALIZAR E SEM ACABAMENTO)                                                                                                                                                                                                                                                   </t>
  </si>
  <si>
    <t xml:space="preserve">JANELA DE CORRER, ACO, BATENTE/REQUADRO DE 6 A 14 CM, COM DIVISAO HORIZ , PINT ANTICORROSIVA, SEM VIDRO, BANDEIRA COM BASCULA, 4 FLS, 120 X 150 CM (A X L)                                                                                                                                                                                                                                                                                                                                                </t>
  </si>
  <si>
    <t xml:space="preserve">JANELA DE CORRER, EM ALUMINIO PEFIL 25, 100 X 200 CM (A X L), 4 FLS, SEM BANDEIRA, ACABAMENTO BRANCO OU BRILHANTE, BATENTE DE 6 A 7 CM, COM VIDRO 4 MM, SEM GUARNICAO/ALIZAR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</si>
  <si>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</si>
  <si>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</si>
  <si>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</si>
  <si>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</si>
  <si>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</si>
  <si>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</si>
  <si>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</si>
  <si>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</si>
  <si>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FIXA, EM ALUMINIO PERFIL 20, 60  X 80 CM (A X L), BATENTE/REQUADRO DE 3 A 14 CM, COM VIDRO 4 MM, SEM GUARNICAO/ALIZAR, ACABAMENTO ALUM BRANCO OU BRILHANTE                                                                                                                                                                                                                                                                                                                                         </t>
  </si>
  <si>
    <t xml:space="preserve">JANELA INTEGRADA VENEZIANA EM ALUMINIO PERFIL 25, 120 X 120 CM (A X L), 2 FLS ( 2 VIDROS) E VENEZIANA COM ACIONAMENTO MANUAL, SEM BANDEIRA, ACABAMENTO BRILHANTE, BATENTE DE 11,50 A 12,50 CM, COM VIDRO 4 MM, INCLUSO GUARNICAO                                                                                                                                                                                                                                                                          </t>
  </si>
  <si>
    <t xml:space="preserve">JANELA MAXIM AR EM MADEIRA CEDRINHO/ ANGELIM COMERCIAL/ CURUPIXA/ CUMARU OU EQUIVALENTE DA REGIAO, CAIXA DO BATENTE/MARCO *10* CM, 1 FOLHA  PARA VIDRO, COM GUARNICAO/ALIZAR, COM FERRAGENS, (SEM VIDRO E SEM ACABAMENTO)                                                                                                                                                                                                                                                                                 </t>
  </si>
  <si>
    <t xml:space="preserve">JANELA MAXIM AR, EM ALUMINIO PERFIL 25, 60 X 80 CM (A X L), ACABAMENTO BRANCO OU BRILHANTE, BATENTE DE 4 A 5 CM, COM VIDRO 4 MM, SEM GUARNICAO/ALIZAR                                                                                                                                                                                                                                                                                                                                                     </t>
  </si>
  <si>
    <t xml:space="preserve">JANELA MAXIMO-AR, ACO GALVANIZADO PINT. ANTICORROSIVA, COM BATENTE/REQUADRO DE 6 A 14 CM, SEM VIDRO, COM GRADE, 1 FL, 60  X 80 CM (A X L)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</si>
  <si>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</si>
  <si>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</si>
  <si>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</si>
  <si>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</si>
  <si>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</si>
  <si>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</si>
  <si>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</si>
  <si>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</si>
  <si>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</si>
  <si>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</si>
  <si>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</si>
  <si>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</si>
  <si>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</si>
  <si>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</si>
  <si>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</si>
  <si>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</si>
  <si>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</si>
  <si>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</si>
  <si>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</si>
  <si>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</si>
  <si>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</si>
  <si>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</si>
  <si>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</si>
  <si>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</si>
  <si>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</si>
  <si>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</si>
  <si>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</si>
  <si>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</si>
  <si>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</si>
  <si>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</si>
  <si>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</si>
  <si>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</si>
  <si>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</si>
  <si>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</si>
  <si>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</si>
  <si>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</si>
  <si>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</si>
  <si>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</si>
  <si>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</si>
  <si>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</si>
  <si>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</si>
  <si>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</si>
  <si>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</si>
  <si>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</si>
  <si>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</si>
  <si>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</si>
  <si>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</si>
  <si>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</si>
  <si>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</si>
  <si>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</si>
  <si>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</si>
  <si>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</si>
  <si>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</si>
  <si>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</si>
  <si>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</si>
  <si>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</si>
  <si>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</si>
  <si>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</si>
  <si>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</si>
  <si>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</si>
  <si>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</si>
  <si>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</si>
  <si>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</si>
  <si>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</si>
  <si>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</si>
  <si>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</si>
  <si>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</si>
  <si>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</si>
  <si>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</si>
  <si>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</si>
  <si>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</si>
  <si>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</si>
  <si>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</si>
  <si>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</si>
  <si>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</si>
  <si>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</si>
  <si>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</si>
  <si>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</si>
  <si>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</si>
  <si>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</si>
  <si>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</si>
  <si>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</si>
  <si>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</si>
  <si>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</si>
  <si>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</si>
  <si>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</si>
  <si>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</si>
  <si>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</si>
  <si>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</si>
  <si>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MOVEL, METALICO, PARA CONEXAO COM ANEL DESLIZANTE, DN 20 MM X 3/4",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</si>
  <si>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</si>
  <si>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</si>
  <si>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</si>
  <si>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</si>
  <si>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</si>
  <si>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</si>
  <si>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</si>
  <si>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</si>
  <si>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90 GRAUS, ROSCA FEMEA, COM BASE FIXA, METALICO, PARA CONEXAO COM ANEL DESLIZANTE, DN 16 MM X 1/2", EM TUBO PEX PARA INST. AGUA QUENTE/FRIA                                                                                                                                                                                                                                                                                                                                                </t>
  </si>
  <si>
    <t xml:space="preserve">JOELHO/COTOVELO 90 GRAUS, ROSCA FEMEA, COM BASE FIXA, METALICO, PARA CONEXAO COM ANEL DESLIZANTE, DN 20 MM X 1/2", EM TUBO PEX PARA INST. AGUA QUENTE/FRIA                                                                                                                                                                                                                                                                                                                                                </t>
  </si>
  <si>
    <t xml:space="preserve">JOELHO/COTOVELO 90 GRAUS, ROSCA FEMEA, COM BASE FIXA, METALICO, PARA CONEXAO COM ANEL DESLIZANTE, DN 25 MM X 3/4",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</si>
  <si>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</si>
  <si>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</si>
  <si>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</si>
  <si>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</si>
  <si>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</si>
  <si>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</si>
  <si>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</si>
  <si>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</si>
  <si>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</si>
  <si>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</si>
  <si>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</si>
  <si>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</si>
  <si>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</si>
  <si>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</si>
  <si>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</si>
  <si>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</si>
  <si>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</si>
  <si>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</si>
  <si>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</si>
  <si>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</si>
  <si>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</si>
  <si>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</si>
  <si>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</si>
  <si>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</si>
  <si>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</si>
  <si>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DUPLA, PVC SOLDAVEL, DN 100 X 100 X 100 MM , SERIE NORMAL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</si>
  <si>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</si>
  <si>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</si>
  <si>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</si>
  <si>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</si>
  <si>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</si>
  <si>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</si>
  <si>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</si>
  <si>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</si>
  <si>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</si>
  <si>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</si>
  <si>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</si>
  <si>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</si>
  <si>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</si>
  <si>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</si>
  <si>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</si>
  <si>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</si>
  <si>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</si>
  <si>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</si>
  <si>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</si>
  <si>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</si>
  <si>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</si>
  <si>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</si>
  <si>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</si>
  <si>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</si>
  <si>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</si>
  <si>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</si>
  <si>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</si>
  <si>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</si>
  <si>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</si>
  <si>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</si>
  <si>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</si>
  <si>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</si>
  <si>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</si>
  <si>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</si>
  <si>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</si>
  <si>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</si>
  <si>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</si>
  <si>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</si>
  <si>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</si>
  <si>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</si>
  <si>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</si>
  <si>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</si>
  <si>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</si>
  <si>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</si>
  <si>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</si>
  <si>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</si>
  <si>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</si>
  <si>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</si>
  <si>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</si>
  <si>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</si>
  <si>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</si>
  <si>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</si>
  <si>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</si>
  <si>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</si>
  <si>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</si>
  <si>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 NUCLEO SOLIDO, ESTRUTURA USINADA PARA FECHADURA, CAPA LISA EM HDF, ACABAMENTO EM LAMINADO NATURAL COM VERNIZ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</si>
  <si>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</si>
  <si>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</si>
  <si>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 NUCLEO SOLIDO, ESTRUTURA USINADA PARA FECHADURA, CAPA LISA EM HDF, ACABAMENTO EM LAMINADO NATURAL COM VERNIZ (INCLUI MARCO, ALIZARES E DOBRADICAS)                                                                                                                                                                                                                                                </t>
  </si>
  <si>
    <t xml:space="preserve">KIT PORTA PRONTA DE MADEIRA, FOLHA PESADA (NBR 15930) DE 900 X 2100 MM, DE 40 MM A 45 MM DE ESPESSURA, COM MARCO EM ACO, NUCLEO SOLIDO, CAPA LISA EM HDF, ACABAMENTO MELAMINICO BRANCO (INCLUI MARCO, ALIZARES, DOBRADICAS E FECHADURA)                                                                                                                                                                                                                                                                   </t>
  </si>
  <si>
    <t xml:space="preserve">LADRILHO HIDRAULICO, *20 x 20* CM, E= 2 CM, PADRAO COPACABANA, 2 CORES (PRETO E BRANCO)                                                                                                                                                                                                                                                                                                                                                                                                                   </t>
  </si>
  <si>
    <t xml:space="preserve">LADRILHO HIDRAULICO, *20 X 20* CM, E= 2 CM, PADRAO DADOS, COR NATURAL                                                                                                                                                                                                                                                                                                                                                                                                                                     </t>
  </si>
  <si>
    <t xml:space="preserve">LADRILHO HIDRAULICO, *25 X 25* CM, E= 2 CM, PADRAO RAMPA, COR NATURAL                                                                                                                                                                                                                                                                                                                                                                                                                                     </t>
  </si>
  <si>
    <t xml:space="preserve">LADRILHO HIDRAULICO, *30 X 30* CM, E= 2 CM, PADRAO MILANO, COR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</si>
  <si>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</si>
  <si>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</si>
  <si>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</si>
  <si>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</si>
  <si>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</si>
  <si>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</si>
  <si>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</si>
  <si>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</si>
  <si>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</si>
  <si>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</si>
  <si>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</si>
  <si>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</si>
  <si>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</si>
  <si>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</si>
  <si>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FLUORESCENTE COMPACTA BRANCA 135 W, BASE E40 (127/220 V)                                                                                                                                                                                                                                                                                                                                                                                                                                          </t>
  </si>
  <si>
    <t xml:space="preserve">LAMPADA FLUORESCENTE COMPACTA 2U BRANCA 15 W, BASE E27 (127/220 V)                                                                                                                                                                                                                                                                                                                                                                                                                                        </t>
  </si>
  <si>
    <t xml:space="preserve">LAMPADA FLUORESCENTE COMPACTA 2U/3U BRANCA 9/10 W, BASE E27 (127/220 V)                                                                                                                                                                                                                                                                                                                                                                                                                                   </t>
  </si>
  <si>
    <t xml:space="preserve">LAMPADA FLUORESCENTE COMPACTA 3U BRANCA 20 W, BASE E27 (127/220 V)                                                                                                                                                                                                                                                                                                                                                                                                                                        </t>
  </si>
  <si>
    <t xml:space="preserve">LAMPADA FLUORESCENTE ESPIRAL BRANCA 45 W, BASE E27 (127/220 V)                                                                                                                                                                                                                                                                                                                                                                                                                                            </t>
  </si>
  <si>
    <t xml:space="preserve">LAMPADA FLUORESCENTE ESPIRAL BRANCA 65 W, BASE E27 (127/220 V)                                                                                                                                                                                                                                                                                                                                                                                                                                            </t>
  </si>
  <si>
    <t xml:space="preserve">LAMPADA FLUORESCENTE TUBULAR T10, DE 20 OU 40 W, BIVOLT                                                                                                                                                                                                                                                                                                                                                                                                                                                   </t>
  </si>
  <si>
    <t xml:space="preserve">LAMPADA FLUORESCENTE TUBULAR T5 DE 14 W, BIVOLT                                                                                                                                                                                                                                                                                                                                                                                                                                                           </t>
  </si>
  <si>
    <t xml:space="preserve">LAMPADA FLUORESCENTE TUBULAR T8 DE 16/18 W, BIVOLT                                                                                                                                                                                                                                                                                                                                                                                                                                                        </t>
  </si>
  <si>
    <t xml:space="preserve">LAMPADA FLUORESCENTE TUBULAR T8 DE 32/36 W, BIVOLT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</si>
  <si>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</si>
  <si>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</si>
  <si>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</si>
  <si>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</si>
  <si>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</si>
  <si>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LAMPADA VAPOR DE SODIO OVOIDE 150 W (BASE E40)                                                                                                                                                                                                                                                                                                                                                                                                                                                            </t>
  </si>
  <si>
    <t xml:space="preserve">LAMPADA VAPOR DE SODIO OVOIDE 250 W (BASE E40)                                                                                                                                                                                                                                                                                                                                                                                                                                                            </t>
  </si>
  <si>
    <t xml:space="preserve">LAMPADA VAPOR DE SODIO OVOIDE 400 W (BASE E40)                                                                                                                                                                                                                                                                                                                                                                                                                                                            </t>
  </si>
  <si>
    <t xml:space="preserve">LAMPADA VAPOR MERCURIO 125 W (BASE E27)                                                                                                                                                                                                                                                                                                                                                                                                                                                                   </t>
  </si>
  <si>
    <t xml:space="preserve">LAMPADA VAPOR MERCURIO 250 W (BASE E40)                                                                                                                                                                                                                                                                                                                                                                                                                                                                   </t>
  </si>
  <si>
    <t xml:space="preserve">LAMPADA VAPOR MERCURIO 400 W (BASE E40)                                                                                                                                                                                                                                                                                                                                                                                                                                                                   </t>
  </si>
  <si>
    <t xml:space="preserve">LAMPADA VAPOR METALICO OVOIDE 150 W, BASE E27/E40                                                                                                                                                                                                                                                                                                                                                                                                                                                         </t>
  </si>
  <si>
    <t xml:space="preserve">LAMPADA VAPOR METALICO TUBULAR 400 W (BASE E40)                                                                                                                                                                                                                                                                                                                                                                                                                                                           </t>
  </si>
  <si>
    <t xml:space="preserve">LAVADORA DE ALTA PRESSAO (LAVA - JATO) PARA AGUA FRIA, PRESSAO DE OPERACAO ENTRE 1400 E 1900 LIB/POL2, VAZAO MAXIMA ENTRE  400 E 700 L/H, POTENCIA DE OPERACAO ENTRE 2,50 E 3,00 CV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</si>
  <si>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</si>
  <si>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</si>
  <si>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</si>
  <si>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</si>
  <si>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</si>
  <si>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</si>
  <si>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</si>
  <si>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</si>
  <si>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</si>
  <si>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</si>
  <si>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</si>
  <si>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</si>
  <si>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</si>
  <si>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</si>
  <si>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</si>
  <si>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</si>
  <si>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</si>
  <si>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</si>
  <si>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</si>
  <si>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</si>
  <si>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</si>
  <si>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</si>
  <si>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</si>
  <si>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 xml:space="preserve">LIXADEIRA ELETRICA ANGULAR, PARA DISCO DE 7 " (180 MM), POTENCIA DE 2.200 W, *5.000* RPM, 220 V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</si>
  <si>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</si>
  <si>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PECAS COM APROXIMADAMENTE 1,20 M DE LARGURA E 2,0 M DE ALTURA, INCLUINDO DIAGONAIS EM X, BARRAS DE LIGACAO, SAPATAS E DEMAIS ITENS NECESSARIOS A MONTAGEM (NAO INCLUI INSTALACAO)                                                                                                                                                                                                                                                                            </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</si>
  <si>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</si>
  <si>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</si>
  <si>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</si>
  <si>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</si>
  <si>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</si>
  <si>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</si>
  <si>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</si>
  <si>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</si>
  <si>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</si>
  <si>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</si>
  <si>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</si>
  <si>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</si>
  <si>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</si>
  <si>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</si>
  <si>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</si>
  <si>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</si>
  <si>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</si>
  <si>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</si>
  <si>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</si>
  <si>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</si>
  <si>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</si>
  <si>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</si>
  <si>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 DIAGONAIS, SAPATAS E FORCADOS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</si>
  <si>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</si>
  <si>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</si>
  <si>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</si>
  <si>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</si>
  <si>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</si>
  <si>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</si>
  <si>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EMBUTIR EM CHAPA DE ACO PARA 2 LAMPADAS FLUORESCENTES DE 14 W COM REFLETOR E ALETAS EM ALUMINIO, COMPLETA (INCLUI REATOR E LAMPADAS)                                                                                                                                                                                                                                                                                                                                                         </t>
  </si>
  <si>
    <t xml:space="preserve">LUMINARIA DE EMBUTIR EM CHAPA DE ACO PARA 4 LAMPADAS FLUORESCENTES DE 14 W *60 X 60 CM* ALETADA (NAO INCLUI REATOR E LAMPADAS)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</si>
  <si>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</si>
  <si>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</si>
  <si>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</si>
  <si>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</si>
  <si>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</si>
  <si>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</si>
  <si>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</si>
  <si>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</si>
  <si>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</si>
  <si>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</si>
  <si>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*18* W, ALETADA, COMPLETA (LAMPADA E REATOR INCLUSOS)                                                                                                                                                                                                                                                                                                                                                                                </t>
  </si>
  <si>
    <t xml:space="preserve">LUMINARIA DE SOBREPOR EM CHAPA DE ACO PARA 1 LAMPADA FLUORESCENTE DE *18* W, PERFIL COMERCIAL (NAO INCLUI REATOR E LAMPADA)                                                                                                                                                                                                                                                                                                                                                                               </t>
  </si>
  <si>
    <t xml:space="preserve">LUMINARIA DE SOBREPOR EM CHAPA DE ACO PARA 1 LAMPADA FLUORESCENTE DE *36* W, ALETADA, COMPLETA (LAMPADA E REATOR INCLUSOS)                                                                                                                                                                                                                                                                                                                                                                                </t>
  </si>
  <si>
    <t xml:space="preserve">LUMINARIA DE SOBREPOR EM CHAPA DE ACO PARA 1 LAMPADA FLUORESCENTE DE *36* W, PERFIL COMERCIAL (NAO INCLUI REATOR E LAMPADA)                                                                                                                                                                                                                                                                                                                                                                               </t>
  </si>
  <si>
    <t xml:space="preserve">LUMINARIA DE SOBREPOR EM CHAPA DE ACO PARA 2 LAMPADAS FLUORESCENTES DE *18* W, ALETADA, COMPLETA (LAMPADAS E REATOR INCLUSOS)                                                                                                                                                                                                                                                                                                                                                                             </t>
  </si>
  <si>
    <t xml:space="preserve">LUMINARIA DE SOBREPOR EM CHAPA DE ACO PARA 2 LAMPADAS FLUORESCENTES DE *18* W, PERFIL COMERCIAL (NAO INCLUI REATOR E LAMPADAS)                                                                                                                                                                                                                                                                                                                                                                            </t>
  </si>
  <si>
    <t xml:space="preserve">LUMINARIA DE SOBREPOR EM CHAPA DE ACO PARA 2 LAMPADAS FLUORESCENTES DE *36* W, ALETADA, COMPLETA (LAMPADAS E REATOR INCLUSOS)                                                                                                                                                                                                                                                                                                                                                                             </t>
  </si>
  <si>
    <t xml:space="preserve">LUMINARIA DE SOBREPOR EM CHAPA DE ACO PARA 2 LAMPADAS FLUORESCENTES DE *36* W, PERFIL COMERCIAL (NAO INCLUI REATOR E LAMPADAS)                                                                                                                                                                                                                                                                                                                                                                            </t>
  </si>
  <si>
    <t xml:space="preserve">LUMINARIA DE TETO PLAFON/PLAFONIER EM PLASTICO COM BASE E27, POTENCIA MAXIMA 60 W (NAO INCLUI LAMPADA)                                                                                                                                                                                                                                                                                                                                                                                                    </t>
  </si>
  <si>
    <t xml:space="preserve">LUMINARIA DUPLA P/SINALIZACAO, TIPO WETZEL AS-2/110 OU EQUIV                                                                                                                                                                                                                                                                                                                                                                                                                                              </t>
  </si>
  <si>
    <t xml:space="preserve">LUMINARIA HERMETICA IP-65 PARA 2 DUAS LAMPADAS DE 14/16/18/20 W (NAO INCLUI REATOR E LAMPADAS)                                                                                                                                                                                                                                                                                                                                                                                                            </t>
  </si>
  <si>
    <t xml:space="preserve">LUMINARIA HERMETICA IP-65 PARA 2 DUAS LAMPADAS DE 28/32/36/40 W (NAO INCLUI REATOR E LAMPADAS)                                                                                                                                                                                                                                                                                                                                                                                                            </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</si>
  <si>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</si>
  <si>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</si>
  <si>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</si>
  <si>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</si>
  <si>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</si>
  <si>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</si>
  <si>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</si>
  <si>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</si>
  <si>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</si>
  <si>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</si>
  <si>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</si>
  <si>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</si>
  <si>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</si>
  <si>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</si>
  <si>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</si>
  <si>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</si>
  <si>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</si>
  <si>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</si>
  <si>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</si>
  <si>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</si>
  <si>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</si>
  <si>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</si>
  <si>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</si>
  <si>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</si>
  <si>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</si>
  <si>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</si>
  <si>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</si>
  <si>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</si>
  <si>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</si>
  <si>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</si>
  <si>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</si>
  <si>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COM TRAVAS DEFOFO, PVC, JE, DN 100 MM                                                                                                                                                                                                                                                                                                                                                                                                                                                      </t>
  </si>
  <si>
    <t xml:space="preserve">LUVA DE CORRER COM TRAVAS DEFOFO, PVC, JE, DN 150 MM                                                                                                                                                                                                                                                                                                                                                                                                                                                      </t>
  </si>
  <si>
    <t xml:space="preserve">LUVA DE CORRER COM TRAVAS DEFOFO, PVC, JE, DN 200 MM                                                                                                                                                                                                                                                                                                                                                                                                                                                      </t>
  </si>
  <si>
    <t xml:space="preserve">LUVA DE CORRER COM TRAVAS DEFOFO, PVC, JE, DN 250 MM                                                                                                                                                                                                                                                                                                                                                                                                                                                      </t>
  </si>
  <si>
    <t xml:space="preserve">LUVA DE CORRER COM TRAVAS DEFOFO, PVC, JE, DN 300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</si>
  <si>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</si>
  <si>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</si>
  <si>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</si>
  <si>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</si>
  <si>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</si>
  <si>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</si>
  <si>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</si>
  <si>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</si>
  <si>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</si>
  <si>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PBA, JE, DN 100 / DE 110 MM, PARA REDE DE AGUA                                                                                                                                                                                                                                                                                                                                                                                                                                         </t>
  </si>
  <si>
    <t xml:space="preserve">LUVA DE CORRER PVC PBA, JE, DN 50 / DE 60 MM, PARA REDE DE AGUA                                                                                                                                                                                                                                                                                                                                                                                                                                           </t>
  </si>
  <si>
    <t xml:space="preserve">LUVA DE CORRER PVC PBA, JE, DN 75 / DE 85 MM, PARA REDE DE AGUA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</si>
  <si>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</si>
  <si>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</si>
  <si>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</si>
  <si>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</si>
  <si>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</si>
  <si>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</si>
  <si>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</si>
  <si>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</si>
  <si>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</si>
  <si>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</si>
  <si>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</si>
  <si>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</si>
  <si>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</si>
  <si>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</si>
  <si>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</si>
  <si>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</si>
  <si>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</si>
  <si>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</si>
  <si>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</si>
  <si>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</si>
  <si>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</si>
  <si>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</si>
  <si>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</si>
  <si>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</si>
  <si>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</si>
  <si>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</si>
  <si>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</si>
  <si>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</si>
  <si>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</si>
  <si>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</si>
  <si>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</si>
  <si>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</si>
  <si>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</si>
  <si>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</si>
  <si>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</si>
  <si>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</si>
  <si>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</si>
  <si>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</si>
  <si>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</si>
  <si>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</si>
  <si>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</si>
  <si>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</si>
  <si>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</si>
  <si>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</si>
  <si>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</si>
  <si>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</si>
  <si>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</si>
  <si>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</si>
  <si>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</si>
  <si>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</si>
  <si>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</si>
  <si>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</si>
  <si>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3/4 " X 1/2"                                                                                                                                                                                                                                                                                                                                                                                                            </t>
  </si>
  <si>
    <t xml:space="preserve">LUVA DE REDUCAO EM ACO CARBONO, COM ENCAIXE PARA SOLDA DN SW, PRESSAO 3.000 LBS, DN 1 1/2" X 1 1/4"                                                                                                                                                                                                                                                                                                                                                                                                       </t>
  </si>
  <si>
    <t xml:space="preserve">LUVA DE REDUCAO EM ACO CARBONO, COM ENCAIXE PARA SOLDA DN SW, PRESSAO 3.000 LBS, DN 1 1/4"  X 1"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</si>
  <si>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</si>
  <si>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</si>
  <si>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</si>
  <si>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</si>
  <si>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</si>
  <si>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</si>
  <si>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</si>
  <si>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</si>
  <si>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</si>
  <si>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</si>
  <si>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</si>
  <si>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</si>
  <si>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</si>
  <si>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</si>
  <si>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</si>
  <si>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</si>
  <si>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</si>
  <si>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</si>
  <si>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</si>
  <si>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</si>
  <si>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</si>
  <si>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</si>
  <si>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</si>
  <si>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</si>
  <si>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</si>
  <si>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</si>
  <si>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</si>
  <si>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</si>
  <si>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</si>
  <si>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</si>
  <si>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</si>
  <si>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</si>
  <si>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</si>
  <si>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COM ROSCA,DIAMETRO DE 50 MM (2")                                                                                                                                                                                                                                                                                                                                                                                                                  </t>
  </si>
  <si>
    <t xml:space="preserve">LUVA PARA ELETRODUTO, EM ACO GALVANIZADO ELETROLITICO, COM ROSCA, DIAMETRO DE 100 MM (4")                                                                                                                                                                                                                                                                                                                                                                                                                 </t>
  </si>
  <si>
    <t xml:space="preserve">LUVA PARA ELETRODUTO, EM ACO GALVANIZADO ELETROLITICO, COM ROSCA, DIAMETRO DE 15 MM (1/2")                                                                                                                                                                                                                                                                                                                                                                                                                </t>
  </si>
  <si>
    <t xml:space="preserve">LUVA PARA ELETRODUTO, EM ACO GALVANIZADO ELETROLITICO, COM ROSCA, DIAMETRO DE 20 MM (3/4")                                                                                                                                                                                                                                                                                                                                                                                                                </t>
  </si>
  <si>
    <t xml:space="preserve">LUVA PARA ELETRODUTO, EM ACO GALVANIZADO ELETROLITICO, COM ROSCA, DIAMETRO DE 25 MM (1")                                                                                                                                                                                                                                                                                                                                                                                                                  </t>
  </si>
  <si>
    <t xml:space="preserve">LUVA PARA ELETRODUTO, EM ACO GALVANIZADO ELETROLITICO, COM ROSCA, DIAMETRO DE 32 MM (1 1/4")                                                                                                                                                                                                                                                                                                                                                                                                              </t>
  </si>
  <si>
    <t xml:space="preserve">LUVA PARA ELETRODUTO, EM ACO GALVANIZADO ELETROLITICO, COM ROSCA, DIAMETRO DE 40 MM (1 1/2")                                                                                                                                                                                                                                                                                                                                                                                                              </t>
  </si>
  <si>
    <t xml:space="preserve">LUVA PARA ELETRODUTO, EM ACO GALVANIZADO ELETROLITICO, COM ROSCA, DIAMETRO DE 65 MM (2 1/2")                                                                                                                                                                                                                                                                                                                                                                                                              </t>
  </si>
  <si>
    <t xml:space="preserve">LUVA PARA ELETRODUTO, EM ACO GALVANIZADO ELETROLITICO, COM ROSCA, DIAMETRO DE 80 MM (3")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</si>
  <si>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</si>
  <si>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</si>
  <si>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</si>
  <si>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</si>
  <si>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</si>
  <si>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</si>
  <si>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</si>
  <si>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</si>
  <si>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</si>
  <si>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</si>
  <si>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</si>
  <si>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</si>
  <si>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</si>
  <si>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</si>
  <si>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</si>
  <si>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</si>
  <si>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 1/2",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</si>
  <si>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</si>
  <si>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</si>
  <si>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</si>
  <si>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</si>
  <si>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</si>
  <si>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</si>
  <si>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</si>
  <si>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</si>
  <si>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</si>
  <si>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</si>
  <si>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</si>
  <si>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</si>
  <si>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</si>
  <si>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DE AGUA                                                                                                                                                                                                                                                                                                                                                                                                                                           </t>
  </si>
  <si>
    <t xml:space="preserve">LUVA SIMPLES PVC PBA, JE, DN 50 / DE 60 MM, PARA REDE DE AGUA                                                                                                                                                                                                                                                                                                                                                                                                                                             </t>
  </si>
  <si>
    <t xml:space="preserve">LUVA SIMPLES PVC PBA, JE, DN 75 / DE 85 MM, PARA REDE DE AGUA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</si>
  <si>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</si>
  <si>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</si>
  <si>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</si>
  <si>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</si>
  <si>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</si>
  <si>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</si>
  <si>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</si>
  <si>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</si>
  <si>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</si>
  <si>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</si>
  <si>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</si>
  <si>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</si>
  <si>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</si>
  <si>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</si>
  <si>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</si>
  <si>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</si>
  <si>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</si>
  <si>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</si>
  <si>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</si>
  <si>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</si>
  <si>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</si>
  <si>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</si>
  <si>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</si>
  <si>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</si>
  <si>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</si>
  <si>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</si>
  <si>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</si>
  <si>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</si>
  <si>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</si>
  <si>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</si>
  <si>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</si>
  <si>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</si>
  <si>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</si>
  <si>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</si>
  <si>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</si>
  <si>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400 MM, PARA ELETROFUSAO                                                                                                                                                                                                                                                                                                                                                                                                                                                           </t>
  </si>
  <si>
    <t xml:space="preserve">LUVA, PEAD PE 100,  DE 63 MM, PARA ELETROFUSAO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</si>
  <si>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</si>
  <si>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</si>
  <si>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</si>
  <si>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</si>
  <si>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</si>
  <si>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</si>
  <si>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</si>
  <si>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</si>
  <si>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</si>
  <si>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</si>
  <si>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</si>
  <si>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</si>
  <si>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</si>
  <si>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</si>
  <si>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</si>
  <si>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</si>
  <si>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</si>
  <si>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</si>
  <si>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</si>
  <si>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</si>
  <si>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</si>
  <si>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</si>
  <si>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</si>
  <si>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</si>
  <si>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</si>
  <si>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</si>
  <si>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</si>
  <si>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</si>
  <si>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</si>
  <si>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</si>
  <si>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</si>
  <si>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</si>
  <si>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</si>
  <si>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</si>
  <si>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</si>
  <si>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</si>
  <si>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</si>
  <si>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</si>
  <si>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</si>
  <si>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</si>
  <si>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</si>
  <si>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</si>
  <si>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</si>
  <si>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</si>
  <si>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</si>
  <si>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</si>
  <si>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</si>
  <si>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</si>
  <si>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</si>
  <si>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</si>
  <si>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</si>
  <si>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</si>
  <si>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</si>
  <si>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</si>
  <si>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</si>
  <si>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IMPERMEABILIZANTE ASFASTICA)                                                                                                                                                                                                                                                                                                                                             </t>
  </si>
  <si>
    <t xml:space="preserve">MANTA TERMOPLASTICA, PEAD, GEOMEMBRANA LISA, E = 0,50 MM  (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</si>
  <si>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</si>
  <si>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</si>
  <si>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</si>
  <si>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</si>
  <si>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</si>
  <si>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</si>
  <si>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</si>
  <si>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</si>
  <si>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</si>
  <si>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</si>
  <si>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</si>
  <si>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</si>
  <si>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</si>
  <si>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</si>
  <si>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</si>
  <si>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</si>
  <si>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</si>
  <si>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</si>
  <si>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</si>
  <si>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</si>
  <si>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EXTRUSORA DE CONCRETO PARA GUIAS E SARJETAS, COM MOTOR A DIESEL E POTENCIA DE 14 CV                                                                                                                                                                                                                                                                                                                                                                                                               </t>
  </si>
  <si>
    <t xml:space="preserve">MAQUINA MANUAL TIPO PRENSA PARA PRODUCAO DE BLOCOS E PAVIMENTOS DE CONCRETO, COM MOTOR ELETRICO TRIFASICO PARA VIBRACAO, POTENCIA TOTAL INSTALADA DE 1,5 KW                                                                                                                                                                                                                                                                                                                                               </t>
  </si>
  <si>
    <t xml:space="preserve">MAQUINA PARA CORTE COM DISCO ABRASIVO DE DIAMETRO DE 18'' (450 MM), COM MOTOR ELETRICO TRIFASICO DE 10 CV                                                                                                                                                                                                                                                                                                                                                                                                 </t>
  </si>
  <si>
    <t xml:space="preserve">MAQUINA TIPO PRENSA HIDRAULICA, PARA FABRICACAO DE TUBOS DE CONCRETO PARA AGUAS PLUVIAIS, DN 200 A DN 600 MM X 1000 MM DE COMPRIMENTO, COM MOTOR PRINCIPAL COM POTENCIA DE 20 CV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</si>
  <si>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</si>
  <si>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</si>
  <si>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</si>
  <si>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</si>
  <si>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</si>
  <si>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</si>
  <si>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</si>
  <si>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ELETRICO, COM POTENCIA DE 2.000 W, FREQUENCIA DE 1.000 IMPACTOS POR MINUTO, FORCA DE IMPACTO ENTRE 60 E 65 J, PESO DE 30 KG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</si>
  <si>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</si>
  <si>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</si>
  <si>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</si>
  <si>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DEMOLIDOR PNEUMATICO MANUAL, PESO  DE 28 KG, COM SILENCIADOR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</si>
  <si>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</si>
  <si>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</si>
  <si>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</si>
  <si>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</si>
  <si>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</si>
  <si>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</si>
  <si>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</si>
  <si>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</si>
  <si>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CATALIZADOR)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</si>
  <si>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</si>
  <si>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</si>
  <si>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</si>
  <si>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</si>
  <si>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</si>
  <si>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</si>
  <si>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</si>
  <si>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</si>
  <si>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</si>
  <si>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</si>
  <si>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6 METROS (3 M X DN= 2" + 3 M X DN= 1Â½")                                                                                                                                                                                                                                                                                                                                                                                                                                   </t>
  </si>
  <si>
    <t xml:space="preserve">MASTRO TELESCOPICO GALVANIZADO 7 METROS (6 M X DN= 2" + 1 M X DN= 1 1/2")                                                                                                                                                                                                                                                                                                                                                                                                                                 </t>
  </si>
  <si>
    <t xml:space="preserve">MASTRO TELESCOPICO GALVANIZADO 9 METROS (6 M X DN= 2" + 3 M X DN= 1 1/2")                                                                                                                                                                                                                                                                                                                                                                                                                                 </t>
  </si>
  <si>
    <t xml:space="preserve">MATERIAL FILTRANTE (PEDREGULHO) 0,6 A 25,46 MM (POSTO PEDREIRA/FORNECEDOR, SEM FRETE)                                                                                                                                                                                                                                                                                                                                                                                                                     </t>
  </si>
  <si>
    <t xml:space="preserve">MATERIAL FILTRANTE (PEDREGULHO) 38 A 25,4 MM (POSTO PEDREIRA/FORNECEDOR, SEM FRETE)                                                                                                                                                                                                                                                                                                                                                                                                                       </t>
  </si>
  <si>
    <t xml:space="preserve">MECANICO DE EQUIPAMENTOS PESADOS (HORISTA)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</si>
  <si>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</si>
  <si>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</si>
  <si>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</si>
  <si>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</si>
  <si>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</si>
  <si>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</si>
  <si>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</si>
  <si>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</si>
  <si>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</si>
  <si>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</si>
  <si>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</si>
  <si>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</si>
  <si>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</si>
  <si>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</si>
  <si>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</si>
  <si>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</si>
  <si>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</si>
  <si>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</si>
  <si>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</si>
  <si>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DE 14 X 19 X 14 CM (L X A X C) E 6,0 MPA                                                                                                                                                                                                                                                                                                                                                                                                                                   </t>
  </si>
  <si>
    <t xml:space="preserve">MEIO BLOCO ESTRUTURAL CERAMICO DE 14 X 19 X 19 CM (L X A X C) E 6,0 MPA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</si>
  <si>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</si>
  <si>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</si>
  <si>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</si>
  <si>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</si>
  <si>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</si>
  <si>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</si>
  <si>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</si>
  <si>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</si>
  <si>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</si>
  <si>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</si>
  <si>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</si>
  <si>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</si>
  <si>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</si>
  <si>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</si>
  <si>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</si>
  <si>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</si>
  <si>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MICRO-TRATOR CORTADOR DE GRAMA COM LARGURA DO CORTE DE 107 CM, COM  2 LAMINAS E DESCARTE LATERAL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</si>
  <si>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</si>
  <si>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</si>
  <si>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</si>
  <si>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</si>
  <si>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ACO INOX (AISI 304), E = 0,8 MM, DE *50  X 45  X 35* (C X A X P)                                                                                                                                                                                                                                                                                                                                                                                                                      </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</si>
  <si>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</si>
  <si>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</si>
  <si>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</si>
  <si>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</si>
  <si>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</si>
  <si>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</si>
  <si>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 EM ACO GALVANIZADO A FOGO,Â  FIXACAO COM ROSCA SOBERBA OU MECANICA, H=300 MM X DN=10 MM                                                                                                                                                                                                                                                                                                                                                                                                       </t>
  </si>
  <si>
    <t xml:space="preserve">MINICAPTOR, EM ACO GALVANIZADO A FOGO,Â  FIXACAO HORIZONTAL COM BANDEIRA A 20 CM, H=300 MM E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</si>
  <si>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</si>
  <si>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</si>
  <si>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</si>
  <si>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</si>
  <si>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</si>
  <si>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</si>
  <si>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</si>
  <si>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MINUTERIA ELETRONICA COLETIVA COM POTENCIA MAXIMA RESISTIVA PARA LAMPADAS FLUORESCENTES DE *300* W ( 110 V ) / *600* W ( 110 V )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</si>
  <si>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</si>
  <si>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</si>
  <si>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</si>
  <si>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</si>
  <si>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</si>
  <si>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</si>
  <si>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</si>
  <si>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</si>
  <si>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 OU 3/4 ", SOLDAVEL OU ROSCAVEL (NAO INCLUI ACABAMENTOS)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</si>
  <si>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</si>
  <si>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</si>
  <si>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</si>
  <si>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</si>
  <si>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</si>
  <si>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</si>
  <si>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</si>
  <si>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</si>
  <si>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</si>
  <si>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</si>
  <si>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</si>
  <si>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</si>
  <si>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</si>
  <si>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</si>
  <si>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</si>
  <si>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</si>
  <si>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125 HP , PESO BRUTO 13843 KG, LARGURA DA LAMINA DE 3,7 M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</si>
  <si>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</si>
  <si>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</si>
  <si>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</si>
  <si>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</si>
  <si>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</si>
  <si>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</si>
  <si>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</si>
  <si>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</si>
  <si>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</si>
  <si>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</si>
  <si>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</si>
  <si>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</si>
  <si>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</si>
  <si>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</si>
  <si>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</si>
  <si>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</si>
  <si>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</si>
  <si>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</si>
  <si>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</si>
  <si>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QUADARA *10 X 10* CM, H= *2,30*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</si>
  <si>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</si>
  <si>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</si>
  <si>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</si>
  <si>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</si>
  <si>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</si>
  <si>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</si>
  <si>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</si>
  <si>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</si>
  <si>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</si>
  <si>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</si>
  <si>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</si>
  <si>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</si>
  <si>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</si>
  <si>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</si>
  <si>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</si>
  <si>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</si>
  <si>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</si>
  <si>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</si>
  <si>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</si>
  <si>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</si>
  <si>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</si>
  <si>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</si>
  <si>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</si>
  <si>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</si>
  <si>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</si>
  <si>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</si>
  <si>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</si>
  <si>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</si>
  <si>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</si>
  <si>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</si>
  <si>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</si>
  <si>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</si>
  <si>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</si>
  <si>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</si>
  <si>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</si>
  <si>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</si>
  <si>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</si>
  <si>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</si>
  <si>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</si>
  <si>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</si>
  <si>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</si>
  <si>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</si>
  <si>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</si>
  <si>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</si>
  <si>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</si>
  <si>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</si>
  <si>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</si>
  <si>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</si>
  <si>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</si>
  <si>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</si>
  <si>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</si>
  <si>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</si>
  <si>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</si>
  <si>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</si>
  <si>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</si>
  <si>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</si>
  <si>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</si>
  <si>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</si>
  <si>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</si>
  <si>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</si>
  <si>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</si>
  <si>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</si>
  <si>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</si>
  <si>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</si>
  <si>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</si>
  <si>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</si>
  <si>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</si>
  <si>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</si>
  <si>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</si>
  <si>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</si>
  <si>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</si>
  <si>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</si>
  <si>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</si>
  <si>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</si>
  <si>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</si>
  <si>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</si>
  <si>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</si>
  <si>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</si>
  <si>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</si>
  <si>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</si>
  <si>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</si>
  <si>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</si>
  <si>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</si>
  <si>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</si>
  <si>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</si>
  <si>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</si>
  <si>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</si>
  <si>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</si>
  <si>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</si>
  <si>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</si>
  <si>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</si>
  <si>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</si>
  <si>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</si>
  <si>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</si>
  <si>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</si>
  <si>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</si>
  <si>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</si>
  <si>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</si>
  <si>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</si>
  <si>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</si>
  <si>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</si>
  <si>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</si>
  <si>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</si>
  <si>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</si>
  <si>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</si>
  <si>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</si>
  <si>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</si>
  <si>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</si>
  <si>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</si>
  <si>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</si>
  <si>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</si>
  <si>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</si>
  <si>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</si>
  <si>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</si>
  <si>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</si>
  <si>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</si>
  <si>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</si>
  <si>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</si>
  <si>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</si>
  <si>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</si>
  <si>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ACO ZINCADO, SEXTAVADO, COM ROSCA INTEIRA, DIAMETRO 5/16", COMPRIMENTO 3/4", COM PORCA E ARRUELA LISA LEVE                                                                                                                                                                                                                                                                                                                                                                                    </t>
  </si>
  <si>
    <t xml:space="preserve">PARAFUSO DE ACO ZINCADO, SEXTAVADO, COM ROSCA SOBERBA, DIAMETRO 3/8", COMPRIMENTO 80 MM                                                                                                                                                                                                                                                                                                                                                                                                                   </t>
  </si>
  <si>
    <t xml:space="preserve">PARAFUSO DE ACO ZINCADO, TIPO CHUMBADOR PARABOLT, DIAMETRO 1/2", COMPRIMENTO 75 MM                                                                                                                                                                                                                                                                                                                                                                                                                        </t>
  </si>
  <si>
    <t xml:space="preserve">PARAFUSO DE ACO ZINCADO, TIPO CHUMBADOR PARABOLT, DIAMETRO 3/8", COMPRIMENTO 75 MM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</si>
  <si>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</si>
  <si>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</si>
  <si>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</si>
  <si>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</si>
  <si>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</si>
  <si>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</si>
  <si>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</si>
  <si>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</si>
  <si>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</si>
  <si>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</si>
  <si>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</si>
  <si>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</si>
  <si>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</si>
  <si>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</si>
  <si>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</si>
  <si>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</si>
  <si>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</si>
  <si>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</si>
  <si>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2'', COM PORCA E ARRUELA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</si>
  <si>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</si>
  <si>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</si>
  <si>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</si>
  <si>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</si>
  <si>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</si>
  <si>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</si>
  <si>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</si>
  <si>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</si>
  <si>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</si>
  <si>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</si>
  <si>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</si>
  <si>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</si>
  <si>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</si>
  <si>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</si>
  <si>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</si>
  <si>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</si>
  <si>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</si>
  <si>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</si>
  <si>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</si>
  <si>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</si>
  <si>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</si>
  <si>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 X 120 MM PARA TELHA FIBROCIMENTO                                                                                                                                                                                                                                                                                                                                                                                                                                    </t>
  </si>
  <si>
    <t xml:space="preserve">PARAFUSO ZINCADO ROSCA SOBERBA, CABECA SEXTAVADA, 5/16 " X 110 MM, PARA FIXACAO DE TELHA EM MADEIRA                                                                                                                                                                                                                                                                                                                                                                                                       </t>
  </si>
  <si>
    <t xml:space="preserve">PARAFUSO ZINCADO ROSCA SOBERBA, CABECA SEXTAVADA, 5/16 " X 150 MM, PARA FIXACAO DE TELHA EM MADEIRA                                                                                                                                                                                                                                                                                                                                                                                                       </t>
  </si>
  <si>
    <t xml:space="preserve">PARAFUSO ZINCADO ROSCA SOBERBA, CABECA SEXTAVADA, 5/16 " X 180 MM, PARA FIXACAO DE TELHA EM MADEIRA                                                                                                                                                                                                                                                                                                                                                                                                       </t>
  </si>
  <si>
    <t xml:space="preserve">PARAFUSO ZINCADO ROSCA SOBERBA, CABECA SEXTAVADA, 5/16 " X 200 MM, PARA FIXACAO DE TELHA EM MADEIRA                                                                                                                                                                                                                                                                                                                                                                                                       </t>
  </si>
  <si>
    <t xml:space="preserve">PARAFUSO ZINCADO ROSCA SOBERBA, CABECA SEXTAVADA, 5/16 " X 230 MM, PARA FIXACAO DE TELHA EM MADEIRA                                                                                                                                                                                                                                                                                                                                                                                                       </t>
  </si>
  <si>
    <t xml:space="preserve">PARAFUSO ZINCADO ROSCA SOBERBA, CABECA SEXTAVADA, 5/16 " X 250 MM, PARA FIXACAO DE TELHA EM MADEIRA                                                                                                                                                                                                                                                                                                                                                                                                       </t>
  </si>
  <si>
    <t xml:space="preserve">PARAFUSO ZINCADO ROSCA SOBERBA, CABECA SEXTAVADA, 5/16 " X 50 MM, PARA FIXACAO DE TELHA EM MADEIRA                                                                                                                                                                                                                                                                                                                                                                                                        </t>
  </si>
  <si>
    <t xml:space="preserve">PARAFUSO ZINCADO ROSCA SOBERBA, CABECA SEXTAVADA, 5/16 " X 85 MM, PARA FIXACAO DE TELHA EM MADEIRA                                                                                                                                                                                                                                                                                                                                                                                                        </t>
  </si>
  <si>
    <t xml:space="preserve">PARAFUSO ZINCADO 5/16 " X 250 MM PARA FIXACAO DE TELHA DE FIBROCIMENTO CANALETE 49, INCLUI BUCHA NYLON S-10                                                                                                                                                                                                                                                                                                                                                                                               </t>
  </si>
  <si>
    <t xml:space="preserve">PARAFUSO ZINCADO 5/16 "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</si>
  <si>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</si>
  <si>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</si>
  <si>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</si>
  <si>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</si>
  <si>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</si>
  <si>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</si>
  <si>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</si>
  <si>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</si>
  <si>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 (25,4 MM)                                                                                                                                                                                                                                                                                                                                                                                                      </t>
  </si>
  <si>
    <t xml:space="preserve">PARAFUSO, AUTOATARRAXANTE, CABECA CHATA, FENDA SIMPLES, EM ACO ZINCADO, 1/4" (6,35 MM) X 25 MM                                                                                                                                                                                                                                                                                                                                                                                                            </t>
  </si>
  <si>
    <t xml:space="preserve">PARAFUSO, COMUM, ASTM A307, SEXTAVADO, DIAMETRO 1/2" (12,7 MM), COMPRIMENTO 1" (25,4 MM)                                                                                                                                                                                                                                                                                                                                                                                                                  </t>
  </si>
  <si>
    <t xml:space="preserve">PARALELEPIPEDO GRANITICO OU BASALTICO, PARA PAVIMENTACAO, SEM FRETE (VARIACAO REGIONAL DE PECAS POR M2)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</si>
  <si>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</si>
  <si>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</si>
  <si>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</si>
  <si>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</si>
  <si>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</si>
  <si>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</si>
  <si>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</si>
  <si>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</si>
  <si>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</si>
  <si>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</si>
  <si>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</si>
  <si>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</si>
  <si>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</si>
  <si>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</si>
  <si>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</si>
  <si>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</si>
  <si>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</si>
  <si>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</si>
  <si>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ARDOSIA, CINZA, 20  X  40 CM,  E=  *1 CM                                                                                                                                                                                                                                                                                                                                                                                                                                                            </t>
  </si>
  <si>
    <t xml:space="preserve">PEDRA ARDOSIA, CINZA, 30  X  30,  E= *1 CM                                                                                                                                                                                                                                                                                                                                                                                                                                                                </t>
  </si>
  <si>
    <t xml:space="preserve">PEDRA BRITADA GRADUADA, CLASSIFICADA (POSTO PEDREIRA/FORNECEDOR, SEM FRETE)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</si>
  <si>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</si>
  <si>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</si>
  <si>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</si>
  <si>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 xml:space="preserve">PEDRA BRITADA N. 3 (38 A 50 MM) POSTO PEDREIRA/FORNECEDOR, SEM FRETE                                                                                                                                                                                                                                                                                                                                                                                                                                      </t>
  </si>
  <si>
    <t xml:space="preserve">PEDRA BRITADA N. 4 (50 A 76 MM) POSTO PEDREIRA/FORNECEDOR, SEM FRETE                                                                                                                                                                                                                                                                                                                                                                                                                                      </t>
  </si>
  <si>
    <t xml:space="preserve">PEDRA BRITADA N. 5 (76 A 100 MM) POSTO PEDREIRA/FORNECEDOR, SEM FRETE                                                                                                                                                                                                                                                                                                                                                                                                                                     </t>
  </si>
  <si>
    <t xml:space="preserve">PEDRA BRITADA OU BICA CORRIDA, NAO CLASSIFICADA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</si>
  <si>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</si>
  <si>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</si>
  <si>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</si>
  <si>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</si>
  <si>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</si>
  <si>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</si>
  <si>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</si>
  <si>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PEDREGULHO OU PICARRA DE JAZIDA, AO NATURAL, PARA BASE DE PAVIMENTACAO (RETIRADO NA JAZIDA, SEM TRANSPORTE)                                                                                                                                                                                                                                                                                                                                                                                               </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</si>
  <si>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</si>
  <si>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</si>
  <si>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</si>
  <si>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</si>
  <si>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 xml:space="preserve">PEITORIL PRE-MOLDADO EM GRANILITE, MARMORITE OU GRANITINA, L = *15* CM                                                                                                                                                                                                                                                                                                                                                                                                                                    </t>
  </si>
  <si>
    <t xml:space="preserve">PEITORIL/ SOLEIRA EM MARMORE, POLIDO, BRANCO COMUM, L= *25* CM, E=  *3* CM, CORTE RETO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</si>
  <si>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</si>
  <si>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</si>
  <si>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</si>
  <si>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</si>
  <si>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"I" OU "W" EM ACO LAMINADO, QUAISQUER DIMENSOES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</si>
  <si>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</si>
  <si>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</si>
  <si>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</si>
  <si>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</si>
  <si>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</si>
  <si>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</si>
  <si>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</si>
  <si>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</si>
  <si>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</si>
  <si>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</si>
  <si>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</si>
  <si>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</si>
  <si>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</si>
  <si>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</si>
  <si>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EM ALUMINIO, FORMATO U, ABAS IGUAIS, LARGURA DE 12,70  MM (1/2 POL), ESPESSURA 1,58 MM (1/16 POL) E PESO LINEAR DE APROXIMADAMENTE 0,149 KG/M                                                                                                                                                                                                                                                                                                                                                      </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</si>
  <si>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</si>
  <si>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</si>
  <si>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</si>
  <si>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</si>
  <si>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</si>
  <si>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</si>
  <si>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</si>
  <si>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</si>
  <si>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</si>
  <si>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</si>
  <si>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</si>
  <si>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</si>
  <si>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 BRANCO, PARA FORRO REMOVIVEL, 24 X 1250 MM (L X C)                                                                                                                                                                                                                                                                                                                                                                                          </t>
  </si>
  <si>
    <t xml:space="preserve">PERFIL TRAVESSA (SECUNDARIO), T CLICADO, EM ACO GALVANIZADO, BRANCO, PARA FORRO REMOVIVEL, 24 X 625 MM (L X C)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</si>
  <si>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</si>
  <si>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</si>
  <si>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</si>
  <si>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</si>
  <si>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</si>
  <si>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</si>
  <si>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</si>
  <si>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</si>
  <si>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</si>
  <si>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</si>
  <si>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</si>
  <si>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</si>
  <si>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</si>
  <si>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</si>
  <si>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</si>
  <si>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</si>
  <si>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PINCEL CHATO (TRINCHA) CERDAS GRIS 1.1/2 " (38 MM)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</si>
  <si>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</si>
  <si>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</si>
  <si>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</si>
  <si>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</si>
  <si>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</si>
  <si>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</si>
  <si>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</si>
  <si>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</si>
  <si>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</si>
  <si>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</si>
  <si>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</si>
  <si>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</si>
  <si>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</si>
  <si>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</si>
  <si>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</si>
  <si>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</si>
  <si>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</si>
  <si>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</si>
  <si>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</si>
  <si>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</si>
  <si>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</si>
  <si>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CERAMICA ESMALTADA EXTRA, COR LISA, PEI MAIOR OU IGUAL A 4, FORMATO MAIOR QUE 2025 CM2                                                                                                                                                                                                                                                                                                                                                                                                            </t>
  </si>
  <si>
    <t xml:space="preserve">PISO EM CERAMICA ESMALTADA EXTRA, COR LISA, PEI MAIOR OU IGUAL A 4, FORMATO MENOR OU IGUAL A 2025 CM2                                                                                                                                                                                                                                                                                                                                                                                                     </t>
  </si>
  <si>
    <t xml:space="preserve">PISO EM CERAMICA ESMALTADA, COMERCIAL (PADRAO POPULAR), COR LISA, PEI MAIOR OU IGUAL A 3, FORMATO MENOR OU IGUAL A 2025 CM2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</si>
  <si>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</si>
  <si>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</si>
  <si>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</si>
  <si>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</si>
  <si>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</si>
  <si>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PISO EM PORCELANATO RETIFICADO EXTRA, LISO, MONOCOLOR, ACETINADO OU POLIDO, FORMATO MENOR OU IGUAL A 2025 CM2                                                                                                                                                                                                                                                                                                                                                                                             </t>
  </si>
  <si>
    <t xml:space="preserve">PISO EM PORCELANATO, BORDA RETA, EXTRA, LISO, MONOCOLOR, ACETINADO OU POLIDO, FORMATO MAIOR QUE 2025 CM2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</si>
  <si>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</si>
  <si>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</si>
  <si>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</si>
  <si>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</si>
  <si>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</si>
  <si>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</si>
  <si>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</si>
  <si>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</si>
  <si>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TATIL / PODOTATIL, LADRILHO HIDRAULICO / CONCRETO, *25 X 25* CM, E= *2,5* CM, PADRAO TATIL ALERTA OU DIRECIONAL, COR AMARELA                                                                                                                                                                                                                                                                                                                                                                         </t>
  </si>
  <si>
    <t xml:space="preserve">PISO TATIL / PODOTATIL, LADRILHO HIDRAULICO/CONCRETO, *40 X 40* CM, E= 2,5* CM, PADRAO TATIL ALERTA OU DIRECIONAL, COR NATURAL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</si>
  <si>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</si>
  <si>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</si>
  <si>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</si>
  <si>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</si>
  <si>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URETANO, VERSAO REVESTIMENTO AUTONIVELANTE, ESPESSURA VARIAVEL DE 3 A 4 MM (INCLUSO EXECUCAO)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</si>
  <si>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</si>
  <si>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</si>
  <si>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</si>
  <si>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</si>
  <si>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</si>
  <si>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</si>
  <si>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</si>
  <si>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</si>
  <si>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</si>
  <si>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</si>
  <si>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</si>
  <si>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</si>
  <si>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</si>
  <si>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</si>
  <si>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</si>
  <si>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</si>
  <si>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ACO ESMALTADA PARA  IDENTIFICACAO DE RUA, *45 CM X 20* CM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</si>
  <si>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</si>
  <si>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</si>
  <si>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</si>
  <si>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</si>
  <si>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</si>
  <si>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</si>
  <si>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</si>
  <si>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</si>
  <si>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</si>
  <si>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</si>
  <si>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</si>
  <si>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</si>
  <si>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</si>
  <si>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</si>
  <si>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</si>
  <si>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</si>
  <si>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</si>
  <si>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</si>
  <si>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</si>
  <si>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ORIENTATIVA SOBRE EXERCICIOS, 2,00 M X 1,00 M ( CHAPA GALVANIZADA #20), ESTRUTURA EM TUBOS REDONDOS DE ACO CARBONO, PINTURA NO PROCESSO ELETROSTATICO, ADESIVO FRENTE E VERSO - PARA ACADEMIA AO AR LIVRE / ACADEMIA DA TERCEIRA IDADE - ATI                                                                                                                                                                                                                                                        </t>
  </si>
  <si>
    <t xml:space="preserve">PLACA VINILICA SEMIFLEXIVEL PARA PISOS, E = 3,2 MM, 30 X 30 CM (SEM COLOCACAO)                                                                                                                                                                                                                                                                                                                                                                                                                            </t>
  </si>
  <si>
    <t xml:space="preserve">PLACA VINILICA SEMIFLEXIVEL PARA REVESTIMENTO DE PISOS E PAREDES, E = 2 MM (SEM COLOCACAO)                                                                                                                                                                                                                                                                                                                                                                                                                </t>
  </si>
  <si>
    <t xml:space="preserve">PLACA/PISO DE CONCRETO POROSO/ PAVIMENTO PERMEAVEL/BLOCO DRENANTE DE CONCRETO, *40 X 40* CM, E = 6 CM, COR NATURAL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</si>
  <si>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</si>
  <si>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</si>
  <si>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</si>
  <si>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</si>
  <si>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</si>
  <si>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</si>
  <si>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</si>
  <si>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</si>
  <si>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</si>
  <si>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</si>
  <si>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</si>
  <si>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</si>
  <si>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MARMORE (POSTO PEDREIRA/FORNECEDOR, SEM FRETE)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</si>
  <si>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</si>
  <si>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</si>
  <si>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</si>
  <si>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</si>
  <si>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</si>
  <si>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</si>
  <si>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</si>
  <si>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</si>
  <si>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</si>
  <si>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</si>
  <si>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</si>
  <si>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PONTALETE ROLICO SEM TRATAMENTO, D = 8 A 11 CM, H = 3 M, EM EUCALIPTO OU EQUIVALENTE DA REGIAO - BRUTA (PARA ESCORAMENTO)                                                                                                                                                                                                                                                                                                                                                                                 </t>
  </si>
  <si>
    <t xml:space="preserve">PONTALETE ROLICO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</si>
  <si>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</si>
  <si>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</si>
  <si>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OLHAL M 16,  EM ACO GALVANIZADO, DIAMETRO = 16 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</si>
  <si>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</si>
  <si>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</si>
  <si>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</si>
  <si>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</si>
  <si>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</si>
  <si>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</si>
  <si>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</si>
  <si>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</si>
  <si>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</si>
  <si>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</si>
  <si>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SIMPLES PARA SAIDA DE EMERGENCIA, 1 FOLHA DE ABRIR, 5 CM, ACABAMENTO NATURAL / SEM PINTURA, COM FECHADURA TIPO TRINCO, DOBRADICAS E BATENTE, VAO LUZ DE 90 X 210 CM, CLASSE P-90 (NBR 11742)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</si>
  <si>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</si>
  <si>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</si>
  <si>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</si>
  <si>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</si>
  <si>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</si>
  <si>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</si>
  <si>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</si>
  <si>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</si>
  <si>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 GIRO, EM MADEIRA MACICA (ANGELIM OU EQUIVALENTE REGIONAL), QUALQUER DESENHO (VERTICAL/DIAGONAL/HORIZ.), E = *3,5* CM, DIMENSOES  2,10 X 0,70 (SOMENTE FOLHA DE PORTA, ACABAMENTO NATURAL)                                                                                                                                                                                                                                                                                                </t>
  </si>
  <si>
    <t xml:space="preserve">PORTA DE ABRIR EM ACO, COM DIVISAO HORIZONTAL PARA VIDROS, 90 X 210 CM, COM FUNDO ANTICORROSIVO/PRIMER DE PROTECAO, INCLUI FECHADURA, MACANETA E PARAFUOSO, SEM GUARNICAO/ALIZAR/VISTA, VIDROS NAO INCLUSOS                                                                                                                                                                                                                                                                                               </t>
  </si>
  <si>
    <t xml:space="preserve">PORTA DE ABRIR EM ACO, TIPO VENEZIANA, 90 X 210 CM, COM FUNDO ANTICORROSIVO / PRIMER DE PROTECAO, INCLUI FECHADURA, MACANETA E PARAFUSOS, SEM GUARNICAO/ALIZAR/VISTA                                                                                                                                                                                                                                                                                                                                      </t>
  </si>
  <si>
    <t xml:space="preserve">PORTA DE ABRIR EM ALUMINIO COM DIVISAO HORIZONTAL  PARA VIDROS,  ACABAMENTO ANODIZADO NATURAL, VIDROS INCLUSOS, SEM GUARNICAO/ALIZAR/VISTA , 87 X 210 CM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</si>
  <si>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</si>
  <si>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</si>
  <si>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ABRIR, TIPO VENEZIANA, EM ALUMINIO, ACABAMENTO ANODIZADO NATURAL, 90 MM X 210 MM (LARGURA X ALTURA), SEM GUARNICAO/ALIZAR/VISTA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</si>
  <si>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</si>
  <si>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</si>
  <si>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COM PINTURA ELETROSTATICA, CHAPA NUMERO 24 "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</si>
  <si>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</si>
  <si>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</si>
  <si>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</si>
  <si>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</si>
  <si>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</si>
  <si>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</si>
  <si>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</si>
  <si>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</si>
  <si>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</si>
  <si>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</si>
  <si>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</si>
  <si>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</si>
  <si>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</si>
  <si>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</si>
  <si>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</si>
  <si>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</si>
  <si>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</si>
  <si>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</si>
  <si>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</si>
  <si>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</si>
  <si>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</si>
  <si>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</si>
  <si>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</si>
  <si>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</si>
  <si>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</si>
  <si>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</si>
  <si>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ABRIR / GIRO, EM GRADIL DE METALON REDONDO DE 3/4"  VERTICAL, COM REQUADRO, ACABAMENTO NATURAL - COMPLETO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</si>
  <si>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</si>
  <si>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</si>
  <si>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DUPLO, ENGASTADO,  H = 9 M, DIAMETRO INFERIOR/BASE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</si>
  <si>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</si>
  <si>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</si>
  <si>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9 M, DIAMETRO INFERIOR = *135* MM                                                                                                                                                                                                                                                                                                                                                                                         </t>
  </si>
  <si>
    <t xml:space="preserve">POSTE CONICO CONTINUO EM ACO GALVANIZADO, CURVO, BRACO SIMPLES, FLANGEADO, H = 7 M, DIAMETRO INFERIOR = *125*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</si>
  <si>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</si>
  <si>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</si>
  <si>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</si>
  <si>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</si>
  <si>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</si>
  <si>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</si>
  <si>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</si>
  <si>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</si>
  <si>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</si>
  <si>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</si>
  <si>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</si>
  <si>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</si>
  <si>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</si>
  <si>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</si>
  <si>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</si>
  <si>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</si>
  <si>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</si>
  <si>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</si>
  <si>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</si>
  <si>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</si>
  <si>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</si>
  <si>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</si>
  <si>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</si>
  <si>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</si>
  <si>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</si>
  <si>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</si>
  <si>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</si>
  <si>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</si>
  <si>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</si>
  <si>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</si>
  <si>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</si>
  <si>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</si>
  <si>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</si>
  <si>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</si>
  <si>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</si>
  <si>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</si>
  <si>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</si>
  <si>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</si>
  <si>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</si>
  <si>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</si>
  <si>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</si>
  <si>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</si>
  <si>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</si>
  <si>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</si>
  <si>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</si>
  <si>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</si>
  <si>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</si>
  <si>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</si>
  <si>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</si>
  <si>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</si>
  <si>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</si>
  <si>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</si>
  <si>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</si>
  <si>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</si>
  <si>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</si>
  <si>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</si>
  <si>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</si>
  <si>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</si>
  <si>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</si>
  <si>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</si>
  <si>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</si>
  <si>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</si>
  <si>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</si>
  <si>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</si>
  <si>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</si>
  <si>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</si>
  <si>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</si>
  <si>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</si>
  <si>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</si>
  <si>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</si>
  <si>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</si>
  <si>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</si>
  <si>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</si>
  <si>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</si>
  <si>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</si>
  <si>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</si>
  <si>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</si>
  <si>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</si>
  <si>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</si>
  <si>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</si>
  <si>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</si>
  <si>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</si>
  <si>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</si>
  <si>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</si>
  <si>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</si>
  <si>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</si>
  <si>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</si>
  <si>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</si>
  <si>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</si>
  <si>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</si>
  <si>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</si>
  <si>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</si>
  <si>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</si>
  <si>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</si>
  <si>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CANEQUNHA, COM VOLUME DE 1,50 L, SEM COMPRESSOR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</si>
  <si>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</si>
  <si>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</si>
  <si>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</si>
  <si>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</si>
  <si>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</si>
  <si>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</si>
  <si>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</si>
  <si>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</si>
  <si>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</si>
  <si>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</si>
  <si>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</si>
  <si>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</si>
  <si>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</si>
  <si>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</si>
  <si>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</si>
  <si>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</si>
  <si>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</si>
  <si>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</si>
  <si>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</si>
  <si>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</si>
  <si>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</si>
  <si>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</si>
  <si>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</si>
  <si>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</si>
  <si>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</si>
  <si>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</si>
  <si>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</si>
  <si>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</si>
  <si>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</si>
  <si>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</si>
  <si>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</si>
  <si>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</si>
  <si>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</si>
  <si>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</si>
  <si>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</si>
  <si>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</si>
  <si>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</si>
  <si>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</si>
  <si>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</si>
  <si>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</si>
  <si>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</si>
  <si>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</si>
  <si>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</si>
  <si>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</si>
  <si>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</si>
  <si>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3 DISJUNTORES NEMA OU 4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</si>
  <si>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</si>
  <si>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</si>
  <si>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</si>
  <si>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</si>
  <si>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</si>
  <si>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</si>
  <si>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</si>
  <si>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</si>
  <si>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</si>
  <si>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</si>
  <si>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</si>
  <si>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</si>
  <si>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</si>
  <si>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</si>
  <si>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</si>
  <si>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</si>
  <si>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REDONDA BRANCA                                                                                                                                                                                                                                                                                                                                                                                                                                            </t>
  </si>
  <si>
    <t xml:space="preserve">RALO SECO CONICO, PVC, 100 X 40 MM, COM GRELHA QUADRADA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</si>
  <si>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</si>
  <si>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</si>
  <si>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</si>
  <si>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REATOR ELETRONICO BIVOLT PARA 1 LAMPADA FLUORESCENTE DE 18/20 W                                                                                                                                                                                                                                                                                                                                                                                                                                           </t>
  </si>
  <si>
    <t xml:space="preserve">REATOR ELETRONICO BIVOLT PARA 1 LAMPADA FLUORESCENTE DE 36/40 W                                                                                                                                                                                                                                                                                                                                                                                                                                           </t>
  </si>
  <si>
    <t xml:space="preserve">REATOR ELETRONICO BIVOLT PARA 2 LAMPADAS FLUORESCENTES DE 14 W                                                                                                                                                                                                                                                                                                                                                                                                                                            </t>
  </si>
  <si>
    <t xml:space="preserve">REATOR ELETRONICO BIVOLT PARA 2 LAMPADAS FLUORESCENTES DE 18/20 W                                                                                                                                                                                                                                                                                                                                                                                                                                         </t>
  </si>
  <si>
    <t xml:space="preserve">REATOR ELETRONICO BIVOLT PARA 2 LAMPADAS FLUORESCENTES DE 36/40 W                                                                                                                                                                                                                                                                                                                                                                                                                                         </t>
  </si>
  <si>
    <t xml:space="preserve">REATOR INTERNO/INTEGRADO PARA LAMPADA VAPOR METALICO 400 W, ALTO FATOR DE POTENCIA                                                                                                                                                                                                                                                                                                                                                                                                                        </t>
  </si>
  <si>
    <t xml:space="preserve">REATOR P/ 1 LAMPADA VAPOR DE SODIO 250W USO EXTERNO                                                                                                                                                                                                                                                                                                                                                                                                                                                       </t>
  </si>
  <si>
    <t xml:space="preserve">REBITE DE REPUXO EM ALUMINIO VAZADO, DIAMETRO 3,2 X 8 MM DE COMPRIMENTO (1KG = 1025 UNIDADES)                                                                                                                                                                                                                                                                                                                                                                                                             </t>
  </si>
  <si>
    <t xml:space="preserve">REBOLO ABRASIVO RETO DE USO GERAL GRAO 36, DE 6 X 1 " ( DIAMETRO X ALTURA)                                                                                                                                                                                                                                                                                                                                                                                                                                </t>
  </si>
  <si>
    <t xml:space="preserve">REBOLO ABRASIVO RETO DE USO GERAL GRAO 36, DE 6 X 3/4 " (DIAMETRO X ALTURA)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</si>
  <si>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</si>
  <si>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</si>
  <si>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</si>
  <si>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</si>
  <si>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</si>
  <si>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</si>
  <si>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</si>
  <si>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</si>
  <si>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</si>
  <si>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</si>
  <si>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</si>
  <si>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REFLETOR REDONDO EM ALUMINIO ANODIZADO PARA LAMPADA VAPOR DE MERCURIO/SODIO, CORPO EM ALUMINIO COM PINTURA EPOXI, PARA LAMPADA E-27 DE 300 W, COM SUPORTE REDONDO E ALCA REGULAVEL PARA FIXACAO.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</si>
  <si>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</si>
  <si>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</si>
  <si>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</si>
  <si>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</si>
  <si>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</si>
  <si>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</si>
  <si>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</si>
  <si>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</si>
  <si>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</si>
  <si>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</si>
  <si>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</si>
  <si>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</si>
  <si>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</si>
  <si>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</si>
  <si>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</si>
  <si>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</si>
  <si>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</si>
  <si>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</si>
  <si>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</si>
  <si>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</si>
  <si>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</si>
  <si>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 (REF 1509)                                                                                                                                                                                                                                                                                                                                                                                                                                             </t>
  </si>
  <si>
    <t xml:space="preserve">REGISTRO GAVETA BRUTO EM LATAO FORJADO, BITOLA 1 1/2 " (REF 1509)                                                                                                                                                                                                                                                                                                                                                                                                                                         </t>
  </si>
  <si>
    <t xml:space="preserve">REGISTRO GAVETA BRUTO EM LATAO FORJADO, BITOLA 1 1/4 " (REF 1509)                                                                                                                                                                                                                                                                                                                                                                                                                                         </t>
  </si>
  <si>
    <t xml:space="preserve">REGISTRO GAVETA BRUTO EM LATAO FORJADO, BITOLA 1/2 " (REF 1509)                                                                                                                                                                                                                                                                                                                                                                                                                                           </t>
  </si>
  <si>
    <t xml:space="preserve">REGISTRO GAVETA BRUTO EM LATAO FORJADO, BITOLA 2 " (REF 1509)                                                                                                                                                                                                                                                                                                                                                                                                                                             </t>
  </si>
  <si>
    <t xml:space="preserve">REGISTRO GAVETA BRUTO EM LATAO FORJADO, BITOLA 2 1/2 " (REF 1509)                                                                                                                                                                                                                                                                                                                                                                                                                                         </t>
  </si>
  <si>
    <t xml:space="preserve">REGISTRO GAVETA BRUTO EM LATAO FORJADO, BITOLA 3 " (REF 1509)                                                                                                                                                                                                                                                                                                                                                                                                                                             </t>
  </si>
  <si>
    <t xml:space="preserve">REGISTRO GAVETA BRUTO EM LATAO FORJADO, BITOLA 3/4 " (REF 1509)                                                                                                                                                                                                                                                                                                                                                                                                                                           </t>
  </si>
  <si>
    <t xml:space="preserve">REGISTRO GAVETA BRUTO EM LATAO FORJADO, BITOLA 4 " (REF 1509)                                                                                                                                                                                                                                                                                                                                                                                                                                             </t>
  </si>
  <si>
    <t xml:space="preserve">REGISTRO GAVETA COM ACABAMENTO E CANOPLA CROMADOS, SIMPLES, BITOLA 1 " (REF 1509)                                                                                                                                                                                                                                                                                                                                                                                                                         </t>
  </si>
  <si>
    <t xml:space="preserve">REGISTRO GAVETA COM ACABAMENTO E CANOPLA CROMADOS, SIMPLES, BITOLA 1 1/2 " (REF 1509)                                                                                                                                                                                                                                                                                                                                                                                                                     </t>
  </si>
  <si>
    <t xml:space="preserve">REGISTRO GAVETA COM ACABAMENTO E CANOPLA CROMADOS, SIMPLES, BITOLA 1 1/4 " (REF 1509)                                                                                                                                                                                                                                                                                                                                                                                                                     </t>
  </si>
  <si>
    <t xml:space="preserve">REGISTRO GAVETA COM ACABAMENTO E CANOPLA CROMADOS, SIMPLES, BITOLA 1/2 " (REF 1509)                                                                                                                                                                                                                                                                                                                                                                                                                       </t>
  </si>
  <si>
    <t xml:space="preserve">REGISTRO GAVETA COM ACABAMENTO E CANOPLA CROMADOS, SIMPLES, BITOLA 3/4 " (REF 1509)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</si>
  <si>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</si>
  <si>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</si>
  <si>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REGISTRO PRESSAO BRUTO EM LATAO FORJADO, BITOLA 1/2 " (REF 1400)                                                                                                                                                                                                                                                                                                                                                                                                                                          </t>
  </si>
  <si>
    <t xml:space="preserve">REGISTRO PRESSAO BRUTO EM LATAO FORJADO, BITOLA 3/4 " (REF 1400)                                                                                                                                                                                                                                                                                                                                                                                                                                          </t>
  </si>
  <si>
    <t xml:space="preserve">REGISTRO PRESSAO COM ACABAMENTO E CANOPLA CROMADA, SIMPLES, BITOLA 1/2 " (REF 1416)                                                                                                                                                                                                                                                                                                                                                                                                                       </t>
  </si>
  <si>
    <t xml:space="preserve">REGISTRO PRESSAO COM ACABAMENTO E CANOPLA CROMADA, SIMPLES, BITOLA 3/4 " (REF 1416)                                                                                                                                                                                                                                                                                                                                                                                                                       </t>
  </si>
  <si>
    <t xml:space="preserve">REGUA DE ALUMINIO PARA PEDREIRO 2 X 1 "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</si>
  <si>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</si>
  <si>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</si>
  <si>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</si>
  <si>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</si>
  <si>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</si>
  <si>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</si>
  <si>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</si>
  <si>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</si>
  <si>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</si>
  <si>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</si>
  <si>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</si>
  <si>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</si>
  <si>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</si>
  <si>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</si>
  <si>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COMERCIAL, PEI MENOR OU IGUAL A 3, FORMATO MENOR OU IGUAL A 2025 CM2                                                                                                                                                                                                                                                                                                                                                                                                   </t>
  </si>
  <si>
    <t xml:space="preserve">REVESTIMENTO EM CERAMICA ESMALTADA EXTRA, PEI MAIOR OU IGUAL 4, FORMATO MAIOR A 2025 CM2                                                                                                                                                                                                                                                                                                                                                                                                                  </t>
  </si>
  <si>
    <t xml:space="preserve">REVESTIMENTO EM CERAMICA ESMALTADA EXTRA, PEI MENOR OU IGUAL A 3, FORMATO MENOR OU IGUAL A 2025 CM2                                                                                                                                                                                                                                                                                                                                                                                                       </t>
  </si>
  <si>
    <t xml:space="preserve">REVESTIMENTO EPOXI DE ALTA RESISTENCIA QUIMICA, ISENTO DE SOLVENTES, BICOMPONENTE                                                                                                                                                                                                                                                                                                                                                                                                                         </t>
  </si>
  <si>
    <t xml:space="preserve">REVESTIMENTO PARA ESCADA EM GRANILITE, MARMORITE OU GRANITINA ESP = 8 MM (INCLUSO EXECUCAO)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</si>
  <si>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</si>
  <si>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</si>
  <si>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</si>
  <si>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</si>
  <si>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</si>
  <si>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</si>
  <si>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</si>
  <si>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</si>
  <si>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</si>
  <si>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</si>
  <si>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</si>
  <si>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</si>
  <si>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</si>
  <si>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</si>
  <si>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</si>
  <si>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</si>
  <si>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</si>
  <si>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</si>
  <si>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</si>
  <si>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</si>
  <si>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</si>
  <si>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</si>
  <si>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</si>
  <si>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PE DE CARNEIRO, COM CONTROLE REMOTO POR RADIO, POTENCIA  12,5 KW, PESO OPERACIONAL DE 1,675 T, LARGURA DE TRABALHO 0,85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</si>
  <si>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</si>
  <si>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</si>
  <si>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</si>
  <si>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</si>
  <si>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</si>
  <si>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</si>
  <si>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</si>
  <si>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</si>
  <si>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</si>
  <si>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</si>
  <si>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</si>
  <si>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</si>
  <si>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</si>
  <si>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</si>
  <si>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</si>
  <si>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</si>
  <si>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</si>
  <si>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</si>
  <si>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</si>
  <si>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SACO DE RAFIA PARA ENTULHO, NOVO, LISO (SEM CLICHE), *60 x 90* CM                                                                                                                                                                                                                                                                                                                                                                                                                                         </t>
  </si>
  <si>
    <t xml:space="preserve">SAIBRO PARA ARGAMASSA (COLETADO NO COMERCIO)                                                                                                                                                                                                                                                                                                                                                                                                                                                              </t>
  </si>
  <si>
    <t xml:space="preserve">SAPATA DE PVC ADITIVADO NERVURADO D = 6 POLEGADAS                                                                                                                                                                                                                                                                                                                                                                                                                                                         </t>
  </si>
  <si>
    <t xml:space="preserve">SAPATA DE PVC ADITIVADO NERVURADO D = 8 POLEGADAS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</si>
  <si>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</si>
  <si>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</si>
  <si>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</si>
  <si>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</si>
  <si>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</si>
  <si>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</si>
  <si>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</si>
  <si>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</si>
  <si>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</si>
  <si>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</si>
  <si>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</si>
  <si>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</si>
  <si>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SELADOR HORIZONTAL PARA FITA DE ACO 1 "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</si>
  <si>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</si>
  <si>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</si>
  <si>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</si>
  <si>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</si>
  <si>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</si>
  <si>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</si>
  <si>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</si>
  <si>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DOIS EIXOS EM TANDEM TIPO BASCULANTE COM CACAMBA METALICA 14 M3  (INCLUI MONTAGEM, NAO INCLUI CAVALO MECANICO)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</si>
  <si>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</si>
  <si>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</si>
  <si>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</si>
  <si>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</si>
  <si>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</si>
  <si>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</si>
  <si>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</si>
  <si>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</si>
  <si>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</si>
  <si>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</si>
  <si>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</si>
  <si>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(HORISTA)                                                                                                                                                                                                                                                                                                                                                                                                                                                                               </t>
  </si>
  <si>
    <t xml:space="preserve">SERVENTE DE OBRAS (MENSALISTA)                                                                                                                                                                                                                                                                                                                                                                                                                                                                            </t>
  </si>
  <si>
    <t xml:space="preserve">SERVICO DE BOMBEAMENTO DE CONCRETO COM CONSUMO MINIMO DE 40  M3, (DISPONIBILIZACAO DE BOMBA), SEM O LANCAMENTO                                                                                                                                                                                                                                                                                                                                                                                            </t>
  </si>
  <si>
    <t xml:space="preserve">SIFAO / TUBO SINFONADO EXTENSIVEL/SANFONADO, UNIVERSAL/ SIMPLES, ENTRE *50 A 70* CM, DE PLASTICO BRANCO                                                                                                                                                                                                                                                                                                                                                                                                   </t>
  </si>
  <si>
    <t xml:space="preserve">SIFAO EM METAL CROMADO PARA PIA AMERICANA, 1.1/2 X 1.1/2 "                                                                                                                                                                                                                                                                                                                                                                                                                                                </t>
  </si>
  <si>
    <t xml:space="preserve">SIFAO EM METAL CROMADO PARA PIA AMERICANA, 1.1/2 X 2 "                                                                                                                                                                                                                                                                                                                                                                                                                                                    </t>
  </si>
  <si>
    <t xml:space="preserve">SIFAO EM METAL CROMADO PARA PIA OU LAVATORIO, 1 X 1.1/2 "                                                                                                                                                                                                                                                                                                                                                                                                                                                 </t>
  </si>
  <si>
    <t xml:space="preserve">SIFAO EM METAL CROMADO PARA TANQUE, 1.1/4 X 1.1/2 "                                                                                                                                                                                                                                                                                                                                                                                                                                                       </t>
  </si>
  <si>
    <t xml:space="preserve">SIFAO PLASTICO EXTENSIVEL UNIVERSAL, TIPO COPO                                                                                                                                                                                                                                                                                                                                                                                                                                                            </t>
  </si>
  <si>
    <t xml:space="preserve">SIFAO PLASTICO TIPO COPO PARA PIA AMERICANA 1.1/2 X 1.1/2 "                                                                                                                                                                                                                                                                                                                                                                                                                                               </t>
  </si>
  <si>
    <t xml:space="preserve">SIFAO PLASTICO TIPO COPO PARA PIA OU LAVATORIO, 1 X 1.1/2 "                                                                                                                                                                                                                                                                                                                                                                                                                                               </t>
  </si>
  <si>
    <t xml:space="preserve">SIFAO PLASTICO TIPO COPO PARA TANQUE, 1.1/4 X 1.1/2 "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</si>
  <si>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</si>
  <si>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</si>
  <si>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</si>
  <si>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</si>
  <si>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</si>
  <si>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</si>
  <si>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</si>
  <si>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</si>
  <si>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EM VARETA FOSCOPER, D = *2,5* MM  X COMPRIMENTO 500 MM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</si>
  <si>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</si>
  <si>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</si>
  <si>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</si>
  <si>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</si>
  <si>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</si>
  <si>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EM GRANITO, POLIDO, TIPO ANDORINHA/ QUARTZ/ CASTELO/ CORUMBA OU OUTROS EQUIVALENTES DA REGIAO, L= *15* CM, E=  *2,0* CM                                                                                                                                                                                                                                                                                                                                                                           </t>
  </si>
  <si>
    <t xml:space="preserve">SOLEIRA PRE-MOLDADA EM GRANILITE, MARMORITE OU GRANITINA, L = *15 CM                                                                                                                                                                                                                                                                                                                                                                                                                                      </t>
  </si>
  <si>
    <t xml:space="preserve">SOLEIRA/ PEITORIL EM MARMORE, POLIDO, BRANCO COMUM, L= *15* CM, E=  *2* CM,  CORTE RETO                                                                                                                                                                                                                                                                                                                                                                                                                   </t>
  </si>
  <si>
    <t xml:space="preserve">SOLEIRA/ TABEIRA EM MARMORE, POLIDO, BRANCO COMUM, L= 5 CM, E=  *2,0* CM                                                                                                                                                                                                                                                                                                                                                                                                                                  </t>
  </si>
  <si>
    <t xml:space="preserve">SOLUCAO ASFALTICA ELASTOMERICA PARA IMPRIMACAO, APLICACAO A FRIO                                                                                                                                                                                                                                                                                                                                                                                                                                          </t>
  </si>
  <si>
    <t xml:space="preserve">SOLUCAO PREPARADORA / LIMPADORA PARA PVC, FRASCO COM 1000 CM3                                                                                                                                                                                                                                                                                                                                                                                                                                             </t>
  </si>
  <si>
    <t xml:space="preserve">SOLVENTE PARA COLA A BASE DE RESINA SINTETICA (PARA COLA DE LAMINADO MELAMINICO E OUTRAS SUPERFICIES)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</si>
  <si>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</si>
  <si>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</si>
  <si>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</si>
  <si>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</si>
  <si>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</si>
  <si>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</si>
  <si>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</si>
  <si>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</si>
  <si>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</si>
  <si>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</si>
  <si>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</si>
  <si>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</si>
  <si>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</si>
  <si>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</si>
  <si>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</si>
  <si>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</si>
  <si>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</si>
  <si>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</si>
  <si>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</si>
  <si>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</si>
  <si>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</si>
  <si>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</si>
  <si>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CALHA DE 150 MM EM ACO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</si>
  <si>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</si>
  <si>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</si>
  <si>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</si>
  <si>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</si>
  <si>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</si>
  <si>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</si>
  <si>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</si>
  <si>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</si>
  <si>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</si>
  <si>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</si>
  <si>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</si>
  <si>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</si>
  <si>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</si>
  <si>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</si>
  <si>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</si>
  <si>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</si>
  <si>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ELETRICA 3 T, VELOCIDADE  2,1 M / MIN, POTENCIA 1,3 KW                                                                                                                                                                                                                                                                                                                                                                                                                                              </t>
  </si>
  <si>
    <t xml:space="preserve">TALHA MANUAL DE CORRENTE, CAPACIDADE DE 1 T COM ELEVACAO DE 3 M                                                                                                                                                                                                                                                                                                                                                                                                                                           </t>
  </si>
  <si>
    <t xml:space="preserve">TALHA MANUAL DE CORRENTE, CAPACIDADE DE 2 T COM ELEVACAO DE 3 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</si>
  <si>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</si>
  <si>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</si>
  <si>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</si>
  <si>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</si>
  <si>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</si>
  <si>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</si>
  <si>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</si>
  <si>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</si>
  <si>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</si>
  <si>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</si>
  <si>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</si>
  <si>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</si>
  <si>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</si>
  <si>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</si>
  <si>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</si>
  <si>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</si>
  <si>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</si>
  <si>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</si>
  <si>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</si>
  <si>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</si>
  <si>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</si>
  <si>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 TERMINAL / PLUG, D = 1 1/4" , PARA DUTO CORRUGADO PEAD (CABEAMENTO SUBTERRANEO)                                                                                                                                                                                                                                                                                                                                                                                                                  </t>
  </si>
  <si>
    <t xml:space="preserve">TAMPAO / TERMINAL / PLUG, D = 2" , PARA DUTO CORRUGADO PEAD (CABEAMENTO SUBTERRANEO)                                                                                                                                                                                                                                                                                                                                                                                                                      </t>
  </si>
  <si>
    <t xml:space="preserve">TAMPAO / TERMINAL / PLUG, D = 3" , PARA DUTO CORRUGADO PEAD (CABEAMENTO SUBTERRANEO)                                                                                                                                                                                                                                                                                                                                                                                                                      </t>
  </si>
  <si>
    <t xml:space="preserve">TAMPAO / TERMINAL / PLUG, D = 4" , PARA DUTO CORRUGADO PEAD (CABEAMENTO SUBTERRANEO)                                                                                                                                                                                                                                                                                                                                                                                                                      </t>
  </si>
  <si>
    <t xml:space="preserve">TAMPAO COM CORRENTE, EM LATAO, ENGATE RAPIDO 1 1/2", PARA INSTALACAO PREDIAL DE COMBATE A INCENDIO                                                                                                                                                                                                                                                                                                                                                                                                        </t>
  </si>
  <si>
    <t xml:space="preserve">TAMPAO COM CORRENTE, EM LATAO, ENGATE RAPIDO 2 1/2", PARA INSTALACAO PREDIAL DE COMBATE A INCENDIO                                                                                                                                                                                                                                                                                                                                                                                                        </t>
  </si>
  <si>
    <t xml:space="preserve">TAMPAO FOFO ARTICULADO P/ REGISTRO, COM BASE / REQUADRO, CLASSE A15 CARGA MAX 1,5 T, *200 X 200* MM (COM INSCRICAO EM RELEVO DO TIPO DE REDE)                                                                                                                                                                                                                                                                                                                                                             </t>
  </si>
  <si>
    <t xml:space="preserve">TAMPAO FOFO ARTICULADO P/ REGISTRO, COM BASE / REQUADRO, CLASSE A15 CARGA MAXIMA 1,5 T, *400 X 400* MM (COM INSCRICAO EM RELEVO DO TIPO DE REDE)                                                                                                                                                                                                                                                                                                                                                          </t>
  </si>
  <si>
    <t xml:space="preserve">TAMPAO FOFO ARTICULADO, COM BASE / REQUADRO, CLASSE B125 CARGA MAX 12,5 T, REDONDO, TAMPA 600 MM (COM INSCRICAO EM RELEVO DO TIPO DE REDE)                                                                                                                                                                                                                                                                                                                                                                </t>
  </si>
  <si>
    <t xml:space="preserve">TAMPAO FOFO ARTICULADO, COM BASE / REQUADRO, CLASSE D400 CARGA MAX 40 T, REDONDO, TAMPA 600 MM (COM INSCRICAO EM RELEVO DO TIPO DE REDE)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</si>
  <si>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</si>
  <si>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</si>
  <si>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</si>
  <si>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</si>
  <si>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</si>
  <si>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600 MM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</si>
  <si>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</si>
  <si>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</si>
  <si>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</si>
  <si>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</si>
  <si>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</si>
  <si>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</si>
  <si>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</si>
  <si>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</si>
  <si>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</si>
  <si>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</si>
  <si>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</si>
  <si>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</si>
  <si>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</si>
  <si>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</si>
  <si>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</si>
  <si>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</si>
  <si>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</si>
  <si>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TARIFA "A" ENTRE  0 E 20M3 FORNECIMENTO  D'AGUA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</si>
  <si>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</si>
  <si>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</si>
  <si>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</si>
  <si>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</si>
  <si>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</si>
  <si>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</si>
  <si>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</si>
  <si>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</si>
  <si>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</si>
  <si>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</si>
  <si>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</si>
  <si>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</si>
  <si>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</si>
  <si>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</si>
  <si>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</si>
  <si>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</si>
  <si>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</si>
  <si>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</si>
  <si>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</si>
  <si>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</si>
  <si>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</si>
  <si>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</si>
  <si>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</si>
  <si>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</si>
  <si>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</si>
  <si>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</si>
  <si>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</si>
  <si>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</si>
  <si>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</si>
  <si>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</si>
  <si>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</si>
  <si>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100 X 75 MM, SERIE NORMAL PARA ESGOTO PREDIAL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</si>
  <si>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</si>
  <si>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</si>
  <si>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</si>
  <si>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</si>
  <si>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</si>
  <si>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</si>
  <si>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</si>
  <si>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</si>
  <si>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</si>
  <si>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</si>
  <si>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</si>
  <si>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</si>
  <si>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</si>
  <si>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</si>
  <si>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</si>
  <si>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</si>
  <si>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</si>
  <si>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</si>
  <si>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</si>
  <si>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</si>
  <si>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</si>
  <si>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</si>
  <si>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</si>
  <si>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</si>
  <si>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</si>
  <si>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</si>
  <si>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</si>
  <si>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</si>
  <si>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</si>
  <si>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</si>
  <si>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PBA, BBB, JE, DN 100 X 50 / DE 110 X 60 MM, PARA REDE DE AGUA                                                                                                                                                                                                                                                                                                                                                                                                                          </t>
  </si>
  <si>
    <t xml:space="preserve">TE DE REDUCAO, PVC PBA, BBB, JE, DN 100 X 75 / DE 110 X 85 MM, PARA REDE DE AGUA                                                                                                                                                                                                                                                                                                                                                                                                                          </t>
  </si>
  <si>
    <t xml:space="preserve">TE DE REDUCAO, PVC PBA, BBB, JE, DN 75 X 50 / DE 85 X 60 MM, PARA REDE DE AGUA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</si>
  <si>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</si>
  <si>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</si>
  <si>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</si>
  <si>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</si>
  <si>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</si>
  <si>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</si>
  <si>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</si>
  <si>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</si>
  <si>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</si>
  <si>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</si>
  <si>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</si>
  <si>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</si>
  <si>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</si>
  <si>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</si>
  <si>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</si>
  <si>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</si>
  <si>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</si>
  <si>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</si>
  <si>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</si>
  <si>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</si>
  <si>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</si>
  <si>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</si>
  <si>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</si>
  <si>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</si>
  <si>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</si>
  <si>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</si>
  <si>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</si>
  <si>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</si>
  <si>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</si>
  <si>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</si>
  <si>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</si>
  <si>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</si>
  <si>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</si>
  <si>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</si>
  <si>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</si>
  <si>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</si>
  <si>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</si>
  <si>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</si>
  <si>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</si>
  <si>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</si>
  <si>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</si>
  <si>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</si>
  <si>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</si>
  <si>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</si>
  <si>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</si>
  <si>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</si>
  <si>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</si>
  <si>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</si>
  <si>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</si>
  <si>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</si>
  <si>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</si>
  <si>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</si>
  <si>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</si>
  <si>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</si>
  <si>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</si>
  <si>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</si>
  <si>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</si>
  <si>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</si>
  <si>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</si>
  <si>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</si>
  <si>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</si>
  <si>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</si>
  <si>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</si>
  <si>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</si>
  <si>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</si>
  <si>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</si>
  <si>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</si>
  <si>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</si>
  <si>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</si>
  <si>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</si>
  <si>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</si>
  <si>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</si>
  <si>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</si>
  <si>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</si>
  <si>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</si>
  <si>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</si>
  <si>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</si>
  <si>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</si>
  <si>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</si>
  <si>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</si>
  <si>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</si>
  <si>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</si>
  <si>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</si>
  <si>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</si>
  <si>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</si>
  <si>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</si>
  <si>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</si>
  <si>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</si>
  <si>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</si>
  <si>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</si>
  <si>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</si>
  <si>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</si>
  <si>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</si>
  <si>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</si>
  <si>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</si>
  <si>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</si>
  <si>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</si>
  <si>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</si>
  <si>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</si>
  <si>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</si>
  <si>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</si>
  <si>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PBA, BBB, 90 GRAUS, DN 100 / DE 110 MM, PARA REDE DE AGUA                                                                                                                                                                                                                                                                                                                                                                                                                                         </t>
  </si>
  <si>
    <t xml:space="preserve">TE, PVC PBA, BBB, 90 GRAUS, DN 50 / DE 60 MM, PARA REDE DE AGUA                                                                                                                                                                                                                                                                                                                                                                                                                                           </t>
  </si>
  <si>
    <t xml:space="preserve">TE, PVC PBA, BBB, 90 GRAUS, DN 75 / DE 85 MM, PARA REDE DE AGUA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</si>
  <si>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</si>
  <si>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</si>
  <si>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</si>
  <si>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</si>
  <si>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</si>
  <si>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</si>
  <si>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</si>
  <si>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</si>
  <si>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</si>
  <si>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</si>
  <si>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</si>
  <si>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</si>
  <si>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</si>
  <si>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</si>
  <si>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</si>
  <si>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</si>
  <si>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</si>
  <si>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</si>
  <si>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</si>
  <si>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</si>
  <si>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</si>
  <si>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</si>
  <si>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</si>
  <si>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</si>
  <si>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</si>
  <si>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</si>
  <si>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</si>
  <si>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</si>
  <si>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</si>
  <si>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</si>
  <si>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</si>
  <si>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</si>
  <si>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</si>
  <si>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</si>
  <si>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</si>
  <si>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</si>
  <si>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</si>
  <si>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</si>
  <si>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</si>
  <si>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</si>
  <si>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</si>
  <si>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</si>
  <si>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</si>
  <si>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</si>
  <si>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</si>
  <si>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</si>
  <si>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</si>
  <si>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</si>
  <si>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</si>
  <si>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</si>
  <si>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</si>
  <si>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</si>
  <si>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</si>
  <si>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</si>
  <si>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</si>
  <si>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</si>
  <si>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</si>
  <si>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</si>
  <si>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</si>
  <si>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</si>
  <si>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</si>
  <si>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</si>
  <si>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</si>
  <si>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</si>
  <si>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</si>
  <si>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</si>
  <si>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</si>
  <si>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</si>
  <si>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</si>
  <si>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</si>
  <si>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</si>
  <si>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</si>
  <si>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</si>
  <si>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</si>
  <si>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</si>
  <si>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</si>
  <si>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</si>
  <si>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</si>
  <si>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</si>
  <si>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</si>
  <si>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</si>
  <si>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</si>
  <si>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</si>
  <si>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</si>
  <si>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</si>
  <si>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</si>
  <si>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</si>
  <si>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</si>
  <si>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</si>
  <si>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</si>
  <si>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</si>
  <si>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</si>
  <si>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</si>
  <si>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</si>
  <si>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</si>
  <si>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TELHADOR  (MENSALISTA)                                                                                                                                                                                                                                                                                                                                                                                                                                                                                    </t>
  </si>
  <si>
    <t xml:space="preserve">TELHADOR (HORISTA)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</si>
  <si>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</si>
  <si>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</si>
  <si>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</si>
  <si>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</si>
  <si>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</si>
  <si>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</si>
  <si>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</si>
  <si>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</si>
  <si>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</si>
  <si>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</si>
  <si>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</si>
  <si>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</si>
  <si>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</si>
  <si>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</si>
  <si>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</si>
  <si>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</si>
  <si>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</si>
  <si>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</si>
  <si>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</si>
  <si>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</si>
  <si>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</si>
  <si>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</si>
  <si>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</si>
  <si>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</si>
  <si>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</si>
  <si>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</si>
  <si>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</si>
  <si>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</si>
  <si>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</si>
  <si>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</si>
  <si>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</si>
  <si>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</si>
  <si>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</si>
  <si>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</si>
  <si>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</si>
  <si>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</si>
  <si>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</si>
  <si>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TIJOLO CERAMICO LAMINADO DE *5,5 X 11 X 23* CM (L X A X C)                                                                                                                                                                                                                                                                                                                                                                                                                                                </t>
  </si>
  <si>
    <t xml:space="preserve">TIJOLO CERAMICO MACICO APARENTE DE *6 X 12 X 24* CM (L X A X C)                                                                                                                                                                                                                                                                                                                                                                                                                                           </t>
  </si>
  <si>
    <t xml:space="preserve">TIJOLO CERAMICO MACICO APARENTE 2 FUROS  DE *6,5 X 10 X 20* CM (L X A X C)                                                                                                                                                                                                                                                                                                                                                                                                                                </t>
  </si>
  <si>
    <t xml:space="preserve">TIJOLO CERAMICO MACICO COMUM DE *5 X 10 X 20* CM (L X A X C)                                                                                                                                                                                                                                                                                                                                                                                                                                              </t>
  </si>
  <si>
    <t xml:space="preserve">TIJOLO CERAMICO REFRATARIO DE *2,5 X 11,4 X 22,9* CM (L X A X C)                                                                                                                                                                                                                                                                                                                                                                                                                                          </t>
  </si>
  <si>
    <t xml:space="preserve">TIJOLO CERAMICO REFRATARIO DE *6,3 X 11,4 X 22,9* CM (L X A X C)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</si>
  <si>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</si>
  <si>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</si>
  <si>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</si>
  <si>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</si>
  <si>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</si>
  <si>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</si>
  <si>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</si>
  <si>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</si>
  <si>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</si>
  <si>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</si>
  <si>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</si>
  <si>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</si>
  <si>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</si>
  <si>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</si>
  <si>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</si>
  <si>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</si>
  <si>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</si>
  <si>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</si>
  <si>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</si>
  <si>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</si>
  <si>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</si>
  <si>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</si>
  <si>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</si>
  <si>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</si>
  <si>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</si>
  <si>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</si>
  <si>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</si>
  <si>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</si>
  <si>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</si>
  <si>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TIRANTE EM FERRO GALVANIZADO PARA CONTRAVENTAMENTO DE TELHA CANALETE 90, 1/4 " X 400 MM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</si>
  <si>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</si>
  <si>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</si>
  <si>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</si>
  <si>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</si>
  <si>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</si>
  <si>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</si>
  <si>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</si>
  <si>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</si>
  <si>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</si>
  <si>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</si>
  <si>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</si>
  <si>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</si>
  <si>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</si>
  <si>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</si>
  <si>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</si>
  <si>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</si>
  <si>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</si>
  <si>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</si>
  <si>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</si>
  <si>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</si>
  <si>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</si>
  <si>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</si>
  <si>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</si>
  <si>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</si>
  <si>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</si>
  <si>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</si>
  <si>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</si>
  <si>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</si>
  <si>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</si>
  <si>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</si>
  <si>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DE MESA/BANCADA, PARA LAVATORIO, FIXA, METALICA CROMADA, PADRAO POPULAR, 1/2 " OU 3/4 " (REF 1193)                                                                                                                                                                                                                                                                                                                                                                                               </t>
  </si>
  <si>
    <t xml:space="preserve">TORNEIRA DE METAL AMARELO, PARA TANQUE / JARDIM, DE PAREDE, COM BICO PLASTICO, CANO CURTO, AREA EXTERNA, PADRAO POPULAR / USO GERAL, 1/2 " OU 3/4 " (REF 1128)                                                                                                                                                                                                                                                                                                                                            </t>
  </si>
  <si>
    <t xml:space="preserve">TORNEIRA DE METAL AMARELO, PARA TANQUE / JARDIM, DE PAREDE, SEM BICO, CANO CURTO, PADRAO POPULAR / USO GERAL, 1/2 " OU 3/4 " (REF 1120)                                                                                                                                                                                                                                                                                                                                                                   </t>
  </si>
  <si>
    <t xml:space="preserve">TORNEIRA ELETRICA DE PAREDE, PLASTICA, BICA ALTA, PARA COZINHA, 5500 W (110/220 V)                                                                                                                                                                                                                                                                                                                                                                                                                        </t>
  </si>
  <si>
    <t xml:space="preserve">TORNEIRA METALICA CROMADA CANO CURTO, SEM BICO, SEM AREJADOR, DE PAREDE, PARA TANQUE E USO GERAL, 1/2 " OU 3/4 " (REF 1143)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</si>
  <si>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</si>
  <si>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</si>
  <si>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</si>
  <si>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</si>
  <si>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METALICA CROMADA DE PAREDE, PARA COZINHA, BICA MOVEL, COM AREJADOR, 1/2 " OU 3/4 " (REF 1167 / 1168)                                                                                                                                                                                                                                                                                                                                                                                             </t>
  </si>
  <si>
    <t xml:space="preserve">TORNEIRA METALICA CROMADA PARA JARDIM / TANQUE, COM BICO PLASTICO, CANO LONGO, DE PAREDE, PADRAO POPULAR / USO GERAL , 1/2 " OU 3/4 " (REF 1153 / 1130)                                                                                                                                                                                                                                                                                                                                                   </t>
  </si>
  <si>
    <t xml:space="preserve">TORNEIRA METALICA CROMADA PARA TANQUE / JARDIM, SEM BICO , CANO LONGO, DE PAREDE, PADRAO POPULAR / USO GERAL, 1/2 " OU 3/4 " (REF 1126)                                                                                                                                                                                                                                                                                                                                                                   </t>
  </si>
  <si>
    <t xml:space="preserve">TORNEIRA METALICA CROMADA, CANO CURTO, COM AREJADOR, SEM BICO PLASTICO, DE PAREDE, PARA USO GERAL, 1/2 " OU 3/4 " (REF 1152 / 1154)                                                                                                                                                                                                                                                                                                                                                                       </t>
  </si>
  <si>
    <t xml:space="preserve">TORNEIRA METALICA CROMADA, DE MESA/BANCADA, PARA COZINHA, BICA MOVEL, COM AREJADOR, 1/2 " OU 3/4 " (REF 1167 / 1168)                                                                                                                                                                                                                                                                                                                                                                                      </t>
  </si>
  <si>
    <t xml:space="preserve">TORNEIRA METALICA CROMADA, RETA, DE PAREDE, PARA COZINHA, COM AREJADOR, PADRAO POPULAR, 1/2 " OU 3/4 " (REF 1159 / 1160)                                                                                                                                                                                                                                                                                                                                                                                  </t>
  </si>
  <si>
    <t xml:space="preserve">TORNEIRA METALICA CROMADA, RETA, DE PAREDE, PARA COZINHA, SEM BICO, SEM AREJADOR, PADRAO POPULAR, 1/2 " OU 3/4 " (REF 1158)                                                                                                                                                                                                                                                                                                                                                                               </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</si>
  <si>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</si>
  <si>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</si>
  <si>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                                                                                                                                                                                                                                                                                                                                                                                                                                                 </t>
  </si>
  <si>
    <t xml:space="preserve">TORNEIRA PLASTICA PARA TANQUE 1/2 " OU 3/4 " COM BICO PARA MANGUEIRA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</si>
  <si>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</si>
  <si>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</si>
  <si>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</si>
  <si>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</si>
  <si>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</si>
  <si>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</si>
  <si>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</si>
  <si>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</si>
  <si>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</si>
  <si>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</si>
  <si>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</si>
  <si>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</si>
  <si>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</si>
  <si>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</si>
  <si>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</si>
  <si>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</si>
  <si>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</si>
  <si>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</si>
  <si>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</si>
  <si>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</si>
  <si>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</si>
  <si>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</si>
  <si>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</si>
  <si>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</si>
  <si>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</si>
  <si>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</si>
  <si>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</si>
  <si>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85 CV, TURBO,  PESO COM LASTRO DE 4900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</si>
  <si>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</si>
  <si>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</si>
  <si>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</si>
  <si>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</si>
  <si>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</si>
  <si>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</si>
  <si>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FRIZADO PARA RODIZIO (VERGALHAO MACICO), EM ALUMINIO, COM DIMENSOES DE *6 X 6* MM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</si>
  <si>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</si>
  <si>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</si>
  <si>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</si>
  <si>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</si>
  <si>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</si>
  <si>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</si>
  <si>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</si>
  <si>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</si>
  <si>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</si>
  <si>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</si>
  <si>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</si>
  <si>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</si>
  <si>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</si>
  <si>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</si>
  <si>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</si>
  <si>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</si>
  <si>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</si>
  <si>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</si>
  <si>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20", E= *6,35 MM,  SCHEDULE 10, *78,46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</si>
  <si>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</si>
  <si>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</si>
  <si>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</si>
  <si>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</si>
  <si>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</si>
  <si>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</si>
  <si>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</si>
  <si>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6", E= 7,11 MM,  SCHEDULE 40, *28,26 KG/M                                                                                                                                                                                                                                                                                                                                                                                                                                    </t>
  </si>
  <si>
    <t xml:space="preserve">TUBO ACO CARBONO SEM COSTURA 8", E= *12,70 MM, SCHEDULE 80, *64,64 KG/M                                                                                                                                                                                                                                                                                                                                                                                                                                   </t>
  </si>
  <si>
    <t xml:space="preserve">TUBO ACO CARBONO SEM COSTURA 8", E= *6,35 MM,  SCHEDULE 20, *33,27 KG/M                                                                                                                                                                                                                                                                                                                                                                                                                                   </t>
  </si>
  <si>
    <t xml:space="preserve">TUBO ACO CARBONO SEM COSTURA 8", E= *7,04 MM, SCHEDULE 30, *36,75 KG/M                                                                                                                                                                                                                                                                                                                                                                                                                                    </t>
  </si>
  <si>
    <t xml:space="preserve">TUBO ACO CARBONO SEM COSTURA 8", E= *8,18 MM, SCHEDULE 40, *42,55 KG/M                                                                                                                                                                                                                                                                                                                                                                                                                                    </t>
  </si>
  <si>
    <t xml:space="preserve">TUBO ACO GALVANIZADO COM COSTURA, CLASSE LEVE, DN 100 MM ( 4"),  E = 3,75 MM,  *10,55* KG/M (NBR 5580)                                                                                                                                                                                                                                                                                                                                                                                                    </t>
  </si>
  <si>
    <t xml:space="preserve">TUBO ACO GALVANIZADO COM COSTURA, CLASSE LEVE, DN 15 MM ( 1/2"),  E = 2,25 MM,  *1,2* KG/M (NBR 5580)                                                                                                                                                                                                                                                                                                                                                                                                     </t>
  </si>
  <si>
    <t xml:space="preserve">TUBO ACO GALVANIZADO COM COSTURA, CLASSE LEVE, DN 20 MM ( 3/4"),  E = 2,25 MM,  *1,3* KG/M (NBR 5580)                                                                                                                                                                                                                                                                                                                                                                                                     </t>
  </si>
  <si>
    <t xml:space="preserve">TUBO ACO GALVANIZADO COM COSTURA, CLASSE LEVE, DN 25 MM ( 1"),  E = 2,65 MM,  *2,11* KG/M (NBR 5580)                                                                                                                                                                                                                                                                                                                                                                                                      </t>
  </si>
  <si>
    <t xml:space="preserve">TUBO ACO GALVANIZADO COM COSTURA, CLASSE LEVE, DN 32 MM ( 1 1/4"),  E = 2,65 MM,  *2,71* KG/M (NBR 5580)                                                                                                                                                                                                                                                                                                                                                                                                  </t>
  </si>
  <si>
    <t xml:space="preserve">TUBO ACO GALVANIZADO COM COSTURA, CLASSE LEVE, DN 40 MM ( 1 1/2"),  E = 3,00 MM,  *3,48* KG/M (NBR 5580)                                                                                                                                                                                                                                                                                                                                                                                                  </t>
  </si>
  <si>
    <t xml:space="preserve">TUBO ACO GALVANIZADO COM COSTURA, CLASSE LEVE, DN 50 MM ( 2"),  E = 3,00 MM,  *4,40* KG/M (NBR 5580)                                                                                                                                                                                                                                                                                                                                                                                                      </t>
  </si>
  <si>
    <t xml:space="preserve">TUBO ACO GALVANIZADO COM COSTURA, CLASSE LEVE, DN 65 MM ( 2 1/2"),  E = 3,35 MM, * 6,23* KG/M (NBR 5580)                                                                                                                                                                                                                                                                                                                                                                                                  </t>
  </si>
  <si>
    <t xml:space="preserve">TUBO ACO GALVANIZADO COM COSTURA, CLASSE LEVE, DN 80 MM ( 3"),  E = 3,35 MM, *7,32* KG/M (NBR 5580)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</si>
  <si>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</si>
  <si>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</si>
  <si>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</si>
  <si>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</si>
  <si>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</si>
  <si>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</si>
  <si>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</si>
  <si>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</si>
  <si>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</si>
  <si>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</si>
  <si>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</si>
  <si>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</si>
  <si>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</si>
  <si>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</si>
  <si>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</si>
  <si>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</si>
  <si>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</si>
  <si>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</si>
  <si>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COLETOR DE ESGOTO, PVC, JEI, DN 150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</si>
  <si>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</si>
  <si>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</si>
  <si>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</si>
  <si>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</si>
  <si>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</si>
  <si>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</si>
  <si>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</si>
  <si>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</si>
  <si>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</si>
  <si>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</si>
  <si>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</si>
  <si>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</si>
  <si>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</si>
  <si>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</si>
  <si>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</si>
  <si>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</si>
  <si>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</si>
  <si>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</si>
  <si>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</si>
  <si>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</si>
  <si>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</si>
  <si>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</si>
  <si>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</si>
  <si>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</si>
  <si>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</si>
  <si>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</si>
  <si>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</si>
  <si>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</si>
  <si>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</si>
  <si>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 (28 MM), PARA INSTALACOES DE MEDIA PRESSAO PARA GASES COMBUSTIVEIS E MEDICINAIS                                                                                                                                                                                                                                                                                                                                                                                        </t>
  </si>
  <si>
    <t xml:space="preserve">TUBO DE COBRE CLASSE "A", DN = 1 1/2 " (42 MM), PARA INSTALACOES DE MEDIA PRESSAO PARA GASES COMBUSTIVEIS E MEDICINAIS                                                                                                                                                                                                                                                                                                                                                                                    </t>
  </si>
  <si>
    <t xml:space="preserve">TUBO DE COBRE CLASSE "A", DN = 1 1/4 " (35 MM), PARA INSTALACOES DE MEDIA PRESSAO PARA GASES COMBUSTIVEIS E MEDICINAIS                                                                                                                                                                                                                                                                                                                                                                                    </t>
  </si>
  <si>
    <t xml:space="preserve">TUBO DE COBRE CLASSE "A", DN = 1/2 " (15 MM), PARA INSTALACOES DE MEDIA PRESSAO PARA GASES COMBUSTIVEIS E MEDICINAIS                                                                                                                                                                                                                                                                                                                                                                                      </t>
  </si>
  <si>
    <t xml:space="preserve">TUBO DE COBRE CLASSE "A", DN = 2 1/2 " (66 MM), PARA INSTALACOES DE MEDIA PRESSAO PARA GASES COMBUSTIVEIS E MEDICINAIS                                                                                                                                                                                                                                                                                                                                                                                    </t>
  </si>
  <si>
    <t xml:space="preserve">TUBO DE COBRE CLASSE "A", DN = 3 " (79 MM), PARA INSTALACOES DE MEDIA PRESSAO PARA GASES COMBUSTIVEIS E MEDICINAIS                                                                                                                                                                                                                                                                                                                                                                                        </t>
  </si>
  <si>
    <t xml:space="preserve">TUBO DE COBRE CLASSE "A", DN = 3/4 " (22 MM), PARA INSTALACOES DE MEDIA PRESSAO PARA GASES COMBUSTIVEIS E MEDICINAIS                                                                                                                                                                                                                                                                                                                                                                                      </t>
  </si>
  <si>
    <t xml:space="preserve">TUBO DE COBRE CLASSE "A", DN = 4 " (104 MM), PARA INSTALACOES DE MEDIA PRESSAO PARA GASES COMBUSTIVEIS E MEDICINAIS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</si>
  <si>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</si>
  <si>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</si>
  <si>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</si>
  <si>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</si>
  <si>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</si>
  <si>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</si>
  <si>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</si>
  <si>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</si>
  <si>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</si>
  <si>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CLASSE "I", DN = 1 " (28 MM), PARA INSTALACOES INDUSTRIAIS DE ALTA PRESSAO E VAPOR                                                                                                                                                                                                                                                                                                                                                                                                          </t>
  </si>
  <si>
    <t xml:space="preserve">TUBO DE COBRE CLASSE "I", DN = 1 1/2 " (42 MM), PARA INSTALACOES INDUSTRIAIS DE ALTA PRESSAO E VAPOR                                                                                                                                                                                                                                                                                                                                                                                                      </t>
  </si>
  <si>
    <t xml:space="preserve">TUBO DE COBRE CLASSE "I", DN = 1 1/4 " (35 MM), PARA INSTALACOES INDUSTRIAIS DE ALTA PRESSAO E VAPOR                                                                                                                                                                                                                                                                                                                                                                                                      </t>
  </si>
  <si>
    <t xml:space="preserve">TUBO DE COBRE CLASSE "I", DN = 1/2 " (15 MM), PARA INSTALACOES INDUSTRIAIS DE ALTA PRESSAO E VAPOR                                                                                                                                                                                                                                                                                                                                                                                                        </t>
  </si>
  <si>
    <t xml:space="preserve">TUBO DE COBRE CLASSE "I", DN = 2 " (54 MM), PARA INSTALACOES INDUSTRIAIS DE ALTA PRESSAO E VAPOR                                                                                                                                                                                                                                                                                                                                                                                                          </t>
  </si>
  <si>
    <t xml:space="preserve">TUBO DE COBRE CLASSE "I", DN = 2 1/2 " (66 MM), PARA INSTALACOES INDUSTRIAIS DE ALTA PRESSAO E VAPOR                                                                                                                                                                                                                                                                                                                                                                                                      </t>
  </si>
  <si>
    <t xml:space="preserve">TUBO DE COBRE CLASSE "I", DN = 3 " (79 MM), PARA INSTALACOES INDUSTRIAIS DE ALTA PRESSAO E VAPOR                                                                                                                                                                                                                                                                                                                                                                                                          </t>
  </si>
  <si>
    <t xml:space="preserve">TUBO DE COBRE CLASSE "I", DN = 3/4 " (22 MM), PARA INSTALACOES INDUSTRIAIS DE ALTA PRESSAO E VAPOR                                                                                                                                                                                                                                                                                                                                                                                                        </t>
  </si>
  <si>
    <t xml:space="preserve">TUBO DE COBRE CLASSE "I", DN = 4" (104 MM), PARA INSTALACOES INDUSTRIAIS DE ALTA PRESSAO E VAPOR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</si>
  <si>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</si>
  <si>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</si>
  <si>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</si>
  <si>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</si>
  <si>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</si>
  <si>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</si>
  <si>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</si>
  <si>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</si>
  <si>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</si>
  <si>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</si>
  <si>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</si>
  <si>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</si>
  <si>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</si>
  <si>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</si>
  <si>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</si>
  <si>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</si>
  <si>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</si>
  <si>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</si>
  <si>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</si>
  <si>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</si>
  <si>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</si>
  <si>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</si>
  <si>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</si>
  <si>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</si>
  <si>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</si>
  <si>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</si>
  <si>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</si>
  <si>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</si>
  <si>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</si>
  <si>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</si>
  <si>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</si>
  <si>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</si>
  <si>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</si>
  <si>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</si>
  <si>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</si>
  <si>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</si>
  <si>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</si>
  <si>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</si>
  <si>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</si>
  <si>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</si>
  <si>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</si>
  <si>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</si>
  <si>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</si>
  <si>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</si>
  <si>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</si>
  <si>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</si>
  <si>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</si>
  <si>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</si>
  <si>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</si>
  <si>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</si>
  <si>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</si>
  <si>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</si>
  <si>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</si>
  <si>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</si>
  <si>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</si>
  <si>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</si>
  <si>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ARMADO, PRE MOLDADO PARA AGUAS PLUVIAIS, CLASSE PA-1, COM ENCAIXE PONTA E BOLSA, DIAMETRO NOMINAL DE 500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</si>
  <si>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</si>
  <si>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</si>
  <si>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</si>
  <si>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</si>
  <si>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</si>
  <si>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</si>
  <si>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</si>
  <si>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</si>
  <si>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</si>
  <si>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</si>
  <si>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</si>
  <si>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</si>
  <si>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</si>
  <si>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</si>
  <si>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</si>
  <si>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</si>
  <si>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</si>
  <si>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</si>
  <si>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</si>
  <si>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</si>
  <si>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</si>
  <si>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</si>
  <si>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</si>
  <si>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</si>
  <si>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</si>
  <si>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</si>
  <si>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</si>
  <si>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</si>
  <si>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</si>
  <si>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</si>
  <si>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</si>
  <si>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</si>
  <si>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</si>
  <si>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</si>
  <si>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</si>
  <si>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 SDR 26 - PN 05 ) PARA REDE DE AGUA OU ESGOTO ( NBR 15561)                                                                                                                                                                                                                                                                                                                                                            </t>
  </si>
  <si>
    <t xml:space="preserve">TUBO DE POLIETILENO DE ALTA DENSIDADE, PEAD, PE-80, DE = 110 MM X 10,0 MM PAREDE, ( SDR 11 - PN 12,5 ) PARA REDE DE AGUA OU ESGOTO ( NBR 15561)                                                                                                                                                                                                                                                                                                                                                           </t>
  </si>
  <si>
    <t xml:space="preserve">TUBO DE POLIETILENO DE ALTA DENSIDADE, PEAD, PE-80, DE = 160 MM X 14,6 MM PAREDE, (SDR 11 - PN 12,5 ) PARA REDE DE AGUA OU ESGOTO ( NBR 15561)                                                                                                                                                                                                                                                                                                                                                            </t>
  </si>
  <si>
    <t xml:space="preserve">TUBO DE POLIETILENO DE ALTA DENSIDADE, PEAD, PE-80, DE = 900 MM X 34,7 MM PAREDE, ( SDR 26 - PN 05 ) PARA REDE DE AGUA OU ESGOTO ( NBR 15561)                                                                                                                                                                                                                                                                                                                                                             </t>
  </si>
  <si>
    <t xml:space="preserve">TUBO DE POLIETILENO DE ALTA DENSIDADE, PEAD, PE-80, DE= 200 MM X 18,2 MM PAREDE, ( SDR 11 - PN 12,5 ) PARA REDE DE AGUA OU ESGOTO ( NBR 15561)                                                                                                                                                                                                                                                                                                                                                            </t>
  </si>
  <si>
    <t xml:space="preserve">TUBO DE POLIETILENO DE ALTA DENSIDADE, PEAD, PE-80, DE= 315 MM X 28,7 MM PAREDE, ( SDR 11 - PN 12,5 ) PARA REDE DE AGUA OU ESGOTO ( NBR 15561)                                                                                                                                                                                                                                                                                                                                                            </t>
  </si>
  <si>
    <t xml:space="preserve">TUBO DE POLIETILENO DE ALTA DENSIDADE, PEAD, PE-80, DE= 400 MM X 36,4 MM PAREDE, ( SDR 11 - PN 12,5 ) PARA REDE DE AGUA OU ESGOTO ( NBR 15561)                                                                                                                                                                                                                                                                                                                                                            </t>
  </si>
  <si>
    <t xml:space="preserve">TUBO DE POLIETILENO DE ALTA DENSIDADE, PEAD, PE-80, DE= 50 MM X 4,6 MM PAREDE, (SDR 11 - PN 12,5) PARA REDE DE AGUA OU ESGOTO ( NBR 15561)                                                                                                                                                                                                                                                                                                                                                                </t>
  </si>
  <si>
    <t xml:space="preserve">TUBO DE POLIETILENO DE ALTA DENSIDADE, PEAD, PE-80, DE= 500 MM X 45,5 MM PAREDE, ( SDR 11 - PN 12,5 ) PARA REDE DE AGUA OU ESGOTO ( NBR 15561)                                                                                                                                                                                                                                                                                                                                                            </t>
  </si>
  <si>
    <t xml:space="preserve">TUBO DE POLIETILENO DE ALTA DENSIDADE, PEAD, PE-80, DE= 630 MM X 57,3 MM PAREDE (SDR 11 - PN 12,5 ) PARA REDE DE AGUA OU ESGOTO ( NBR 15561)                                                                                                                                                                                                                                                                                                                                                              </t>
  </si>
  <si>
    <t xml:space="preserve">TUBO DE POLIETILENO DE ALTA DENSIDADE, PEAD, PE-80, DE= 730 MM X 34,1 MM PAREDE, ( SDR 21 - PN 06 ) PARA REDE DE AGUA OU ESGOTO ( NBR 15561)                                                                                                                                                                                                                                                                                                                                                              </t>
  </si>
  <si>
    <t xml:space="preserve">TUBO DE POLIETILENO DE ALTA DENSIDADE, PEAD, PE-80, DE= 75 MM X 6,9 MM PAREDE, ( SRD 11 - PN 12,5 ) PARA REDE DE AGUA OU ESGOTO ( NBR 15561)                                                                                                                                                                                                                                                                                                                                                              </t>
  </si>
  <si>
    <t xml:space="preserve">TUBO DE POLIETILENO DE ALTA DENSIDADE, PEAD, PE-80, DE= 800 MM X 30,8 MM PAREDE, ( SDR 26 - PN 05 ) PARA REDE DE AGUA OU ESGOTO (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</si>
  <si>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</si>
  <si>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</si>
  <si>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(273 MM)                                                                                                                                                                                                                                                                                                                                                                    </t>
  </si>
  <si>
    <t xml:space="preserve">TUBO DE REVESTIMENTO, EM ACO, CORPO SCHEDULE 40, PONTEIRA SCHEDULE 80, ROSQUEAVEL E SEGMENTADO PARA PERFURACAO, DIAMETRO 12" (320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</si>
  <si>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</si>
  <si>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</si>
  <si>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</si>
  <si>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</si>
  <si>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</si>
  <si>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</si>
  <si>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</si>
  <si>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</si>
  <si>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</si>
  <si>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</si>
  <si>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</si>
  <si>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</si>
  <si>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</si>
  <si>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GAS, DN *16* MM                                                                                                                                                                                                                                                                                                                                                                                                                                                                      </t>
  </si>
  <si>
    <t xml:space="preserve">TUBO MULTICAMADA PEX GAS, DN *20* MM                                                                                                                                                                                                                                                                                                                                                                                                                                                                      </t>
  </si>
  <si>
    <t xml:space="preserve">TUBO MULTICAMADA PEX GAS, DN *26* MM                                                                                                                                                                                                                                                                                                                                                                                                                                                                      </t>
  </si>
  <si>
    <t xml:space="preserve">TUBO MULTICAMADA PEX GAS, DN *32* MM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</si>
  <si>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</si>
  <si>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</si>
  <si>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</si>
  <si>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</si>
  <si>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</si>
  <si>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</si>
  <si>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</si>
  <si>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</si>
  <si>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</si>
  <si>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</si>
  <si>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</si>
  <si>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</si>
  <si>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</si>
  <si>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</si>
  <si>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</si>
  <si>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</si>
  <si>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</si>
  <si>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</si>
  <si>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</si>
  <si>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</si>
  <si>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</si>
  <si>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</si>
  <si>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</si>
  <si>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</si>
  <si>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</si>
  <si>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300 MM/ DE 315 MM ,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</si>
  <si>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</si>
  <si>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</si>
  <si>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</si>
  <si>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</si>
  <si>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</si>
  <si>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</si>
  <si>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</si>
  <si>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150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</si>
  <si>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</si>
  <si>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</si>
  <si>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</si>
  <si>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</si>
  <si>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</si>
  <si>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</si>
  <si>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</si>
  <si>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</si>
  <si>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</si>
  <si>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</si>
  <si>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</si>
  <si>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</si>
  <si>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ROSCAVEL, 3/4",  AGUA FRIA PREDIAL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</si>
  <si>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</si>
  <si>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</si>
  <si>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</si>
  <si>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2 1/2", AGUA FRIA PREDIAL                                                                                                                                                                                                                                                                                                                                                                                                                                                            </t>
  </si>
  <si>
    <t xml:space="preserve">TUBO PVC, ROSCAVEL,  2", PARA AGUA FRIA PREDIAL                                                                                                                                                                                                                                                                                                                                                                                                                                                           </t>
  </si>
  <si>
    <t xml:space="preserve">TUBO PVC, ROSCAVEL, 1 1/2",  AGUA FRIA PREDIAL                                                                                                                                                                                                                                                                                                                                                                                                                                                            </t>
  </si>
  <si>
    <t xml:space="preserve">TUBO PVC, ROSCAVEL, 1 1/4", AGUA FRIA PREDIAL                                                                                                                                                                                                                                                                                                                                                                                                                                                             </t>
  </si>
  <si>
    <t xml:space="preserve">TUBO PVC, ROSCAVEL, 1/2", AGUA FRIA PREDIAL                                                                                                                                                                                                                                                                                                                                                                                                                                                               </t>
  </si>
  <si>
    <t xml:space="preserve">TUBO PVC, ROSCAVEL, 1",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</si>
  <si>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</si>
  <si>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</si>
  <si>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</si>
  <si>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</si>
  <si>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</si>
  <si>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</si>
  <si>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</si>
  <si>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</si>
  <si>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</si>
  <si>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</si>
  <si>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</si>
  <si>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</si>
  <si>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</si>
  <si>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</si>
  <si>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</si>
  <si>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</si>
  <si>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</si>
  <si>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</si>
  <si>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</si>
  <si>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</si>
  <si>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</si>
  <si>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</si>
  <si>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</si>
  <si>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</si>
  <si>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</si>
  <si>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</si>
  <si>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</si>
  <si>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</si>
  <si>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</si>
  <si>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</si>
  <si>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</si>
  <si>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</si>
  <si>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</si>
  <si>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</si>
  <si>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</si>
  <si>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</si>
  <si>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</si>
  <si>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</si>
  <si>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</si>
  <si>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</si>
  <si>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</si>
  <si>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</si>
  <si>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</si>
  <si>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</si>
  <si>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25 MM, PARA AGUA QUENTE PREDIAL                                                                                                                                                                                                                                                                                                                                                                                                                                                        </t>
  </si>
  <si>
    <t xml:space="preserve">UNIAO DUPLA PPR, DN 20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</si>
  <si>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</si>
  <si>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</si>
  <si>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</si>
  <si>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</si>
  <si>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</si>
  <si>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</si>
  <si>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</si>
  <si>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</si>
  <si>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</si>
  <si>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</si>
  <si>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</si>
  <si>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</si>
  <si>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</si>
  <si>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</si>
  <si>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</si>
  <si>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</si>
  <si>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</si>
  <si>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</si>
  <si>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</si>
  <si>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</si>
  <si>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</si>
  <si>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</si>
  <si>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</si>
  <si>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</si>
  <si>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</si>
  <si>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</si>
  <si>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</si>
  <si>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</si>
  <si>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</si>
  <si>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</si>
  <si>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</si>
  <si>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</si>
  <si>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</si>
  <si>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</si>
  <si>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</si>
  <si>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USINA MISTURADORA DE SOLOS,  DOSADORES TRIPLOS, CALHA VIBRATORIA CAPACIDADE DE 200 A 500 T/H, POTENCIA DE 75 KW                                                                                                                                                                                                                                                                                                                                                                                           </t>
  </si>
  <si>
    <t xml:space="preserve">VALVULA DE DESCARGA EM METAL CROMADO PARA MICTORIO COM ACIONAMENTO POR PRESSAO E FECHAMENTO AUTOMATICO                                                                                                                                                                                                                                                                                                                                                                                                    </t>
  </si>
  <si>
    <t xml:space="preserve">VALVULA DE DESCARGA METALICA, BASE 1 1/2 " E ACABAMENTO METALICO CROMADO                                                                                                                                                                                                                                                                                                                                                                                                                                  </t>
  </si>
  <si>
    <t xml:space="preserve">VALVULA DE DESCARGA METALICA, BASE 1 1/4 " E ACABAMENTO METALICO CROMADO                                                                                                                                                                                                                                                                                                                                                                                                                                  </t>
  </si>
  <si>
    <t xml:space="preserve">VALVULA DE ESCOAMENTO PARA TANQUE, EM METAL CROMADO, 1.1/2 ", SEM LADRAO, COM TAMPAO PLASTICO                                                                                                                                                                                                                                                                                                                                                                                                             </t>
  </si>
  <si>
    <t xml:space="preserve">VALVULA DE ESFERA BRUTA EM BRONZE, BITOLA 1 " (REF 1552-B)                                                                                                                                                                                                                                                                                                                                                                                                                                                </t>
  </si>
  <si>
    <t xml:space="preserve">VALVULA DE ESFERA BRUTA EM BRONZE, BITOLA 1 1/2 " (REF 1552-B)                                                                                                                                                                                                                                                                                                                                                                                                                                            </t>
  </si>
  <si>
    <t xml:space="preserve">VALVULA DE ESFERA BRUTA EM BRONZE, BITOLA 1 1/4 " (REF 1552-B)                                                                                                                                                                                                                                                                                                                                                                                                                                            </t>
  </si>
  <si>
    <t xml:space="preserve">VALVULA DE ESFERA BRUTA EM BRONZE, BITOLA 1/2 " (REF 1552-B)                                                                                                                                                                                                                                                                                                                                                                                                                                              </t>
  </si>
  <si>
    <t xml:space="preserve">VALVULA DE ESFERA BRUTA EM BRONZE, BITOLA 2 " (REF 1552-B)                                                                                                                                                                                                                                                                                                                                                                                                                                                </t>
  </si>
  <si>
    <t xml:space="preserve">VALVULA DE ESFERA BRUTA EM BRONZE, BITOLA 3/4 " (REF 1552-B)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</si>
  <si>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</si>
  <si>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</si>
  <si>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</si>
  <si>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</si>
  <si>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</si>
  <si>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</si>
  <si>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</si>
  <si>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</si>
  <si>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</si>
  <si>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</si>
  <si>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</si>
  <si>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</si>
  <si>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</si>
  <si>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</si>
  <si>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</si>
  <si>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</si>
  <si>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</si>
  <si>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</si>
  <si>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</si>
  <si>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</si>
  <si>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</si>
  <si>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</si>
  <si>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</si>
  <si>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</si>
  <si>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</si>
  <si>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</si>
  <si>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METAL CROMADO PARA LAVATORIO, 1 " SEM LADRAO                                                                                                                                                                                                                                                                                                                                                                                                                                                   </t>
  </si>
  <si>
    <t xml:space="preserve">VALVULA EM METAL CROMADO PARA PIA AMERICANA 3.1/2 X 1.1/2 "                                                                                                                                                                                                                                                                                                                                                                                                                                               </t>
  </si>
  <si>
    <t xml:space="preserve">VALVULA EM PLASTICO BRANCO PARA LAVATORIO 1 ", SEM UNHO, COM LADRAO                                                                                                                                                                                                                                                                                                                                                                                                                                       </t>
  </si>
  <si>
    <t xml:space="preserve">VALVULA EM PLASTICO BRANCO PARA TANQUE OU LAVATORIO 1 ", SEM UNHO E SEM LADRAO                                                                                                                                                                                                                                                                                                                                                                                                                            </t>
  </si>
  <si>
    <t xml:space="preserve">VALVULA EM PLASTICO BRANCO PARA TANQUE 1.1/4 " X 1.1/2 ", SEM UNHO E SEM LADRAO                                                                                                                                                                                                                                                                                                                                                                                                                           </t>
  </si>
  <si>
    <t xml:space="preserve">VALVULA EM PLASTICO CROMADO PARA LAVATORIO 1 ", SEM UNHO, COM LADRAO                                                                                                                                                                                                                                                                                                                                                                                                                                      </t>
  </si>
  <si>
    <t xml:space="preserve">VALVULA EM PLASTICO CROMADO TIPO AMERICANA PARA PIA DE COZINHA 3.1/2 "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</si>
  <si>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</si>
  <si>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</si>
  <si>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</si>
  <si>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</si>
  <si>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</si>
  <si>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</si>
  <si>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</si>
  <si>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</si>
  <si>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</si>
  <si>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</si>
  <si>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</si>
  <si>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</si>
  <si>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</si>
  <si>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VERGALHAO ZINCADO ROSCA TOTAL, 1/4 "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</si>
  <si>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</si>
  <si>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</si>
  <si>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</si>
  <si>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</si>
  <si>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</si>
  <si>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</si>
  <si>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</si>
  <si>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</si>
  <si>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</si>
  <si>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</si>
  <si>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</si>
  <si>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</si>
  <si>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</si>
  <si>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</si>
  <si>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</si>
  <si>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</si>
  <si>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</si>
  <si>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</si>
  <si>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</si>
  <si>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</si>
  <si>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12 MM (CADA CAMADA E=  4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</si>
  <si>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</si>
  <si>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</si>
  <si>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</si>
  <si>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</si>
  <si>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</si>
  <si>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</si>
  <si>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</si>
  <si>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</si>
  <si>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</si>
  <si>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</si>
  <si>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</si>
  <si>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</si>
  <si>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</si>
  <si>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</si>
  <si>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</si>
  <si>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</si>
  <si>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ARAMADO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</si>
  <si>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</si>
  <si>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</si>
  <si>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</si>
  <si>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</si>
  <si>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</si>
  <si>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</si>
  <si>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</si>
  <si>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</si>
  <si>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</si>
  <si>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</si>
  <si>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</si>
  <si>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DE ESCORAMAENTO H20, DE MADEIRA, PESO DE 5,00 A 5,20 KG/M, COM EXTREMIDADES PLASTICAS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</si>
  <si>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</si>
  <si>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</si>
  <si>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</si>
  <si>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</si>
  <si>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</si>
  <si>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</si>
  <si>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</si>
  <si>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</si>
  <si>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</si>
  <si>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</si>
  <si>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</si>
  <si>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</si>
  <si>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</si>
  <si>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</si>
  <si>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</si>
  <si>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</si>
  <si>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</si>
  <si>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</si>
  <si>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</si>
  <si>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</si>
  <si>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</si>
  <si>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</si>
  <si>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</si>
  <si>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</si>
  <si>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</si>
  <si>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</si>
  <si>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</si>
  <si>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</si>
  <si>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</si>
  <si>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</si>
  <si>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</si>
  <si>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</si>
  <si>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</si>
  <si>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</si>
  <si>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</si>
  <si>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</si>
  <si>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</si>
  <si>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</si>
  <si>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</si>
  <si>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</si>
  <si>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</si>
  <si>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</si>
  <si>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</si>
  <si>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</si>
  <si>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</si>
  <si>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</si>
  <si>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</si>
  <si>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</si>
  <si>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</si>
  <si>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</si>
  <si>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</si>
  <si>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</si>
  <si>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</si>
  <si>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</si>
  <si>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</si>
  <si>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</si>
  <si>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</si>
  <si>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</si>
  <si>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</si>
  <si>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</si>
  <si>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</si>
  <si>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</si>
  <si>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</si>
  <si>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</si>
  <si>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</si>
  <si>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</si>
  <si>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</si>
  <si>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</si>
  <si>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</si>
  <si>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</si>
  <si>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</si>
  <si>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</si>
  <si>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</si>
  <si>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</si>
  <si>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</si>
  <si>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</si>
  <si>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</si>
  <si>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</si>
  <si>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</si>
  <si>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</si>
  <si>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</si>
  <si>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</si>
  <si>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</si>
  <si>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</si>
  <si>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</si>
  <si>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</si>
  <si>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</si>
  <si>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</si>
  <si>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</si>
  <si>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</si>
  <si>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</si>
  <si>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</si>
  <si>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</si>
  <si>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</si>
  <si>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</si>
  <si>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</si>
  <si>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</si>
  <si>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</si>
  <si>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</si>
  <si>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</si>
  <si>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</si>
  <si>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</si>
  <si>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</si>
  <si>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</si>
  <si>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</si>
  <si>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</si>
  <si>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</si>
  <si>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</si>
  <si>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</si>
  <si>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</si>
  <si>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</si>
  <si>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</si>
  <si>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</si>
  <si>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</si>
  <si>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</si>
  <si>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</si>
  <si>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</si>
  <si>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</si>
  <si>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AF_03/2024_PS</t>
  </si>
  <si>
    <t>ESTRUTURA DE MADEIRA PROVISÓRIA PARA SUPORTE DE CAIXA DÁGUA ELEVADA DE 3000 LITROS. AF_03/2024_PS</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</si>
  <si>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</si>
  <si>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</si>
  <si>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</si>
  <si>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</si>
  <si>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</si>
  <si>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</si>
  <si>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</si>
  <si>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</si>
  <si>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</si>
  <si>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MÁQUINA JATO DE PRESSAO PORTÁTIL, CAMARA DE 1 SAIDA, CAPACIDADE 280 L, DIAMETRO 670 MM, BICO DE JATO CURTO VENTURI DE 5/16" , MANGUEIRA DE 1" COM COMPRESSOR DE AR REBOCÁVEL 189 PCM E MOTOR DIESEL 63 CV - CHP DIURNO. AF_05/2023</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</si>
  <si>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</si>
  <si>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</si>
  <si>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</si>
  <si>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MÁQUINA JATO DE PRESSAO PORTÁTIL, CAMARA DE 1 SAIDA, CAPACIDADE 280 L, DIAMETRO 670 MM, BICO DE JATO CURTO VENTURI DE 5/16" , MANGUEIRA DE 1" COM COMPRESSOR DE AR REBOCÁVEL 189 PCM E MOTOR DIESEL 63 CV - CHI DIURNO. AF_05/2023</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</si>
  <si>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</si>
  <si>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</si>
  <si>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</si>
  <si>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</si>
  <si>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</si>
  <si>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</si>
  <si>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</si>
  <si>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</si>
  <si>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</si>
  <si>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</si>
  <si>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</si>
  <si>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</si>
  <si>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</si>
  <si>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</si>
  <si>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</si>
  <si>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</si>
  <si>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</si>
  <si>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</si>
  <si>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</si>
  <si>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</si>
  <si>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</si>
  <si>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</si>
  <si>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</si>
  <si>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</si>
  <si>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</si>
  <si>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</si>
  <si>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</si>
  <si>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</si>
  <si>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</si>
  <si>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</si>
  <si>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</si>
  <si>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</si>
  <si>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</si>
  <si>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</si>
  <si>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</si>
  <si>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</si>
  <si>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</si>
  <si>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</si>
  <si>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</si>
  <si>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</si>
  <si>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</si>
  <si>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</si>
  <si>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</si>
  <si>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</si>
  <si>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</si>
  <si>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</si>
  <si>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</si>
  <si>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PROTEÇÃO DA CABEÇA DO TIRANTE COM USO DE FÔRMAS METÁLICAS, 50 UTILIZAÇÕES, E CONCRETO FCK =15 MPA. AF_11/2023</t>
  </si>
  <si>
    <t>CONCRETAGEM DE CORTINA DE CONTENÇÃO, ATRAVÉS DE BOMBA  - LANÇAMENTO, ADENSAMENTO E ACABAMENTO. AF_07/2019</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</si>
  <si>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</si>
  <si>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</si>
  <si>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</si>
  <si>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</si>
  <si>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</si>
  <si>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</si>
  <si>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</si>
  <si>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</si>
  <si>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</si>
  <si>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</si>
  <si>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</si>
  <si>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</si>
  <si>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</si>
  <si>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</si>
  <si>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</si>
  <si>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</si>
  <si>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</si>
  <si>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</si>
  <si>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</si>
  <si>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</si>
  <si>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</si>
  <si>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</si>
  <si>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</si>
  <si>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</si>
  <si>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</si>
  <si>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</si>
  <si>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</si>
  <si>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</si>
  <si>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</si>
  <si>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</si>
  <si>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</si>
  <si>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</si>
  <si>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</si>
  <si>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</si>
  <si>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</si>
  <si>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</si>
  <si>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</si>
  <si>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</si>
  <si>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</si>
  <si>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</si>
  <si>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</si>
  <si>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</si>
  <si>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</si>
  <si>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</si>
  <si>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</si>
  <si>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</si>
  <si>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</si>
  <si>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</si>
  <si>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</si>
  <si>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</si>
  <si>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</si>
  <si>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</si>
  <si>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</si>
  <si>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</si>
  <si>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</si>
  <si>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</si>
  <si>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</si>
  <si>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</si>
  <si>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</si>
  <si>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GUARDA-CORPO DE AÇO GALVANIZADO DE 1,10M, MONTANTES TUBULARES DE 1.1/4" ESPAÇADOS DE 1,20M, TRAVESSA SUPERIOR DE 1.1/2", GRADIL FORMADO POR TUBOS HORIZONTAIS DE 1" E VERTICAIS DE 3/4", FIXADO COM CHUMBADOR MECÂNICO. AF_04/2019_PS</t>
  </si>
  <si>
    <t>CORRIMÃO SIMPLES, DIÂMETRO EXTERNO = 1 1/2", EM AÇO GALVANIZADO. AF_04/2019_PS</t>
  </si>
  <si>
    <t>CORRIMÃO SIMPLES, DIÂMETRO EXTERNO = 1 1/2", EM ALUMÍNIO. AF_04/2019_PS</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</si>
  <si>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</si>
  <si>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</si>
  <si>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</si>
  <si>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</si>
  <si>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</si>
  <si>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</si>
  <si>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</si>
  <si>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</si>
  <si>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</si>
  <si>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</si>
  <si>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</si>
  <si>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</si>
  <si>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</si>
  <si>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</si>
  <si>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</si>
  <si>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</si>
  <si>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</si>
  <si>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</si>
  <si>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</si>
  <si>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</si>
  <si>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</si>
  <si>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</si>
  <si>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</si>
  <si>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</si>
  <si>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</si>
  <si>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</si>
  <si>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</si>
  <si>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</si>
  <si>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</si>
  <si>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</si>
  <si>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</si>
  <si>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</si>
  <si>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</si>
  <si>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</si>
  <si>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</si>
  <si>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</si>
  <si>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</si>
  <si>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</si>
  <si>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</si>
  <si>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</si>
  <si>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</si>
  <si>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</si>
  <si>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</si>
  <si>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</si>
  <si>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</si>
  <si>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</si>
  <si>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</si>
  <si>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</si>
  <si>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</si>
  <si>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</si>
  <si>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</si>
  <si>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</si>
  <si>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</si>
  <si>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</si>
  <si>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</si>
  <si>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</si>
  <si>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</si>
  <si>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</si>
  <si>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</si>
  <si>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</si>
  <si>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</si>
  <si>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</si>
  <si>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</si>
  <si>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</si>
  <si>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</si>
  <si>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</si>
  <si>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</si>
  <si>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</si>
  <si>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</si>
  <si>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</si>
  <si>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</si>
  <si>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</si>
  <si>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</si>
  <si>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</si>
  <si>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</si>
  <si>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</si>
  <si>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</si>
  <si>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</si>
  <si>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</si>
  <si>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</si>
  <si>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</si>
  <si>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</si>
  <si>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</si>
  <si>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</si>
  <si>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 TAXA DE AÇO APROXIMADA DE 70KG/M³. AF_03/2024</t>
  </si>
  <si>
    <t>PEÇA CIRCULAR PRÉ-MOLDADA, VOLUME DE CONCRETO DE 10 A 30 LITROS, TAXA DE FIBRA DE POLIPROPILENO APROXIMADA DE 6 KG/M³. AF_03/2024</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</si>
  <si>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</si>
  <si>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</si>
  <si>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</si>
  <si>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</si>
  <si>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</si>
  <si>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</si>
  <si>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</si>
  <si>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</si>
  <si>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</si>
  <si>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</si>
  <si>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</si>
  <si>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</si>
  <si>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</si>
  <si>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</si>
  <si>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</si>
  <si>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</si>
  <si>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</si>
  <si>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</si>
  <si>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</si>
  <si>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</si>
  <si>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</si>
  <si>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</si>
  <si>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</si>
  <si>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</si>
  <si>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</si>
  <si>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</si>
  <si>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</si>
  <si>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</si>
  <si>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</si>
  <si>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</si>
  <si>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</si>
  <si>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</si>
  <si>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</si>
  <si>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</si>
  <si>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</si>
  <si>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</si>
  <si>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</si>
  <si>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</si>
  <si>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</si>
  <si>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</si>
  <si>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</si>
  <si>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</si>
  <si>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</si>
  <si>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CONDULETE DE PVC, TIPO X, PARA ELETRODUTO DE PVC SOLDÁVEL DN 25 MM (3/4"), APARENTE - FORNECIMENTO E INSTALAÇÃO. AF_10/2022</t>
  </si>
  <si>
    <t>PINTURA ANTICORROSIVA DE DUTO METÁLICO. AF_03/2024</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</si>
  <si>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</si>
  <si>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</si>
  <si>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</si>
  <si>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</si>
  <si>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</si>
  <si>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</si>
  <si>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</si>
  <si>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</si>
  <si>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</si>
  <si>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</si>
  <si>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</si>
  <si>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</si>
  <si>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</si>
  <si>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</si>
  <si>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</si>
  <si>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</si>
  <si>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CPVC, SOLDÁVEL, DN 114 MM, INSTALADO EM RESERVAÇÃO DE ÁGUA DE EDIFICAÇÃO QUE POSSUA RESERVATÓRIO DE FIBRA/FIBROCIMENTO - FORNECIMENTO E INSTALAÇÃO. AF_06/2016</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</si>
  <si>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</si>
  <si>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</si>
  <si>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</si>
  <si>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</si>
  <si>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</si>
  <si>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</si>
  <si>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</si>
  <si>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</si>
  <si>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</si>
  <si>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</si>
  <si>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</si>
  <si>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</si>
  <si>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</si>
  <si>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</si>
  <si>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</si>
  <si>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</si>
  <si>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</si>
  <si>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</si>
  <si>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</si>
  <si>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</si>
  <si>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</si>
  <si>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</si>
  <si>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</si>
  <si>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</si>
  <si>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</si>
  <si>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</si>
  <si>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</si>
  <si>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</si>
  <si>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</si>
  <si>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</si>
  <si>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</si>
  <si>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</si>
  <si>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</si>
  <si>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</si>
  <si>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</si>
  <si>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</si>
  <si>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</si>
  <si>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</si>
  <si>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</si>
  <si>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</si>
  <si>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</si>
  <si>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</si>
  <si>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</si>
  <si>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</si>
  <si>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</si>
  <si>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</si>
  <si>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</si>
  <si>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</si>
  <si>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</si>
  <si>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</si>
  <si>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</si>
  <si>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</si>
  <si>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</si>
  <si>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</si>
  <si>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</si>
  <si>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</si>
  <si>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</si>
  <si>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</si>
  <si>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</si>
  <si>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</si>
  <si>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</si>
  <si>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</si>
  <si>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</si>
  <si>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</si>
  <si>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</si>
  <si>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</si>
  <si>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</si>
  <si>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</si>
  <si>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</si>
  <si>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</si>
  <si>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</si>
  <si>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</si>
  <si>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</si>
  <si>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</si>
  <si>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JOELHO 90 GRAUS COM BUCHA DE LATÃO, PVC, SOLDÁVEL, DN  25 MM, X 3/4"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</si>
  <si>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</si>
  <si>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</si>
  <si>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</si>
  <si>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</si>
  <si>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</si>
  <si>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</si>
  <si>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</si>
  <si>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</si>
  <si>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</si>
  <si>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</si>
  <si>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</si>
  <si>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</si>
  <si>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</si>
  <si>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</si>
  <si>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</si>
  <si>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</si>
  <si>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</si>
  <si>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</si>
  <si>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</si>
  <si>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</si>
  <si>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</si>
  <si>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</si>
  <si>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</si>
  <si>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</si>
  <si>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</si>
  <si>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</si>
  <si>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LUVA, CPVC, SOLDÁVEL, DN 73 MM, INSTALADO EM RESERVAÇÃO DE ÁGUA DE EDIFICAÇÃO QUE POSSUA RESERVATÓRIO DE FIBRA/FIBROCIMENTO - FORNECIMENTO E INSTALAÇÃO. AF_06/2016</t>
  </si>
  <si>
    <t>CONECTOR MACHO, PPR, 32 X 3/4", CLASSE PN 25, INSTALADO EM RAMAL DE DISTRIBUIÇÃO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</si>
  <si>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</si>
  <si>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</si>
  <si>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FÊMEA, PPR, 25 X 1/2", CLASSE PN 25, INSTALADO EM PRUMADA DE ÁGUA   FORNECIMENTO E INSTALAÇÃO . AF_08/2022</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</si>
  <si>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</si>
  <si>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</si>
  <si>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LUVA, PPR, DN 32 MM, CLASSE PN 25, INSTALADO EM RESERVAÇÃO DE ÁGUA DE EDIFICAÇÃO QUE POSSUA RESERVATÓRIO DE FIBRA/FIBROCIMENTO -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</si>
  <si>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</si>
  <si>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</si>
  <si>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</si>
  <si>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</si>
  <si>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</si>
  <si>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</si>
  <si>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</si>
  <si>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</si>
  <si>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</si>
  <si>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</si>
  <si>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</si>
  <si>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</si>
  <si>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</si>
  <si>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</si>
  <si>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</si>
  <si>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</si>
  <si>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</si>
  <si>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</si>
  <si>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</si>
  <si>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</si>
  <si>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</si>
  <si>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</si>
  <si>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</si>
  <si>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</si>
  <si>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</si>
  <si>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</si>
  <si>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</si>
  <si>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</si>
  <si>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</si>
  <si>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</si>
  <si>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</si>
  <si>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</si>
  <si>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</si>
  <si>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</si>
  <si>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</si>
  <si>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</si>
  <si>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</si>
  <si>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</si>
  <si>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</si>
  <si>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</si>
  <si>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</si>
  <si>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</si>
  <si>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</si>
  <si>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DE REDUÇÃO, CPVC, SOLDÁVEL, DN 28 X 22 MM, INSTALADO EM RAMAL DE DISTRIBUIÇÃO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</si>
  <si>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</si>
  <si>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</si>
  <si>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</si>
  <si>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</si>
  <si>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</si>
  <si>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</si>
  <si>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</si>
  <si>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</si>
  <si>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</si>
  <si>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</si>
  <si>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</si>
  <si>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</si>
  <si>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</si>
  <si>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</si>
  <si>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</si>
  <si>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</si>
  <si>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</si>
  <si>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</si>
  <si>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</si>
  <si>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</si>
  <si>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</si>
  <si>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</si>
  <si>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</si>
  <si>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</si>
  <si>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</si>
  <si>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</si>
  <si>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</si>
  <si>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</si>
  <si>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</si>
  <si>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</si>
  <si>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</si>
  <si>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PVC DN 20 MM (1/2") - FORNECIMENTO E INSTALAÇÃO (EXCLUSIVE HIDRÔMETRO). AF_03/2024</t>
  </si>
  <si>
    <t>KIT CAVALETE PARA MEDIÇÃO DE ÁGUA - ENTRADA PRINCIPAL, EM PVC DN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</si>
  <si>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</si>
  <si>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</si>
  <si>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</si>
  <si>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</si>
  <si>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DN 25 MM (3/4"), PARA 2 MEDIDORES - FORNECIMENTO E INSTALAÇÃO (EXCLUSIVE HIDRÔMETRO). AF_03/2024</t>
  </si>
  <si>
    <t>KIT CAVALETE PARA MEDIÇÃO DE ÁGUA - ENTRADA INDIVIDUALIZADA, EM PVC DN 25 MM (3/4"), PARA 3 MEDIDORES - FORNECIMENTO E INSTALAÇÃO (EXCLUSIVE HIDRÔMETRO). AF_03/2024</t>
  </si>
  <si>
    <t>KIT CAVALETE PARA MEDIÇÃO DE ÁGUA - ENTRADA INDIVIDUALIZADA, EM PVC DN 25 MM (3/4"), PARA 4 MEDIDORES - FORNECIMENTO E INSTALAÇÃO (EXCLUSIVE HIDRÔMETRO). AF_03/2024</t>
  </si>
  <si>
    <t>KIT CAVALETE PARA MEDIÇÃO DE ÁGUA - ENTRADA INDIVIDUALIZADA, EM PVC DN 32 MM (1"), PARA 1 MEDIDOR - FORNECIMENTO E INSTALAÇÃO (EXCLUSIVE HIDRÔMETRO). AF_03/2024</t>
  </si>
  <si>
    <t>KIT CAVALETE PARA MEDIÇÃO DE ÁGUA - ENTRADA INDIVIDUALIZADA, EM PVC DN 32 MM (1"), PARA 2 MEDIDORES - FORNECIMENTO E INSTALAÇÃO (EXCLUSIVE HIDRÔMETRO). AF_03/2024</t>
  </si>
  <si>
    <t>KIT CAVALETE PARA MEDIÇÃO DE ÁGUA - ENTRADA INDIVIDUALIZADA, EM PVC DN 32 MM (1"), PARA 3 MEDIDORES - FORNECIMENTO E INSTALAÇÃO (EXCLUSIVE HIDRÔMETRO). AF_03/2024</t>
  </si>
  <si>
    <t>KIT CAVALETE PARA MEDIÇÃO DE ÁGUA - ENTRADA INDIVIDUALIZADA, EM PVC DN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</si>
  <si>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</si>
  <si>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</si>
  <si>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</si>
  <si>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</si>
  <si>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</si>
  <si>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</si>
  <si>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</si>
  <si>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</si>
  <si>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</si>
  <si>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</si>
  <si>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</si>
  <si>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</si>
  <si>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</si>
  <si>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</si>
  <si>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</si>
  <si>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</si>
  <si>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</si>
  <si>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</si>
  <si>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</si>
  <si>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</si>
  <si>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</si>
  <si>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</si>
  <si>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</si>
  <si>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</si>
  <si>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</si>
  <si>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</si>
  <si>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</si>
  <si>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</si>
  <si>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DN 25 MM (3/4"), PARA 1 MEDIDOR - FORNECIMENTO E INSTALAÇÃO (EXCLUSIVE HIDRÔMETRO). AF_03/2024</t>
  </si>
  <si>
    <t>HIDRÔMETRO DN 2" , 30 M³/H - FORNECIMENTO E INSTALAÇÃO. AF_03/2024</t>
  </si>
  <si>
    <t>HIDRÔMETRO DN 1, 7 M³/H - FORNECIMENTO E INSTALAÇÃO. AF_03/2024</t>
  </si>
  <si>
    <t>HIDRÔMETRO DN 1, 10 M³/H - FORNECIMENTO E INSTALAÇÃO. AF_03/2024</t>
  </si>
  <si>
    <t>HIDRÔMETRO DN 1 1/2, 20 M³/H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</si>
  <si>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</si>
  <si>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</si>
  <si>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</si>
  <si>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</si>
  <si>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</si>
  <si>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</si>
  <si>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</si>
  <si>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</si>
  <si>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</si>
  <si>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</si>
  <si>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</si>
  <si>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</si>
  <si>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</si>
  <si>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</si>
  <si>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</si>
  <si>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</si>
  <si>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</si>
  <si>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</si>
  <si>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</si>
  <si>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</si>
  <si>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</si>
  <si>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</si>
  <si>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</si>
  <si>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</si>
  <si>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</si>
  <si>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</si>
  <si>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</si>
  <si>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</si>
  <si>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</si>
  <si>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</si>
  <si>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</si>
  <si>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EXECUÇÃO E COMPACTAÇÃO DE BASE E OU SUB BASE PARA PAVIMENTAÇÃO DE SOLO ESTABILIZADO GRANULOMETRICAMENTE SEM MISTURA DE SOLOS - EXCLUSIVE SOLO, ESCAVAÇÃO, CARGA E TRANSPORTE. AF_11/2023</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</si>
  <si>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</si>
  <si>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</si>
  <si>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</si>
  <si>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</si>
  <si>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</si>
  <si>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</si>
  <si>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</si>
  <si>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</si>
  <si>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</si>
  <si>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</si>
  <si>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</si>
  <si>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</si>
  <si>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</si>
  <si>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</si>
  <si>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</si>
  <si>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</si>
  <si>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</si>
  <si>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</si>
  <si>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</si>
  <si>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</si>
  <si>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</si>
  <si>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</si>
  <si>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</si>
  <si>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</si>
  <si>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</si>
  <si>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</si>
  <si>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</si>
  <si>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</si>
  <si>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</si>
  <si>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</si>
  <si>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</si>
  <si>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</si>
  <si>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</si>
  <si>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</si>
  <si>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</si>
  <si>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</si>
  <si>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</si>
  <si>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CONTRAPISO EM ARGAMASSA PRONTA, PREPARO MANUAL, APLICADO EM ÁREAS SECAS SOBRE LAJE, ADERIDO, ACABAMENTO NÃO REFORÇADO, ESPESSURA 2CM. AF_07/2021</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</si>
  <si>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</si>
  <si>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</si>
  <si>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</si>
  <si>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</si>
  <si>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</si>
  <si>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</si>
  <si>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</si>
  <si>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</si>
  <si>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</si>
  <si>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</si>
  <si>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</si>
  <si>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</si>
  <si>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</si>
  <si>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</si>
  <si>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</si>
  <si>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</si>
  <si>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</si>
  <si>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</si>
  <si>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</si>
  <si>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</si>
  <si>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</si>
  <si>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</si>
  <si>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</si>
  <si>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</si>
  <si>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</si>
  <si>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</si>
  <si>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</si>
  <si>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</si>
  <si>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</si>
  <si>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</si>
  <si>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</si>
  <si>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</si>
  <si>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</si>
  <si>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</si>
  <si>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</si>
  <si>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</si>
  <si>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</si>
  <si>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</si>
  <si>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</si>
  <si>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</si>
  <si>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</si>
  <si>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</si>
  <si>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</si>
  <si>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</si>
  <si>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</si>
  <si>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</si>
  <si>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</si>
  <si>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</si>
  <si>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</si>
  <si>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</si>
  <si>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</si>
  <si>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</si>
  <si>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</si>
  <si>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</si>
  <si>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</si>
  <si>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</si>
  <si>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</si>
  <si>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</si>
  <si>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</si>
  <si>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</si>
  <si>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</si>
  <si>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</si>
  <si>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</si>
  <si>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</si>
  <si>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</si>
  <si>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</si>
  <si>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</si>
  <si>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</si>
  <si>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</si>
  <si>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</si>
  <si>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</si>
  <si>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</si>
  <si>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FUNDAÇÕES  .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</si>
  <si>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</si>
  <si>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</si>
  <si>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</si>
  <si>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</si>
  <si>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</si>
  <si>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</si>
  <si>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</si>
  <si>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</si>
  <si>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</si>
  <si>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</si>
  <si>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</si>
  <si>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</si>
  <si>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</si>
  <si>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</si>
  <si>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</si>
  <si>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</si>
  <si>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</si>
  <si>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</si>
  <si>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</si>
  <si>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</si>
  <si>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</si>
  <si>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</si>
  <si>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</si>
  <si>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</si>
  <si>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</si>
  <si>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</si>
  <si>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</si>
  <si>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</si>
  <si>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LIMPEZA MANUAL DE VEGETAÇÃO EM TERRENO COM ENXADA.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</si>
  <si>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</si>
  <si>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</si>
  <si>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RAMPA DE ACESSIBILIDADE EM CONCRETO MOLDADO IN LOCO, EM CALÇADA NOVA COM LARGURA MAIOR OU IGUAL À 3,00 M, FCK MPA, COM PISO PODOTÁTIL. AF_03/2024</t>
  </si>
  <si>
    <t>RAMPA DE ACESSIBILIDADE EM CONCRETO MOLDADO IN LOCO, EM CALÇADA PRÉ EXISTENTE COM LARGURA MAIOR OU IGUAL À 3,00 M, FCK MPA, COM PISO PODOTÁTIL. AF_03/2024</t>
  </si>
  <si>
    <t>RAMPA DE ACESSIBILIDADE EM CONCRETO MOLDADO IN LOCO, EM CALÇADA NOVA COM LARGURA MENOR À 3,00 M, FCK MPA, COM PISO PODOTÁTIL. AF_03/2024</t>
  </si>
  <si>
    <t>RAMPA DE ACESSIBILIDADE EM CONCRETO MOLDADO IN LOCO, EM CALÇADA PRÉ EXISTENTE COM LARGURA MENOR À 3,00 M, FCK MPA, COM PISO PODOTÁTIL.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</si>
  <si>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</si>
  <si>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</si>
  <si>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</si>
  <si>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</si>
  <si>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</si>
  <si>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</si>
  <si>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</si>
  <si>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</si>
  <si>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</si>
  <si>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</si>
  <si>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</si>
  <si>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CDHU 193 - 02/2024 - SINAPI 03/2024 - Com desoneração</t>
  </si>
  <si>
    <t>CDHU 193 - 02/2024</t>
  </si>
  <si>
    <t>15.3</t>
  </si>
  <si>
    <t>15.4</t>
  </si>
  <si>
    <t>17.1</t>
  </si>
  <si>
    <t>17.2</t>
  </si>
  <si>
    <t>17.2.1</t>
  </si>
  <si>
    <t>17.2.2</t>
  </si>
  <si>
    <t>17.2.3</t>
  </si>
  <si>
    <t>17.2.4</t>
  </si>
  <si>
    <t>17.3</t>
  </si>
  <si>
    <t>SERVIÇOS PRELIMINARES QUADRA</t>
  </si>
  <si>
    <t>E.03.000.026653</t>
  </si>
  <si>
    <t xml:space="preserve">UN </t>
  </si>
  <si>
    <t>Parafuso auto‐atarraxante/auto‐brocante em aço médio carbono, com acabamento zincado brando, de 12 x 38 mm ‐ com arruela de vedação - TROCA DOS PARAFUSOS E ARRUELAS DE VEDAÇÃO</t>
  </si>
  <si>
    <t>F.14.000.025580</t>
  </si>
  <si>
    <t>M²</t>
  </si>
  <si>
    <t>Telha em chapa de aço zincado, pré‐pintada, perfil ondulado, espessura de 0,50mm; ref. LR‐17 da Pefilor, L17,5 da Eucatex, MBP 17,5 da MBP ou equivalente - TROCA DE TELHAS</t>
  </si>
  <si>
    <t>REASSENTAMENTO DE PISO EM PEDRA PORTUGUESA COM REJUNTAMENTO</t>
  </si>
  <si>
    <t>14.5</t>
  </si>
  <si>
    <t>14.5.1</t>
  </si>
  <si>
    <t>14.5.2</t>
  </si>
  <si>
    <t>14.5.3</t>
  </si>
  <si>
    <t>14.5.4</t>
  </si>
  <si>
    <t>14.5.5</t>
  </si>
  <si>
    <t>14.5.6</t>
  </si>
  <si>
    <t>5.8</t>
  </si>
  <si>
    <t>5.9</t>
  </si>
  <si>
    <t>Itirapina, 15 de abril de 2024</t>
  </si>
  <si>
    <t>Valéria Maria Feltrin Sanches</t>
  </si>
  <si>
    <t>Secretária Municipal de Educação e Cultura</t>
  </si>
  <si>
    <t>GESTOR DO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</si>
</sst>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R$&quot;\ * #,##0.00_-;\-&quot;R$&quot;\ * #,##0.00_-;_-&quot;R$&quot;\ * &quot;-&quot;??_-;_-@_-"/>
    <numFmt numFmtId="43" formatCode="_-* #,##0.00_-;\-* #,##0.00_-;_-* &quot;-&quot;??_-;_-@_-"/>
    <numFmt numFmtId="164" formatCode="_(* #,##0.00_);_(* \(#,##0.00\);_(* &quot;-&quot;??_);_(@_)"/>
    <numFmt numFmtId="165" formatCode="&quot;R$&quot;\ #,##0.00"/>
    <numFmt numFmtId="166" formatCode="0.000"/>
  </numFmts>
  <fonts count="57" x14ac:knownFonts="1">
    <font>
      <sz val="11"/>
      <color theme="1"/>
      <name val="Calibri"/>
      <family val="2"/>
      <scheme val="minor"/>
    </font>
    <font>
      <sz val="10"/>
      <color indexed="8"/>
      <name val="MS Sans Serif"/>
      <family val="2"/>
    </font>
    <font>
      <b/>
      <sz val="10"/>
      <color indexed="8"/>
      <name val="Arial"/>
      <family val="2"/>
    </font>
    <font>
      <sz val="10"/>
      <color indexed="8"/>
      <name val="Arial"/>
      <family val="2"/>
    </font>
    <font>
      <sz val="10"/>
      <name val="Arial"/>
      <family val="2"/>
    </font>
    <font>
      <b/>
      <sz val="9.85"/>
      <color indexed="8"/>
      <name val="Times New Roman"/>
      <family val="1"/>
    </font>
    <font>
      <b/>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MS Sans Serif"/>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b/>
      <sz val="18"/>
      <color indexed="56"/>
      <name val="Cambria"/>
      <family val="2"/>
    </font>
    <font>
      <b/>
      <sz val="11"/>
      <color indexed="8"/>
      <name val="Calibri"/>
      <family val="2"/>
    </font>
    <font>
      <sz val="11"/>
      <color theme="1"/>
      <name val="Calibri"/>
      <family val="2"/>
      <scheme val="minor"/>
    </font>
    <font>
      <sz val="11"/>
      <color indexed="8"/>
      <name val="Calibri"/>
      <family val="2"/>
      <scheme val="minor"/>
    </font>
    <font>
      <sz val="10"/>
      <color indexed="8"/>
      <name val="Arial"/>
      <family val="2"/>
    </font>
    <font>
      <sz val="11"/>
      <color indexed="8"/>
      <name val="Arial"/>
      <family val="2"/>
    </font>
    <font>
      <b/>
      <i/>
      <sz val="10"/>
      <name val="Arial"/>
      <family val="2"/>
    </font>
    <font>
      <b/>
      <sz val="13"/>
      <color theme="4"/>
      <name val="Arial"/>
      <family val="2"/>
    </font>
    <font>
      <b/>
      <u/>
      <sz val="12"/>
      <color indexed="8"/>
      <name val="Arial"/>
      <family val="2"/>
    </font>
    <font>
      <sz val="11"/>
      <color theme="1"/>
      <name val="Arial"/>
      <family val="2"/>
    </font>
    <font>
      <b/>
      <sz val="11"/>
      <color theme="1"/>
      <name val="Arial"/>
      <family val="2"/>
    </font>
    <font>
      <b/>
      <i/>
      <sz val="11"/>
      <color indexed="8"/>
      <name val="Arial"/>
      <family val="2"/>
    </font>
    <font>
      <sz val="8"/>
      <name val="Calibri"/>
      <family val="2"/>
      <scheme val="minor"/>
    </font>
    <font>
      <sz val="12"/>
      <color indexed="8"/>
      <name val="Arial"/>
      <family val="2"/>
    </font>
    <font>
      <b/>
      <sz val="12"/>
      <color indexed="8"/>
      <name val="Arial"/>
      <family val="2"/>
    </font>
    <font>
      <b/>
      <sz val="12"/>
      <name val="Arial"/>
      <family val="2"/>
    </font>
    <font>
      <sz val="12"/>
      <name val="Arial"/>
      <family val="2"/>
    </font>
    <font>
      <b/>
      <sz val="12"/>
      <color theme="1"/>
      <name val="Arial"/>
      <family val="2"/>
    </font>
    <font>
      <b/>
      <sz val="9"/>
      <color theme="1"/>
      <name val="Arial"/>
      <family val="2"/>
    </font>
    <font>
      <b/>
      <sz val="14"/>
      <color indexed="8"/>
      <name val="Arial"/>
      <family val="2"/>
    </font>
    <font>
      <sz val="12"/>
      <color theme="1"/>
      <name val="Arial"/>
      <family val="2"/>
    </font>
    <font>
      <b/>
      <sz val="12"/>
      <color theme="0"/>
      <name val="Arial"/>
      <family val="2"/>
    </font>
    <font>
      <b/>
      <sz val="11"/>
      <color indexed="8"/>
      <name val="Arial"/>
      <family val="2"/>
    </font>
    <font>
      <b/>
      <i/>
      <sz val="10"/>
      <color theme="1" tint="0.249977111117893"/>
      <name val="Arial"/>
      <family val="2"/>
    </font>
    <font>
      <i/>
      <sz val="10"/>
      <color theme="1" tint="0.249977111117893"/>
      <name val="Arial"/>
      <family val="2"/>
    </font>
    <font>
      <sz val="11"/>
      <name val="Arial"/>
      <family val="2"/>
    </font>
    <font>
      <b/>
      <sz val="13"/>
      <color theme="1"/>
      <name val="Arial"/>
      <family val="2"/>
    </font>
    <font>
      <b/>
      <sz val="11"/>
      <name val="Arial"/>
      <family val="2"/>
    </font>
    <font>
      <i/>
      <sz val="10"/>
      <name val="Arial"/>
      <family val="2"/>
    </font>
    <font>
      <b/>
      <sz val="10"/>
      <color theme="1"/>
      <name val="Arial"/>
      <family val="2"/>
    </font>
    <font>
      <sz val="10"/>
      <color theme="1"/>
      <name val="Arial"/>
      <family val="2"/>
    </font>
    <font>
      <sz val="8"/>
      <name val="Calibri"/>
      <family val="2"/>
    </font>
    <font>
      <sz val="28"/>
      <color theme="1"/>
      <name val="Calibri"/>
      <family val="2"/>
      <scheme val="minor"/>
    </font>
    <font>
      <sz val="12"/>
      <color rgb="FF000000"/>
      <name val="Arial"/>
      <family val="2"/>
    </font>
  </fonts>
  <fills count="4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rgb="FFFFFFFF"/>
        <bgColor indexed="64"/>
      </patternFill>
    </fill>
    <fill>
      <patternFill patternType="solid">
        <fgColor rgb="FFFFFFFF"/>
      </patternFill>
    </fill>
    <fill>
      <patternFill patternType="solid">
        <fgColor theme="4" tint="0.79998168889431442"/>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3" tint="-0.249977111117893"/>
        <bgColor indexed="64"/>
      </patternFill>
    </fill>
    <fill>
      <patternFill patternType="solid">
        <fgColor rgb="FFFFFF99"/>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6" tint="-0.499984740745262"/>
        <bgColor indexed="64"/>
      </patternFill>
    </fill>
    <fill>
      <patternFill patternType="solid">
        <fgColor theme="5" tint="-0.499984740745262"/>
        <bgColor indexed="64"/>
      </patternFill>
    </fill>
    <fill>
      <patternFill patternType="solid">
        <fgColor theme="5" tint="0.39997558519241921"/>
        <bgColor indexed="64"/>
      </patternFill>
    </fill>
    <fill>
      <patternFill patternType="solid">
        <fgColor theme="6" tint="0.79998168889431442"/>
        <bgColor indexed="64"/>
      </patternFill>
    </fill>
    <fill>
      <patternFill patternType="solid">
        <fgColor theme="2" tint="-0.249977111117893"/>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rgb="FFFFFF66"/>
        <bgColor indexed="64"/>
      </patternFill>
    </fill>
    <fill>
      <patternFill patternType="solid">
        <fgColor theme="7" tint="0.79998168889431442"/>
        <bgColor indexed="64"/>
      </patternFill>
    </fill>
    <fill>
      <patternFill patternType="solid">
        <fgColor theme="9" tint="0.59999389629810485"/>
        <bgColor indexed="64"/>
      </patternFill>
    </fill>
  </fills>
  <borders count="9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dashed">
        <color indexed="64"/>
      </right>
      <top/>
      <bottom style="medium">
        <color indexed="64"/>
      </bottom>
      <diagonal/>
    </border>
    <border>
      <left style="medium">
        <color indexed="64"/>
      </left>
      <right style="medium">
        <color indexed="64"/>
      </right>
      <top style="medium">
        <color indexed="64"/>
      </top>
      <bottom/>
      <diagonal/>
    </border>
    <border>
      <left style="dashed">
        <color indexed="64"/>
      </left>
      <right style="dashed">
        <color indexed="64"/>
      </right>
      <top style="medium">
        <color indexed="64"/>
      </top>
      <bottom/>
      <diagonal/>
    </border>
    <border>
      <left style="medium">
        <color indexed="64"/>
      </left>
      <right style="dashed">
        <color indexed="64"/>
      </right>
      <top style="medium">
        <color indexed="64"/>
      </top>
      <bottom/>
      <diagonal/>
    </border>
    <border>
      <left style="medium">
        <color indexed="64"/>
      </left>
      <right style="medium">
        <color indexed="64"/>
      </right>
      <top style="dashDot">
        <color indexed="64"/>
      </top>
      <bottom style="medium">
        <color indexed="64"/>
      </bottom>
      <diagonal/>
    </border>
    <border>
      <left style="medium">
        <color indexed="64"/>
      </left>
      <right style="medium">
        <color indexed="64"/>
      </right>
      <top style="medium">
        <color indexed="64"/>
      </top>
      <bottom style="dashDot">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ashed">
        <color indexed="64"/>
      </left>
      <right/>
      <top style="medium">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right style="thin">
        <color indexed="64"/>
      </right>
      <top style="medium">
        <color indexed="64"/>
      </top>
      <bottom style="medium">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style="dashed">
        <color indexed="64"/>
      </right>
      <top/>
      <bottom/>
      <diagonal/>
    </border>
    <border>
      <left style="dashed">
        <color indexed="64"/>
      </left>
      <right style="dashed">
        <color indexed="64"/>
      </right>
      <top/>
      <bottom/>
      <diagonal/>
    </border>
    <border>
      <left style="medium">
        <color indexed="64"/>
      </left>
      <right style="medium">
        <color indexed="64"/>
      </right>
      <top/>
      <bottom/>
      <diagonal/>
    </border>
    <border diagonalDown="1">
      <left style="medium">
        <color indexed="64"/>
      </left>
      <right/>
      <top style="medium">
        <color indexed="64"/>
      </top>
      <bottom/>
      <diagonal style="thin">
        <color indexed="64"/>
      </diagonal>
    </border>
    <border diagonalDown="1">
      <left/>
      <right style="medium">
        <color indexed="64"/>
      </right>
      <top style="medium">
        <color indexed="64"/>
      </top>
      <bottom/>
      <diagonal style="thin">
        <color indexed="64"/>
      </diagonal>
    </border>
    <border diagonalDown="1">
      <left style="medium">
        <color indexed="64"/>
      </left>
      <right/>
      <top/>
      <bottom style="medium">
        <color indexed="64"/>
      </bottom>
      <diagonal style="thin">
        <color indexed="64"/>
      </diagonal>
    </border>
    <border diagonalDown="1">
      <left/>
      <right style="medium">
        <color indexed="64"/>
      </right>
      <top/>
      <bottom style="medium">
        <color indexed="64"/>
      </bottom>
      <diagonal style="thin">
        <color indexed="64"/>
      </diagonal>
    </border>
    <border>
      <left style="medium">
        <color indexed="64"/>
      </left>
      <right/>
      <top/>
      <bottom style="thin">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right/>
      <top style="thin">
        <color auto="1"/>
      </top>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auto="1"/>
      </left>
      <right style="thin">
        <color auto="1"/>
      </right>
      <top style="thin">
        <color auto="1"/>
      </top>
      <bottom style="thin">
        <color auto="1"/>
      </bottom>
      <diagonal/>
    </border>
    <border>
      <left style="dashed">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auto="1"/>
      </right>
      <top style="thin">
        <color auto="1"/>
      </top>
      <bottom/>
      <diagonal/>
    </border>
    <border>
      <left/>
      <right style="medium">
        <color indexed="64"/>
      </right>
      <top style="thin">
        <color indexed="64"/>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70">
    <xf numFmtId="0" fontId="0" fillId="0" borderId="0"/>
    <xf numFmtId="0" fontId="1" fillId="0" borderId="0"/>
    <xf numFmtId="0" fontId="1" fillId="0" borderId="0"/>
    <xf numFmtId="164" fontId="4" fillId="0" borderId="0" applyFont="0" applyFill="0" applyBorder="0" applyAlignment="0" applyProtection="0"/>
    <xf numFmtId="0" fontId="5" fillId="0" borderId="0" applyNumberFormat="0" applyFill="0" applyBorder="0" applyProtection="0">
      <alignment vertical="center"/>
    </xf>
    <xf numFmtId="9" fontId="4" fillId="0" borderId="0" applyFont="0" applyFill="0" applyBorder="0" applyAlignment="0" applyProtection="0"/>
    <xf numFmtId="0" fontId="1" fillId="0" borderId="0"/>
    <xf numFmtId="0" fontId="1" fillId="0" borderId="0"/>
    <xf numFmtId="0" fontId="5" fillId="0" borderId="0" applyNumberFormat="0" applyFill="0" applyBorder="0" applyProtection="0">
      <alignment vertical="center"/>
    </xf>
    <xf numFmtId="0" fontId="3" fillId="0" borderId="0">
      <alignment vertical="top"/>
    </xf>
    <xf numFmtId="9" fontId="1" fillId="0" borderId="0" applyFont="0" applyFill="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8" fillId="14"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9" fillId="6" borderId="0" applyNumberFormat="0" applyBorder="0" applyAlignment="0" applyProtection="0"/>
    <xf numFmtId="0" fontId="10" fillId="18" borderId="31" applyNumberFormat="0" applyAlignment="0" applyProtection="0"/>
    <xf numFmtId="0" fontId="11" fillId="19" borderId="32" applyNumberFormat="0" applyAlignment="0" applyProtection="0"/>
    <xf numFmtId="0" fontId="12" fillId="0" borderId="33" applyNumberFormat="0" applyFill="0" applyAlignment="0" applyProtection="0"/>
    <xf numFmtId="0" fontId="8" fillId="20"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23" borderId="0" applyNumberFormat="0" applyBorder="0" applyAlignment="0" applyProtection="0"/>
    <xf numFmtId="0" fontId="13" fillId="9" borderId="31" applyNumberFormat="0" applyAlignment="0" applyProtection="0"/>
    <xf numFmtId="0" fontId="4" fillId="0" borderId="0"/>
    <xf numFmtId="0" fontId="14" fillId="5" borderId="0" applyNumberFormat="0" applyBorder="0" applyAlignment="0" applyProtection="0"/>
    <xf numFmtId="0" fontId="5" fillId="0" borderId="0" applyNumberFormat="0" applyFill="0" applyBorder="0" applyProtection="0">
      <alignment vertical="center"/>
    </xf>
    <xf numFmtId="0" fontId="15" fillId="24" borderId="0" applyNumberFormat="0" applyBorder="0" applyAlignment="0" applyProtection="0"/>
    <xf numFmtId="0" fontId="1" fillId="0" borderId="0"/>
    <xf numFmtId="0" fontId="16" fillId="0" borderId="0"/>
    <xf numFmtId="0" fontId="3" fillId="0" borderId="0">
      <alignment vertical="top"/>
    </xf>
    <xf numFmtId="0" fontId="4" fillId="0" borderId="0"/>
    <xf numFmtId="0" fontId="4" fillId="25" borderId="34" applyNumberFormat="0" applyFont="0" applyAlignment="0" applyProtection="0"/>
    <xf numFmtId="0" fontId="17" fillId="18" borderId="35" applyNumberFormat="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20" fillId="0" borderId="36" applyNumberFormat="0" applyFill="0" applyAlignment="0" applyProtection="0"/>
    <xf numFmtId="0" fontId="21" fillId="0" borderId="37" applyNumberFormat="0" applyFill="0" applyAlignment="0" applyProtection="0"/>
    <xf numFmtId="0" fontId="22" fillId="0" borderId="38" applyNumberFormat="0" applyFill="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4" fillId="0" borderId="39" applyNumberFormat="0" applyFill="0" applyAlignment="0" applyProtection="0"/>
    <xf numFmtId="164" fontId="3" fillId="0" borderId="0" applyFont="0" applyFill="0" applyBorder="0" applyAlignment="0" applyProtection="0">
      <alignment vertical="top"/>
    </xf>
    <xf numFmtId="164" fontId="4"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7" fillId="0" borderId="0">
      <alignment vertical="top"/>
    </xf>
    <xf numFmtId="0" fontId="25" fillId="0" borderId="0"/>
    <xf numFmtId="164" fontId="26" fillId="0" borderId="0" applyFont="0" applyFill="0" applyBorder="0" applyAlignment="0" applyProtection="0"/>
    <xf numFmtId="43" fontId="25" fillId="0" borderId="0" applyFont="0" applyFill="0" applyBorder="0" applyAlignment="0" applyProtection="0"/>
    <xf numFmtId="9" fontId="25" fillId="0" borderId="0" applyFont="0" applyFill="0" applyBorder="0" applyAlignment="0" applyProtection="0"/>
    <xf numFmtId="44" fontId="25" fillId="0" borderId="0" applyFont="0" applyFill="0" applyBorder="0" applyAlignment="0" applyProtection="0"/>
  </cellStyleXfs>
  <cellXfs count="606">
    <xf numFmtId="0" fontId="0" fillId="0" borderId="0" xfId="0"/>
    <xf numFmtId="49" fontId="0" fillId="0" borderId="44" xfId="0" applyNumberFormat="1" applyBorder="1" applyAlignment="1">
      <alignment horizontal="left" vertical="center"/>
    </xf>
    <xf numFmtId="49" fontId="26" fillId="0" borderId="0" xfId="62" applyNumberFormat="1" applyAlignment="1">
      <alignment horizontal="left" vertical="center"/>
    </xf>
    <xf numFmtId="0" fontId="26" fillId="0" borderId="0" xfId="62" applyAlignment="1">
      <alignment vertical="center" wrapText="1"/>
    </xf>
    <xf numFmtId="0" fontId="28" fillId="0" borderId="0" xfId="62" applyFont="1" applyAlignment="1">
      <alignment horizontal="center" vertical="center"/>
    </xf>
    <xf numFmtId="0" fontId="32" fillId="3" borderId="0" xfId="0" applyFont="1" applyFill="1" applyAlignment="1">
      <alignment vertical="center"/>
    </xf>
    <xf numFmtId="0" fontId="33" fillId="3" borderId="0" xfId="0" applyFont="1" applyFill="1" applyAlignment="1">
      <alignment horizontal="right" vertical="center"/>
    </xf>
    <xf numFmtId="0" fontId="34" fillId="0" borderId="0" xfId="62" applyFont="1" applyAlignment="1">
      <alignment horizontal="right" vertical="center"/>
    </xf>
    <xf numFmtId="4" fontId="34" fillId="3" borderId="0" xfId="66" applyNumberFormat="1" applyFont="1" applyFill="1" applyAlignment="1">
      <alignment horizontal="right" vertical="center"/>
    </xf>
    <xf numFmtId="0" fontId="0" fillId="0" borderId="0" xfId="0" applyAlignment="1">
      <alignment vertical="center"/>
    </xf>
    <xf numFmtId="0" fontId="0" fillId="0" borderId="0" xfId="0" applyAlignment="1">
      <alignment horizontal="center" vertical="center"/>
    </xf>
    <xf numFmtId="4" fontId="0" fillId="0" borderId="44" xfId="0" applyNumberFormat="1" applyBorder="1" applyAlignment="1">
      <alignment vertical="center"/>
    </xf>
    <xf numFmtId="0" fontId="0" fillId="0" borderId="44" xfId="0" applyBorder="1" applyAlignment="1">
      <alignment horizontal="center" vertical="center"/>
    </xf>
    <xf numFmtId="0" fontId="0" fillId="0" borderId="44" xfId="0" applyBorder="1" applyAlignment="1">
      <alignment vertical="center" wrapText="1"/>
    </xf>
    <xf numFmtId="0" fontId="0" fillId="3" borderId="0" xfId="0" applyFill="1" applyAlignment="1">
      <alignment vertical="center"/>
    </xf>
    <xf numFmtId="0" fontId="33" fillId="26" borderId="0" xfId="0" applyFont="1" applyFill="1" applyAlignment="1">
      <alignment horizontal="right" vertical="center"/>
    </xf>
    <xf numFmtId="0" fontId="0" fillId="0" borderId="44" xfId="0" quotePrefix="1" applyBorder="1" applyAlignment="1">
      <alignment vertical="center" wrapText="1"/>
    </xf>
    <xf numFmtId="0" fontId="36" fillId="0" borderId="0" xfId="1" applyFont="1" applyAlignment="1">
      <alignment vertical="center"/>
    </xf>
    <xf numFmtId="49" fontId="37" fillId="0" borderId="6" xfId="1" applyNumberFormat="1" applyFont="1" applyBorder="1" applyAlignment="1">
      <alignment vertical="center" wrapText="1"/>
    </xf>
    <xf numFmtId="49" fontId="37" fillId="0" borderId="6" xfId="59" applyNumberFormat="1" applyFont="1" applyBorder="1" applyAlignment="1">
      <alignment horizontal="right" vertical="center"/>
    </xf>
    <xf numFmtId="0" fontId="37" fillId="0" borderId="7" xfId="47" applyFont="1" applyBorder="1" applyAlignment="1">
      <alignment horizontal="left" vertical="center"/>
    </xf>
    <xf numFmtId="0" fontId="37" fillId="0" borderId="0" xfId="1" applyFont="1" applyAlignment="1">
      <alignment vertical="center"/>
    </xf>
    <xf numFmtId="0" fontId="36" fillId="0" borderId="11" xfId="1" applyFont="1" applyBorder="1" applyAlignment="1">
      <alignment horizontal="center" vertical="center"/>
    </xf>
    <xf numFmtId="164" fontId="36" fillId="0" borderId="12" xfId="59" applyFont="1" applyBorder="1" applyAlignment="1">
      <alignment horizontal="right" vertical="center"/>
    </xf>
    <xf numFmtId="0" fontId="37" fillId="0" borderId="0" xfId="2" applyFont="1" applyAlignment="1">
      <alignment vertical="center"/>
    </xf>
    <xf numFmtId="49" fontId="36" fillId="0" borderId="0" xfId="1" applyNumberFormat="1" applyFont="1" applyAlignment="1">
      <alignment horizontal="center" vertical="center"/>
    </xf>
    <xf numFmtId="0" fontId="36" fillId="0" borderId="0" xfId="1" applyFont="1" applyAlignment="1">
      <alignment horizontal="left" vertical="center" wrapText="1"/>
    </xf>
    <xf numFmtId="4" fontId="36" fillId="0" borderId="0" xfId="1" applyNumberFormat="1" applyFont="1" applyAlignment="1">
      <alignment vertical="center"/>
    </xf>
    <xf numFmtId="4" fontId="36" fillId="0" borderId="0" xfId="59" applyNumberFormat="1" applyFont="1" applyAlignment="1">
      <alignment horizontal="right" vertical="center"/>
    </xf>
    <xf numFmtId="0" fontId="36" fillId="0" borderId="47" xfId="1" applyFont="1" applyBorder="1" applyAlignment="1">
      <alignment horizontal="left" vertical="center" wrapText="1"/>
    </xf>
    <xf numFmtId="0" fontId="37" fillId="0" borderId="0" xfId="1" applyFont="1" applyAlignment="1">
      <alignment horizontal="center" vertical="center" wrapText="1"/>
    </xf>
    <xf numFmtId="0" fontId="4" fillId="0" borderId="0" xfId="9" applyFont="1" applyAlignment="1">
      <alignment vertical="center"/>
    </xf>
    <xf numFmtId="0" fontId="39" fillId="0" borderId="0" xfId="9" applyFont="1" applyAlignment="1">
      <alignment vertical="center"/>
    </xf>
    <xf numFmtId="49" fontId="38" fillId="0" borderId="0" xfId="9" applyNumberFormat="1" applyFont="1" applyAlignment="1">
      <alignment horizontal="center" vertical="center"/>
    </xf>
    <xf numFmtId="9" fontId="38" fillId="0" borderId="28" xfId="5" applyFont="1" applyFill="1" applyBorder="1" applyAlignment="1">
      <alignment horizontal="center" vertical="center"/>
    </xf>
    <xf numFmtId="9" fontId="38" fillId="0" borderId="27" xfId="5" applyFont="1" applyFill="1" applyBorder="1" applyAlignment="1">
      <alignment horizontal="center" vertical="center"/>
    </xf>
    <xf numFmtId="9" fontId="39" fillId="0" borderId="26" xfId="10" applyFont="1" applyBorder="1" applyAlignment="1">
      <alignment horizontal="center" vertical="center"/>
    </xf>
    <xf numFmtId="164" fontId="39" fillId="0" borderId="25" xfId="3" applyFont="1" applyBorder="1" applyAlignment="1">
      <alignment horizontal="center" vertical="center"/>
    </xf>
    <xf numFmtId="164" fontId="39" fillId="0" borderId="24" xfId="3" applyFont="1" applyBorder="1" applyAlignment="1">
      <alignment horizontal="center" vertical="center"/>
    </xf>
    <xf numFmtId="164" fontId="39" fillId="0" borderId="23" xfId="3" applyFont="1" applyBorder="1" applyAlignment="1">
      <alignment horizontal="center" vertical="center"/>
    </xf>
    <xf numFmtId="164" fontId="39" fillId="0" borderId="0" xfId="3" applyFont="1" applyBorder="1" applyAlignment="1">
      <alignment vertical="center"/>
    </xf>
    <xf numFmtId="0" fontId="36" fillId="0" borderId="0" xfId="1" applyFont="1" applyAlignment="1">
      <alignment horizontal="center" vertical="center" wrapText="1"/>
    </xf>
    <xf numFmtId="0" fontId="38" fillId="0" borderId="0" xfId="9" applyFont="1" applyAlignment="1">
      <alignment horizontal="center" vertical="center"/>
    </xf>
    <xf numFmtId="0" fontId="39" fillId="0" borderId="47" xfId="9" applyFont="1" applyBorder="1" applyAlignment="1">
      <alignment vertical="center"/>
    </xf>
    <xf numFmtId="49" fontId="37" fillId="0" borderId="6" xfId="1" applyNumberFormat="1" applyFont="1" applyBorder="1" applyAlignment="1">
      <alignment horizontal="left" vertical="center"/>
    </xf>
    <xf numFmtId="10" fontId="34" fillId="26" borderId="0" xfId="62" applyNumberFormat="1" applyFont="1" applyFill="1" applyAlignment="1">
      <alignment horizontal="center" vertical="center"/>
    </xf>
    <xf numFmtId="0" fontId="36" fillId="0" borderId="0" xfId="1" applyFont="1" applyAlignment="1">
      <alignment vertical="center" wrapText="1"/>
    </xf>
    <xf numFmtId="0" fontId="36" fillId="0" borderId="3" xfId="1" applyFont="1" applyBorder="1" applyAlignment="1">
      <alignment vertical="center" wrapText="1"/>
    </xf>
    <xf numFmtId="0" fontId="36" fillId="0" borderId="4" xfId="1" applyFont="1" applyBorder="1" applyAlignment="1">
      <alignment horizontal="center" vertical="center"/>
    </xf>
    <xf numFmtId="0" fontId="36" fillId="0" borderId="0" xfId="1" applyFont="1" applyAlignment="1">
      <alignment horizontal="center" vertical="center"/>
    </xf>
    <xf numFmtId="49" fontId="38" fillId="29" borderId="9" xfId="2" applyNumberFormat="1" applyFont="1" applyFill="1" applyBorder="1" applyAlignment="1">
      <alignment horizontal="center" vertical="center"/>
    </xf>
    <xf numFmtId="0" fontId="38" fillId="29" borderId="9" xfId="2" applyFont="1" applyFill="1" applyBorder="1" applyAlignment="1">
      <alignment horizontal="left" vertical="center" wrapText="1"/>
    </xf>
    <xf numFmtId="0" fontId="38" fillId="29" borderId="9" xfId="2" applyFont="1" applyFill="1" applyBorder="1" applyAlignment="1">
      <alignment horizontal="center" vertical="center"/>
    </xf>
    <xf numFmtId="4" fontId="38" fillId="29" borderId="9" xfId="3" applyNumberFormat="1" applyFont="1" applyFill="1" applyBorder="1" applyAlignment="1">
      <alignment horizontal="center" vertical="center"/>
    </xf>
    <xf numFmtId="4" fontId="38" fillId="29" borderId="9" xfId="3" applyNumberFormat="1" applyFont="1" applyFill="1" applyBorder="1" applyAlignment="1">
      <alignment horizontal="right" vertical="center"/>
    </xf>
    <xf numFmtId="165" fontId="37" fillId="29" borderId="16" xfId="4" applyNumberFormat="1" applyFont="1" applyFill="1" applyBorder="1">
      <alignment vertical="center"/>
    </xf>
    <xf numFmtId="0" fontId="37" fillId="29" borderId="15" xfId="2" applyFont="1" applyFill="1" applyBorder="1" applyAlignment="1">
      <alignment horizontal="left" vertical="center" wrapText="1"/>
    </xf>
    <xf numFmtId="0" fontId="36" fillId="29" borderId="15" xfId="2" applyFont="1" applyFill="1" applyBorder="1" applyAlignment="1">
      <alignment vertical="center"/>
    </xf>
    <xf numFmtId="0" fontId="37" fillId="29" borderId="15" xfId="2" applyFont="1" applyFill="1" applyBorder="1" applyAlignment="1">
      <alignment vertical="center" wrapText="1"/>
    </xf>
    <xf numFmtId="0" fontId="37" fillId="30" borderId="20" xfId="1" applyFont="1" applyFill="1" applyBorder="1" applyAlignment="1">
      <alignment horizontal="center" vertical="center"/>
    </xf>
    <xf numFmtId="0" fontId="37" fillId="30" borderId="21" xfId="2" applyFont="1" applyFill="1" applyBorder="1" applyAlignment="1">
      <alignment horizontal="center" vertical="center"/>
    </xf>
    <xf numFmtId="49" fontId="37" fillId="30" borderId="21" xfId="2" applyNumberFormat="1" applyFont="1" applyFill="1" applyBorder="1" applyAlignment="1">
      <alignment horizontal="center" vertical="center"/>
    </xf>
    <xf numFmtId="0" fontId="37" fillId="30" borderId="21" xfId="2" applyFont="1" applyFill="1" applyBorder="1" applyAlignment="1">
      <alignment vertical="center" wrapText="1"/>
    </xf>
    <xf numFmtId="4" fontId="37" fillId="30" borderId="21" xfId="2" applyNumberFormat="1" applyFont="1" applyFill="1" applyBorder="1" applyAlignment="1">
      <alignment vertical="center"/>
    </xf>
    <xf numFmtId="164" fontId="36" fillId="30" borderId="21" xfId="3" applyFont="1" applyFill="1" applyBorder="1" applyAlignment="1">
      <alignment horizontal="right" vertical="center"/>
    </xf>
    <xf numFmtId="164" fontId="3" fillId="30" borderId="21" xfId="3" applyFont="1" applyFill="1" applyBorder="1" applyAlignment="1">
      <alignment horizontal="center" vertical="center"/>
    </xf>
    <xf numFmtId="0" fontId="37" fillId="29" borderId="14" xfId="2" applyFont="1" applyFill="1" applyBorder="1" applyAlignment="1">
      <alignment vertical="center"/>
    </xf>
    <xf numFmtId="164" fontId="36" fillId="0" borderId="40" xfId="59" applyFont="1" applyBorder="1" applyAlignment="1">
      <alignment horizontal="right" vertical="center"/>
    </xf>
    <xf numFmtId="0" fontId="36" fillId="0" borderId="5" xfId="1" applyFont="1" applyBorder="1" applyAlignment="1">
      <alignment horizontal="center" vertical="center"/>
    </xf>
    <xf numFmtId="0" fontId="37" fillId="0" borderId="6" xfId="1" applyFont="1" applyBorder="1" applyAlignment="1">
      <alignment vertical="center" wrapText="1"/>
    </xf>
    <xf numFmtId="164" fontId="37" fillId="30" borderId="40" xfId="3" applyFont="1" applyFill="1" applyBorder="1" applyAlignment="1">
      <alignment vertical="center"/>
    </xf>
    <xf numFmtId="164" fontId="37" fillId="30" borderId="52" xfId="3" applyFont="1" applyFill="1" applyBorder="1" applyAlignment="1">
      <alignment vertical="center"/>
    </xf>
    <xf numFmtId="164" fontId="37" fillId="30" borderId="12" xfId="3" applyFont="1" applyFill="1" applyBorder="1" applyAlignment="1">
      <alignment vertical="center"/>
    </xf>
    <xf numFmtId="164" fontId="37" fillId="30" borderId="21" xfId="3" applyFont="1" applyFill="1" applyBorder="1" applyAlignment="1">
      <alignment vertical="center"/>
    </xf>
    <xf numFmtId="165" fontId="37" fillId="29" borderId="51" xfId="4" applyNumberFormat="1" applyFont="1" applyFill="1" applyBorder="1">
      <alignment vertical="center"/>
    </xf>
    <xf numFmtId="164" fontId="38" fillId="0" borderId="43" xfId="3" applyFont="1" applyBorder="1" applyAlignment="1">
      <alignment horizontal="center" vertical="center"/>
    </xf>
    <xf numFmtId="0" fontId="38" fillId="0" borderId="0" xfId="9" applyFont="1" applyAlignment="1">
      <alignment vertical="center"/>
    </xf>
    <xf numFmtId="0" fontId="32" fillId="0" borderId="41" xfId="0" applyFont="1" applyBorder="1" applyAlignment="1">
      <alignment vertical="center"/>
    </xf>
    <xf numFmtId="0" fontId="32" fillId="0" borderId="0" xfId="0" applyFont="1" applyAlignment="1">
      <alignment vertical="center"/>
    </xf>
    <xf numFmtId="0" fontId="0" fillId="0" borderId="4" xfId="0" applyBorder="1"/>
    <xf numFmtId="0" fontId="37" fillId="0" borderId="0" xfId="1" applyFont="1" applyAlignment="1">
      <alignment vertical="center" wrapText="1"/>
    </xf>
    <xf numFmtId="0" fontId="37" fillId="0" borderId="0" xfId="1" applyFont="1" applyAlignment="1">
      <alignment horizontal="center" vertical="center"/>
    </xf>
    <xf numFmtId="0" fontId="37" fillId="0" borderId="3" xfId="1" applyFont="1" applyBorder="1" applyAlignment="1">
      <alignment horizontal="center" vertical="center"/>
    </xf>
    <xf numFmtId="0" fontId="36" fillId="0" borderId="0" xfId="1" applyFont="1" applyAlignment="1">
      <alignment horizontal="left" vertical="center"/>
    </xf>
    <xf numFmtId="0" fontId="37" fillId="0" borderId="0" xfId="1" applyFont="1" applyAlignment="1">
      <alignment horizontal="left" vertical="center" wrapText="1"/>
    </xf>
    <xf numFmtId="49" fontId="36" fillId="0" borderId="0" xfId="1" applyNumberFormat="1" applyFont="1" applyAlignment="1">
      <alignment horizontal="left" vertical="center"/>
    </xf>
    <xf numFmtId="49" fontId="37" fillId="0" borderId="0" xfId="1" applyNumberFormat="1" applyFont="1" applyAlignment="1">
      <alignment horizontal="left" vertical="center"/>
    </xf>
    <xf numFmtId="0" fontId="32" fillId="0" borderId="0" xfId="0" applyFont="1" applyAlignment="1">
      <alignment horizontal="center" vertical="center"/>
    </xf>
    <xf numFmtId="0" fontId="32" fillId="0" borderId="0" xfId="0" applyFont="1" applyAlignment="1">
      <alignment horizontal="left" vertical="center"/>
    </xf>
    <xf numFmtId="0" fontId="42" fillId="0" borderId="0" xfId="1" applyFont="1" applyAlignment="1">
      <alignment vertical="center"/>
    </xf>
    <xf numFmtId="49" fontId="37" fillId="0" borderId="0" xfId="1" applyNumberFormat="1" applyFont="1" applyAlignment="1">
      <alignment vertical="center"/>
    </xf>
    <xf numFmtId="49" fontId="37" fillId="0" borderId="0" xfId="1" applyNumberFormat="1" applyFont="1" applyAlignment="1">
      <alignment vertical="center" wrapText="1"/>
    </xf>
    <xf numFmtId="49" fontId="37" fillId="0" borderId="0" xfId="59" applyNumberFormat="1" applyFont="1" applyBorder="1" applyAlignment="1">
      <alignment horizontal="right" vertical="center"/>
    </xf>
    <xf numFmtId="0" fontId="37" fillId="0" borderId="0" xfId="47" applyFont="1" applyAlignment="1">
      <alignment horizontal="left" vertical="center"/>
    </xf>
    <xf numFmtId="49" fontId="0" fillId="0" borderId="0" xfId="0" applyNumberFormat="1" applyAlignment="1">
      <alignment horizontal="left" vertical="center"/>
    </xf>
    <xf numFmtId="0" fontId="0" fillId="0" borderId="0" xfId="0" applyAlignment="1">
      <alignment vertical="center" wrapText="1"/>
    </xf>
    <xf numFmtId="4" fontId="0" fillId="0" borderId="0" xfId="0" applyNumberFormat="1" applyAlignment="1">
      <alignment vertical="center"/>
    </xf>
    <xf numFmtId="0" fontId="36" fillId="0" borderId="50" xfId="1" applyFont="1" applyBorder="1" applyAlignment="1">
      <alignment horizontal="center" vertical="center"/>
    </xf>
    <xf numFmtId="164" fontId="36" fillId="0" borderId="46" xfId="59" applyFont="1" applyFill="1" applyBorder="1" applyAlignment="1">
      <alignment horizontal="right" vertical="center"/>
    </xf>
    <xf numFmtId="164" fontId="36" fillId="0" borderId="40" xfId="59" applyFont="1" applyFill="1" applyBorder="1" applyAlignment="1">
      <alignment horizontal="right" vertical="center"/>
    </xf>
    <xf numFmtId="0" fontId="37" fillId="0" borderId="50" xfId="1" applyFont="1" applyBorder="1" applyAlignment="1">
      <alignment horizontal="center" vertical="center"/>
    </xf>
    <xf numFmtId="164" fontId="36" fillId="0" borderId="12" xfId="59" applyFont="1" applyFill="1" applyBorder="1" applyAlignment="1">
      <alignment horizontal="right" vertical="center"/>
    </xf>
    <xf numFmtId="0" fontId="37" fillId="0" borderId="49" xfId="1" applyFont="1" applyBorder="1" applyAlignment="1">
      <alignment horizontal="center" vertical="center"/>
    </xf>
    <xf numFmtId="164" fontId="36" fillId="0" borderId="53" xfId="59" applyFont="1" applyFill="1" applyBorder="1" applyAlignment="1">
      <alignment horizontal="right" vertical="center"/>
    </xf>
    <xf numFmtId="164" fontId="36" fillId="0" borderId="48" xfId="59" applyFont="1" applyFill="1" applyBorder="1" applyAlignment="1">
      <alignment horizontal="right" vertical="center"/>
    </xf>
    <xf numFmtId="164" fontId="37" fillId="30" borderId="54" xfId="3" applyFont="1" applyFill="1" applyBorder="1" applyAlignment="1">
      <alignment vertical="center"/>
    </xf>
    <xf numFmtId="165" fontId="37" fillId="29" borderId="19" xfId="4" applyNumberFormat="1" applyFont="1" applyFill="1" applyBorder="1">
      <alignment vertical="center"/>
    </xf>
    <xf numFmtId="10" fontId="37" fillId="29" borderId="18" xfId="68" applyNumberFormat="1" applyFont="1" applyFill="1" applyBorder="1" applyAlignment="1">
      <alignment vertical="center"/>
    </xf>
    <xf numFmtId="4" fontId="38" fillId="0" borderId="0" xfId="0" applyNumberFormat="1" applyFont="1" applyAlignment="1">
      <alignment horizontal="center" vertical="center"/>
    </xf>
    <xf numFmtId="0" fontId="39" fillId="0" borderId="0" xfId="0" applyFont="1"/>
    <xf numFmtId="43" fontId="39" fillId="30" borderId="54" xfId="67" applyFont="1" applyFill="1" applyBorder="1" applyAlignment="1">
      <alignment vertical="center"/>
    </xf>
    <xf numFmtId="43" fontId="40" fillId="30" borderId="54" xfId="67" applyFont="1" applyFill="1" applyBorder="1" applyAlignment="1">
      <alignment horizontal="right" vertical="center"/>
    </xf>
    <xf numFmtId="164" fontId="38" fillId="0" borderId="0" xfId="59" applyFont="1" applyFill="1" applyBorder="1" applyAlignment="1">
      <alignment vertical="center"/>
    </xf>
    <xf numFmtId="164" fontId="43" fillId="0" borderId="0" xfId="59" applyFont="1" applyBorder="1" applyAlignment="1">
      <alignment vertical="center"/>
    </xf>
    <xf numFmtId="43" fontId="43" fillId="0" borderId="54" xfId="67" applyFont="1" applyBorder="1" applyAlignment="1">
      <alignment vertical="center"/>
    </xf>
    <xf numFmtId="43" fontId="39" fillId="0" borderId="54" xfId="67" applyFont="1" applyBorder="1" applyAlignment="1">
      <alignment vertical="center"/>
    </xf>
    <xf numFmtId="164" fontId="39" fillId="0" borderId="0" xfId="59" applyFont="1" applyFill="1" applyBorder="1" applyAlignment="1">
      <alignment vertical="center"/>
    </xf>
    <xf numFmtId="164" fontId="43" fillId="0" borderId="0" xfId="59" applyFont="1" applyAlignment="1">
      <alignment vertical="center"/>
    </xf>
    <xf numFmtId="43" fontId="43" fillId="0" borderId="54" xfId="67" applyFont="1" applyFill="1" applyBorder="1" applyAlignment="1">
      <alignment vertical="center"/>
    </xf>
    <xf numFmtId="43" fontId="39" fillId="0" borderId="54" xfId="67" applyFont="1" applyFill="1" applyBorder="1" applyAlignment="1">
      <alignment vertical="center"/>
    </xf>
    <xf numFmtId="164" fontId="43" fillId="0" borderId="0" xfId="59" applyFont="1" applyFill="1" applyAlignment="1">
      <alignment vertical="center"/>
    </xf>
    <xf numFmtId="164" fontId="39" fillId="0" borderId="54" xfId="59" applyFont="1" applyFill="1" applyBorder="1" applyAlignment="1">
      <alignment vertical="center"/>
    </xf>
    <xf numFmtId="43" fontId="43" fillId="0" borderId="55" xfId="67" applyFont="1" applyFill="1" applyBorder="1" applyAlignment="1">
      <alignment vertical="center"/>
    </xf>
    <xf numFmtId="43" fontId="39" fillId="0" borderId="55" xfId="67" applyFont="1" applyFill="1" applyBorder="1" applyAlignment="1">
      <alignment vertical="center"/>
    </xf>
    <xf numFmtId="164" fontId="39" fillId="0" borderId="55" xfId="59" applyFont="1" applyFill="1" applyBorder="1" applyAlignment="1">
      <alignment vertical="center"/>
    </xf>
    <xf numFmtId="164" fontId="39" fillId="32" borderId="54" xfId="59" applyFont="1" applyFill="1" applyBorder="1" applyAlignment="1">
      <alignment vertical="center"/>
    </xf>
    <xf numFmtId="0" fontId="40" fillId="0" borderId="54" xfId="0" applyFont="1" applyBorder="1" applyAlignment="1">
      <alignment horizontal="center" vertical="center" wrapText="1"/>
    </xf>
    <xf numFmtId="0" fontId="43" fillId="0" borderId="54" xfId="0" applyFont="1" applyBorder="1" applyAlignment="1">
      <alignment horizontal="center" vertical="center" wrapText="1"/>
    </xf>
    <xf numFmtId="0" fontId="43" fillId="0" borderId="54" xfId="0" applyFont="1" applyBorder="1" applyAlignment="1">
      <alignment vertical="center" wrapText="1"/>
    </xf>
    <xf numFmtId="0" fontId="32" fillId="0" borderId="0" xfId="0" applyFont="1"/>
    <xf numFmtId="0" fontId="43" fillId="0" borderId="0" xfId="0" applyFont="1" applyAlignment="1">
      <alignment vertical="center"/>
    </xf>
    <xf numFmtId="0" fontId="32" fillId="0" borderId="47" xfId="0" applyFont="1" applyBorder="1" applyAlignment="1">
      <alignment vertical="center"/>
    </xf>
    <xf numFmtId="0" fontId="33" fillId="0" borderId="0" xfId="0" applyFont="1" applyAlignment="1">
      <alignment vertical="center"/>
    </xf>
    <xf numFmtId="0" fontId="33" fillId="0" borderId="0" xfId="0" applyFont="1" applyAlignment="1">
      <alignment horizontal="center" vertical="center"/>
    </xf>
    <xf numFmtId="0" fontId="40" fillId="29" borderId="54" xfId="0" applyFont="1" applyFill="1" applyBorder="1" applyAlignment="1">
      <alignment horizontal="center" vertical="center" wrapText="1"/>
    </xf>
    <xf numFmtId="0" fontId="40" fillId="29" borderId="54" xfId="0" applyFont="1" applyFill="1" applyBorder="1" applyAlignment="1">
      <alignment horizontal="left" vertical="center" wrapText="1"/>
    </xf>
    <xf numFmtId="0" fontId="40" fillId="29" borderId="54" xfId="0" applyFont="1" applyFill="1" applyBorder="1" applyAlignment="1">
      <alignment vertical="center" wrapText="1"/>
    </xf>
    <xf numFmtId="0" fontId="40" fillId="30" borderId="42" xfId="0" applyFont="1" applyFill="1" applyBorder="1" applyAlignment="1">
      <alignment horizontal="center" vertical="center" wrapText="1"/>
    </xf>
    <xf numFmtId="0" fontId="40" fillId="30" borderId="46" xfId="0" applyFont="1" applyFill="1" applyBorder="1" applyAlignment="1">
      <alignment vertical="center" wrapText="1"/>
    </xf>
    <xf numFmtId="49" fontId="38" fillId="2" borderId="1" xfId="9" applyNumberFormat="1" applyFont="1" applyFill="1" applyBorder="1" applyAlignment="1">
      <alignment horizontal="center" vertical="center"/>
    </xf>
    <xf numFmtId="9" fontId="38" fillId="0" borderId="56" xfId="5" applyFont="1" applyFill="1" applyBorder="1" applyAlignment="1">
      <alignment horizontal="center" vertical="center"/>
    </xf>
    <xf numFmtId="9" fontId="38" fillId="0" borderId="57" xfId="5" applyFont="1" applyFill="1" applyBorder="1" applyAlignment="1">
      <alignment horizontal="center" vertical="center"/>
    </xf>
    <xf numFmtId="9" fontId="39" fillId="0" borderId="58" xfId="10" applyFont="1" applyBorder="1" applyAlignment="1">
      <alignment horizontal="center" vertical="center"/>
    </xf>
    <xf numFmtId="49" fontId="39" fillId="2" borderId="23" xfId="9" applyNumberFormat="1" applyFont="1" applyFill="1" applyBorder="1" applyAlignment="1">
      <alignment horizontal="center" vertical="center"/>
    </xf>
    <xf numFmtId="49" fontId="39" fillId="2" borderId="23" xfId="9" applyNumberFormat="1" applyFont="1" applyFill="1" applyBorder="1" applyAlignment="1">
      <alignment horizontal="right" vertical="center"/>
    </xf>
    <xf numFmtId="43" fontId="39" fillId="34" borderId="54" xfId="67" applyFont="1" applyFill="1" applyBorder="1" applyAlignment="1">
      <alignment vertical="center"/>
    </xf>
    <xf numFmtId="43" fontId="40" fillId="34" borderId="54" xfId="67" applyFont="1" applyFill="1" applyBorder="1" applyAlignment="1">
      <alignment horizontal="right" vertical="center"/>
    </xf>
    <xf numFmtId="10" fontId="37" fillId="33" borderId="18" xfId="68" applyNumberFormat="1" applyFont="1" applyFill="1" applyBorder="1" applyAlignment="1">
      <alignment vertical="center"/>
    </xf>
    <xf numFmtId="165" fontId="37" fillId="33" borderId="19" xfId="4" applyNumberFormat="1" applyFont="1" applyFill="1" applyBorder="1">
      <alignment vertical="center"/>
    </xf>
    <xf numFmtId="10" fontId="37" fillId="34" borderId="18" xfId="68" applyNumberFormat="1" applyFont="1" applyFill="1" applyBorder="1" applyAlignment="1">
      <alignment vertical="center"/>
    </xf>
    <xf numFmtId="165" fontId="37" fillId="34" borderId="19" xfId="4" applyNumberFormat="1" applyFont="1" applyFill="1" applyBorder="1">
      <alignment vertical="center"/>
    </xf>
    <xf numFmtId="0" fontId="37" fillId="28" borderId="42" xfId="1" applyFont="1" applyFill="1" applyBorder="1" applyAlignment="1">
      <alignment horizontal="center" vertical="center" wrapText="1"/>
    </xf>
    <xf numFmtId="10" fontId="37" fillId="28" borderId="46" xfId="1" applyNumberFormat="1" applyFont="1" applyFill="1" applyBorder="1" applyAlignment="1">
      <alignment horizontal="center" vertical="center" wrapText="1"/>
    </xf>
    <xf numFmtId="0" fontId="37" fillId="0" borderId="3" xfId="1" applyFont="1" applyBorder="1" applyAlignment="1">
      <alignment horizontal="center" vertical="center" wrapText="1"/>
    </xf>
    <xf numFmtId="0" fontId="37" fillId="0" borderId="6" xfId="1" applyFont="1" applyBorder="1" applyAlignment="1">
      <alignment horizontal="center" vertical="center"/>
    </xf>
    <xf numFmtId="49" fontId="37" fillId="0" borderId="6" xfId="1" applyNumberFormat="1" applyFont="1" applyBorder="1" applyAlignment="1">
      <alignment horizontal="center" vertical="center"/>
    </xf>
    <xf numFmtId="0" fontId="36" fillId="0" borderId="54" xfId="1" applyFont="1" applyBorder="1" applyAlignment="1">
      <alignment horizontal="center" vertical="center"/>
    </xf>
    <xf numFmtId="49" fontId="36" fillId="0" borderId="54" xfId="1" applyNumberFormat="1" applyFont="1" applyBorder="1" applyAlignment="1">
      <alignment horizontal="center" vertical="center"/>
    </xf>
    <xf numFmtId="0" fontId="36" fillId="0" borderId="54" xfId="1" applyFont="1" applyBorder="1" applyAlignment="1">
      <alignment horizontal="left" vertical="center" wrapText="1"/>
    </xf>
    <xf numFmtId="0" fontId="36" fillId="0" borderId="54" xfId="1" applyFont="1" applyBorder="1" applyAlignment="1">
      <alignment horizontal="center" vertical="center" wrapText="1"/>
    </xf>
    <xf numFmtId="164" fontId="36" fillId="0" borderId="54" xfId="59" applyFont="1" applyBorder="1" applyAlignment="1">
      <alignment horizontal="right" vertical="center"/>
    </xf>
    <xf numFmtId="164" fontId="36" fillId="0" borderId="54" xfId="59" applyFont="1" applyBorder="1" applyAlignment="1">
      <alignment horizontal="left" vertical="center" wrapText="1"/>
    </xf>
    <xf numFmtId="164" fontId="36" fillId="0" borderId="13" xfId="59" applyFont="1" applyBorder="1" applyAlignment="1">
      <alignment horizontal="right" vertical="center"/>
    </xf>
    <xf numFmtId="164" fontId="36" fillId="0" borderId="0" xfId="59" applyFont="1" applyBorder="1" applyAlignment="1">
      <alignment horizontal="right" vertical="center"/>
    </xf>
    <xf numFmtId="164" fontId="36" fillId="0" borderId="0" xfId="59" applyFont="1" applyBorder="1" applyAlignment="1">
      <alignment horizontal="left" vertical="center" wrapText="1"/>
    </xf>
    <xf numFmtId="0" fontId="39" fillId="0" borderId="0" xfId="0" applyFont="1" applyAlignment="1">
      <alignment horizontal="left" vertical="center"/>
    </xf>
    <xf numFmtId="0" fontId="38" fillId="0" borderId="0" xfId="0" applyFont="1" applyAlignment="1">
      <alignment horizontal="left" vertical="center"/>
    </xf>
    <xf numFmtId="0" fontId="38" fillId="0" borderId="0" xfId="0" applyFont="1" applyAlignment="1">
      <alignment horizontal="center" vertical="center"/>
    </xf>
    <xf numFmtId="0" fontId="38" fillId="29" borderId="8" xfId="1" applyFont="1" applyFill="1" applyBorder="1" applyAlignment="1">
      <alignment horizontal="center" vertical="center"/>
    </xf>
    <xf numFmtId="4" fontId="38" fillId="29" borderId="10" xfId="3" applyNumberFormat="1" applyFont="1" applyFill="1" applyBorder="1" applyAlignment="1">
      <alignment horizontal="center" vertical="center"/>
    </xf>
    <xf numFmtId="164" fontId="37" fillId="30" borderId="22" xfId="3" applyFont="1" applyFill="1" applyBorder="1" applyAlignment="1">
      <alignment vertical="center"/>
    </xf>
    <xf numFmtId="0" fontId="32" fillId="0" borderId="4" xfId="0" applyFont="1" applyBorder="1" applyAlignment="1">
      <alignment vertical="center"/>
    </xf>
    <xf numFmtId="0" fontId="32" fillId="0" borderId="3" xfId="0" applyFont="1" applyBorder="1" applyAlignment="1">
      <alignment vertical="center"/>
    </xf>
    <xf numFmtId="0" fontId="32" fillId="0" borderId="63" xfId="0" applyFont="1" applyBorder="1" applyAlignment="1">
      <alignment horizontal="center" vertical="center"/>
    </xf>
    <xf numFmtId="0" fontId="32" fillId="0" borderId="47" xfId="0" applyFont="1" applyBorder="1" applyAlignment="1">
      <alignment horizontal="center" vertical="center"/>
    </xf>
    <xf numFmtId="0" fontId="32" fillId="0" borderId="3" xfId="0" applyFont="1" applyBorder="1" applyAlignment="1">
      <alignment horizontal="left" vertical="center"/>
    </xf>
    <xf numFmtId="0" fontId="33" fillId="0" borderId="11" xfId="0" applyFont="1" applyBorder="1" applyAlignment="1">
      <alignment vertical="center"/>
    </xf>
    <xf numFmtId="0" fontId="33" fillId="0" borderId="54" xfId="0" applyFont="1" applyBorder="1" applyAlignment="1">
      <alignment vertical="center"/>
    </xf>
    <xf numFmtId="0" fontId="33" fillId="0" borderId="42" xfId="0" applyFont="1" applyBorder="1" applyAlignment="1">
      <alignment vertical="center"/>
    </xf>
    <xf numFmtId="0" fontId="33" fillId="0" borderId="13" xfId="0" applyFont="1" applyBorder="1" applyAlignment="1">
      <alignment horizontal="center" vertical="center"/>
    </xf>
    <xf numFmtId="0" fontId="32" fillId="0" borderId="11" xfId="0" applyFont="1" applyBorder="1" applyAlignment="1">
      <alignment vertical="center"/>
    </xf>
    <xf numFmtId="49" fontId="32" fillId="0" borderId="54" xfId="0" applyNumberFormat="1" applyFont="1" applyBorder="1" applyAlignment="1">
      <alignment horizontal="center" vertical="center"/>
    </xf>
    <xf numFmtId="0" fontId="32" fillId="0" borderId="42" xfId="0" applyFont="1" applyBorder="1" applyAlignment="1">
      <alignment vertical="center"/>
    </xf>
    <xf numFmtId="0" fontId="32" fillId="0" borderId="13" xfId="0" applyFont="1" applyBorder="1" applyAlignment="1">
      <alignment horizontal="center" vertical="center"/>
    </xf>
    <xf numFmtId="0" fontId="41" fillId="0" borderId="50" xfId="0" applyFont="1" applyBorder="1" applyAlignment="1">
      <alignment vertical="center"/>
    </xf>
    <xf numFmtId="0" fontId="41" fillId="0" borderId="41" xfId="0" applyFont="1" applyBorder="1" applyAlignment="1">
      <alignment vertical="center"/>
    </xf>
    <xf numFmtId="0" fontId="32" fillId="0" borderId="40" xfId="0" applyFont="1" applyBorder="1" applyAlignment="1">
      <alignment vertical="center"/>
    </xf>
    <xf numFmtId="0" fontId="48" fillId="0" borderId="0" xfId="0" applyFont="1" applyAlignment="1">
      <alignment vertical="center"/>
    </xf>
    <xf numFmtId="0" fontId="29" fillId="0" borderId="0" xfId="0" applyFont="1" applyAlignment="1">
      <alignment horizontal="center" vertical="center" wrapText="1"/>
    </xf>
    <xf numFmtId="165" fontId="29" fillId="0" borderId="0" xfId="0" applyNumberFormat="1" applyFont="1" applyAlignment="1">
      <alignment horizontal="center" vertical="center" wrapText="1"/>
    </xf>
    <xf numFmtId="0" fontId="6" fillId="0" borderId="0" xfId="0" applyFont="1" applyAlignment="1">
      <alignment vertical="center"/>
    </xf>
    <xf numFmtId="0" fontId="49" fillId="0" borderId="0" xfId="0" applyFont="1" applyAlignment="1">
      <alignment vertical="center" wrapText="1"/>
    </xf>
    <xf numFmtId="0" fontId="32" fillId="0" borderId="0" xfId="0" applyFont="1" applyAlignment="1">
      <alignment horizontal="left" vertical="center" wrapText="1"/>
    </xf>
    <xf numFmtId="0" fontId="2" fillId="0" borderId="0" xfId="1" applyFont="1" applyAlignment="1">
      <alignment horizontal="center" vertical="center"/>
    </xf>
    <xf numFmtId="0" fontId="3" fillId="0" borderId="0" xfId="1" applyFont="1" applyAlignment="1">
      <alignment horizontal="center" vertical="center"/>
    </xf>
    <xf numFmtId="0" fontId="32" fillId="0" borderId="0" xfId="0" applyFont="1" applyAlignment="1">
      <alignment horizontal="center" vertical="center" wrapText="1"/>
    </xf>
    <xf numFmtId="10" fontId="0" fillId="0" borderId="0" xfId="68" applyNumberFormat="1" applyFont="1" applyAlignment="1">
      <alignment vertical="center" wrapText="1"/>
    </xf>
    <xf numFmtId="0" fontId="0" fillId="0" borderId="0" xfId="0" applyAlignment="1">
      <alignment horizontal="center" vertical="center" wrapText="1"/>
    </xf>
    <xf numFmtId="10" fontId="0" fillId="0" borderId="0" xfId="68" applyNumberFormat="1" applyFont="1" applyAlignment="1">
      <alignment horizontal="center" vertical="center" wrapText="1"/>
    </xf>
    <xf numFmtId="10" fontId="0" fillId="0" borderId="0" xfId="68" applyNumberFormat="1" applyFont="1" applyAlignment="1">
      <alignment horizontal="center" vertical="center"/>
    </xf>
    <xf numFmtId="49" fontId="6" fillId="0" borderId="0" xfId="0" applyNumberFormat="1" applyFont="1" applyAlignment="1">
      <alignment vertical="center"/>
    </xf>
    <xf numFmtId="0" fontId="6" fillId="0" borderId="0" xfId="0" applyFont="1" applyAlignment="1">
      <alignment vertical="center" wrapText="1"/>
    </xf>
    <xf numFmtId="0" fontId="4" fillId="0" borderId="0" xfId="0" applyFont="1" applyAlignment="1">
      <alignment horizontal="left" vertical="center"/>
    </xf>
    <xf numFmtId="0" fontId="6" fillId="0" borderId="73" xfId="0" applyFont="1" applyBorder="1" applyAlignment="1">
      <alignment horizontal="center" vertical="center"/>
    </xf>
    <xf numFmtId="10" fontId="6" fillId="0" borderId="67" xfId="0" applyNumberFormat="1" applyFont="1" applyBorder="1" applyAlignment="1">
      <alignment horizontal="center" vertical="center"/>
    </xf>
    <xf numFmtId="10" fontId="6" fillId="0" borderId="68" xfId="0" applyNumberFormat="1" applyFont="1" applyBorder="1" applyAlignment="1">
      <alignment horizontal="center" vertical="center"/>
    </xf>
    <xf numFmtId="10" fontId="6" fillId="0" borderId="69" xfId="0" applyNumberFormat="1" applyFont="1" applyBorder="1" applyAlignment="1">
      <alignment horizontal="center" vertical="center"/>
    </xf>
    <xf numFmtId="10" fontId="50" fillId="0" borderId="71" xfId="0" applyNumberFormat="1" applyFont="1" applyBorder="1" applyAlignment="1">
      <alignment horizontal="center" vertical="center"/>
    </xf>
    <xf numFmtId="10" fontId="32" fillId="0" borderId="0" xfId="0" applyNumberFormat="1" applyFont="1" applyAlignment="1">
      <alignment vertical="center"/>
    </xf>
    <xf numFmtId="0" fontId="6" fillId="0" borderId="0" xfId="0" applyFont="1" applyAlignment="1">
      <alignment horizontal="center" vertical="center"/>
    </xf>
    <xf numFmtId="0" fontId="32" fillId="0" borderId="0" xfId="0" applyFont="1" applyAlignment="1">
      <alignment horizontal="right" vertical="center"/>
    </xf>
    <xf numFmtId="0" fontId="6" fillId="0" borderId="72" xfId="0" applyFont="1" applyBorder="1" applyAlignment="1">
      <alignment horizontal="center" vertical="center"/>
    </xf>
    <xf numFmtId="0" fontId="6" fillId="0" borderId="75" xfId="0" applyFont="1" applyBorder="1" applyAlignment="1">
      <alignment horizontal="center" vertical="center"/>
    </xf>
    <xf numFmtId="0" fontId="4" fillId="32" borderId="74" xfId="0" applyFont="1" applyFill="1" applyBorder="1" applyAlignment="1">
      <alignment horizontal="left" vertical="center"/>
    </xf>
    <xf numFmtId="0" fontId="4" fillId="32" borderId="75" xfId="0" applyFont="1" applyFill="1" applyBorder="1" applyAlignment="1">
      <alignment horizontal="center" vertical="center"/>
    </xf>
    <xf numFmtId="0" fontId="4" fillId="32" borderId="0" xfId="0" applyFont="1" applyFill="1" applyAlignment="1">
      <alignment vertical="center"/>
    </xf>
    <xf numFmtId="0" fontId="0" fillId="0" borderId="0" xfId="0" applyAlignment="1">
      <alignment horizontal="left" vertical="center"/>
    </xf>
    <xf numFmtId="0" fontId="52" fillId="0" borderId="0" xfId="0" applyFont="1" applyAlignment="1">
      <alignment vertical="center"/>
    </xf>
    <xf numFmtId="0" fontId="32" fillId="0" borderId="76" xfId="0" applyFont="1" applyBorder="1" applyAlignment="1">
      <alignment horizontal="center" vertical="center"/>
    </xf>
    <xf numFmtId="0" fontId="6" fillId="0" borderId="77" xfId="0" applyFont="1" applyBorder="1" applyAlignment="1">
      <alignment vertical="center"/>
    </xf>
    <xf numFmtId="10" fontId="32" fillId="0" borderId="78" xfId="0" applyNumberFormat="1" applyFont="1" applyBorder="1" applyAlignment="1">
      <alignment horizontal="center" vertical="center"/>
    </xf>
    <xf numFmtId="0" fontId="32" fillId="0" borderId="76" xfId="0" applyFont="1" applyBorder="1" applyAlignment="1">
      <alignment vertical="center"/>
    </xf>
    <xf numFmtId="0" fontId="32" fillId="0" borderId="77" xfId="0" applyFont="1" applyBorder="1" applyAlignment="1">
      <alignment vertical="center"/>
    </xf>
    <xf numFmtId="10" fontId="32" fillId="32" borderId="78" xfId="0" applyNumberFormat="1" applyFont="1" applyFill="1" applyBorder="1" applyAlignment="1">
      <alignment horizontal="center" vertical="center"/>
    </xf>
    <xf numFmtId="0" fontId="51" fillId="0" borderId="77" xfId="0" applyFont="1" applyBorder="1" applyAlignment="1">
      <alignment vertical="center"/>
    </xf>
    <xf numFmtId="10" fontId="32" fillId="0" borderId="78" xfId="68" applyNumberFormat="1" applyFont="1" applyBorder="1" applyAlignment="1">
      <alignment horizontal="center" vertical="center"/>
    </xf>
    <xf numFmtId="0" fontId="6" fillId="0" borderId="49" xfId="0" applyFont="1" applyBorder="1" applyAlignment="1">
      <alignment vertical="center"/>
    </xf>
    <xf numFmtId="0" fontId="6" fillId="0" borderId="70" xfId="0" applyFont="1" applyBorder="1" applyAlignment="1">
      <alignment horizontal="right" vertical="center"/>
    </xf>
    <xf numFmtId="0" fontId="6" fillId="0" borderId="0" xfId="0" applyFont="1" applyAlignment="1">
      <alignment horizontal="left" vertical="center"/>
    </xf>
    <xf numFmtId="164" fontId="36" fillId="0" borderId="80" xfId="59" applyFont="1" applyFill="1" applyBorder="1" applyAlignment="1">
      <alignment horizontal="left" vertical="center" wrapText="1"/>
    </xf>
    <xf numFmtId="164" fontId="36" fillId="0" borderId="81" xfId="59" applyFont="1" applyFill="1" applyBorder="1" applyAlignment="1">
      <alignment horizontal="left" vertical="center" wrapText="1"/>
    </xf>
    <xf numFmtId="49" fontId="6" fillId="0" borderId="0" xfId="0" applyNumberFormat="1" applyFont="1"/>
    <xf numFmtId="0" fontId="6" fillId="0" borderId="0" xfId="0" applyFont="1"/>
    <xf numFmtId="0" fontId="4" fillId="0" borderId="0" xfId="0" applyFont="1"/>
    <xf numFmtId="49" fontId="6" fillId="0" borderId="0" xfId="0" applyNumberFormat="1" applyFont="1" applyAlignment="1">
      <alignment horizontal="left"/>
    </xf>
    <xf numFmtId="0" fontId="6" fillId="0" borderId="0" xfId="0" applyFont="1" applyAlignment="1">
      <alignment wrapText="1"/>
    </xf>
    <xf numFmtId="0" fontId="4" fillId="0" borderId="0" xfId="0" applyFont="1" applyAlignment="1">
      <alignment horizontal="left"/>
    </xf>
    <xf numFmtId="0" fontId="4" fillId="0" borderId="74" xfId="0" applyFont="1" applyBorder="1" applyAlignment="1">
      <alignment horizontal="left" vertical="center"/>
    </xf>
    <xf numFmtId="0" fontId="6" fillId="0" borderId="79" xfId="0" applyFont="1" applyBorder="1" applyAlignment="1">
      <alignment vertical="center"/>
    </xf>
    <xf numFmtId="0" fontId="32" fillId="0" borderId="79" xfId="0" applyFont="1" applyBorder="1" applyAlignment="1">
      <alignment vertical="center"/>
    </xf>
    <xf numFmtId="0" fontId="6" fillId="0" borderId="0" xfId="0" applyFont="1" applyAlignment="1">
      <alignment horizontal="center"/>
    </xf>
    <xf numFmtId="0" fontId="32" fillId="0" borderId="0" xfId="0" applyFont="1" applyAlignment="1">
      <alignment horizontal="right"/>
    </xf>
    <xf numFmtId="0" fontId="53" fillId="0" borderId="0" xfId="0" applyFont="1"/>
    <xf numFmtId="0" fontId="37" fillId="28" borderId="79" xfId="1" applyFont="1" applyFill="1" applyBorder="1" applyAlignment="1">
      <alignment horizontal="center" vertical="center" wrapText="1"/>
    </xf>
    <xf numFmtId="10" fontId="37" fillId="28" borderId="79" xfId="1" applyNumberFormat="1" applyFont="1" applyFill="1" applyBorder="1" applyAlignment="1">
      <alignment horizontal="center" vertical="center" wrapText="1"/>
    </xf>
    <xf numFmtId="43" fontId="39" fillId="33" borderId="54" xfId="67" applyFont="1" applyFill="1" applyBorder="1" applyAlignment="1">
      <alignment vertical="center"/>
    </xf>
    <xf numFmtId="43" fontId="40" fillId="33" borderId="54" xfId="67" applyFont="1" applyFill="1" applyBorder="1" applyAlignment="1">
      <alignment horizontal="right" vertical="center"/>
    </xf>
    <xf numFmtId="0" fontId="36" fillId="32" borderId="87" xfId="1" applyFont="1" applyFill="1" applyBorder="1" applyAlignment="1">
      <alignment vertical="center"/>
    </xf>
    <xf numFmtId="0" fontId="36" fillId="32" borderId="87" xfId="1" applyFont="1" applyFill="1" applyBorder="1" applyAlignment="1">
      <alignment horizontal="center" vertical="center"/>
    </xf>
    <xf numFmtId="10" fontId="36" fillId="32" borderId="87" xfId="1" applyNumberFormat="1" applyFont="1" applyFill="1" applyBorder="1" applyAlignment="1">
      <alignment horizontal="center" vertical="center"/>
    </xf>
    <xf numFmtId="0" fontId="37" fillId="0" borderId="4" xfId="1" applyFont="1" applyBorder="1" applyAlignment="1">
      <alignment vertical="center"/>
    </xf>
    <xf numFmtId="0" fontId="4" fillId="32" borderId="74" xfId="0" applyFont="1" applyFill="1" applyBorder="1" applyAlignment="1">
      <alignment horizontal="left" vertical="center" wrapText="1"/>
    </xf>
    <xf numFmtId="49" fontId="0" fillId="26" borderId="45" xfId="0" applyNumberFormat="1" applyFill="1" applyBorder="1" applyAlignment="1">
      <alignment horizontal="left" vertical="center"/>
    </xf>
    <xf numFmtId="0" fontId="0" fillId="0" borderId="45" xfId="0" applyBorder="1" applyAlignment="1">
      <alignment vertical="center" wrapText="1"/>
    </xf>
    <xf numFmtId="0" fontId="0" fillId="0" borderId="45" xfId="0" applyBorder="1" applyAlignment="1">
      <alignment horizontal="center" vertical="center"/>
    </xf>
    <xf numFmtId="4" fontId="0" fillId="0" borderId="45" xfId="0" applyNumberFormat="1" applyBorder="1" applyAlignment="1">
      <alignment vertical="center"/>
    </xf>
    <xf numFmtId="0" fontId="54" fillId="0" borderId="0" xfId="0" applyFont="1" applyAlignment="1">
      <alignment horizontal="center"/>
    </xf>
    <xf numFmtId="0" fontId="54" fillId="0" borderId="0" xfId="0" applyFont="1" applyAlignment="1">
      <alignment wrapText="1"/>
    </xf>
    <xf numFmtId="4" fontId="54" fillId="0" borderId="0" xfId="0" applyNumberFormat="1" applyFont="1" applyAlignment="1">
      <alignment horizontal="center"/>
    </xf>
    <xf numFmtId="49" fontId="0" fillId="0" borderId="0" xfId="0" applyNumberFormat="1" applyAlignment="1">
      <alignment vertical="center"/>
    </xf>
    <xf numFmtId="1" fontId="37" fillId="0" borderId="0" xfId="1" applyNumberFormat="1" applyFont="1" applyAlignment="1">
      <alignment horizontal="center" vertical="center"/>
    </xf>
    <xf numFmtId="1" fontId="37" fillId="0" borderId="0" xfId="1" applyNumberFormat="1" applyFont="1" applyAlignment="1">
      <alignment vertical="center"/>
    </xf>
    <xf numFmtId="1" fontId="36" fillId="0" borderId="0" xfId="1" applyNumberFormat="1" applyFont="1" applyAlignment="1">
      <alignment vertical="center"/>
    </xf>
    <xf numFmtId="1" fontId="36" fillId="0" borderId="0" xfId="1" applyNumberFormat="1" applyFont="1" applyAlignment="1">
      <alignment horizontal="left" vertical="center"/>
    </xf>
    <xf numFmtId="1" fontId="36" fillId="0" borderId="0" xfId="1" applyNumberFormat="1" applyFont="1" applyAlignment="1">
      <alignment vertical="center" wrapText="1"/>
    </xf>
    <xf numFmtId="1" fontId="37" fillId="30" borderId="21" xfId="2" applyNumberFormat="1" applyFont="1" applyFill="1" applyBorder="1" applyAlignment="1">
      <alignment horizontal="center" vertical="center"/>
    </xf>
    <xf numFmtId="1" fontId="37" fillId="29" borderId="15" xfId="2" applyNumberFormat="1" applyFont="1" applyFill="1" applyBorder="1" applyAlignment="1">
      <alignment vertical="center" wrapText="1"/>
    </xf>
    <xf numFmtId="1" fontId="36" fillId="0" borderId="0" xfId="1" applyNumberFormat="1" applyFont="1" applyAlignment="1">
      <alignment horizontal="center" vertical="center"/>
    </xf>
    <xf numFmtId="1" fontId="0" fillId="0" borderId="0" xfId="0" applyNumberFormat="1" applyAlignment="1">
      <alignment horizontal="left" vertical="center"/>
    </xf>
    <xf numFmtId="44" fontId="37" fillId="0" borderId="0" xfId="69" applyFont="1" applyAlignment="1">
      <alignment horizontal="center" vertical="center"/>
    </xf>
    <xf numFmtId="44" fontId="36" fillId="0" borderId="0" xfId="69" applyFont="1" applyAlignment="1">
      <alignment vertical="center" wrapText="1"/>
    </xf>
    <xf numFmtId="44" fontId="36" fillId="0" borderId="0" xfId="69" applyFont="1" applyAlignment="1">
      <alignment vertical="center"/>
    </xf>
    <xf numFmtId="44" fontId="37" fillId="30" borderId="40" xfId="69" applyFont="1" applyFill="1" applyBorder="1" applyAlignment="1">
      <alignment vertical="center"/>
    </xf>
    <xf numFmtId="44" fontId="36" fillId="0" borderId="40" xfId="69" applyFont="1" applyBorder="1" applyAlignment="1">
      <alignment horizontal="right" vertical="center"/>
    </xf>
    <xf numFmtId="44" fontId="36" fillId="0" borderId="40" xfId="69" applyFont="1" applyFill="1" applyBorder="1" applyAlignment="1">
      <alignment horizontal="right" vertical="center"/>
    </xf>
    <xf numFmtId="44" fontId="37" fillId="30" borderId="52" xfId="69" applyFont="1" applyFill="1" applyBorder="1" applyAlignment="1">
      <alignment vertical="center"/>
    </xf>
    <xf numFmtId="44" fontId="36" fillId="0" borderId="48" xfId="69" applyFont="1" applyFill="1" applyBorder="1" applyAlignment="1">
      <alignment horizontal="right" vertical="center"/>
    </xf>
    <xf numFmtId="44" fontId="37" fillId="29" borderId="16" xfId="69" applyFont="1" applyFill="1" applyBorder="1" applyAlignment="1">
      <alignment vertical="center"/>
    </xf>
    <xf numFmtId="44" fontId="37" fillId="0" borderId="0" xfId="69" applyFont="1" applyBorder="1" applyAlignment="1">
      <alignment horizontal="left" vertical="center"/>
    </xf>
    <xf numFmtId="0" fontId="36" fillId="0" borderId="0" xfId="1" applyFont="1" applyBorder="1" applyAlignment="1">
      <alignment horizontal="center" vertical="center"/>
    </xf>
    <xf numFmtId="0" fontId="37" fillId="0" borderId="0" xfId="1" applyFont="1" applyBorder="1" applyAlignment="1">
      <alignment vertical="center" wrapText="1"/>
    </xf>
    <xf numFmtId="1" fontId="37" fillId="0" borderId="0" xfId="1" applyNumberFormat="1" applyFont="1" applyBorder="1" applyAlignment="1">
      <alignment horizontal="left" vertical="center"/>
    </xf>
    <xf numFmtId="49" fontId="37" fillId="0" borderId="0" xfId="1" applyNumberFormat="1" applyFont="1" applyBorder="1" applyAlignment="1">
      <alignment horizontal="left" vertical="center"/>
    </xf>
    <xf numFmtId="49" fontId="37" fillId="0" borderId="0" xfId="1" applyNumberFormat="1" applyFont="1" applyBorder="1" applyAlignment="1">
      <alignment vertical="center"/>
    </xf>
    <xf numFmtId="49" fontId="37" fillId="0" borderId="0" xfId="1" applyNumberFormat="1" applyFont="1" applyBorder="1" applyAlignment="1">
      <alignment vertical="center" wrapText="1"/>
    </xf>
    <xf numFmtId="0" fontId="37" fillId="30" borderId="76" xfId="1" applyFont="1" applyFill="1" applyBorder="1" applyAlignment="1">
      <alignment horizontal="center" vertical="center"/>
    </xf>
    <xf numFmtId="0" fontId="37" fillId="30" borderId="87" xfId="2" applyFont="1" applyFill="1" applyBorder="1" applyAlignment="1">
      <alignment horizontal="center" vertical="center"/>
    </xf>
    <xf numFmtId="1" fontId="37" fillId="30" borderId="87" xfId="2" applyNumberFormat="1" applyFont="1" applyFill="1" applyBorder="1" applyAlignment="1">
      <alignment horizontal="center" vertical="center"/>
    </xf>
    <xf numFmtId="0" fontId="37" fillId="30" borderId="87" xfId="2" applyFont="1" applyFill="1" applyBorder="1" applyAlignment="1">
      <alignment vertical="center" wrapText="1"/>
    </xf>
    <xf numFmtId="4" fontId="37" fillId="30" borderId="87" xfId="2" applyNumberFormat="1" applyFont="1" applyFill="1" applyBorder="1" applyAlignment="1">
      <alignment vertical="center"/>
    </xf>
    <xf numFmtId="164" fontId="36" fillId="30" borderId="87" xfId="3" applyFont="1" applyFill="1" applyBorder="1" applyAlignment="1">
      <alignment horizontal="right" vertical="center"/>
    </xf>
    <xf numFmtId="0" fontId="36" fillId="0" borderId="76" xfId="1" applyFont="1" applyBorder="1" applyAlignment="1">
      <alignment horizontal="center" vertical="center"/>
    </xf>
    <xf numFmtId="0" fontId="36" fillId="0" borderId="87" xfId="1" applyFont="1" applyBorder="1" applyAlignment="1">
      <alignment horizontal="center" vertical="center"/>
    </xf>
    <xf numFmtId="1" fontId="36" fillId="0" borderId="87" xfId="1" applyNumberFormat="1" applyFont="1" applyBorder="1" applyAlignment="1">
      <alignment horizontal="center" vertical="center"/>
    </xf>
    <xf numFmtId="0" fontId="36" fillId="0" borderId="87" xfId="1" applyFont="1" applyBorder="1" applyAlignment="1">
      <alignment horizontal="left" vertical="center" wrapText="1"/>
    </xf>
    <xf numFmtId="164" fontId="36" fillId="0" borderId="87" xfId="59" applyFont="1" applyBorder="1" applyAlignment="1">
      <alignment horizontal="right" vertical="center"/>
    </xf>
    <xf numFmtId="43" fontId="36" fillId="0" borderId="87" xfId="67" applyFont="1" applyBorder="1" applyAlignment="1">
      <alignment horizontal="left" vertical="center" wrapText="1"/>
    </xf>
    <xf numFmtId="164" fontId="3" fillId="0" borderId="87" xfId="59" applyFont="1" applyBorder="1" applyAlignment="1">
      <alignment horizontal="center" vertical="center" wrapText="1"/>
    </xf>
    <xf numFmtId="0" fontId="36" fillId="0" borderId="80" xfId="1" applyFont="1" applyBorder="1" applyAlignment="1">
      <alignment horizontal="center" vertical="center"/>
    </xf>
    <xf numFmtId="1" fontId="36" fillId="0" borderId="80" xfId="1" applyNumberFormat="1" applyFont="1" applyBorder="1" applyAlignment="1">
      <alignment horizontal="center" vertical="center"/>
    </xf>
    <xf numFmtId="0" fontId="36" fillId="0" borderId="80" xfId="1" applyFont="1" applyBorder="1" applyAlignment="1">
      <alignment horizontal="left" vertical="center" wrapText="1"/>
    </xf>
    <xf numFmtId="164" fontId="36" fillId="0" borderId="80" xfId="59" applyFont="1" applyFill="1" applyBorder="1" applyAlignment="1">
      <alignment horizontal="right" vertical="center"/>
    </xf>
    <xf numFmtId="164" fontId="3" fillId="0" borderId="80" xfId="59" applyFont="1" applyFill="1" applyBorder="1" applyAlignment="1">
      <alignment horizontal="center" vertical="center" wrapText="1"/>
    </xf>
    <xf numFmtId="164" fontId="36" fillId="0" borderId="87" xfId="59" applyFont="1" applyBorder="1" applyAlignment="1">
      <alignment horizontal="left" vertical="center" wrapText="1"/>
    </xf>
    <xf numFmtId="0" fontId="36" fillId="0" borderId="55" xfId="1" applyFont="1" applyBorder="1" applyAlignment="1">
      <alignment horizontal="center" vertical="center"/>
    </xf>
    <xf numFmtId="1" fontId="36" fillId="0" borderId="55" xfId="1" applyNumberFormat="1" applyFont="1" applyBorder="1" applyAlignment="1">
      <alignment horizontal="center" vertical="center"/>
    </xf>
    <xf numFmtId="164" fontId="3" fillId="0" borderId="55" xfId="59" applyFont="1" applyBorder="1" applyAlignment="1">
      <alignment horizontal="center" vertical="center" wrapText="1"/>
    </xf>
    <xf numFmtId="1" fontId="36" fillId="0" borderId="87" xfId="67" applyNumberFormat="1" applyFont="1" applyBorder="1" applyAlignment="1">
      <alignment horizontal="center" vertical="center"/>
    </xf>
    <xf numFmtId="0" fontId="36" fillId="0" borderId="81" xfId="1" applyFont="1" applyBorder="1" applyAlignment="1">
      <alignment horizontal="center" vertical="center"/>
    </xf>
    <xf numFmtId="1" fontId="36" fillId="0" borderId="81" xfId="1" applyNumberFormat="1" applyFont="1" applyBorder="1" applyAlignment="1">
      <alignment horizontal="center" vertical="center"/>
    </xf>
    <xf numFmtId="0" fontId="36" fillId="0" borderId="81" xfId="1" applyFont="1" applyBorder="1" applyAlignment="1">
      <alignment horizontal="left" vertical="center" wrapText="1"/>
    </xf>
    <xf numFmtId="164" fontId="36" fillId="0" borderId="81" xfId="59" applyFont="1" applyFill="1" applyBorder="1" applyAlignment="1">
      <alignment horizontal="right" vertical="center"/>
    </xf>
    <xf numFmtId="164" fontId="3" fillId="0" borderId="81" xfId="59" applyFont="1" applyFill="1" applyBorder="1" applyAlignment="1">
      <alignment horizontal="center" vertical="center" wrapText="1"/>
    </xf>
    <xf numFmtId="43" fontId="43" fillId="0" borderId="87" xfId="67" applyFont="1" applyFill="1" applyBorder="1" applyAlignment="1">
      <alignment vertical="center"/>
    </xf>
    <xf numFmtId="43" fontId="39" fillId="0" borderId="87" xfId="67" applyFont="1" applyFill="1" applyBorder="1" applyAlignment="1">
      <alignment vertical="center"/>
    </xf>
    <xf numFmtId="164" fontId="39" fillId="0" borderId="87" xfId="59" applyFont="1" applyFill="1" applyBorder="1" applyAlignment="1">
      <alignment vertical="center"/>
    </xf>
    <xf numFmtId="164" fontId="37" fillId="30" borderId="87" xfId="3" applyFont="1" applyFill="1" applyBorder="1" applyAlignment="1">
      <alignment vertical="center"/>
    </xf>
    <xf numFmtId="43" fontId="39" fillId="30" borderId="87" xfId="67" applyFont="1" applyFill="1" applyBorder="1" applyAlignment="1">
      <alignment vertical="center"/>
    </xf>
    <xf numFmtId="43" fontId="40" fillId="30" borderId="87" xfId="67" applyFont="1" applyFill="1" applyBorder="1" applyAlignment="1">
      <alignment horizontal="right" vertical="center"/>
    </xf>
    <xf numFmtId="43" fontId="39" fillId="33" borderId="87" xfId="67" applyFont="1" applyFill="1" applyBorder="1" applyAlignment="1">
      <alignment vertical="center"/>
    </xf>
    <xf numFmtId="43" fontId="40" fillId="33" borderId="87" xfId="67" applyFont="1" applyFill="1" applyBorder="1" applyAlignment="1">
      <alignment horizontal="right" vertical="center"/>
    </xf>
    <xf numFmtId="43" fontId="39" fillId="34" borderId="87" xfId="67" applyFont="1" applyFill="1" applyBorder="1" applyAlignment="1">
      <alignment vertical="center"/>
    </xf>
    <xf numFmtId="43" fontId="40" fillId="34" borderId="87" xfId="67" applyFont="1" applyFill="1" applyBorder="1" applyAlignment="1">
      <alignment horizontal="right" vertical="center"/>
    </xf>
    <xf numFmtId="49" fontId="38" fillId="2" borderId="26" xfId="9" applyNumberFormat="1" applyFont="1" applyFill="1" applyBorder="1" applyAlignment="1">
      <alignment horizontal="center" vertical="center"/>
    </xf>
    <xf numFmtId="164" fontId="38" fillId="0" borderId="15" xfId="3" applyFont="1" applyBorder="1" applyAlignment="1">
      <alignment horizontal="center" vertical="center"/>
    </xf>
    <xf numFmtId="164" fontId="38" fillId="0" borderId="88" xfId="3" applyFont="1" applyBorder="1" applyAlignment="1">
      <alignment horizontal="center" vertical="center"/>
    </xf>
    <xf numFmtId="0" fontId="0" fillId="0" borderId="0" xfId="0" applyBorder="1"/>
    <xf numFmtId="0" fontId="37" fillId="0" borderId="0" xfId="1" applyFont="1" applyBorder="1" applyAlignment="1">
      <alignment horizontal="center" vertical="center"/>
    </xf>
    <xf numFmtId="0" fontId="36" fillId="0" borderId="0" xfId="1" applyFont="1" applyBorder="1" applyAlignment="1">
      <alignment vertical="center"/>
    </xf>
    <xf numFmtId="0" fontId="37" fillId="0" borderId="0" xfId="1" applyFont="1" applyBorder="1" applyAlignment="1">
      <alignment vertical="center"/>
    </xf>
    <xf numFmtId="0" fontId="36" fillId="0" borderId="0" xfId="1" applyFont="1" applyBorder="1" applyAlignment="1">
      <alignment vertical="center" wrapText="1"/>
    </xf>
    <xf numFmtId="0" fontId="37" fillId="0" borderId="0" xfId="1" applyFont="1" applyBorder="1" applyAlignment="1">
      <alignment horizontal="left" vertical="center"/>
    </xf>
    <xf numFmtId="0" fontId="36" fillId="0" borderId="0" xfId="1" applyFont="1" applyBorder="1" applyAlignment="1">
      <alignment horizontal="left" vertical="center"/>
    </xf>
    <xf numFmtId="49" fontId="36" fillId="0" borderId="0" xfId="1" applyNumberFormat="1" applyFont="1" applyBorder="1" applyAlignment="1">
      <alignment horizontal="left" vertical="center"/>
    </xf>
    <xf numFmtId="0" fontId="37" fillId="0" borderId="0" xfId="1" applyFont="1" applyBorder="1" applyAlignment="1">
      <alignment horizontal="center" vertical="center" wrapText="1"/>
    </xf>
    <xf numFmtId="10" fontId="37" fillId="0" borderId="0" xfId="1" applyNumberFormat="1" applyFont="1" applyBorder="1" applyAlignment="1">
      <alignment horizontal="center" vertical="center" wrapText="1"/>
    </xf>
    <xf numFmtId="164" fontId="36" fillId="39" borderId="12" xfId="59" applyFont="1" applyFill="1" applyBorder="1" applyAlignment="1">
      <alignment horizontal="right" vertical="center"/>
    </xf>
    <xf numFmtId="164" fontId="36" fillId="39" borderId="40" xfId="59" applyFont="1" applyFill="1" applyBorder="1" applyAlignment="1">
      <alignment horizontal="right" vertical="center"/>
    </xf>
    <xf numFmtId="0" fontId="36" fillId="39" borderId="0" xfId="1" applyFont="1" applyFill="1" applyAlignment="1">
      <alignment vertical="center"/>
    </xf>
    <xf numFmtId="43" fontId="43" fillId="39" borderId="54" xfId="67" applyFont="1" applyFill="1" applyBorder="1" applyAlignment="1">
      <alignment vertical="center"/>
    </xf>
    <xf numFmtId="43" fontId="39" fillId="39" borderId="54" xfId="67" applyFont="1" applyFill="1" applyBorder="1" applyAlignment="1">
      <alignment vertical="center"/>
    </xf>
    <xf numFmtId="164" fontId="39" fillId="39" borderId="0" xfId="59" applyFont="1" applyFill="1" applyBorder="1" applyAlignment="1">
      <alignment vertical="center"/>
    </xf>
    <xf numFmtId="164" fontId="43" fillId="39" borderId="0" xfId="59" applyFont="1" applyFill="1" applyAlignment="1">
      <alignment vertical="center"/>
    </xf>
    <xf numFmtId="164" fontId="39" fillId="39" borderId="54" xfId="59" applyFont="1" applyFill="1" applyBorder="1" applyAlignment="1">
      <alignment vertical="center"/>
    </xf>
    <xf numFmtId="0" fontId="37" fillId="39" borderId="0" xfId="1" applyFont="1" applyFill="1" applyAlignment="1">
      <alignment vertical="center"/>
    </xf>
    <xf numFmtId="0" fontId="36" fillId="0" borderId="76" xfId="1" applyFont="1" applyFill="1" applyBorder="1" applyAlignment="1">
      <alignment horizontal="center" vertical="center"/>
    </xf>
    <xf numFmtId="0" fontId="36" fillId="0" borderId="87" xfId="1" applyFont="1" applyFill="1" applyBorder="1" applyAlignment="1">
      <alignment horizontal="center" vertical="center"/>
    </xf>
    <xf numFmtId="1" fontId="36" fillId="0" borderId="87" xfId="1" applyNumberFormat="1" applyFont="1" applyFill="1" applyBorder="1" applyAlignment="1">
      <alignment horizontal="center" vertical="center"/>
    </xf>
    <xf numFmtId="0" fontId="36" fillId="0" borderId="87" xfId="1" applyFont="1" applyFill="1" applyBorder="1" applyAlignment="1">
      <alignment horizontal="left" vertical="center" wrapText="1"/>
    </xf>
    <xf numFmtId="164" fontId="36" fillId="0" borderId="87" xfId="59" applyFont="1" applyFill="1" applyBorder="1" applyAlignment="1">
      <alignment horizontal="right" vertical="center"/>
    </xf>
    <xf numFmtId="43" fontId="36" fillId="0" borderId="87" xfId="67" applyFont="1" applyFill="1" applyBorder="1" applyAlignment="1">
      <alignment horizontal="left" vertical="center" wrapText="1"/>
    </xf>
    <xf numFmtId="164" fontId="3" fillId="0" borderId="87" xfId="59" applyFont="1" applyFill="1" applyBorder="1" applyAlignment="1">
      <alignment horizontal="center" vertical="center" wrapText="1"/>
    </xf>
    <xf numFmtId="0" fontId="36" fillId="0" borderId="0" xfId="1" applyFont="1" applyFill="1" applyAlignment="1">
      <alignment vertical="center"/>
    </xf>
    <xf numFmtId="164" fontId="36" fillId="0" borderId="87" xfId="59" applyFont="1" applyFill="1" applyBorder="1" applyAlignment="1">
      <alignment horizontal="left" vertical="center" wrapText="1"/>
    </xf>
    <xf numFmtId="0" fontId="37" fillId="0" borderId="0" xfId="1" applyFont="1" applyFill="1" applyAlignment="1">
      <alignment vertical="center"/>
    </xf>
    <xf numFmtId="164" fontId="36" fillId="0" borderId="87" xfId="3" applyFont="1" applyFill="1" applyBorder="1" applyAlignment="1">
      <alignment horizontal="right" vertical="center"/>
    </xf>
    <xf numFmtId="164" fontId="37" fillId="0" borderId="87" xfId="3" applyFont="1" applyFill="1" applyBorder="1" applyAlignment="1">
      <alignment vertical="center"/>
    </xf>
    <xf numFmtId="164" fontId="37" fillId="0" borderId="40" xfId="3" applyFont="1" applyFill="1" applyBorder="1" applyAlignment="1">
      <alignment vertical="center"/>
    </xf>
    <xf numFmtId="43" fontId="40" fillId="0" borderId="87" xfId="67" applyFont="1" applyFill="1" applyBorder="1" applyAlignment="1">
      <alignment horizontal="right" vertical="center"/>
    </xf>
    <xf numFmtId="164" fontId="43" fillId="0" borderId="0" xfId="59" applyFont="1" applyFill="1" applyBorder="1" applyAlignment="1">
      <alignment vertical="center"/>
    </xf>
    <xf numFmtId="0" fontId="37" fillId="37" borderId="76" xfId="1" applyFont="1" applyFill="1" applyBorder="1" applyAlignment="1">
      <alignment horizontal="center" vertical="center"/>
    </xf>
    <xf numFmtId="0" fontId="37" fillId="37" borderId="87" xfId="2" applyFont="1" applyFill="1" applyBorder="1" applyAlignment="1">
      <alignment horizontal="center" vertical="center"/>
    </xf>
    <xf numFmtId="1" fontId="37" fillId="37" borderId="87" xfId="2" applyNumberFormat="1" applyFont="1" applyFill="1" applyBorder="1" applyAlignment="1">
      <alignment horizontal="center" vertical="center"/>
    </xf>
    <xf numFmtId="0" fontId="37" fillId="37" borderId="87" xfId="2" applyFont="1" applyFill="1" applyBorder="1" applyAlignment="1">
      <alignment vertical="center" wrapText="1"/>
    </xf>
    <xf numFmtId="4" fontId="37" fillId="37" borderId="87" xfId="2" applyNumberFormat="1" applyFont="1" applyFill="1" applyBorder="1" applyAlignment="1">
      <alignment vertical="center"/>
    </xf>
    <xf numFmtId="164" fontId="36" fillId="37" borderId="87" xfId="3" applyFont="1" applyFill="1" applyBorder="1" applyAlignment="1">
      <alignment horizontal="right" vertical="center"/>
    </xf>
    <xf numFmtId="44" fontId="37" fillId="37" borderId="40" xfId="69" applyFont="1" applyFill="1" applyBorder="1" applyAlignment="1">
      <alignment vertical="center"/>
    </xf>
    <xf numFmtId="164" fontId="37" fillId="37" borderId="12" xfId="3" applyFont="1" applyFill="1" applyBorder="1" applyAlignment="1">
      <alignment vertical="center"/>
    </xf>
    <xf numFmtId="164" fontId="37" fillId="37" borderId="40" xfId="3" applyFont="1" applyFill="1" applyBorder="1" applyAlignment="1">
      <alignment vertical="center"/>
    </xf>
    <xf numFmtId="0" fontId="37" fillId="37" borderId="0" xfId="1" applyFont="1" applyFill="1" applyAlignment="1">
      <alignment vertical="center"/>
    </xf>
    <xf numFmtId="43" fontId="39" fillId="37" borderId="54" xfId="67" applyFont="1" applyFill="1" applyBorder="1" applyAlignment="1">
      <alignment vertical="center"/>
    </xf>
    <xf numFmtId="43" fontId="40" fillId="37" borderId="54" xfId="67" applyFont="1" applyFill="1" applyBorder="1" applyAlignment="1">
      <alignment horizontal="right" vertical="center"/>
    </xf>
    <xf numFmtId="164" fontId="38" fillId="37" borderId="0" xfId="59" applyFont="1" applyFill="1" applyBorder="1" applyAlignment="1">
      <alignment vertical="center"/>
    </xf>
    <xf numFmtId="164" fontId="43" fillId="37" borderId="0" xfId="59" applyFont="1" applyFill="1" applyBorder="1" applyAlignment="1">
      <alignment vertical="center"/>
    </xf>
    <xf numFmtId="0" fontId="37" fillId="37" borderId="20" xfId="1" applyFont="1" applyFill="1" applyBorder="1" applyAlignment="1">
      <alignment horizontal="center" vertical="center"/>
    </xf>
    <xf numFmtId="0" fontId="37" fillId="37" borderId="21" xfId="2" applyFont="1" applyFill="1" applyBorder="1" applyAlignment="1">
      <alignment horizontal="center" vertical="center"/>
    </xf>
    <xf numFmtId="1" fontId="37" fillId="37" borderId="21" xfId="2" applyNumberFormat="1" applyFont="1" applyFill="1" applyBorder="1" applyAlignment="1">
      <alignment horizontal="center" vertical="center"/>
    </xf>
    <xf numFmtId="0" fontId="37" fillId="37" borderId="21" xfId="2" applyFont="1" applyFill="1" applyBorder="1" applyAlignment="1">
      <alignment vertical="center" wrapText="1"/>
    </xf>
    <xf numFmtId="4" fontId="37" fillId="37" borderId="21" xfId="2" applyNumberFormat="1" applyFont="1" applyFill="1" applyBorder="1" applyAlignment="1">
      <alignment vertical="center"/>
    </xf>
    <xf numFmtId="164" fontId="36" fillId="37" borderId="21" xfId="3" applyFont="1" applyFill="1" applyBorder="1" applyAlignment="1">
      <alignment horizontal="right" vertical="center"/>
    </xf>
    <xf numFmtId="164" fontId="3" fillId="37" borderId="21" xfId="3" applyFont="1" applyFill="1" applyBorder="1" applyAlignment="1">
      <alignment horizontal="center" vertical="center"/>
    </xf>
    <xf numFmtId="44" fontId="37" fillId="37" borderId="52" xfId="69" applyFont="1" applyFill="1" applyBorder="1" applyAlignment="1">
      <alignment vertical="center"/>
    </xf>
    <xf numFmtId="164" fontId="37" fillId="37" borderId="21" xfId="3" applyFont="1" applyFill="1" applyBorder="1" applyAlignment="1">
      <alignment vertical="center"/>
    </xf>
    <xf numFmtId="164" fontId="37" fillId="37" borderId="52" xfId="3" applyFont="1" applyFill="1" applyBorder="1" applyAlignment="1">
      <alignment vertical="center"/>
    </xf>
    <xf numFmtId="164" fontId="37" fillId="37" borderId="54" xfId="3" applyFont="1" applyFill="1" applyBorder="1" applyAlignment="1">
      <alignment vertical="center"/>
    </xf>
    <xf numFmtId="164" fontId="39" fillId="37" borderId="0" xfId="59" applyFont="1" applyFill="1" applyBorder="1" applyAlignment="1">
      <alignment vertical="center"/>
    </xf>
    <xf numFmtId="164" fontId="43" fillId="37" borderId="0" xfId="59" applyFont="1" applyFill="1" applyAlignment="1">
      <alignment vertical="center"/>
    </xf>
    <xf numFmtId="0" fontId="0" fillId="0" borderId="87" xfId="0" applyBorder="1" applyAlignment="1">
      <alignment wrapText="1"/>
    </xf>
    <xf numFmtId="0" fontId="0" fillId="40" borderId="87" xfId="0" applyFill="1" applyBorder="1" applyAlignment="1">
      <alignment wrapText="1"/>
    </xf>
    <xf numFmtId="0" fontId="0" fillId="0" borderId="0" xfId="0" applyBorder="1" applyAlignment="1">
      <alignment wrapText="1"/>
    </xf>
    <xf numFmtId="0" fontId="0" fillId="41" borderId="87" xfId="0" applyFill="1" applyBorder="1" applyAlignment="1">
      <alignment wrapText="1"/>
    </xf>
    <xf numFmtId="0" fontId="0" fillId="41" borderId="0" xfId="0" applyFill="1" applyBorder="1" applyAlignment="1">
      <alignment wrapText="1"/>
    </xf>
    <xf numFmtId="0" fontId="0" fillId="0" borderId="0" xfId="0" applyBorder="1" applyAlignment="1">
      <alignment horizontal="right" wrapText="1"/>
    </xf>
    <xf numFmtId="0" fontId="0" fillId="34" borderId="87" xfId="0" applyFill="1" applyBorder="1" applyAlignment="1">
      <alignment wrapText="1"/>
    </xf>
    <xf numFmtId="0" fontId="0" fillId="42" borderId="87" xfId="0" applyFill="1" applyBorder="1"/>
    <xf numFmtId="0" fontId="0" fillId="0" borderId="0" xfId="0" applyAlignment="1">
      <alignment horizontal="right"/>
    </xf>
    <xf numFmtId="166" fontId="0" fillId="0" borderId="0" xfId="0" applyNumberFormat="1"/>
    <xf numFmtId="164" fontId="36" fillId="0" borderId="21" xfId="59" applyFont="1" applyFill="1" applyBorder="1" applyAlignment="1">
      <alignment horizontal="right" vertical="center"/>
    </xf>
    <xf numFmtId="164" fontId="36" fillId="0" borderId="52" xfId="59" applyFont="1" applyFill="1" applyBorder="1" applyAlignment="1">
      <alignment horizontal="right" vertical="center"/>
    </xf>
    <xf numFmtId="0" fontId="37" fillId="38" borderId="21" xfId="2" applyFont="1" applyFill="1" applyBorder="1" applyAlignment="1">
      <alignment vertical="center" wrapText="1"/>
    </xf>
    <xf numFmtId="164" fontId="36" fillId="0" borderId="89" xfId="59" applyFont="1" applyFill="1" applyBorder="1" applyAlignment="1">
      <alignment horizontal="right" vertical="center"/>
    </xf>
    <xf numFmtId="0" fontId="36" fillId="0" borderId="90" xfId="1" applyFont="1" applyFill="1" applyBorder="1" applyAlignment="1">
      <alignment horizontal="center" vertical="center"/>
    </xf>
    <xf numFmtId="0" fontId="36" fillId="0" borderId="55" xfId="1" applyFont="1" applyFill="1" applyBorder="1" applyAlignment="1">
      <alignment horizontal="center" vertical="center"/>
    </xf>
    <xf numFmtId="1" fontId="36" fillId="0" borderId="55" xfId="1" applyNumberFormat="1" applyFont="1" applyFill="1" applyBorder="1" applyAlignment="1">
      <alignment horizontal="center" vertical="center"/>
    </xf>
    <xf numFmtId="0" fontId="36" fillId="0" borderId="55" xfId="1" applyFont="1" applyFill="1" applyBorder="1" applyAlignment="1">
      <alignment horizontal="left" vertical="center" wrapText="1"/>
    </xf>
    <xf numFmtId="164" fontId="36" fillId="0" borderId="55" xfId="59" applyFont="1" applyFill="1" applyBorder="1" applyAlignment="1">
      <alignment horizontal="right" vertical="center"/>
    </xf>
    <xf numFmtId="43" fontId="36" fillId="0" borderId="55" xfId="67" applyFont="1" applyFill="1" applyBorder="1" applyAlignment="1">
      <alignment horizontal="left" vertical="center" wrapText="1"/>
    </xf>
    <xf numFmtId="164" fontId="36" fillId="0" borderId="55" xfId="59" applyFont="1" applyFill="1" applyBorder="1" applyAlignment="1">
      <alignment horizontal="left" vertical="center" wrapText="1"/>
    </xf>
    <xf numFmtId="164" fontId="3" fillId="0" borderId="55" xfId="59" applyFont="1" applyFill="1" applyBorder="1" applyAlignment="1">
      <alignment horizontal="center" vertical="center" wrapText="1"/>
    </xf>
    <xf numFmtId="44" fontId="36" fillId="0" borderId="91" xfId="69" applyFont="1" applyFill="1" applyBorder="1" applyAlignment="1">
      <alignment horizontal="right" vertical="center"/>
    </xf>
    <xf numFmtId="0" fontId="36" fillId="0" borderId="0" xfId="1" applyFont="1" applyFill="1" applyBorder="1" applyAlignment="1">
      <alignment horizontal="center" vertical="center"/>
    </xf>
    <xf numFmtId="1" fontId="36" fillId="0" borderId="0" xfId="1" applyNumberFormat="1" applyFont="1" applyFill="1" applyBorder="1" applyAlignment="1">
      <alignment horizontal="center" vertical="center"/>
    </xf>
    <xf numFmtId="0" fontId="36" fillId="0" borderId="0" xfId="1" applyFont="1" applyFill="1" applyBorder="1" applyAlignment="1">
      <alignment horizontal="left" vertical="center" wrapText="1"/>
    </xf>
    <xf numFmtId="164" fontId="36" fillId="0" borderId="0" xfId="59" applyFont="1" applyFill="1" applyBorder="1" applyAlignment="1">
      <alignment horizontal="right" vertical="center"/>
    </xf>
    <xf numFmtId="43" fontId="36" fillId="0" borderId="0" xfId="67" applyFont="1" applyFill="1" applyBorder="1" applyAlignment="1">
      <alignment horizontal="left" vertical="center" wrapText="1"/>
    </xf>
    <xf numFmtId="164" fontId="36" fillId="0" borderId="0" xfId="59" applyFont="1" applyFill="1" applyBorder="1" applyAlignment="1">
      <alignment horizontal="left" vertical="center" wrapText="1"/>
    </xf>
    <xf numFmtId="164" fontId="3" fillId="0" borderId="0" xfId="59" applyFont="1" applyFill="1" applyBorder="1" applyAlignment="1">
      <alignment horizontal="center" vertical="center" wrapText="1"/>
    </xf>
    <xf numFmtId="44" fontId="36" fillId="0" borderId="0" xfId="69" applyFont="1" applyFill="1" applyBorder="1" applyAlignment="1">
      <alignment horizontal="right" vertical="center"/>
    </xf>
    <xf numFmtId="164" fontId="36" fillId="0" borderId="93" xfId="59" applyFont="1" applyFill="1" applyBorder="1" applyAlignment="1">
      <alignment horizontal="right" vertical="center"/>
    </xf>
    <xf numFmtId="0" fontId="36" fillId="0" borderId="92" xfId="1" applyFont="1" applyFill="1" applyBorder="1" applyAlignment="1">
      <alignment horizontal="center" vertical="center"/>
    </xf>
    <xf numFmtId="1" fontId="36" fillId="0" borderId="92" xfId="1" applyNumberFormat="1" applyFont="1" applyFill="1" applyBorder="1" applyAlignment="1">
      <alignment horizontal="center" vertical="center"/>
    </xf>
    <xf numFmtId="0" fontId="36" fillId="0" borderId="92" xfId="1" applyFont="1" applyFill="1" applyBorder="1" applyAlignment="1">
      <alignment horizontal="left" vertical="center" wrapText="1"/>
    </xf>
    <xf numFmtId="164" fontId="36" fillId="0" borderId="92" xfId="59" applyFont="1" applyFill="1" applyBorder="1" applyAlignment="1">
      <alignment horizontal="right" vertical="center"/>
    </xf>
    <xf numFmtId="43" fontId="36" fillId="0" borderId="92" xfId="67" applyFont="1" applyFill="1" applyBorder="1" applyAlignment="1">
      <alignment horizontal="left" vertical="center" wrapText="1"/>
    </xf>
    <xf numFmtId="164" fontId="36" fillId="0" borderId="92" xfId="59" applyFont="1" applyFill="1" applyBorder="1" applyAlignment="1">
      <alignment horizontal="left" vertical="center" wrapText="1"/>
    </xf>
    <xf numFmtId="164" fontId="3" fillId="0" borderId="92" xfId="59" applyFont="1" applyFill="1" applyBorder="1" applyAlignment="1">
      <alignment horizontal="center" vertical="center" wrapText="1"/>
    </xf>
    <xf numFmtId="44" fontId="36" fillId="0" borderId="92" xfId="69" applyFont="1" applyFill="1" applyBorder="1" applyAlignment="1">
      <alignment horizontal="right" vertical="center"/>
    </xf>
    <xf numFmtId="0" fontId="37" fillId="37" borderId="92" xfId="2" applyFont="1" applyFill="1" applyBorder="1" applyAlignment="1">
      <alignment vertical="center" wrapText="1"/>
    </xf>
    <xf numFmtId="44" fontId="37" fillId="37" borderId="92" xfId="2" applyNumberFormat="1" applyFont="1" applyFill="1" applyBorder="1" applyAlignment="1">
      <alignment vertical="center" wrapText="1"/>
    </xf>
    <xf numFmtId="43" fontId="43" fillId="0" borderId="92" xfId="67" applyFont="1" applyFill="1" applyBorder="1" applyAlignment="1">
      <alignment vertical="center"/>
    </xf>
    <xf numFmtId="43" fontId="39" fillId="0" borderId="92" xfId="67" applyFont="1" applyFill="1" applyBorder="1" applyAlignment="1">
      <alignment vertical="center"/>
    </xf>
    <xf numFmtId="164" fontId="39" fillId="0" borderId="92" xfId="59" applyFont="1" applyFill="1" applyBorder="1" applyAlignment="1">
      <alignment vertical="center"/>
    </xf>
    <xf numFmtId="0" fontId="37" fillId="43" borderId="21" xfId="2" applyFont="1" applyFill="1" applyBorder="1" applyAlignment="1">
      <alignment vertical="center" wrapText="1"/>
    </xf>
    <xf numFmtId="44" fontId="37" fillId="43" borderId="21" xfId="2" applyNumberFormat="1" applyFont="1" applyFill="1" applyBorder="1" applyAlignment="1">
      <alignment vertical="center" wrapText="1"/>
    </xf>
    <xf numFmtId="44" fontId="37" fillId="38" borderId="21" xfId="69" applyFont="1" applyFill="1" applyBorder="1" applyAlignment="1">
      <alignment vertical="center" wrapText="1"/>
    </xf>
    <xf numFmtId="164" fontId="37" fillId="30" borderId="89" xfId="3" applyFont="1" applyFill="1" applyBorder="1" applyAlignment="1">
      <alignment vertical="center"/>
    </xf>
    <xf numFmtId="0" fontId="37" fillId="38" borderId="92" xfId="2" applyFont="1" applyFill="1" applyBorder="1" applyAlignment="1">
      <alignment vertical="center" wrapText="1"/>
    </xf>
    <xf numFmtId="44" fontId="37" fillId="38" borderId="92" xfId="2" applyNumberFormat="1" applyFont="1" applyFill="1" applyBorder="1" applyAlignment="1">
      <alignment vertical="center" wrapText="1"/>
    </xf>
    <xf numFmtId="0" fontId="37" fillId="44" borderId="92" xfId="2" applyFont="1" applyFill="1" applyBorder="1" applyAlignment="1">
      <alignment vertical="center" wrapText="1"/>
    </xf>
    <xf numFmtId="44" fontId="37" fillId="44" borderId="92" xfId="2" applyNumberFormat="1" applyFont="1" applyFill="1" applyBorder="1" applyAlignment="1">
      <alignment vertical="center" wrapText="1"/>
    </xf>
    <xf numFmtId="0" fontId="37" fillId="37" borderId="92" xfId="2" applyFont="1" applyFill="1" applyBorder="1" applyAlignment="1">
      <alignment horizontal="center" vertical="center" wrapText="1"/>
    </xf>
    <xf numFmtId="0" fontId="37" fillId="38" borderId="21" xfId="2" applyFont="1" applyFill="1" applyBorder="1" applyAlignment="1">
      <alignment horizontal="center" vertical="center" wrapText="1"/>
    </xf>
    <xf numFmtId="0" fontId="37" fillId="38" borderId="92" xfId="2" applyFont="1" applyFill="1" applyBorder="1" applyAlignment="1">
      <alignment horizontal="center" vertical="center" wrapText="1"/>
    </xf>
    <xf numFmtId="0" fontId="37" fillId="44" borderId="92" xfId="2" applyFont="1" applyFill="1" applyBorder="1" applyAlignment="1">
      <alignment horizontal="center" vertical="center" wrapText="1"/>
    </xf>
    <xf numFmtId="0" fontId="37" fillId="43" borderId="21" xfId="2" applyFont="1" applyFill="1" applyBorder="1" applyAlignment="1">
      <alignment horizontal="center" vertical="center" wrapText="1"/>
    </xf>
    <xf numFmtId="0" fontId="56" fillId="0" borderId="0" xfId="0" applyFont="1"/>
    <xf numFmtId="49" fontId="33" fillId="26" borderId="0" xfId="0" applyNumberFormat="1" applyFont="1" applyFill="1" applyAlignment="1">
      <alignment horizontal="center" vertical="center"/>
    </xf>
    <xf numFmtId="49" fontId="29" fillId="27" borderId="92" xfId="62" applyNumberFormat="1" applyFont="1" applyFill="1" applyBorder="1" applyAlignment="1" applyProtection="1">
      <alignment horizontal="center" vertical="center"/>
    </xf>
    <xf numFmtId="0" fontId="29" fillId="27" borderId="93" xfId="62" applyNumberFormat="1" applyFont="1" applyFill="1" applyBorder="1" applyAlignment="1" applyProtection="1">
      <alignment horizontal="center" vertical="center" wrapText="1"/>
    </xf>
    <xf numFmtId="0" fontId="29" fillId="27" borderId="92" xfId="62" applyNumberFormat="1" applyFont="1" applyFill="1" applyBorder="1" applyAlignment="1" applyProtection="1">
      <alignment horizontal="center" vertical="center"/>
    </xf>
    <xf numFmtId="4" fontId="29" fillId="27" borderId="92" xfId="62" applyNumberFormat="1" applyFont="1" applyFill="1" applyBorder="1" applyAlignment="1" applyProtection="1">
      <alignment horizontal="center" vertical="center"/>
    </xf>
    <xf numFmtId="0" fontId="36" fillId="0" borderId="92" xfId="1" applyFont="1" applyBorder="1" applyAlignment="1">
      <alignment horizontal="center" vertical="center"/>
    </xf>
    <xf numFmtId="1" fontId="36" fillId="0" borderId="92" xfId="1" applyNumberFormat="1" applyFont="1" applyBorder="1" applyAlignment="1">
      <alignment horizontal="center" vertical="center"/>
    </xf>
    <xf numFmtId="0" fontId="36" fillId="0" borderId="92" xfId="1" applyFont="1" applyBorder="1" applyAlignment="1">
      <alignment horizontal="left" vertical="center" wrapText="1"/>
    </xf>
    <xf numFmtId="164" fontId="36" fillId="0" borderId="92" xfId="59" applyFont="1" applyBorder="1" applyAlignment="1">
      <alignment horizontal="right" vertical="center"/>
    </xf>
    <xf numFmtId="43" fontId="36" fillId="0" borderId="92" xfId="67" applyFont="1" applyBorder="1" applyAlignment="1">
      <alignment horizontal="left" vertical="center" wrapText="1"/>
    </xf>
    <xf numFmtId="164" fontId="36" fillId="0" borderId="92" xfId="59" applyFont="1" applyBorder="1" applyAlignment="1">
      <alignment horizontal="left" vertical="center" wrapText="1"/>
    </xf>
    <xf numFmtId="164" fontId="3" fillId="0" borderId="92" xfId="59" applyFont="1" applyBorder="1" applyAlignment="1">
      <alignment horizontal="center" vertical="center" wrapText="1"/>
    </xf>
    <xf numFmtId="43" fontId="43" fillId="0" borderId="92" xfId="67" applyFont="1" applyBorder="1" applyAlignment="1">
      <alignment vertical="center"/>
    </xf>
    <xf numFmtId="43" fontId="39" fillId="0" borderId="92" xfId="67" applyFont="1" applyBorder="1" applyAlignment="1">
      <alignment vertical="center"/>
    </xf>
    <xf numFmtId="164" fontId="39" fillId="32" borderId="92" xfId="59" applyFont="1" applyFill="1" applyBorder="1" applyAlignment="1">
      <alignment vertical="center"/>
    </xf>
    <xf numFmtId="0" fontId="37" fillId="45" borderId="20" xfId="1" applyFont="1" applyFill="1" applyBorder="1" applyAlignment="1">
      <alignment horizontal="center" vertical="center"/>
    </xf>
    <xf numFmtId="0" fontId="37" fillId="45" borderId="21" xfId="2" applyFont="1" applyFill="1" applyBorder="1" applyAlignment="1">
      <alignment horizontal="center" vertical="center"/>
    </xf>
    <xf numFmtId="1" fontId="37" fillId="45" borderId="21" xfId="2" applyNumberFormat="1" applyFont="1" applyFill="1" applyBorder="1" applyAlignment="1">
      <alignment horizontal="center" vertical="center"/>
    </xf>
    <xf numFmtId="0" fontId="37" fillId="45" borderId="21" xfId="2" applyFont="1" applyFill="1" applyBorder="1" applyAlignment="1">
      <alignment vertical="center" wrapText="1"/>
    </xf>
    <xf numFmtId="4" fontId="37" fillId="45" borderId="21" xfId="2" applyNumberFormat="1" applyFont="1" applyFill="1" applyBorder="1" applyAlignment="1">
      <alignment vertical="center"/>
    </xf>
    <xf numFmtId="164" fontId="36" fillId="45" borderId="21" xfId="3" applyFont="1" applyFill="1" applyBorder="1" applyAlignment="1">
      <alignment horizontal="right" vertical="center"/>
    </xf>
    <xf numFmtId="164" fontId="3" fillId="45" borderId="21" xfId="3" applyFont="1" applyFill="1" applyBorder="1" applyAlignment="1">
      <alignment horizontal="center" vertical="center"/>
    </xf>
    <xf numFmtId="44" fontId="37" fillId="45" borderId="52" xfId="69" applyFont="1" applyFill="1" applyBorder="1" applyAlignment="1">
      <alignment vertical="center"/>
    </xf>
    <xf numFmtId="4" fontId="38" fillId="29" borderId="21" xfId="3" applyNumberFormat="1" applyFont="1" applyFill="1" applyBorder="1" applyAlignment="1">
      <alignment horizontal="center" vertical="center"/>
    </xf>
    <xf numFmtId="0" fontId="36" fillId="0" borderId="0" xfId="1" applyFont="1" applyAlignment="1">
      <alignment horizontal="center" vertical="center"/>
    </xf>
    <xf numFmtId="164" fontId="37" fillId="37" borderId="89" xfId="3" applyFont="1" applyFill="1" applyBorder="1" applyAlignment="1">
      <alignment vertical="center"/>
    </xf>
    <xf numFmtId="0" fontId="37" fillId="37" borderId="92" xfId="1" applyFont="1" applyFill="1" applyBorder="1" applyAlignment="1">
      <alignment horizontal="center" vertical="center"/>
    </xf>
    <xf numFmtId="0" fontId="37" fillId="37" borderId="92" xfId="2" applyFont="1" applyFill="1" applyBorder="1" applyAlignment="1">
      <alignment horizontal="center" vertical="center"/>
    </xf>
    <xf numFmtId="1" fontId="37" fillId="37" borderId="92" xfId="2" applyNumberFormat="1" applyFont="1" applyFill="1" applyBorder="1" applyAlignment="1">
      <alignment horizontal="center" vertical="center"/>
    </xf>
    <xf numFmtId="4" fontId="37" fillId="37" borderId="92" xfId="2" applyNumberFormat="1" applyFont="1" applyFill="1" applyBorder="1" applyAlignment="1">
      <alignment vertical="center"/>
    </xf>
    <xf numFmtId="164" fontId="36" fillId="37" borderId="92" xfId="3" applyFont="1" applyFill="1" applyBorder="1" applyAlignment="1">
      <alignment horizontal="right" vertical="center"/>
    </xf>
    <xf numFmtId="164" fontId="3" fillId="37" borderId="92" xfId="3" applyFont="1" applyFill="1" applyBorder="1" applyAlignment="1">
      <alignment horizontal="center" vertical="center"/>
    </xf>
    <xf numFmtId="44" fontId="37" fillId="37" borderId="92" xfId="69" applyFont="1" applyFill="1" applyBorder="1" applyAlignment="1">
      <alignment vertical="center"/>
    </xf>
    <xf numFmtId="4" fontId="54" fillId="0" borderId="0" xfId="0" applyNumberFormat="1" applyFont="1" applyAlignment="1">
      <alignment horizontal="right"/>
    </xf>
    <xf numFmtId="0" fontId="54" fillId="0" borderId="0" xfId="0" applyNumberFormat="1" applyFont="1" applyAlignment="1">
      <alignment horizontal="right"/>
    </xf>
    <xf numFmtId="0" fontId="37" fillId="0" borderId="81" xfId="1" applyFont="1" applyBorder="1" applyAlignment="1">
      <alignment horizontal="center" vertical="center" wrapText="1"/>
    </xf>
    <xf numFmtId="44" fontId="0" fillId="0" borderId="0" xfId="69" applyFont="1" applyAlignment="1">
      <alignment vertical="center"/>
    </xf>
    <xf numFmtId="43" fontId="39" fillId="0" borderId="0" xfId="9" applyNumberFormat="1" applyFont="1" applyAlignment="1">
      <alignment vertical="center"/>
    </xf>
    <xf numFmtId="0" fontId="38" fillId="0" borderId="0" xfId="0" applyFont="1" applyAlignment="1">
      <alignment horizontal="center" vertical="center"/>
    </xf>
    <xf numFmtId="4" fontId="50" fillId="0" borderId="0" xfId="0" applyNumberFormat="1" applyFont="1" applyAlignment="1">
      <alignment horizontal="center" wrapText="1"/>
    </xf>
    <xf numFmtId="0" fontId="38" fillId="0" borderId="64" xfId="0" applyFont="1" applyBorder="1" applyAlignment="1">
      <alignment horizontal="center" vertical="center"/>
    </xf>
    <xf numFmtId="0" fontId="38" fillId="0" borderId="65" xfId="0" applyFont="1" applyBorder="1" applyAlignment="1">
      <alignment horizontal="center" vertical="center"/>
    </xf>
    <xf numFmtId="0" fontId="38" fillId="0" borderId="66" xfId="0" applyFont="1" applyBorder="1" applyAlignment="1">
      <alignment horizontal="center" vertical="center"/>
    </xf>
    <xf numFmtId="0" fontId="32" fillId="0" borderId="0" xfId="0" applyFont="1" applyAlignment="1">
      <alignment horizontal="left" vertical="center" wrapText="1"/>
    </xf>
    <xf numFmtId="0" fontId="4" fillId="0" borderId="0" xfId="0" applyFont="1" applyAlignment="1">
      <alignment horizontal="center" vertical="center" wrapText="1"/>
    </xf>
    <xf numFmtId="0" fontId="30" fillId="0" borderId="0" xfId="62" applyFont="1" applyAlignment="1">
      <alignment horizontal="center" vertical="center"/>
    </xf>
    <xf numFmtId="0" fontId="2" fillId="0" borderId="0" xfId="62" applyFont="1" applyAlignment="1">
      <alignment horizontal="center" vertical="center"/>
    </xf>
    <xf numFmtId="0" fontId="31" fillId="26" borderId="0" xfId="62" applyFont="1" applyFill="1" applyAlignment="1">
      <alignment horizontal="center" vertical="center"/>
    </xf>
    <xf numFmtId="0" fontId="37" fillId="0" borderId="50" xfId="1" applyFont="1" applyBorder="1" applyAlignment="1">
      <alignment horizontal="center" vertical="center"/>
    </xf>
    <xf numFmtId="0" fontId="37" fillId="0" borderId="94" xfId="1" applyFont="1" applyBorder="1" applyAlignment="1">
      <alignment horizontal="center" vertical="center"/>
    </xf>
    <xf numFmtId="0" fontId="37" fillId="0" borderId="40" xfId="1" applyFont="1" applyBorder="1" applyAlignment="1">
      <alignment horizontal="center" vertical="center"/>
    </xf>
    <xf numFmtId="0" fontId="36" fillId="0" borderId="50" xfId="1" applyFont="1" applyFill="1" applyBorder="1" applyAlignment="1">
      <alignment horizontal="center" vertical="center"/>
    </xf>
    <xf numFmtId="0" fontId="36" fillId="0" borderId="94" xfId="1" applyFont="1" applyFill="1" applyBorder="1" applyAlignment="1">
      <alignment horizontal="center" vertical="center"/>
    </xf>
    <xf numFmtId="0" fontId="36" fillId="0" borderId="40" xfId="1" applyFont="1" applyFill="1" applyBorder="1" applyAlignment="1">
      <alignment horizontal="center" vertical="center"/>
    </xf>
    <xf numFmtId="0" fontId="36" fillId="0" borderId="93" xfId="1" applyFont="1" applyFill="1" applyBorder="1" applyAlignment="1">
      <alignment horizontal="center" vertical="center"/>
    </xf>
    <xf numFmtId="0" fontId="36" fillId="0" borderId="42" xfId="1" applyFont="1" applyFill="1" applyBorder="1" applyAlignment="1">
      <alignment horizontal="center" vertical="center"/>
    </xf>
    <xf numFmtId="1" fontId="36" fillId="0" borderId="42" xfId="1" applyNumberFormat="1" applyFont="1" applyFill="1" applyBorder="1" applyAlignment="1">
      <alignment horizontal="left" vertical="center"/>
    </xf>
    <xf numFmtId="1" fontId="36" fillId="0" borderId="93" xfId="1" applyNumberFormat="1" applyFont="1" applyFill="1" applyBorder="1" applyAlignment="1">
      <alignment horizontal="left" vertical="center"/>
    </xf>
    <xf numFmtId="4" fontId="38" fillId="29" borderId="83" xfId="0" applyNumberFormat="1" applyFont="1" applyFill="1" applyBorder="1" applyAlignment="1">
      <alignment horizontal="center" vertical="center"/>
    </xf>
    <xf numFmtId="4" fontId="38" fillId="29" borderId="21" xfId="0" applyNumberFormat="1" applyFont="1" applyFill="1" applyBorder="1" applyAlignment="1">
      <alignment horizontal="center" vertical="center"/>
    </xf>
    <xf numFmtId="4" fontId="38" fillId="33" borderId="83" xfId="0" applyNumberFormat="1" applyFont="1" applyFill="1" applyBorder="1" applyAlignment="1">
      <alignment horizontal="center" vertical="center"/>
    </xf>
    <xf numFmtId="4" fontId="38" fillId="33" borderId="21" xfId="0" applyNumberFormat="1" applyFont="1" applyFill="1" applyBorder="1" applyAlignment="1">
      <alignment horizontal="center" vertical="center"/>
    </xf>
    <xf numFmtId="4" fontId="38" fillId="37" borderId="83" xfId="0" applyNumberFormat="1" applyFont="1" applyFill="1" applyBorder="1" applyAlignment="1">
      <alignment horizontal="center" vertical="center"/>
    </xf>
    <xf numFmtId="4" fontId="38" fillId="37" borderId="21" xfId="0" applyNumberFormat="1" applyFont="1" applyFill="1" applyBorder="1" applyAlignment="1">
      <alignment horizontal="center" vertical="center"/>
    </xf>
    <xf numFmtId="4" fontId="38" fillId="29" borderId="86" xfId="3" applyNumberFormat="1" applyFont="1" applyFill="1" applyBorder="1" applyAlignment="1">
      <alignment horizontal="center" vertical="center"/>
    </xf>
    <xf numFmtId="4" fontId="38" fillId="29" borderId="22" xfId="3" applyNumberFormat="1" applyFont="1" applyFill="1" applyBorder="1" applyAlignment="1">
      <alignment horizontal="center" vertical="center"/>
    </xf>
    <xf numFmtId="4" fontId="38" fillId="29" borderId="84" xfId="3" applyNumberFormat="1" applyFont="1" applyFill="1" applyBorder="1" applyAlignment="1">
      <alignment horizontal="center" vertical="center"/>
    </xf>
    <xf numFmtId="4" fontId="38" fillId="29" borderId="85" xfId="3" applyNumberFormat="1" applyFont="1" applyFill="1" applyBorder="1" applyAlignment="1">
      <alignment horizontal="center" vertical="center"/>
    </xf>
    <xf numFmtId="4" fontId="38" fillId="29" borderId="83" xfId="3" applyNumberFormat="1" applyFont="1" applyFill="1" applyBorder="1" applyAlignment="1">
      <alignment horizontal="center" vertical="center" wrapText="1"/>
    </xf>
    <xf numFmtId="4" fontId="38" fillId="29" borderId="21" xfId="3" applyNumberFormat="1" applyFont="1" applyFill="1" applyBorder="1" applyAlignment="1">
      <alignment horizontal="center" vertical="center" wrapText="1"/>
    </xf>
    <xf numFmtId="44" fontId="38" fillId="29" borderId="86" xfId="69" applyFont="1" applyFill="1" applyBorder="1" applyAlignment="1">
      <alignment horizontal="center" vertical="center"/>
    </xf>
    <xf numFmtId="44" fontId="38" fillId="29" borderId="22" xfId="69" applyFont="1" applyFill="1" applyBorder="1" applyAlignment="1">
      <alignment horizontal="center" vertical="center"/>
    </xf>
    <xf numFmtId="4" fontId="38" fillId="29" borderId="82" xfId="3" applyNumberFormat="1" applyFont="1" applyFill="1" applyBorder="1" applyAlignment="1">
      <alignment horizontal="center" vertical="center"/>
    </xf>
    <xf numFmtId="4" fontId="38" fillId="29" borderId="20" xfId="3" applyNumberFormat="1" applyFont="1" applyFill="1" applyBorder="1" applyAlignment="1">
      <alignment horizontal="center" vertical="center"/>
    </xf>
    <xf numFmtId="49" fontId="38" fillId="29" borderId="83" xfId="2" applyNumberFormat="1" applyFont="1" applyFill="1" applyBorder="1" applyAlignment="1">
      <alignment horizontal="center" vertical="center"/>
    </xf>
    <xf numFmtId="49" fontId="38" fillId="29" borderId="21" xfId="2" applyNumberFormat="1" applyFont="1" applyFill="1" applyBorder="1" applyAlignment="1">
      <alignment horizontal="center" vertical="center"/>
    </xf>
    <xf numFmtId="1" fontId="38" fillId="29" borderId="83" xfId="2" applyNumberFormat="1" applyFont="1" applyFill="1" applyBorder="1" applyAlignment="1">
      <alignment horizontal="center" vertical="center"/>
    </xf>
    <xf numFmtId="1" fontId="38" fillId="29" borderId="21" xfId="2" applyNumberFormat="1" applyFont="1" applyFill="1" applyBorder="1" applyAlignment="1">
      <alignment horizontal="center" vertical="center"/>
    </xf>
    <xf numFmtId="0" fontId="38" fillId="29" borderId="83" xfId="2" applyFont="1" applyFill="1" applyBorder="1" applyAlignment="1">
      <alignment horizontal="center" vertical="center" wrapText="1"/>
    </xf>
    <xf numFmtId="0" fontId="38" fillId="29" borderId="21" xfId="2" applyFont="1" applyFill="1" applyBorder="1" applyAlignment="1">
      <alignment horizontal="center" vertical="center" wrapText="1"/>
    </xf>
    <xf numFmtId="0" fontId="38" fillId="29" borderId="83" xfId="2" applyFont="1" applyFill="1" applyBorder="1" applyAlignment="1">
      <alignment horizontal="center" vertical="center"/>
    </xf>
    <xf numFmtId="0" fontId="38" fillId="29" borderId="21" xfId="2" applyFont="1" applyFill="1" applyBorder="1" applyAlignment="1">
      <alignment horizontal="center" vertical="center"/>
    </xf>
    <xf numFmtId="4" fontId="38" fillId="29" borderId="83" xfId="3" applyNumberFormat="1" applyFont="1" applyFill="1" applyBorder="1" applyAlignment="1">
      <alignment horizontal="center" vertical="center"/>
    </xf>
    <xf numFmtId="4" fontId="38" fillId="29" borderId="21" xfId="3" applyNumberFormat="1" applyFont="1" applyFill="1" applyBorder="1" applyAlignment="1">
      <alignment horizontal="center" vertical="center"/>
    </xf>
    <xf numFmtId="164" fontId="38" fillId="32" borderId="14" xfId="59" applyFont="1" applyFill="1" applyBorder="1" applyAlignment="1">
      <alignment horizontal="center" vertical="center"/>
    </xf>
    <xf numFmtId="164" fontId="38" fillId="32" borderId="16" xfId="59" applyFont="1" applyFill="1" applyBorder="1" applyAlignment="1">
      <alignment horizontal="center" vertical="center"/>
    </xf>
    <xf numFmtId="0" fontId="45" fillId="0" borderId="54" xfId="1" applyFont="1" applyBorder="1" applyAlignment="1">
      <alignment horizontal="center" vertical="center"/>
    </xf>
    <xf numFmtId="14" fontId="28" fillId="0" borderId="54" xfId="1" applyNumberFormat="1" applyFont="1" applyBorder="1" applyAlignment="1">
      <alignment horizontal="center" vertical="center"/>
    </xf>
    <xf numFmtId="0" fontId="28" fillId="0" borderId="54" xfId="1" applyFont="1" applyBorder="1" applyAlignment="1">
      <alignment horizontal="center" vertical="center"/>
    </xf>
    <xf numFmtId="0" fontId="44" fillId="31" borderId="14" xfId="1" applyFont="1" applyFill="1" applyBorder="1" applyAlignment="1">
      <alignment horizontal="center" vertical="center"/>
    </xf>
    <xf numFmtId="0" fontId="44" fillId="31" borderId="16" xfId="1" applyFont="1" applyFill="1" applyBorder="1" applyAlignment="1">
      <alignment horizontal="center" vertical="center"/>
    </xf>
    <xf numFmtId="0" fontId="37" fillId="29" borderId="82" xfId="1" applyFont="1" applyFill="1" applyBorder="1" applyAlignment="1">
      <alignment horizontal="center" vertical="center"/>
    </xf>
    <xf numFmtId="0" fontId="37" fillId="29" borderId="20" xfId="1" applyFont="1" applyFill="1" applyBorder="1" applyAlignment="1">
      <alignment horizontal="center" vertical="center"/>
    </xf>
    <xf numFmtId="0" fontId="42" fillId="0" borderId="0" xfId="1" applyFont="1" applyAlignment="1">
      <alignment horizontal="center" vertical="center"/>
    </xf>
    <xf numFmtId="0" fontId="36" fillId="0" borderId="0" xfId="1" applyFont="1" applyAlignment="1">
      <alignment horizontal="center" vertical="center"/>
    </xf>
    <xf numFmtId="0" fontId="44" fillId="35" borderId="14" xfId="1" applyFont="1" applyFill="1" applyBorder="1" applyAlignment="1">
      <alignment horizontal="center" vertical="center"/>
    </xf>
    <xf numFmtId="0" fontId="44" fillId="35" borderId="16" xfId="1" applyFont="1" applyFill="1" applyBorder="1" applyAlignment="1">
      <alignment horizontal="center" vertical="center"/>
    </xf>
    <xf numFmtId="0" fontId="44" fillId="36" borderId="14" xfId="1" applyFont="1" applyFill="1" applyBorder="1" applyAlignment="1">
      <alignment horizontal="center" vertical="center"/>
    </xf>
    <xf numFmtId="0" fontId="44" fillId="36" borderId="16" xfId="1" applyFont="1" applyFill="1" applyBorder="1" applyAlignment="1">
      <alignment horizontal="center" vertical="center"/>
    </xf>
    <xf numFmtId="0" fontId="44" fillId="31" borderId="15" xfId="1" applyFont="1" applyFill="1" applyBorder="1" applyAlignment="1">
      <alignment horizontal="center" vertical="center"/>
    </xf>
    <xf numFmtId="0" fontId="55" fillId="0" borderId="0" xfId="0" applyFont="1" applyAlignment="1">
      <alignment horizontal="center"/>
    </xf>
    <xf numFmtId="0" fontId="55" fillId="0" borderId="47" xfId="0" applyFont="1" applyBorder="1" applyAlignment="1">
      <alignment horizontal="center"/>
    </xf>
    <xf numFmtId="0" fontId="0" fillId="0" borderId="0" xfId="0" applyAlignment="1">
      <alignment horizontal="center"/>
    </xf>
    <xf numFmtId="0" fontId="0" fillId="0" borderId="47" xfId="0" applyBorder="1" applyAlignment="1">
      <alignment horizontal="center"/>
    </xf>
    <xf numFmtId="0" fontId="40" fillId="30" borderId="41" xfId="0" applyFont="1" applyFill="1" applyBorder="1" applyAlignment="1">
      <alignment horizontal="left" vertical="center" wrapText="1"/>
    </xf>
    <xf numFmtId="0" fontId="37" fillId="0" borderId="0" xfId="1" applyFont="1" applyAlignment="1">
      <alignment horizontal="left" vertical="center"/>
    </xf>
    <xf numFmtId="0" fontId="40" fillId="0" borderId="0" xfId="0" applyFont="1" applyAlignment="1">
      <alignment horizontal="left" vertical="center"/>
    </xf>
    <xf numFmtId="0" fontId="28" fillId="0" borderId="0" xfId="1" applyFont="1" applyAlignment="1">
      <alignment horizontal="center" vertical="center"/>
    </xf>
    <xf numFmtId="0" fontId="42" fillId="0" borderId="1" xfId="1" applyFont="1" applyBorder="1" applyAlignment="1">
      <alignment horizontal="center" vertical="center"/>
    </xf>
    <xf numFmtId="0" fontId="42" fillId="0" borderId="2" xfId="1" applyFont="1" applyBorder="1" applyAlignment="1">
      <alignment horizontal="center" vertical="center"/>
    </xf>
    <xf numFmtId="0" fontId="42" fillId="0" borderId="17" xfId="1" applyFont="1" applyBorder="1" applyAlignment="1">
      <alignment horizontal="center" vertical="center"/>
    </xf>
    <xf numFmtId="0" fontId="36" fillId="0" borderId="4" xfId="1" applyFont="1" applyBorder="1" applyAlignment="1">
      <alignment horizontal="center" vertical="center"/>
    </xf>
    <xf numFmtId="0" fontId="36" fillId="0" borderId="3" xfId="1" applyFont="1" applyBorder="1" applyAlignment="1">
      <alignment horizontal="center" vertical="center"/>
    </xf>
    <xf numFmtId="0" fontId="42" fillId="0" borderId="4" xfId="1" applyFont="1" applyBorder="1" applyAlignment="1">
      <alignment horizontal="center" vertical="center"/>
    </xf>
    <xf numFmtId="0" fontId="42" fillId="0" borderId="3" xfId="1" applyFont="1" applyBorder="1" applyAlignment="1">
      <alignment horizontal="center" vertical="center"/>
    </xf>
    <xf numFmtId="0" fontId="37" fillId="0" borderId="4" xfId="1" applyFont="1" applyBorder="1" applyAlignment="1">
      <alignment horizontal="left" vertical="center"/>
    </xf>
    <xf numFmtId="0" fontId="46" fillId="0" borderId="50" xfId="0" applyFont="1" applyBorder="1" applyAlignment="1">
      <alignment horizontal="center" vertical="center" wrapText="1"/>
    </xf>
    <xf numFmtId="0" fontId="46" fillId="0" borderId="41" xfId="0" applyFont="1" applyBorder="1" applyAlignment="1">
      <alignment horizontal="center" vertical="center" wrapText="1"/>
    </xf>
    <xf numFmtId="0" fontId="46" fillId="0" borderId="40" xfId="0" applyFont="1" applyBorder="1" applyAlignment="1">
      <alignment horizontal="center" vertical="center" wrapText="1"/>
    </xf>
    <xf numFmtId="0" fontId="32" fillId="0" borderId="0" xfId="0" applyFont="1" applyAlignment="1">
      <alignment horizontal="center" vertical="center"/>
    </xf>
    <xf numFmtId="0" fontId="47" fillId="0" borderId="11" xfId="0" applyFont="1" applyBorder="1" applyAlignment="1">
      <alignment horizontal="center" vertical="center" wrapText="1"/>
    </xf>
    <xf numFmtId="0" fontId="47" fillId="0" borderId="54" xfId="0" applyFont="1" applyBorder="1" applyAlignment="1">
      <alignment horizontal="center" vertical="center" wrapText="1"/>
    </xf>
    <xf numFmtId="165" fontId="47" fillId="0" borderId="54" xfId="0" applyNumberFormat="1" applyFont="1" applyBorder="1" applyAlignment="1">
      <alignment horizontal="center" vertical="center" wrapText="1"/>
    </xf>
    <xf numFmtId="165" fontId="47" fillId="0" borderId="13" xfId="0" applyNumberFormat="1" applyFont="1" applyBorder="1" applyAlignment="1">
      <alignment horizontal="center" vertical="center" wrapText="1"/>
    </xf>
    <xf numFmtId="0" fontId="29" fillId="0" borderId="11" xfId="0" applyFont="1" applyBorder="1" applyAlignment="1">
      <alignment horizontal="center" vertical="center" wrapText="1"/>
    </xf>
    <xf numFmtId="0" fontId="29" fillId="0" borderId="54" xfId="0" applyFont="1" applyBorder="1" applyAlignment="1">
      <alignment horizontal="center" vertical="center" wrapText="1"/>
    </xf>
    <xf numFmtId="165" fontId="29" fillId="0" borderId="54" xfId="0" applyNumberFormat="1" applyFont="1" applyBorder="1" applyAlignment="1">
      <alignment horizontal="center" vertical="center" wrapText="1"/>
    </xf>
    <xf numFmtId="165" fontId="29" fillId="0" borderId="13" xfId="0" applyNumberFormat="1" applyFont="1" applyBorder="1" applyAlignment="1">
      <alignment horizontal="center" vertical="center" wrapText="1"/>
    </xf>
    <xf numFmtId="0" fontId="32" fillId="0" borderId="42" xfId="0" applyFont="1" applyBorder="1" applyAlignment="1">
      <alignment horizontal="left" vertical="center" wrapText="1"/>
    </xf>
    <xf numFmtId="0" fontId="32" fillId="0" borderId="41" xfId="0" applyFont="1" applyBorder="1" applyAlignment="1">
      <alignment horizontal="left" vertical="center" wrapText="1"/>
    </xf>
    <xf numFmtId="0" fontId="32" fillId="0" borderId="46" xfId="0" applyFont="1" applyBorder="1" applyAlignment="1">
      <alignment horizontal="left" vertical="center" wrapText="1"/>
    </xf>
    <xf numFmtId="0" fontId="46" fillId="0" borderId="11" xfId="0" applyFont="1" applyBorder="1" applyAlignment="1">
      <alignment horizontal="center" vertical="center" wrapText="1"/>
    </xf>
    <xf numFmtId="0" fontId="46" fillId="0" borderId="54" xfId="0" applyFont="1" applyBorder="1" applyAlignment="1">
      <alignment horizontal="center" vertical="center" wrapText="1"/>
    </xf>
    <xf numFmtId="0" fontId="46" fillId="0" borderId="13" xfId="0" applyFont="1" applyBorder="1" applyAlignment="1">
      <alignment horizontal="center" vertical="center" wrapText="1"/>
    </xf>
    <xf numFmtId="165" fontId="46" fillId="0" borderId="54" xfId="0" applyNumberFormat="1" applyFont="1" applyBorder="1" applyAlignment="1">
      <alignment horizontal="center" vertical="center" wrapText="1"/>
    </xf>
    <xf numFmtId="165" fontId="46" fillId="0" borderId="13" xfId="0" applyNumberFormat="1" applyFont="1" applyBorder="1" applyAlignment="1">
      <alignment horizontal="center" vertical="center" wrapText="1"/>
    </xf>
    <xf numFmtId="0" fontId="33" fillId="0" borderId="1" xfId="0" applyFont="1" applyBorder="1" applyAlignment="1">
      <alignment horizontal="center" vertical="center"/>
    </xf>
    <xf numFmtId="0" fontId="33" fillId="0" borderId="2" xfId="0" applyFont="1" applyBorder="1" applyAlignment="1">
      <alignment horizontal="center" vertical="center"/>
    </xf>
    <xf numFmtId="0" fontId="33" fillId="0" borderId="17" xfId="0" applyFont="1" applyBorder="1" applyAlignment="1">
      <alignment horizontal="center" vertical="center"/>
    </xf>
    <xf numFmtId="0" fontId="32" fillId="0" borderId="4" xfId="0" applyFont="1" applyBorder="1" applyAlignment="1">
      <alignment horizontal="center" vertical="center"/>
    </xf>
    <xf numFmtId="0" fontId="32" fillId="0" borderId="3" xfId="0" applyFont="1" applyBorder="1" applyAlignment="1">
      <alignment horizontal="center" vertical="center"/>
    </xf>
    <xf numFmtId="0" fontId="33" fillId="0" borderId="4" xfId="0" applyFont="1" applyBorder="1" applyAlignment="1">
      <alignment horizontal="center" vertical="center"/>
    </xf>
    <xf numFmtId="0" fontId="33" fillId="0" borderId="0" xfId="0" applyFont="1" applyAlignment="1">
      <alignment horizontal="center" vertical="center"/>
    </xf>
    <xf numFmtId="0" fontId="33" fillId="0" borderId="3" xfId="0" applyFont="1" applyBorder="1" applyAlignment="1">
      <alignment horizontal="center" vertical="center"/>
    </xf>
    <xf numFmtId="0" fontId="33" fillId="0" borderId="4" xfId="0" applyFont="1" applyBorder="1" applyAlignment="1">
      <alignment horizontal="left" vertical="center"/>
    </xf>
    <xf numFmtId="0" fontId="33" fillId="0" borderId="0" xfId="0" applyFont="1" applyAlignment="1">
      <alignment horizontal="left" vertical="center"/>
    </xf>
    <xf numFmtId="0" fontId="38" fillId="0" borderId="30" xfId="9" applyFont="1" applyBorder="1" applyAlignment="1">
      <alignment horizontal="center" vertical="center" wrapText="1"/>
    </xf>
    <xf numFmtId="0" fontId="38" fillId="0" borderId="29" xfId="9" applyFont="1" applyBorder="1" applyAlignment="1">
      <alignment horizontal="center" vertical="center" wrapText="1"/>
    </xf>
    <xf numFmtId="0" fontId="38" fillId="0" borderId="30" xfId="9" applyFont="1" applyBorder="1" applyAlignment="1">
      <alignment horizontal="left" vertical="center"/>
    </xf>
    <xf numFmtId="0" fontId="38" fillId="0" borderId="29" xfId="9" applyFont="1" applyBorder="1" applyAlignment="1">
      <alignment horizontal="left" vertical="center"/>
    </xf>
    <xf numFmtId="0" fontId="38" fillId="0" borderId="14" xfId="9" applyFont="1" applyBorder="1" applyAlignment="1">
      <alignment horizontal="left" vertical="center"/>
    </xf>
    <xf numFmtId="0" fontId="38" fillId="0" borderId="16" xfId="9" applyFont="1" applyBorder="1" applyAlignment="1">
      <alignment horizontal="left" vertical="center"/>
    </xf>
    <xf numFmtId="0" fontId="42" fillId="0" borderId="0" xfId="1" applyFont="1" applyBorder="1" applyAlignment="1">
      <alignment horizontal="center" vertical="center"/>
    </xf>
    <xf numFmtId="0" fontId="36" fillId="0" borderId="0" xfId="1" applyFont="1" applyBorder="1" applyAlignment="1">
      <alignment horizontal="center" vertical="center"/>
    </xf>
    <xf numFmtId="0" fontId="38" fillId="2" borderId="59" xfId="9" applyFont="1" applyFill="1" applyBorder="1" applyAlignment="1">
      <alignment horizontal="left" vertical="center" wrapText="1"/>
    </xf>
    <xf numFmtId="0" fontId="38" fillId="2" borderId="60" xfId="9" applyFont="1" applyFill="1" applyBorder="1" applyAlignment="1">
      <alignment horizontal="left" vertical="center"/>
    </xf>
    <xf numFmtId="0" fontId="38" fillId="2" borderId="61" xfId="9" applyFont="1" applyFill="1" applyBorder="1" applyAlignment="1">
      <alignment horizontal="left" vertical="center"/>
    </xf>
    <xf numFmtId="0" fontId="38" fillId="2" borderId="62" xfId="9" applyFont="1" applyFill="1" applyBorder="1" applyAlignment="1">
      <alignment horizontal="left" vertical="center"/>
    </xf>
    <xf numFmtId="49" fontId="38" fillId="2" borderId="26" xfId="9" applyNumberFormat="1" applyFont="1" applyFill="1" applyBorder="1" applyAlignment="1">
      <alignment horizontal="center" vertical="center"/>
    </xf>
    <xf numFmtId="49" fontId="38" fillId="2" borderId="23" xfId="9" applyNumberFormat="1" applyFont="1" applyFill="1" applyBorder="1" applyAlignment="1">
      <alignment horizontal="center" vertical="center"/>
    </xf>
  </cellXfs>
  <cellStyles count="70">
    <cellStyle name="20% - Ênfase1 2" xfId="11"/>
    <cellStyle name="20% - Ênfase2 2" xfId="12"/>
    <cellStyle name="20% - Ênfase3 2" xfId="13"/>
    <cellStyle name="20% - Ênfase4 2" xfId="14"/>
    <cellStyle name="20% - Ênfase5 2" xfId="15"/>
    <cellStyle name="20% - Ênfase6 2" xfId="16"/>
    <cellStyle name="40% - Ênfase1 2" xfId="17"/>
    <cellStyle name="40% - Ênfase2 2" xfId="18"/>
    <cellStyle name="40% - Ênfase3 2" xfId="19"/>
    <cellStyle name="40% - Ênfase4 2" xfId="20"/>
    <cellStyle name="40% - Ênfase5 2" xfId="21"/>
    <cellStyle name="40% - Ênfase6 2" xfId="22"/>
    <cellStyle name="60% - Ênfase1 2" xfId="23"/>
    <cellStyle name="60% - Ênfase2 2" xfId="24"/>
    <cellStyle name="60% - Ênfase3 2" xfId="25"/>
    <cellStyle name="60% - Ênfase4 2" xfId="26"/>
    <cellStyle name="60% - Ênfase5 2" xfId="27"/>
    <cellStyle name="60% - Ênfase6 2" xfId="28"/>
    <cellStyle name="Bom 2" xfId="29"/>
    <cellStyle name="Cálculo 2" xfId="30"/>
    <cellStyle name="Célula de Verificação 2" xfId="31"/>
    <cellStyle name="Célula Vinculada 2" xfId="32"/>
    <cellStyle name="Ênfase1 2" xfId="33"/>
    <cellStyle name="Ênfase2 2" xfId="34"/>
    <cellStyle name="Ênfase3 2" xfId="35"/>
    <cellStyle name="Ênfase4 2" xfId="36"/>
    <cellStyle name="Ênfase5 2" xfId="37"/>
    <cellStyle name="Ênfase6 2" xfId="38"/>
    <cellStyle name="Entrada 2" xfId="39"/>
    <cellStyle name="Excel Built-in Normal" xfId="40"/>
    <cellStyle name="Incorreto 2" xfId="41"/>
    <cellStyle name="Moeda" xfId="69" builtinId="4"/>
    <cellStyle name="Moeda 2" xfId="42"/>
    <cellStyle name="Moeda 2 2" xfId="4"/>
    <cellStyle name="Moeda 2_3_-_PLANILHA_MODELO_e_Boletim_CPOS_157" xfId="8"/>
    <cellStyle name="Neutra 2" xfId="43"/>
    <cellStyle name="Normal" xfId="0" builtinId="0"/>
    <cellStyle name="Normal 2" xfId="1"/>
    <cellStyle name="Normal 2 2" xfId="44"/>
    <cellStyle name="Normal 2 2 2" xfId="2"/>
    <cellStyle name="Normal 2 3" xfId="7"/>
    <cellStyle name="Normal 2 4" xfId="62"/>
    <cellStyle name="Normal 2 5" xfId="65"/>
    <cellStyle name="Normal 2_3_-_PLANILHA_MODELO_e_Boletim_CPOS_157" xfId="6"/>
    <cellStyle name="Normal 3" xfId="45"/>
    <cellStyle name="Normal 4" xfId="46"/>
    <cellStyle name="Normal 4 2" xfId="9"/>
    <cellStyle name="Normal 5" xfId="47"/>
    <cellStyle name="Normal 6" xfId="60"/>
    <cellStyle name="Normal 7" xfId="64"/>
    <cellStyle name="Nota 2" xfId="48"/>
    <cellStyle name="Porcentagem" xfId="68" builtinId="5"/>
    <cellStyle name="Porcentagem 2" xfId="5"/>
    <cellStyle name="Porcentagem 3" xfId="10"/>
    <cellStyle name="Saída 2" xfId="49"/>
    <cellStyle name="Separador de milhares 2" xfId="61"/>
    <cellStyle name="Texto de Aviso 2" xfId="50"/>
    <cellStyle name="Texto Explicativo 2" xfId="51"/>
    <cellStyle name="Título 1 2" xfId="52"/>
    <cellStyle name="Título 2 2" xfId="53"/>
    <cellStyle name="Título 3 2" xfId="54"/>
    <cellStyle name="Título 4 2" xfId="55"/>
    <cellStyle name="Título 5" xfId="56"/>
    <cellStyle name="Total 2" xfId="57"/>
    <cellStyle name="Vírgula" xfId="67" builtinId="3"/>
    <cellStyle name="Vírgula 2" xfId="58"/>
    <cellStyle name="Vírgula 2 2" xfId="63"/>
    <cellStyle name="Vírgula 2 3" xfId="66"/>
    <cellStyle name="Vírgula 3" xfId="59"/>
    <cellStyle name="Vírgula 3 2" xfId="3"/>
  </cellStyles>
  <dxfs count="263">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6" tint="0.59996337778862885"/>
        </patternFill>
      </fill>
    </dxf>
    <dxf>
      <fill>
        <patternFill>
          <bgColor rgb="FFFFFF99"/>
        </patternFill>
      </fill>
    </dxf>
    <dxf>
      <fill>
        <patternFill>
          <bgColor theme="5" tint="0.79998168889431442"/>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6" tint="0.59996337778862885"/>
        </patternFill>
      </fill>
    </dxf>
    <dxf>
      <fill>
        <patternFill>
          <bgColor rgb="FFFFFF99"/>
        </patternFill>
      </fill>
    </dxf>
    <dxf>
      <fill>
        <patternFill>
          <bgColor theme="5" tint="0.79998168889431442"/>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ill>
        <patternFill>
          <bgColor theme="5" tint="0.79998168889431442"/>
        </patternFill>
      </fill>
    </dxf>
    <dxf>
      <fill>
        <patternFill>
          <bgColor theme="6" tint="0.59996337778862885"/>
        </patternFill>
      </fill>
    </dxf>
    <dxf>
      <fill>
        <patternFill>
          <bgColor rgb="FFFFFF99"/>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i val="0"/>
        <color rgb="FF008000"/>
      </font>
    </dxf>
    <dxf>
      <font>
        <b/>
        <i val="0"/>
        <color rgb="FFFF0000"/>
      </font>
    </dxf>
    <dxf>
      <font>
        <b/>
        <i val="0"/>
        <color rgb="FF008000"/>
      </font>
    </dxf>
    <dxf>
      <font>
        <b/>
        <i val="0"/>
        <color rgb="FFFF0000"/>
      </font>
    </dxf>
  </dxfs>
  <tableStyles count="0" defaultTableStyle="TableStyleMedium2" defaultPivotStyle="PivotStyleLight16"/>
  <colors>
    <mruColors>
      <color rgb="FFFFFF66"/>
      <color rgb="FFFFFF99"/>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95250</xdr:colOff>
      <xdr:row>0</xdr:row>
      <xdr:rowOff>57151</xdr:rowOff>
    </xdr:from>
    <xdr:to>
      <xdr:col>0</xdr:col>
      <xdr:colOff>888447</xdr:colOff>
      <xdr:row>3</xdr:row>
      <xdr:rowOff>180976</xdr:rowOff>
    </xdr:to>
    <xdr:pic>
      <xdr:nvPicPr>
        <xdr:cNvPr id="4" name="Imagem 3">
          <a:extLst>
            <a:ext uri="{FF2B5EF4-FFF2-40B4-BE49-F238E27FC236}">
              <a16:creationId xmlns:a16="http://schemas.microsoft.com/office/drawing/2014/main" id="{4DA978D7-C674-464B-BAF4-627EB83D401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0" y="57151"/>
          <a:ext cx="793197" cy="8572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95250</xdr:colOff>
      <xdr:row>0</xdr:row>
      <xdr:rowOff>57151</xdr:rowOff>
    </xdr:from>
    <xdr:to>
      <xdr:col>0</xdr:col>
      <xdr:colOff>888447</xdr:colOff>
      <xdr:row>3</xdr:row>
      <xdr:rowOff>180976</xdr:rowOff>
    </xdr:to>
    <xdr:pic>
      <xdr:nvPicPr>
        <xdr:cNvPr id="4" name="Imagem 3">
          <a:extLst>
            <a:ext uri="{FF2B5EF4-FFF2-40B4-BE49-F238E27FC236}">
              <a16:creationId xmlns:a16="http://schemas.microsoft.com/office/drawing/2014/main" id="{82EBD644-83DF-4FD5-9A46-F902C597EE5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0" y="57151"/>
          <a:ext cx="793197" cy="8572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292668</xdr:colOff>
      <xdr:row>2</xdr:row>
      <xdr:rowOff>52512</xdr:rowOff>
    </xdr:to>
    <xdr:pic>
      <xdr:nvPicPr>
        <xdr:cNvPr id="2" name="Imagem 1">
          <a:extLst>
            <a:ext uri="{FF2B5EF4-FFF2-40B4-BE49-F238E27FC236}">
              <a16:creationId xmlns:a16="http://schemas.microsoft.com/office/drawing/2014/main" id="{BC9B1335-2D84-496C-BFB4-503F836A377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92768" cy="433512"/>
        </a:xfrm>
        <a:prstGeom prst="rect">
          <a:avLst/>
        </a:prstGeom>
      </xdr:spPr>
    </xdr:pic>
    <xdr:clientData/>
  </xdr:twoCellAnchor>
  <xdr:twoCellAnchor editAs="oneCell">
    <xdr:from>
      <xdr:col>0</xdr:col>
      <xdr:colOff>0</xdr:colOff>
      <xdr:row>0</xdr:row>
      <xdr:rowOff>0</xdr:rowOff>
    </xdr:from>
    <xdr:to>
      <xdr:col>1</xdr:col>
      <xdr:colOff>292668</xdr:colOff>
      <xdr:row>2</xdr:row>
      <xdr:rowOff>52512</xdr:rowOff>
    </xdr:to>
    <xdr:pic>
      <xdr:nvPicPr>
        <xdr:cNvPr id="3" name="Imagem 2">
          <a:extLst>
            <a:ext uri="{FF2B5EF4-FFF2-40B4-BE49-F238E27FC236}">
              <a16:creationId xmlns:a16="http://schemas.microsoft.com/office/drawing/2014/main" id="{BC9B1335-2D84-496C-BFB4-503F836A377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73718" cy="471612"/>
        </a:xfrm>
        <a:prstGeom prst="rect">
          <a:avLst/>
        </a:prstGeom>
      </xdr:spPr>
    </xdr:pic>
    <xdr:clientData/>
  </xdr:twoCellAnchor>
  <xdr:twoCellAnchor editAs="oneCell">
    <xdr:from>
      <xdr:col>0</xdr:col>
      <xdr:colOff>44940</xdr:colOff>
      <xdr:row>0</xdr:row>
      <xdr:rowOff>34007</xdr:rowOff>
    </xdr:from>
    <xdr:to>
      <xdr:col>1</xdr:col>
      <xdr:colOff>354541</xdr:colOff>
      <xdr:row>2</xdr:row>
      <xdr:rowOff>48419</xdr:rowOff>
    </xdr:to>
    <xdr:pic>
      <xdr:nvPicPr>
        <xdr:cNvPr id="4" name="Imagem 3">
          <a:extLst>
            <a:ext uri="{FF2B5EF4-FFF2-40B4-BE49-F238E27FC236}">
              <a16:creationId xmlns:a16="http://schemas.microsoft.com/office/drawing/2014/main" id="{644740E2-D55A-4A58-8123-0FC9D59A91D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940" y="34007"/>
          <a:ext cx="1090651" cy="43351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87245</xdr:colOff>
      <xdr:row>0</xdr:row>
      <xdr:rowOff>68465</xdr:rowOff>
    </xdr:from>
    <xdr:to>
      <xdr:col>1</xdr:col>
      <xdr:colOff>502770</xdr:colOff>
      <xdr:row>4</xdr:row>
      <xdr:rowOff>136071</xdr:rowOff>
    </xdr:to>
    <xdr:pic>
      <xdr:nvPicPr>
        <xdr:cNvPr id="4" name="Imagem 3">
          <a:extLst>
            <a:ext uri="{FF2B5EF4-FFF2-40B4-BE49-F238E27FC236}">
              <a16:creationId xmlns:a16="http://schemas.microsoft.com/office/drawing/2014/main" id="{287113BC-25FB-3F54-93C6-6F831BA1AC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245" y="68465"/>
          <a:ext cx="1034249" cy="112896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112059</xdr:colOff>
      <xdr:row>0</xdr:row>
      <xdr:rowOff>78441</xdr:rowOff>
    </xdr:from>
    <xdr:to>
      <xdr:col>1</xdr:col>
      <xdr:colOff>504264</xdr:colOff>
      <xdr:row>4</xdr:row>
      <xdr:rowOff>27828</xdr:rowOff>
    </xdr:to>
    <xdr:pic>
      <xdr:nvPicPr>
        <xdr:cNvPr id="3" name="Imagem 2">
          <a:extLst>
            <a:ext uri="{FF2B5EF4-FFF2-40B4-BE49-F238E27FC236}">
              <a16:creationId xmlns:a16="http://schemas.microsoft.com/office/drawing/2014/main" id="{BA466A1B-3AF3-6929-DD6C-96B596202FE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059" y="78441"/>
          <a:ext cx="997323" cy="10699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85725</xdr:colOff>
      <xdr:row>0</xdr:row>
      <xdr:rowOff>57150</xdr:rowOff>
    </xdr:from>
    <xdr:to>
      <xdr:col>1</xdr:col>
      <xdr:colOff>581025</xdr:colOff>
      <xdr:row>3</xdr:row>
      <xdr:rowOff>280789</xdr:rowOff>
    </xdr:to>
    <xdr:pic>
      <xdr:nvPicPr>
        <xdr:cNvPr id="4" name="Imagem 3">
          <a:extLst>
            <a:ext uri="{FF2B5EF4-FFF2-40B4-BE49-F238E27FC236}">
              <a16:creationId xmlns:a16="http://schemas.microsoft.com/office/drawing/2014/main" id="{712681EA-98C8-4FA5-BC2D-0D5F7D8B6FF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5725" y="57150"/>
          <a:ext cx="1000125" cy="108088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66676</xdr:colOff>
      <xdr:row>0</xdr:row>
      <xdr:rowOff>57149</xdr:rowOff>
    </xdr:from>
    <xdr:to>
      <xdr:col>1</xdr:col>
      <xdr:colOff>85725</xdr:colOff>
      <xdr:row>4</xdr:row>
      <xdr:rowOff>152642</xdr:rowOff>
    </xdr:to>
    <xdr:pic>
      <xdr:nvPicPr>
        <xdr:cNvPr id="4" name="Imagem 3">
          <a:extLst>
            <a:ext uri="{FF2B5EF4-FFF2-40B4-BE49-F238E27FC236}">
              <a16:creationId xmlns:a16="http://schemas.microsoft.com/office/drawing/2014/main" id="{2203C6B7-D7BE-4780-AF9B-3229580F89A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6" y="57149"/>
          <a:ext cx="828674" cy="89559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95250</xdr:colOff>
      <xdr:row>0</xdr:row>
      <xdr:rowOff>54429</xdr:rowOff>
    </xdr:from>
    <xdr:to>
      <xdr:col>2</xdr:col>
      <xdr:colOff>715047</xdr:colOff>
      <xdr:row>4</xdr:row>
      <xdr:rowOff>136071</xdr:rowOff>
    </xdr:to>
    <xdr:pic>
      <xdr:nvPicPr>
        <xdr:cNvPr id="16" name="Imagem 15">
          <a:extLst>
            <a:ext uri="{FF2B5EF4-FFF2-40B4-BE49-F238E27FC236}">
              <a16:creationId xmlns:a16="http://schemas.microsoft.com/office/drawing/2014/main" id="{C8CBCF07-F8BE-9423-31B9-EA5AAE9F2FB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0" y="54429"/>
          <a:ext cx="1204904" cy="129267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248.255.248\obra\Documents%20and%20Settings\000458_Sergio\Meus%20documentos\teste\3_-_PLANILHA_MODELO_e_Boletim_CPOS_155(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LETIM 161"/>
      <sheetName val="Planilha Modelo-sugestão"/>
      <sheetName val="ASFÁLTO-sugestão"/>
      <sheetName val="Cronograma Modelo-SPDR"/>
      <sheetName val="BOLETIM 157"/>
      <sheetName val="Planilha Modelo"/>
      <sheetName val="Cronograma Modelo"/>
      <sheetName val="Composições"/>
      <sheetName val="BOLETIM 155"/>
      <sheetName val="Planilha Modelo - SEP"/>
      <sheetName val="Cronograma Modelo - SEP"/>
      <sheetName val="Planilha- Por_Via"/>
      <sheetName val="BOLETIM 160"/>
      <sheetName val="Orçamento"/>
      <sheetName val="BOLETIM 171"/>
    </sheetNames>
    <sheetDataSet>
      <sheetData sheetId="0" refreshError="1">
        <row r="7">
          <cell r="A7" t="str">
            <v>010211</v>
          </cell>
          <cell r="B7" t="str">
            <v>Parecer técnico de fundações, contenções e recomendações gerais para empreendimentos com área construída acima 10.001 m²</v>
          </cell>
          <cell r="C7" t="str">
            <v>un</v>
          </cell>
          <cell r="D7">
            <v>14584.99</v>
          </cell>
          <cell r="E7">
            <v>0</v>
          </cell>
          <cell r="F7">
            <v>14584.99</v>
          </cell>
        </row>
        <row r="8">
          <cell r="A8" t="str">
            <v>010602</v>
          </cell>
          <cell r="B8" t="str">
            <v>Elaboração de projeto de adequação de entrada de energia elétrica junto a concessionária, com medição em baixa tensão e demanda até 75 kVA</v>
          </cell>
          <cell r="C8" t="str">
            <v>gl</v>
          </cell>
          <cell r="D8">
            <v>13696.12</v>
          </cell>
          <cell r="E8">
            <v>0</v>
          </cell>
          <cell r="F8">
            <v>13696.12</v>
          </cell>
        </row>
        <row r="9">
          <cell r="A9" t="str">
            <v>010603</v>
          </cell>
          <cell r="B9" t="str">
            <v>Elaboração de projeto de adequação de entrada de energia elétrica junto a concessionária, com medição em média tensão e demanda até 300 kVA</v>
          </cell>
          <cell r="C9" t="str">
            <v>gl</v>
          </cell>
          <cell r="D9">
            <v>23968.21</v>
          </cell>
          <cell r="E9">
            <v>0</v>
          </cell>
          <cell r="F9">
            <v>23968.21</v>
          </cell>
        </row>
        <row r="10">
          <cell r="A10" t="str">
            <v>010604</v>
          </cell>
          <cell r="B10" t="str">
            <v>Elaboração de projeto de adequação de entrada de energia elétrica junto a concessionária, com medição em média tensão e demanda acima de 300 kVA</v>
          </cell>
          <cell r="C10" t="str">
            <v>gl</v>
          </cell>
          <cell r="D10">
            <v>34240.300000000003</v>
          </cell>
          <cell r="E10">
            <v>0</v>
          </cell>
          <cell r="F10">
            <v>34240.300000000003</v>
          </cell>
        </row>
        <row r="11">
          <cell r="A11" t="str">
            <v>011703</v>
          </cell>
          <cell r="B11" t="str">
            <v>Projeto executivo de arquitetura em formato A1</v>
          </cell>
          <cell r="C11" t="str">
            <v>un</v>
          </cell>
          <cell r="D11">
            <v>3006.7000000000003</v>
          </cell>
          <cell r="E11">
            <v>0</v>
          </cell>
          <cell r="F11">
            <v>3006.7000000000003</v>
          </cell>
        </row>
        <row r="12">
          <cell r="A12" t="str">
            <v>011704</v>
          </cell>
          <cell r="B12" t="str">
            <v>Projeto executivo de arquitetura em formato A0</v>
          </cell>
          <cell r="C12" t="str">
            <v>un</v>
          </cell>
          <cell r="D12">
            <v>4149.51</v>
          </cell>
          <cell r="E12">
            <v>0</v>
          </cell>
          <cell r="F12">
            <v>4149.51</v>
          </cell>
        </row>
        <row r="13">
          <cell r="A13" t="str">
            <v>011705</v>
          </cell>
          <cell r="B13" t="str">
            <v>Projeto executivo de estrutura em formato A1</v>
          </cell>
          <cell r="C13" t="str">
            <v>un</v>
          </cell>
          <cell r="D13">
            <v>2101.5700000000002</v>
          </cell>
          <cell r="E13">
            <v>0</v>
          </cell>
          <cell r="F13">
            <v>2101.5700000000002</v>
          </cell>
        </row>
        <row r="14">
          <cell r="A14" t="str">
            <v>011706</v>
          </cell>
          <cell r="B14" t="str">
            <v>Projeto executivo de estrutura em formato A0</v>
          </cell>
          <cell r="C14" t="str">
            <v>un</v>
          </cell>
          <cell r="D14">
            <v>2916.52</v>
          </cell>
          <cell r="E14">
            <v>0</v>
          </cell>
          <cell r="F14">
            <v>2916.52</v>
          </cell>
        </row>
        <row r="15">
          <cell r="A15" t="str">
            <v>011707</v>
          </cell>
          <cell r="B15" t="str">
            <v>Projeto executivo de instalações hidráulicas em formato A1</v>
          </cell>
          <cell r="C15" t="str">
            <v>un</v>
          </cell>
          <cell r="D15">
            <v>905.13</v>
          </cell>
          <cell r="E15">
            <v>0</v>
          </cell>
          <cell r="F15">
            <v>905.13</v>
          </cell>
        </row>
        <row r="16">
          <cell r="A16" t="str">
            <v>011708</v>
          </cell>
          <cell r="B16" t="str">
            <v>Projeto executivo de instalações hidráulicas em formato A0</v>
          </cell>
          <cell r="C16" t="str">
            <v>un</v>
          </cell>
          <cell r="D16">
            <v>1215.74</v>
          </cell>
          <cell r="E16">
            <v>0</v>
          </cell>
          <cell r="F16">
            <v>1215.74</v>
          </cell>
        </row>
        <row r="17">
          <cell r="A17" t="str">
            <v>011709</v>
          </cell>
          <cell r="B17" t="str">
            <v>Projeto executivo de instalações elétricas em formato A1</v>
          </cell>
          <cell r="C17" t="str">
            <v>un</v>
          </cell>
          <cell r="D17">
            <v>995.03</v>
          </cell>
          <cell r="E17">
            <v>0</v>
          </cell>
          <cell r="F17">
            <v>995.03</v>
          </cell>
        </row>
        <row r="18">
          <cell r="A18" t="str">
            <v>011710</v>
          </cell>
          <cell r="B18" t="str">
            <v>Projeto executivo de instalações elétricas em formato A0</v>
          </cell>
          <cell r="C18" t="str">
            <v>un</v>
          </cell>
          <cell r="D18">
            <v>1398.59</v>
          </cell>
          <cell r="E18">
            <v>0</v>
          </cell>
          <cell r="F18">
            <v>1398.59</v>
          </cell>
        </row>
        <row r="19">
          <cell r="A19" t="str">
            <v>012001</v>
          </cell>
          <cell r="B19" t="str">
            <v>Instalação e transporte de equipamento topográfico</v>
          </cell>
          <cell r="C19" t="str">
            <v>tx</v>
          </cell>
          <cell r="D19">
            <v>616.52</v>
          </cell>
          <cell r="E19">
            <v>0</v>
          </cell>
          <cell r="F19">
            <v>616.52</v>
          </cell>
        </row>
        <row r="20">
          <cell r="A20" t="str">
            <v>012020</v>
          </cell>
          <cell r="B20" t="str">
            <v>Levantamento planialtimétrico e cadastral de área urbana e suburbana até 2 alqueires</v>
          </cell>
          <cell r="C20" t="str">
            <v>m²</v>
          </cell>
          <cell r="D20">
            <v>0.44</v>
          </cell>
          <cell r="E20">
            <v>0</v>
          </cell>
          <cell r="F20">
            <v>0.44</v>
          </cell>
        </row>
        <row r="21">
          <cell r="A21" t="str">
            <v>012021</v>
          </cell>
          <cell r="B21" t="str">
            <v>Levantamento planialtimétrico e cadastral de área urbana e suburbana de 2 a 5 alqueires</v>
          </cell>
          <cell r="C21" t="str">
            <v>m²</v>
          </cell>
          <cell r="D21">
            <v>0.36</v>
          </cell>
          <cell r="E21">
            <v>0</v>
          </cell>
          <cell r="F21">
            <v>0.36</v>
          </cell>
        </row>
        <row r="22">
          <cell r="A22" t="str">
            <v>012022</v>
          </cell>
          <cell r="B22" t="str">
            <v>Levantamento planialtimétrico e cadastral de área urbana e suburbana de 5 a 10 alqueires</v>
          </cell>
          <cell r="C22" t="str">
            <v>m²</v>
          </cell>
          <cell r="D22">
            <v>0.31</v>
          </cell>
          <cell r="E22">
            <v>0</v>
          </cell>
          <cell r="F22">
            <v>0.31</v>
          </cell>
        </row>
        <row r="23">
          <cell r="A23" t="str">
            <v>012023</v>
          </cell>
          <cell r="B23" t="str">
            <v>Levantamento planialtimétrico e cadastral de área urbana e suburbana acima de 10 alqueires</v>
          </cell>
          <cell r="C23" t="str">
            <v>m²</v>
          </cell>
          <cell r="D23">
            <v>0.28000000000000003</v>
          </cell>
          <cell r="E23">
            <v>0</v>
          </cell>
          <cell r="F23">
            <v>0.28000000000000003</v>
          </cell>
        </row>
        <row r="24">
          <cell r="A24" t="str">
            <v>012024</v>
          </cell>
          <cell r="B24" t="str">
            <v>Levantamento planialtimétrico e cadastral de área rural até 2 alqueires</v>
          </cell>
          <cell r="C24" t="str">
            <v>m²</v>
          </cell>
          <cell r="D24">
            <v>0.28000000000000003</v>
          </cell>
          <cell r="E24">
            <v>0</v>
          </cell>
          <cell r="F24">
            <v>0.28000000000000003</v>
          </cell>
        </row>
        <row r="25">
          <cell r="A25" t="str">
            <v>012025</v>
          </cell>
          <cell r="B25" t="str">
            <v>Levantamento planialtimétrico e cadastral de área rural de 2 a 5 alqueires</v>
          </cell>
          <cell r="C25" t="str">
            <v>m²</v>
          </cell>
          <cell r="D25">
            <v>0.24</v>
          </cell>
          <cell r="E25">
            <v>0</v>
          </cell>
          <cell r="F25">
            <v>0.24</v>
          </cell>
        </row>
        <row r="26">
          <cell r="A26" t="str">
            <v>012026</v>
          </cell>
          <cell r="B26" t="str">
            <v>Levantamento planialtimétrico e cadastral de área rural de 5 a 10 alqueires</v>
          </cell>
          <cell r="C26" t="str">
            <v>m²</v>
          </cell>
          <cell r="D26">
            <v>0.21</v>
          </cell>
          <cell r="E26">
            <v>0</v>
          </cell>
          <cell r="F26">
            <v>0.21</v>
          </cell>
        </row>
        <row r="27">
          <cell r="A27" t="str">
            <v>012027</v>
          </cell>
          <cell r="B27" t="str">
            <v>Levantamento planialtimétrico e cadastral de área rural acima de 10 alqueires</v>
          </cell>
          <cell r="C27" t="str">
            <v>m²</v>
          </cell>
          <cell r="D27">
            <v>0.19</v>
          </cell>
          <cell r="E27">
            <v>0</v>
          </cell>
          <cell r="F27">
            <v>0.19</v>
          </cell>
        </row>
        <row r="28">
          <cell r="A28" t="str">
            <v>012101</v>
          </cell>
          <cell r="B28" t="str">
            <v>Instalação e transporte de equipamento de sondagem</v>
          </cell>
          <cell r="C28" t="str">
            <v>tx</v>
          </cell>
          <cell r="D28">
            <v>713.04</v>
          </cell>
          <cell r="E28">
            <v>0</v>
          </cell>
          <cell r="F28">
            <v>713.04</v>
          </cell>
        </row>
        <row r="29">
          <cell r="A29" t="str">
            <v>012109</v>
          </cell>
          <cell r="B29" t="str">
            <v>Instalação e transporte de equipamentos de sondagem rotativa</v>
          </cell>
          <cell r="C29" t="str">
            <v>tx</v>
          </cell>
          <cell r="D29">
            <v>3600</v>
          </cell>
          <cell r="E29">
            <v>0</v>
          </cell>
          <cell r="F29">
            <v>3600</v>
          </cell>
        </row>
        <row r="30">
          <cell r="A30" t="str">
            <v>012110</v>
          </cell>
          <cell r="B30" t="str">
            <v>Sondagem do terreno a trado</v>
          </cell>
          <cell r="C30" t="str">
            <v>m</v>
          </cell>
          <cell r="D30">
            <v>55.52</v>
          </cell>
          <cell r="E30">
            <v>0</v>
          </cell>
          <cell r="F30">
            <v>55.52</v>
          </cell>
        </row>
        <row r="31">
          <cell r="A31" t="str">
            <v>012111</v>
          </cell>
          <cell r="B31" t="str">
            <v>Sondagem do terreno à percussão (mínimo de 30 m)</v>
          </cell>
          <cell r="C31" t="str">
            <v>m</v>
          </cell>
          <cell r="D31">
            <v>82.570000000000007</v>
          </cell>
          <cell r="E31">
            <v>0</v>
          </cell>
          <cell r="F31">
            <v>82.570000000000007</v>
          </cell>
        </row>
        <row r="32">
          <cell r="A32" t="str">
            <v>012112</v>
          </cell>
          <cell r="B32" t="str">
            <v>Sondagem do terreno rotativa em solo</v>
          </cell>
          <cell r="C32" t="str">
            <v>m</v>
          </cell>
          <cell r="D32">
            <v>228.8</v>
          </cell>
          <cell r="E32">
            <v>0</v>
          </cell>
          <cell r="F32">
            <v>228.8</v>
          </cell>
        </row>
        <row r="33">
          <cell r="A33" t="str">
            <v>012113</v>
          </cell>
          <cell r="B33" t="str">
            <v>Sondagem do terreno rotativa em rocha</v>
          </cell>
          <cell r="C33" t="str">
            <v>m</v>
          </cell>
          <cell r="D33">
            <v>636.34</v>
          </cell>
          <cell r="E33">
            <v>0</v>
          </cell>
          <cell r="F33">
            <v>636.34</v>
          </cell>
        </row>
        <row r="34">
          <cell r="A34" t="str">
            <v>012114</v>
          </cell>
          <cell r="B34" t="str">
            <v>Sondagem do terreno à percussão com a utilização de torquímetro (mínimo de 30 m)</v>
          </cell>
          <cell r="C34" t="str">
            <v>m</v>
          </cell>
          <cell r="D34">
            <v>93.210000000000008</v>
          </cell>
          <cell r="E34">
            <v>0</v>
          </cell>
          <cell r="F34">
            <v>93.210000000000008</v>
          </cell>
        </row>
        <row r="35">
          <cell r="A35" t="str">
            <v>012203</v>
          </cell>
          <cell r="B35" t="str">
            <v>Pré-filtro tipo pirambóia</v>
          </cell>
          <cell r="C35" t="str">
            <v>m³</v>
          </cell>
          <cell r="D35">
            <v>869</v>
          </cell>
          <cell r="E35">
            <v>0</v>
          </cell>
          <cell r="F35">
            <v>869</v>
          </cell>
        </row>
        <row r="36">
          <cell r="A36" t="str">
            <v>012209</v>
          </cell>
          <cell r="B36" t="str">
            <v>Análise físico-química e bacteriológica da água para poço profundo</v>
          </cell>
          <cell r="C36" t="str">
            <v>cj</v>
          </cell>
          <cell r="D36">
            <v>2598.15</v>
          </cell>
          <cell r="E36">
            <v>0</v>
          </cell>
          <cell r="F36">
            <v>2598.15</v>
          </cell>
        </row>
        <row r="37">
          <cell r="A37" t="str">
            <v>012210</v>
          </cell>
          <cell r="B37" t="str">
            <v>Cimentação de boca do poço profundo, entre perfuração de maior diâmetro</v>
          </cell>
          <cell r="C37" t="str">
            <v>m³</v>
          </cell>
          <cell r="D37">
            <v>1897.25</v>
          </cell>
          <cell r="E37">
            <v>0</v>
          </cell>
          <cell r="F37">
            <v>1897.25</v>
          </cell>
        </row>
        <row r="38">
          <cell r="A38" t="str">
            <v>012212</v>
          </cell>
          <cell r="B38" t="str">
            <v>Desinfecção de poço profundo</v>
          </cell>
          <cell r="C38" t="str">
            <v>un</v>
          </cell>
          <cell r="D38">
            <v>446.67</v>
          </cell>
          <cell r="E38">
            <v>0</v>
          </cell>
          <cell r="F38">
            <v>446.67</v>
          </cell>
        </row>
        <row r="39">
          <cell r="A39" t="str">
            <v>012213</v>
          </cell>
          <cell r="B39" t="str">
            <v>Filtro PVC geomecânico nervurado tipo reforçado para poço profundo, diâmetro 8´ (200 mm)</v>
          </cell>
          <cell r="C39" t="str">
            <v>m</v>
          </cell>
          <cell r="D39">
            <v>636.89</v>
          </cell>
          <cell r="E39">
            <v>0</v>
          </cell>
          <cell r="F39">
            <v>636.89</v>
          </cell>
        </row>
        <row r="40">
          <cell r="A40" t="str">
            <v>012215</v>
          </cell>
          <cell r="B40" t="str">
            <v>Filtro espiralado galvanizado super reforçado para poço profundo, diâmetro 6´ (150 mm)</v>
          </cell>
          <cell r="C40" t="str">
            <v>m</v>
          </cell>
          <cell r="D40">
            <v>1136.6099999999999</v>
          </cell>
          <cell r="E40">
            <v>0</v>
          </cell>
          <cell r="F40">
            <v>1136.6099999999999</v>
          </cell>
        </row>
        <row r="41">
          <cell r="A41" t="str">
            <v>012216</v>
          </cell>
          <cell r="B41" t="str">
            <v>Filtro galvanizado tipo NOLD para poço profundo, diâmetro 6´ (150 mm)</v>
          </cell>
          <cell r="C41" t="str">
            <v>m</v>
          </cell>
          <cell r="D41">
            <v>500.67</v>
          </cell>
          <cell r="E41">
            <v>0</v>
          </cell>
          <cell r="F41">
            <v>500.67</v>
          </cell>
        </row>
        <row r="42">
          <cell r="A42" t="str">
            <v>012217</v>
          </cell>
          <cell r="B42" t="str">
            <v>Filtro PVC geomecânico nervurado tipo standard para poço profundo, diâmetro 6´ (150 mm)</v>
          </cell>
          <cell r="C42" t="str">
            <v>m</v>
          </cell>
          <cell r="D42">
            <v>261.33</v>
          </cell>
          <cell r="E42">
            <v>0</v>
          </cell>
          <cell r="F42">
            <v>261.33</v>
          </cell>
        </row>
        <row r="43">
          <cell r="A43" t="str">
            <v>012219</v>
          </cell>
          <cell r="B43" t="str">
            <v>Revestimento interno de poço profundo tubo PVC geomecânico nervurado standard, diâmetro 6´ (150 mm)</v>
          </cell>
          <cell r="C43" t="str">
            <v>m</v>
          </cell>
          <cell r="D43">
            <v>173.78</v>
          </cell>
          <cell r="E43">
            <v>0</v>
          </cell>
          <cell r="F43">
            <v>173.78</v>
          </cell>
        </row>
        <row r="44">
          <cell r="A44" t="str">
            <v>012220</v>
          </cell>
          <cell r="B44" t="str">
            <v>Laje de proteção com 2,00 x 2,00 m para poço profundo</v>
          </cell>
          <cell r="C44" t="str">
            <v>un</v>
          </cell>
          <cell r="D44">
            <v>96.02</v>
          </cell>
          <cell r="E44">
            <v>90.36</v>
          </cell>
          <cell r="F44">
            <v>186.38</v>
          </cell>
        </row>
        <row r="45">
          <cell r="A45" t="str">
            <v>012221</v>
          </cell>
          <cell r="B45" t="str">
            <v>Revestimento interno de poço profundo tubo PVC geomecânico nervurado reforçado, diâmetro 8´ (200 mm)</v>
          </cell>
          <cell r="C45" t="str">
            <v>m</v>
          </cell>
          <cell r="D45">
            <v>497.86</v>
          </cell>
          <cell r="E45">
            <v>0</v>
          </cell>
          <cell r="F45">
            <v>497.86</v>
          </cell>
        </row>
        <row r="46">
          <cell r="A46" t="str">
            <v>012222</v>
          </cell>
          <cell r="B46" t="str">
            <v>Limpeza e desenvolvimento do poço</v>
          </cell>
          <cell r="C46" t="str">
            <v>h</v>
          </cell>
          <cell r="D46">
            <v>340.65000000000003</v>
          </cell>
          <cell r="E46">
            <v>0</v>
          </cell>
          <cell r="F46">
            <v>340.65000000000003</v>
          </cell>
        </row>
        <row r="47">
          <cell r="A47" t="str">
            <v>012224</v>
          </cell>
          <cell r="B47" t="str">
            <v>Perfuração rotativa para poço profundo em aluvião, arenito, ou solos sedimentados em geral, diâmetro de 10´ (250 mm)</v>
          </cell>
          <cell r="C47" t="str">
            <v>m</v>
          </cell>
          <cell r="D47">
            <v>264.39</v>
          </cell>
          <cell r="E47">
            <v>0</v>
          </cell>
          <cell r="F47">
            <v>264.39</v>
          </cell>
        </row>
        <row r="48">
          <cell r="A48" t="str">
            <v>012226</v>
          </cell>
          <cell r="B48" t="str">
            <v>Perfuração rotativa para poço profundo em aluvião, arenito, ou solos sedimentados em geral, diâmetro de 12´ (300 mm)</v>
          </cell>
          <cell r="C48" t="str">
            <v>m</v>
          </cell>
          <cell r="D48">
            <v>371.88</v>
          </cell>
          <cell r="E48">
            <v>0</v>
          </cell>
          <cell r="F48">
            <v>371.88</v>
          </cell>
        </row>
        <row r="49">
          <cell r="A49" t="str">
            <v>012227</v>
          </cell>
          <cell r="B49" t="str">
            <v>Perfuração rotativa para poço profundo em rocha sã (basalto), diâmetro de 14´ (350 mm)</v>
          </cell>
          <cell r="C49" t="str">
            <v>m</v>
          </cell>
          <cell r="D49">
            <v>2535.89</v>
          </cell>
          <cell r="E49">
            <v>0</v>
          </cell>
          <cell r="F49">
            <v>2535.89</v>
          </cell>
        </row>
        <row r="50">
          <cell r="A50" t="str">
            <v>012228</v>
          </cell>
          <cell r="B50" t="str">
            <v>Perfuração rotativa para poço profundo em aluvião, arenito, ou solos sedimentados em geral, diâmetro de 14´ (350 mm)</v>
          </cell>
          <cell r="C50" t="str">
            <v>m</v>
          </cell>
          <cell r="D50">
            <v>383.38</v>
          </cell>
          <cell r="E50">
            <v>0</v>
          </cell>
          <cell r="F50">
            <v>383.38</v>
          </cell>
        </row>
        <row r="51">
          <cell r="A51" t="str">
            <v>012229</v>
          </cell>
          <cell r="B51" t="str">
            <v>Perfuração rotativa para poço profundo em aluvião, arenito, ou solos sedimentados em geral, diâmetro de 22´ (550 mm)</v>
          </cell>
          <cell r="C51" t="str">
            <v>m</v>
          </cell>
          <cell r="D51">
            <v>748.4</v>
          </cell>
          <cell r="E51">
            <v>0</v>
          </cell>
          <cell r="F51">
            <v>748.4</v>
          </cell>
        </row>
        <row r="52">
          <cell r="A52" t="str">
            <v>012230</v>
          </cell>
          <cell r="B52" t="str">
            <v>Perfuração rotativa para poço profundo em aluvião, arenito, ou solos sedimentados em geral, diâmetro de 16´ (400 mm)</v>
          </cell>
          <cell r="C52" t="str">
            <v>m</v>
          </cell>
          <cell r="D52">
            <v>431.82</v>
          </cell>
          <cell r="E52">
            <v>0</v>
          </cell>
          <cell r="F52">
            <v>431.82</v>
          </cell>
        </row>
        <row r="53">
          <cell r="A53" t="str">
            <v>012231</v>
          </cell>
          <cell r="B53" t="str">
            <v>Perfuração rotativa para poço profundo em aluvião, arenito, ou solos sedimentados em geral, diâmetro de 20´ (500 mm)</v>
          </cell>
          <cell r="C53" t="str">
            <v>m</v>
          </cell>
          <cell r="D53">
            <v>620.08000000000004</v>
          </cell>
          <cell r="E53">
            <v>0</v>
          </cell>
          <cell r="F53">
            <v>620.08000000000004</v>
          </cell>
        </row>
        <row r="54">
          <cell r="A54" t="str">
            <v>012232</v>
          </cell>
          <cell r="B54" t="str">
            <v>Perfuração rotativa para poço profundo em aluvião, arenito, ou solos sedimentados em geral, diâmetro de 18´ (450 mm)</v>
          </cell>
          <cell r="C54" t="str">
            <v>m</v>
          </cell>
          <cell r="D54">
            <v>491.46000000000004</v>
          </cell>
          <cell r="E54">
            <v>0</v>
          </cell>
          <cell r="F54">
            <v>491.46000000000004</v>
          </cell>
        </row>
        <row r="55">
          <cell r="A55" t="str">
            <v>012233</v>
          </cell>
          <cell r="B55" t="str">
            <v>Perfuração rotativa para poço profundo em aluvião, arenito, ou solos sedimentados em geral, diâmetro de 26´ (650 mm)</v>
          </cell>
          <cell r="C55" t="str">
            <v>m</v>
          </cell>
          <cell r="D55">
            <v>982.6</v>
          </cell>
          <cell r="E55">
            <v>0</v>
          </cell>
          <cell r="F55">
            <v>982.6</v>
          </cell>
        </row>
        <row r="56">
          <cell r="A56" t="str">
            <v>012234</v>
          </cell>
          <cell r="B56" t="str">
            <v>Perfuração rotativa para poço profundo em rocha alterada (basalto alterado), diâmetro de 8´ (200 mm)</v>
          </cell>
          <cell r="C56" t="str">
            <v>m</v>
          </cell>
          <cell r="D56">
            <v>187.96</v>
          </cell>
          <cell r="E56">
            <v>0</v>
          </cell>
          <cell r="F56">
            <v>187.96</v>
          </cell>
        </row>
        <row r="57">
          <cell r="A57" t="str">
            <v>012236</v>
          </cell>
          <cell r="B57" t="str">
            <v>Perfuração rotativa para poço profundo em rocha alterada (basalto alterado), diâmetro de 10´ (250 mm)</v>
          </cell>
          <cell r="C57" t="str">
            <v>m</v>
          </cell>
          <cell r="D57">
            <v>263.18</v>
          </cell>
          <cell r="E57">
            <v>0</v>
          </cell>
          <cell r="F57">
            <v>263.18</v>
          </cell>
        </row>
        <row r="58">
          <cell r="A58" t="str">
            <v>012238</v>
          </cell>
          <cell r="B58" t="str">
            <v>Perfuração rotativa para poço profundo em rocha alterada (basalto alterado), diâmetro de 12´ (300 mm)</v>
          </cell>
          <cell r="C58" t="str">
            <v>m</v>
          </cell>
          <cell r="D58">
            <v>374</v>
          </cell>
          <cell r="E58">
            <v>0</v>
          </cell>
          <cell r="F58">
            <v>374</v>
          </cell>
        </row>
        <row r="59">
          <cell r="A59" t="str">
            <v>012240</v>
          </cell>
          <cell r="B59" t="str">
            <v>Perfuração roto-pneumática para poço profundo em rocha sã (basalto), diâmetro de 6´ (150 mm)</v>
          </cell>
          <cell r="C59" t="str">
            <v>m</v>
          </cell>
          <cell r="D59">
            <v>173.71</v>
          </cell>
          <cell r="E59">
            <v>0</v>
          </cell>
          <cell r="F59">
            <v>173.71</v>
          </cell>
        </row>
        <row r="60">
          <cell r="A60" t="str">
            <v>012241</v>
          </cell>
          <cell r="B60" t="str">
            <v>Perfuração roto-pneumática para poço profundo em rocha sã (basalto), diâmetro de 14´ (350 mm)</v>
          </cell>
          <cell r="C60" t="str">
            <v>m</v>
          </cell>
          <cell r="D60">
            <v>1612.3400000000001</v>
          </cell>
          <cell r="E60">
            <v>0</v>
          </cell>
          <cell r="F60">
            <v>1612.3400000000001</v>
          </cell>
        </row>
        <row r="61">
          <cell r="A61" t="str">
            <v>012242</v>
          </cell>
          <cell r="B61" t="str">
            <v>Perfuração roto-pneumática para poço profundo em rocha sã (basalto), diâmetro de 8´ (200 mm)</v>
          </cell>
          <cell r="C61" t="str">
            <v>m</v>
          </cell>
          <cell r="D61">
            <v>271.2</v>
          </cell>
          <cell r="E61">
            <v>0</v>
          </cell>
          <cell r="F61">
            <v>271.2</v>
          </cell>
        </row>
        <row r="62">
          <cell r="A62" t="str">
            <v>012243</v>
          </cell>
          <cell r="B62" t="str">
            <v>Perfuração roto-pneumática para poço profundo em rocha sã (basalto), diâmetro de 12´ (300 mm)</v>
          </cell>
          <cell r="C62" t="str">
            <v>m</v>
          </cell>
          <cell r="D62">
            <v>1140.81</v>
          </cell>
          <cell r="E62">
            <v>0</v>
          </cell>
          <cell r="F62">
            <v>1140.81</v>
          </cell>
        </row>
        <row r="63">
          <cell r="A63" t="str">
            <v>012244</v>
          </cell>
          <cell r="B63" t="str">
            <v>Perfuração roto-pneumática para poço profundo em rocha sã (basalto), diâmetro de 10´ (250 mm)</v>
          </cell>
          <cell r="C63" t="str">
            <v>m</v>
          </cell>
          <cell r="D63">
            <v>412.65000000000003</v>
          </cell>
          <cell r="E63">
            <v>0</v>
          </cell>
          <cell r="F63">
            <v>412.65000000000003</v>
          </cell>
        </row>
        <row r="64">
          <cell r="A64" t="str">
            <v>012245</v>
          </cell>
          <cell r="B64" t="str">
            <v>Perfuração roto-pneumática para poço profundo em rocha sã (basalto), diâmetro de 18´ (450 mm)</v>
          </cell>
          <cell r="C64" t="str">
            <v>m</v>
          </cell>
          <cell r="D64">
            <v>2428.4499999999998</v>
          </cell>
          <cell r="E64">
            <v>0</v>
          </cell>
          <cell r="F64">
            <v>2428.4499999999998</v>
          </cell>
        </row>
        <row r="65">
          <cell r="A65" t="str">
            <v>012247</v>
          </cell>
          <cell r="B65" t="str">
            <v>Pré-filtro tipo pérola</v>
          </cell>
          <cell r="C65" t="str">
            <v>m³</v>
          </cell>
          <cell r="D65">
            <v>1146.08</v>
          </cell>
          <cell r="E65">
            <v>0</v>
          </cell>
          <cell r="F65">
            <v>1146.08</v>
          </cell>
        </row>
        <row r="66">
          <cell r="A66" t="str">
            <v>012248</v>
          </cell>
          <cell r="B66" t="str">
            <v>Revestimento da boca de poço profundo tubo chapa 3/16´, diâmetro 12´</v>
          </cell>
          <cell r="C66" t="str">
            <v>m</v>
          </cell>
          <cell r="D66">
            <v>570</v>
          </cell>
          <cell r="E66">
            <v>0</v>
          </cell>
          <cell r="F66">
            <v>570</v>
          </cell>
        </row>
        <row r="67">
          <cell r="A67" t="str">
            <v>012249</v>
          </cell>
          <cell r="B67" t="str">
            <v>Pré-filtro tipo Jacareí</v>
          </cell>
          <cell r="C67" t="str">
            <v>m³</v>
          </cell>
          <cell r="D67">
            <v>902.25</v>
          </cell>
          <cell r="E67">
            <v>0</v>
          </cell>
          <cell r="F67">
            <v>902.25</v>
          </cell>
        </row>
        <row r="68">
          <cell r="A68" t="str">
            <v>012250</v>
          </cell>
          <cell r="B68" t="str">
            <v>Revestimento da boca de poço profundo tubo chapa 3/16´, diâmetro 14´</v>
          </cell>
          <cell r="C68" t="str">
            <v>m</v>
          </cell>
          <cell r="D68">
            <v>605</v>
          </cell>
          <cell r="E68">
            <v>0</v>
          </cell>
          <cell r="F68">
            <v>605</v>
          </cell>
        </row>
        <row r="69">
          <cell r="A69" t="str">
            <v>012252</v>
          </cell>
          <cell r="B69" t="str">
            <v>Revestimento da boca de poço profundo tubo chapa 3/16´, diâmetro 16´</v>
          </cell>
          <cell r="C69" t="str">
            <v>m</v>
          </cell>
          <cell r="D69">
            <v>748.33</v>
          </cell>
          <cell r="E69">
            <v>0</v>
          </cell>
          <cell r="F69">
            <v>748.33</v>
          </cell>
        </row>
        <row r="70">
          <cell r="A70" t="str">
            <v>012253</v>
          </cell>
          <cell r="B70" t="str">
            <v>Revestimento interno de poço profundo tubo aço schedule 40, diâmetro 10´ (250 mm)</v>
          </cell>
          <cell r="C70" t="str">
            <v>m</v>
          </cell>
          <cell r="D70">
            <v>1507.17</v>
          </cell>
          <cell r="E70">
            <v>0</v>
          </cell>
          <cell r="F70">
            <v>1507.17</v>
          </cell>
        </row>
        <row r="71">
          <cell r="A71" t="str">
            <v>012254</v>
          </cell>
          <cell r="B71" t="str">
            <v>Revestimento interno de poço profundo tubo preto DIN 2440, diâmetro 6´ (150 mm)</v>
          </cell>
          <cell r="C71" t="str">
            <v>m</v>
          </cell>
          <cell r="D71">
            <v>313.79000000000002</v>
          </cell>
          <cell r="E71">
            <v>0</v>
          </cell>
          <cell r="F71">
            <v>313.79000000000002</v>
          </cell>
        </row>
        <row r="72">
          <cell r="A72" t="str">
            <v>012255</v>
          </cell>
          <cell r="B72" t="str">
            <v>Revestimento interno de poço profundo tubo aço schedule 40, diâmetro 6´ (150 mm)</v>
          </cell>
          <cell r="C72" t="str">
            <v>m</v>
          </cell>
          <cell r="D72">
            <v>535.66999999999996</v>
          </cell>
          <cell r="E72">
            <v>0</v>
          </cell>
          <cell r="F72">
            <v>535.66999999999996</v>
          </cell>
        </row>
        <row r="73">
          <cell r="A73" t="str">
            <v>012256</v>
          </cell>
          <cell r="B73" t="str">
            <v>Revestimento interno de poço profundo tubo preto DIN 2440, diâmetro 8´ (200 mm)</v>
          </cell>
          <cell r="C73" t="str">
            <v>m</v>
          </cell>
          <cell r="D73">
            <v>534.54</v>
          </cell>
          <cell r="E73">
            <v>0</v>
          </cell>
          <cell r="F73">
            <v>534.54</v>
          </cell>
        </row>
        <row r="74">
          <cell r="A74" t="str">
            <v>012257</v>
          </cell>
          <cell r="B74" t="str">
            <v>Instalação e transporte de equipamento de perfuração para poço profundo com profundidade até 200 m</v>
          </cell>
          <cell r="C74" t="str">
            <v>tx</v>
          </cell>
          <cell r="D74">
            <v>5028.57</v>
          </cell>
          <cell r="E74">
            <v>0</v>
          </cell>
          <cell r="F74">
            <v>5028.57</v>
          </cell>
        </row>
        <row r="75">
          <cell r="A75" t="str">
            <v>012261</v>
          </cell>
          <cell r="B75" t="str">
            <v>Instalação e transporte de equipamento para bombeamento, limpeza, desenvolvimento e teste de vazão</v>
          </cell>
          <cell r="C75" t="str">
            <v>tx</v>
          </cell>
          <cell r="D75">
            <v>1648.16</v>
          </cell>
          <cell r="E75">
            <v>0</v>
          </cell>
          <cell r="F75">
            <v>1648.16</v>
          </cell>
        </row>
        <row r="76">
          <cell r="A76" t="str">
            <v>012266</v>
          </cell>
          <cell r="B76" t="str">
            <v>Teste de vazão de poço profundo com bomba submersa</v>
          </cell>
          <cell r="C76" t="str">
            <v>h</v>
          </cell>
          <cell r="D76">
            <v>152.83000000000001</v>
          </cell>
          <cell r="E76">
            <v>0</v>
          </cell>
          <cell r="F76">
            <v>152.83000000000001</v>
          </cell>
        </row>
        <row r="77">
          <cell r="A77" t="str">
            <v>012268</v>
          </cell>
          <cell r="B77" t="str">
            <v>Teste de vazão de poço profundo com compressor de ar</v>
          </cell>
          <cell r="C77" t="str">
            <v>h</v>
          </cell>
          <cell r="D77">
            <v>188.3</v>
          </cell>
          <cell r="E77">
            <v>0</v>
          </cell>
          <cell r="F77">
            <v>188.3</v>
          </cell>
        </row>
        <row r="78">
          <cell r="A78" t="str">
            <v>012269</v>
          </cell>
          <cell r="B78" t="str">
            <v>Perfilagem ótica</v>
          </cell>
          <cell r="C78" t="str">
            <v>m</v>
          </cell>
          <cell r="D78">
            <v>55.120000000000005</v>
          </cell>
          <cell r="E78">
            <v>0</v>
          </cell>
          <cell r="F78">
            <v>55.120000000000005</v>
          </cell>
        </row>
        <row r="79">
          <cell r="A79" t="str">
            <v>012270</v>
          </cell>
          <cell r="B79" t="str">
            <v>Perfilagem elétrica</v>
          </cell>
          <cell r="C79" t="str">
            <v>m</v>
          </cell>
          <cell r="D79">
            <v>103.63</v>
          </cell>
          <cell r="E79">
            <v>0</v>
          </cell>
          <cell r="F79">
            <v>103.63</v>
          </cell>
        </row>
        <row r="80">
          <cell r="A80" t="str">
            <v>012271</v>
          </cell>
          <cell r="B80" t="str">
            <v>Perfuração rotativa para poço profundo em solos e/ou rocha metassedimentar alterada em geral, diâmetro de 20´ (508 mm)</v>
          </cell>
          <cell r="C80" t="str">
            <v>m</v>
          </cell>
          <cell r="D80">
            <v>456.67</v>
          </cell>
          <cell r="E80">
            <v>0</v>
          </cell>
          <cell r="F80">
            <v>456.67</v>
          </cell>
        </row>
        <row r="81">
          <cell r="A81" t="str">
            <v>012272</v>
          </cell>
          <cell r="B81" t="str">
            <v>Perfuração roto-pneumática para poço profundo em rocha metassedimentar em geral, diâmetro de 12,25´ (311,15 mm)</v>
          </cell>
          <cell r="C81" t="str">
            <v>m</v>
          </cell>
          <cell r="D81">
            <v>950</v>
          </cell>
          <cell r="E81">
            <v>0</v>
          </cell>
          <cell r="F81">
            <v>950</v>
          </cell>
        </row>
        <row r="82">
          <cell r="A82" t="str">
            <v>012273</v>
          </cell>
          <cell r="B82" t="str">
            <v>Revestimento interno de poço profundo tubo de aço preto liso calandrado, diâmetro 16´ (406,40 mm)</v>
          </cell>
          <cell r="C82" t="str">
            <v>m</v>
          </cell>
          <cell r="D82">
            <v>903.33</v>
          </cell>
          <cell r="E82">
            <v>0</v>
          </cell>
          <cell r="F82">
            <v>903.33</v>
          </cell>
        </row>
        <row r="83">
          <cell r="A83" t="str">
            <v>012274</v>
          </cell>
          <cell r="B83" t="str">
            <v>Revestimento interno de poço profundo tubo aço schedule 40, diâmetro 14´ (355,60 mm)</v>
          </cell>
          <cell r="C83" t="str">
            <v>m</v>
          </cell>
          <cell r="D83">
            <v>843.33</v>
          </cell>
          <cell r="E83">
            <v>0</v>
          </cell>
          <cell r="F83">
            <v>843.33</v>
          </cell>
        </row>
        <row r="84">
          <cell r="A84" t="str">
            <v>012275</v>
          </cell>
          <cell r="B84" t="str">
            <v>Instalação e transporte de equipamento de perfuração para poço profundo com profundidade acima de 200 m e até 300 m</v>
          </cell>
          <cell r="C84" t="str">
            <v>tx</v>
          </cell>
          <cell r="D84">
            <v>7874</v>
          </cell>
          <cell r="E84">
            <v>0</v>
          </cell>
          <cell r="F84">
            <v>7874</v>
          </cell>
        </row>
        <row r="85">
          <cell r="A85" t="str">
            <v>012276</v>
          </cell>
          <cell r="B85" t="str">
            <v>Instalação e transporte de equipamento de perfuração para poço profundo com profundidade acima de 300 m</v>
          </cell>
          <cell r="C85" t="str">
            <v>tx</v>
          </cell>
          <cell r="D85">
            <v>14138.79</v>
          </cell>
          <cell r="E85">
            <v>0</v>
          </cell>
          <cell r="F85">
            <v>14138.79</v>
          </cell>
        </row>
        <row r="86">
          <cell r="A86" t="str">
            <v>012280</v>
          </cell>
          <cell r="B86" t="str">
            <v>Revestimento da boca de poço profundo tubo chapa 3/16´, diâmetro 20´</v>
          </cell>
          <cell r="C86" t="str">
            <v>m</v>
          </cell>
          <cell r="D86">
            <v>890</v>
          </cell>
          <cell r="E86">
            <v>0</v>
          </cell>
          <cell r="F86">
            <v>890</v>
          </cell>
        </row>
        <row r="87">
          <cell r="A87" t="str">
            <v>012296</v>
          </cell>
          <cell r="B87" t="str">
            <v>Filtro espiralado galvanizado standard para poço profundo, diâmetro 6´ (152,40 mm)</v>
          </cell>
          <cell r="C87" t="str">
            <v>m</v>
          </cell>
          <cell r="D87">
            <v>809</v>
          </cell>
          <cell r="E87">
            <v>0</v>
          </cell>
          <cell r="F87">
            <v>809</v>
          </cell>
        </row>
        <row r="88">
          <cell r="A88" t="str">
            <v>012297</v>
          </cell>
          <cell r="B88" t="str">
            <v>Revestimento interno de poço profundo tubo de aço preto NBR5590, diâmetro 6´ (152,40mm)</v>
          </cell>
          <cell r="C88" t="str">
            <v>m</v>
          </cell>
          <cell r="D88">
            <v>553.33000000000004</v>
          </cell>
          <cell r="E88">
            <v>0</v>
          </cell>
          <cell r="F88">
            <v>553.33000000000004</v>
          </cell>
        </row>
        <row r="89">
          <cell r="A89" t="str">
            <v>012298</v>
          </cell>
          <cell r="B89" t="str">
            <v>Licença de perfuração e procedimentos para obtenção da outorga de poço profundo</v>
          </cell>
          <cell r="C89" t="str">
            <v>un</v>
          </cell>
          <cell r="D89">
            <v>4275</v>
          </cell>
          <cell r="E89">
            <v>0</v>
          </cell>
          <cell r="F89">
            <v>4275</v>
          </cell>
        </row>
        <row r="90">
          <cell r="A90" t="str">
            <v>012301</v>
          </cell>
          <cell r="B90" t="str">
            <v>Taxa de mobilização de equipamentos para corte em concreto armado</v>
          </cell>
          <cell r="C90" t="str">
            <v>tx</v>
          </cell>
          <cell r="D90">
            <v>223.33</v>
          </cell>
          <cell r="E90">
            <v>0</v>
          </cell>
          <cell r="F90">
            <v>223.33</v>
          </cell>
        </row>
        <row r="91">
          <cell r="A91" t="str">
            <v>012302</v>
          </cell>
          <cell r="B91" t="str">
            <v>Limpeza de armadura com escova de aço</v>
          </cell>
          <cell r="C91" t="str">
            <v>m²</v>
          </cell>
          <cell r="D91">
            <v>0.95000000000000007</v>
          </cell>
          <cell r="E91">
            <v>2.91</v>
          </cell>
          <cell r="F91">
            <v>3.86</v>
          </cell>
        </row>
        <row r="92">
          <cell r="A92" t="str">
            <v>012303</v>
          </cell>
          <cell r="B92" t="str">
            <v>Preparo de ponte de aderência com adesivo a base de epóxi</v>
          </cell>
          <cell r="C92" t="str">
            <v>m²</v>
          </cell>
          <cell r="D92">
            <v>54.36</v>
          </cell>
          <cell r="E92">
            <v>21.47</v>
          </cell>
          <cell r="F92">
            <v>75.83</v>
          </cell>
        </row>
        <row r="93">
          <cell r="A93" t="str">
            <v>012304</v>
          </cell>
          <cell r="B93" t="str">
            <v>Tratamento de armadura com produto anticorrosivo a base de zinco</v>
          </cell>
          <cell r="C93" t="str">
            <v>m²</v>
          </cell>
          <cell r="D93">
            <v>9.76</v>
          </cell>
          <cell r="E93">
            <v>18.46</v>
          </cell>
          <cell r="F93">
            <v>28.22</v>
          </cell>
        </row>
        <row r="94">
          <cell r="A94" t="str">
            <v>012306</v>
          </cell>
          <cell r="B94" t="str">
            <v>Corte de concreto deteriorado inclusive remoção dos detritos</v>
          </cell>
          <cell r="C94" t="str">
            <v>m²</v>
          </cell>
          <cell r="D94">
            <v>0</v>
          </cell>
          <cell r="E94">
            <v>14.57</v>
          </cell>
          <cell r="F94">
            <v>14.57</v>
          </cell>
        </row>
        <row r="95">
          <cell r="A95" t="str">
            <v>012312</v>
          </cell>
          <cell r="B95" t="str">
            <v>Furação de 3 1/4´ em concreto armado</v>
          </cell>
          <cell r="C95" t="str">
            <v>m</v>
          </cell>
          <cell r="D95">
            <v>146.36000000000001</v>
          </cell>
          <cell r="E95">
            <v>0</v>
          </cell>
          <cell r="F95">
            <v>146.36000000000001</v>
          </cell>
        </row>
        <row r="96">
          <cell r="A96" t="str">
            <v>012313</v>
          </cell>
          <cell r="B96" t="str">
            <v>Furação de 6 1/4´ em concreto armado</v>
          </cell>
          <cell r="C96" t="str">
            <v>m</v>
          </cell>
          <cell r="D96">
            <v>239.45000000000002</v>
          </cell>
          <cell r="E96">
            <v>0</v>
          </cell>
          <cell r="F96">
            <v>239.45000000000002</v>
          </cell>
        </row>
        <row r="97">
          <cell r="A97" t="str">
            <v>012314</v>
          </cell>
          <cell r="B97" t="str">
            <v>Furação de 1 1/4´ em concreto armado</v>
          </cell>
          <cell r="C97" t="str">
            <v>m</v>
          </cell>
          <cell r="D97">
            <v>109.82000000000001</v>
          </cell>
          <cell r="E97">
            <v>0</v>
          </cell>
          <cell r="F97">
            <v>109.82000000000001</v>
          </cell>
        </row>
        <row r="98">
          <cell r="A98" t="str">
            <v>012315</v>
          </cell>
          <cell r="B98" t="str">
            <v>Furação de 1 1/2´ em concreto armado</v>
          </cell>
          <cell r="C98" t="str">
            <v>m</v>
          </cell>
          <cell r="D98">
            <v>113.21000000000001</v>
          </cell>
          <cell r="E98">
            <v>0</v>
          </cell>
          <cell r="F98">
            <v>113.21000000000001</v>
          </cell>
        </row>
        <row r="99">
          <cell r="A99" t="str">
            <v>012316</v>
          </cell>
          <cell r="B99" t="str">
            <v>Furação de 2 1/4´ em concreto armado</v>
          </cell>
          <cell r="C99" t="str">
            <v>m</v>
          </cell>
          <cell r="D99">
            <v>131.26</v>
          </cell>
          <cell r="E99">
            <v>0</v>
          </cell>
          <cell r="F99">
            <v>131.26</v>
          </cell>
        </row>
        <row r="100">
          <cell r="A100" t="str">
            <v>012319</v>
          </cell>
          <cell r="B100" t="str">
            <v>Furação de 2 1/2´ em concreto armado</v>
          </cell>
          <cell r="C100" t="str">
            <v>m</v>
          </cell>
          <cell r="D100">
            <v>135.77000000000001</v>
          </cell>
          <cell r="E100">
            <v>0</v>
          </cell>
          <cell r="F100">
            <v>135.77000000000001</v>
          </cell>
        </row>
        <row r="101">
          <cell r="A101" t="str">
            <v>012320</v>
          </cell>
          <cell r="B101" t="str">
            <v>Taxa de mobilização para execução de serviço de perfuração em concreto</v>
          </cell>
          <cell r="C101" t="str">
            <v>tx</v>
          </cell>
          <cell r="D101">
            <v>147.1</v>
          </cell>
          <cell r="E101">
            <v>0</v>
          </cell>
          <cell r="F101">
            <v>147.1</v>
          </cell>
        </row>
        <row r="102">
          <cell r="A102" t="str">
            <v>012321</v>
          </cell>
          <cell r="B102" t="str">
            <v>Furação de 12,5 x 200 mm em concreto armado, inclusive colagem da armadura</v>
          </cell>
          <cell r="C102" t="str">
            <v>un</v>
          </cell>
          <cell r="D102">
            <v>9.98</v>
          </cell>
          <cell r="E102">
            <v>0</v>
          </cell>
          <cell r="F102">
            <v>9.98</v>
          </cell>
        </row>
        <row r="103">
          <cell r="A103" t="str">
            <v>012322</v>
          </cell>
          <cell r="B103" t="str">
            <v>Furação de 16 x 150 mm em concreto armado, inclusive colagem da armadura</v>
          </cell>
          <cell r="C103" t="str">
            <v>un</v>
          </cell>
          <cell r="D103">
            <v>11.03</v>
          </cell>
          <cell r="E103">
            <v>0</v>
          </cell>
          <cell r="F103">
            <v>11.03</v>
          </cell>
        </row>
        <row r="104">
          <cell r="A104" t="str">
            <v>012324</v>
          </cell>
          <cell r="B104" t="str">
            <v>Furação de 20 x 150 mm em concreto armado, inclusive colagem da armadura</v>
          </cell>
          <cell r="C104" t="str">
            <v>un</v>
          </cell>
          <cell r="D104">
            <v>17.84</v>
          </cell>
          <cell r="E104">
            <v>0</v>
          </cell>
          <cell r="F104">
            <v>17.84</v>
          </cell>
        </row>
        <row r="105">
          <cell r="A105" t="str">
            <v>012326</v>
          </cell>
          <cell r="B105" t="str">
            <v>Furação de 2´ em concreto armado</v>
          </cell>
          <cell r="C105" t="str">
            <v>m</v>
          </cell>
          <cell r="D105">
            <v>146.94</v>
          </cell>
          <cell r="E105">
            <v>0</v>
          </cell>
          <cell r="F105">
            <v>146.94</v>
          </cell>
        </row>
        <row r="106">
          <cell r="A106" t="str">
            <v>012327</v>
          </cell>
          <cell r="B106" t="str">
            <v>Furação de 4´ em concreto armado</v>
          </cell>
          <cell r="C106" t="str">
            <v>m</v>
          </cell>
          <cell r="D106">
            <v>190.62</v>
          </cell>
          <cell r="E106">
            <v>0</v>
          </cell>
          <cell r="F106">
            <v>190.62</v>
          </cell>
        </row>
        <row r="107">
          <cell r="A107" t="str">
            <v>012328</v>
          </cell>
          <cell r="B107" t="str">
            <v>Furação de 6´ em concreto armado</v>
          </cell>
          <cell r="C107" t="str">
            <v>m</v>
          </cell>
          <cell r="D107">
            <v>263.06</v>
          </cell>
          <cell r="E107">
            <v>0</v>
          </cell>
          <cell r="F107">
            <v>263.06</v>
          </cell>
        </row>
        <row r="108">
          <cell r="A108" t="str">
            <v>012329</v>
          </cell>
          <cell r="B108" t="str">
            <v>Furação de 8´ em concreto armado</v>
          </cell>
          <cell r="C108" t="str">
            <v>m</v>
          </cell>
          <cell r="D108">
            <v>367</v>
          </cell>
          <cell r="E108">
            <v>0</v>
          </cell>
          <cell r="F108">
            <v>367</v>
          </cell>
        </row>
        <row r="109">
          <cell r="A109" t="str">
            <v>012346</v>
          </cell>
          <cell r="B109" t="str">
            <v>Furação de 1´ em concreto armado</v>
          </cell>
          <cell r="C109" t="str">
            <v>m</v>
          </cell>
          <cell r="D109">
            <v>117.95</v>
          </cell>
          <cell r="E109">
            <v>0</v>
          </cell>
          <cell r="F109">
            <v>117.95</v>
          </cell>
        </row>
        <row r="110">
          <cell r="A110" t="str">
            <v>012347</v>
          </cell>
          <cell r="B110" t="str">
            <v>Furação de 3´ em concreto armado</v>
          </cell>
          <cell r="C110" t="str">
            <v>m</v>
          </cell>
          <cell r="D110">
            <v>164.83</v>
          </cell>
          <cell r="E110">
            <v>0</v>
          </cell>
          <cell r="F110">
            <v>164.83</v>
          </cell>
        </row>
        <row r="111">
          <cell r="A111" t="str">
            <v>012348</v>
          </cell>
          <cell r="B111" t="str">
            <v>Furação de 5´ em concreto armado</v>
          </cell>
          <cell r="C111" t="str">
            <v>m</v>
          </cell>
          <cell r="D111">
            <v>222.27</v>
          </cell>
          <cell r="E111">
            <v>0</v>
          </cell>
          <cell r="F111">
            <v>222.27</v>
          </cell>
        </row>
        <row r="112">
          <cell r="A112" t="str">
            <v>012349</v>
          </cell>
          <cell r="B112" t="str">
            <v>Furação de 7´ em concreto armado</v>
          </cell>
          <cell r="C112" t="str">
            <v>m</v>
          </cell>
          <cell r="D112">
            <v>304.43</v>
          </cell>
          <cell r="E112">
            <v>0</v>
          </cell>
          <cell r="F112">
            <v>304.43</v>
          </cell>
        </row>
        <row r="113">
          <cell r="A113" t="str">
            <v>012351</v>
          </cell>
          <cell r="B113" t="str">
            <v>Corte vertical em concreto armado, espessura de 15 cm</v>
          </cell>
          <cell r="C113" t="str">
            <v>m</v>
          </cell>
          <cell r="D113">
            <v>177.64000000000001</v>
          </cell>
          <cell r="E113">
            <v>0</v>
          </cell>
          <cell r="F113">
            <v>177.64000000000001</v>
          </cell>
        </row>
        <row r="114">
          <cell r="A114" t="str">
            <v>012701</v>
          </cell>
          <cell r="B114" t="str">
            <v>Projeto e implementação de gerenciamento integrado de resíduos sólidos e gestão de perdas</v>
          </cell>
          <cell r="C114" t="str">
            <v>un</v>
          </cell>
          <cell r="D114">
            <v>7553.5</v>
          </cell>
          <cell r="E114">
            <v>0</v>
          </cell>
          <cell r="F114">
            <v>7553.5</v>
          </cell>
        </row>
        <row r="115">
          <cell r="A115" t="str">
            <v>012702</v>
          </cell>
          <cell r="B115" t="str">
            <v>Projeto e implementação de educação ambiental</v>
          </cell>
          <cell r="C115" t="str">
            <v>un</v>
          </cell>
          <cell r="D115">
            <v>10693.82</v>
          </cell>
          <cell r="E115">
            <v>0</v>
          </cell>
          <cell r="F115">
            <v>10693.82</v>
          </cell>
        </row>
        <row r="116">
          <cell r="A116" t="str">
            <v>012703</v>
          </cell>
          <cell r="B116" t="str">
            <v>Projeto e implementação de controle ambiental das obras</v>
          </cell>
          <cell r="C116" t="str">
            <v>un</v>
          </cell>
          <cell r="D116">
            <v>10729.800000000001</v>
          </cell>
          <cell r="E116">
            <v>0</v>
          </cell>
          <cell r="F116">
            <v>10729.800000000001</v>
          </cell>
        </row>
        <row r="117">
          <cell r="A117" t="str">
            <v>012704</v>
          </cell>
          <cell r="B117" t="str">
            <v>Laudo de caracterização de vegetação</v>
          </cell>
          <cell r="C117" t="str">
            <v>un</v>
          </cell>
          <cell r="D117">
            <v>20668.080000000002</v>
          </cell>
          <cell r="E117">
            <v>0</v>
          </cell>
          <cell r="F117">
            <v>20668.080000000002</v>
          </cell>
        </row>
        <row r="118">
          <cell r="A118" t="str">
            <v>012705</v>
          </cell>
          <cell r="B118" t="str">
            <v>Laudo de caracterização da fauna associada à flora</v>
          </cell>
          <cell r="C118" t="str">
            <v>un</v>
          </cell>
          <cell r="D118">
            <v>31721.040000000001</v>
          </cell>
          <cell r="E118">
            <v>0</v>
          </cell>
          <cell r="F118">
            <v>31721.040000000001</v>
          </cell>
        </row>
        <row r="119">
          <cell r="A119" t="str">
            <v>012706</v>
          </cell>
          <cell r="B119" t="str">
            <v>Projeto e implementação de monitoramento da fauna durante a obra</v>
          </cell>
          <cell r="C119" t="str">
            <v>un</v>
          </cell>
          <cell r="D119">
            <v>12834.7</v>
          </cell>
          <cell r="E119">
            <v>0</v>
          </cell>
          <cell r="F119">
            <v>12834.7</v>
          </cell>
        </row>
        <row r="120">
          <cell r="A120" t="str">
            <v>012707</v>
          </cell>
          <cell r="B120" t="str">
            <v>Laudo de autodepuração</v>
          </cell>
          <cell r="C120" t="str">
            <v>un</v>
          </cell>
          <cell r="D120">
            <v>15311.5</v>
          </cell>
          <cell r="E120">
            <v>0</v>
          </cell>
          <cell r="F120">
            <v>15311.5</v>
          </cell>
        </row>
        <row r="121">
          <cell r="A121" t="str">
            <v>020102</v>
          </cell>
          <cell r="B121" t="str">
            <v>Construção provisória em madeira - fornecimento e montagem</v>
          </cell>
          <cell r="C121" t="str">
            <v>m²</v>
          </cell>
          <cell r="D121">
            <v>158.21</v>
          </cell>
          <cell r="E121">
            <v>56.53</v>
          </cell>
          <cell r="F121">
            <v>214.74</v>
          </cell>
        </row>
        <row r="122">
          <cell r="A122" t="str">
            <v>020117</v>
          </cell>
          <cell r="B122" t="str">
            <v>Sanitário/vestiário em alvenaria</v>
          </cell>
          <cell r="C122" t="str">
            <v>m²</v>
          </cell>
          <cell r="D122">
            <v>247.03</v>
          </cell>
          <cell r="E122">
            <v>149.63999999999999</v>
          </cell>
          <cell r="F122">
            <v>396.67</v>
          </cell>
        </row>
        <row r="123">
          <cell r="A123" t="str">
            <v>020120</v>
          </cell>
          <cell r="B123" t="str">
            <v>Desmobilização de construção provisória</v>
          </cell>
          <cell r="C123" t="str">
            <v>m²</v>
          </cell>
          <cell r="D123">
            <v>6.82</v>
          </cell>
          <cell r="E123">
            <v>3.38</v>
          </cell>
          <cell r="F123">
            <v>10.199999999999999</v>
          </cell>
        </row>
        <row r="124">
          <cell r="A124" t="str">
            <v>020202</v>
          </cell>
          <cell r="B124" t="str">
            <v>Container alojamento - mínimo 9,20 m²</v>
          </cell>
          <cell r="C124" t="str">
            <v>unxmês</v>
          </cell>
          <cell r="D124">
            <v>253.33</v>
          </cell>
          <cell r="E124">
            <v>1.94</v>
          </cell>
          <cell r="F124">
            <v>255.27</v>
          </cell>
        </row>
        <row r="125">
          <cell r="A125" t="str">
            <v>020204</v>
          </cell>
          <cell r="B125" t="str">
            <v>Container sanitário - mínimo 2 duchas, 2 bacias, 1 lavatório e 1 mictório</v>
          </cell>
          <cell r="C125" t="str">
            <v>unxmês</v>
          </cell>
          <cell r="D125">
            <v>450</v>
          </cell>
          <cell r="E125">
            <v>1.94</v>
          </cell>
          <cell r="F125">
            <v>451.94</v>
          </cell>
        </row>
        <row r="126">
          <cell r="A126" t="str">
            <v>020206</v>
          </cell>
          <cell r="B126" t="str">
            <v>Container depósito - mínimo 9,20 m²</v>
          </cell>
          <cell r="C126" t="str">
            <v>unxmês</v>
          </cell>
          <cell r="D126">
            <v>253.33</v>
          </cell>
          <cell r="E126">
            <v>1.94</v>
          </cell>
          <cell r="F126">
            <v>255.27</v>
          </cell>
        </row>
        <row r="127">
          <cell r="A127" t="str">
            <v>020208</v>
          </cell>
          <cell r="B127" t="str">
            <v>Container escritório com 1 sanitário - mínimo 9,20 m²</v>
          </cell>
          <cell r="C127" t="str">
            <v>unxmês</v>
          </cell>
          <cell r="D127">
            <v>276.67</v>
          </cell>
          <cell r="E127">
            <v>1.94</v>
          </cell>
          <cell r="F127">
            <v>278.61</v>
          </cell>
        </row>
        <row r="128">
          <cell r="A128" t="str">
            <v>020210</v>
          </cell>
          <cell r="B128" t="str">
            <v>Container guarita simples - mínimo 1,0 m²</v>
          </cell>
          <cell r="C128" t="str">
            <v>unxmês</v>
          </cell>
          <cell r="D128">
            <v>176.67000000000002</v>
          </cell>
          <cell r="E128">
            <v>1.94</v>
          </cell>
          <cell r="F128">
            <v>178.61</v>
          </cell>
        </row>
        <row r="129">
          <cell r="A129" t="str">
            <v>020303</v>
          </cell>
          <cell r="B129" t="str">
            <v>Proteção de superfícies em geral com plástico bolha</v>
          </cell>
          <cell r="C129" t="str">
            <v>m²</v>
          </cell>
          <cell r="D129">
            <v>0.36</v>
          </cell>
          <cell r="E129">
            <v>0.97</v>
          </cell>
          <cell r="F129">
            <v>1.33</v>
          </cell>
        </row>
        <row r="130">
          <cell r="A130" t="str">
            <v>020306</v>
          </cell>
          <cell r="B130" t="str">
            <v>Proteção de fachada com tela de nylon</v>
          </cell>
          <cell r="C130" t="str">
            <v>m²</v>
          </cell>
          <cell r="D130">
            <v>2.2599999999999998</v>
          </cell>
          <cell r="E130">
            <v>9.2899999999999991</v>
          </cell>
          <cell r="F130">
            <v>11.55</v>
          </cell>
        </row>
        <row r="131">
          <cell r="A131" t="str">
            <v>020308</v>
          </cell>
          <cell r="B131" t="str">
            <v>Fechamento provisório de vãos em chapa de madeira compensada</v>
          </cell>
          <cell r="C131" t="str">
            <v>m²</v>
          </cell>
          <cell r="D131">
            <v>5.15</v>
          </cell>
          <cell r="E131">
            <v>6.99</v>
          </cell>
          <cell r="F131">
            <v>12.14</v>
          </cell>
        </row>
        <row r="132">
          <cell r="A132" t="str">
            <v>020309</v>
          </cell>
          <cell r="B132" t="str">
            <v>Fechamento definitivo de vãos em chapa de madeira compensada</v>
          </cell>
          <cell r="C132" t="str">
            <v>m²</v>
          </cell>
          <cell r="D132">
            <v>12.82</v>
          </cell>
          <cell r="E132">
            <v>6.99</v>
          </cell>
          <cell r="F132">
            <v>19.809999999999999</v>
          </cell>
        </row>
        <row r="133">
          <cell r="A133" t="str">
            <v>020311</v>
          </cell>
          <cell r="B133" t="str">
            <v>Tapume móvel para fechamento de áreas</v>
          </cell>
          <cell r="C133" t="str">
            <v>m²</v>
          </cell>
          <cell r="D133">
            <v>18.32</v>
          </cell>
          <cell r="E133">
            <v>18.329999999999998</v>
          </cell>
          <cell r="F133">
            <v>36.65</v>
          </cell>
        </row>
        <row r="134">
          <cell r="A134" t="str">
            <v>020312</v>
          </cell>
          <cell r="B134" t="str">
            <v>Tapume fixo para fechamento de áreas, com portão</v>
          </cell>
          <cell r="C134" t="str">
            <v>m²</v>
          </cell>
          <cell r="D134">
            <v>18.32</v>
          </cell>
          <cell r="E134">
            <v>18.05</v>
          </cell>
          <cell r="F134">
            <v>36.369999999999997</v>
          </cell>
        </row>
        <row r="135">
          <cell r="A135" t="str">
            <v>020320</v>
          </cell>
          <cell r="B135" t="str">
            <v>Locação de quadros metálicos para plataforma de proteção, inclusive o madeiramento</v>
          </cell>
          <cell r="C135" t="str">
            <v>m²xmês</v>
          </cell>
          <cell r="D135">
            <v>14.76</v>
          </cell>
          <cell r="E135">
            <v>0.47000000000000003</v>
          </cell>
          <cell r="F135">
            <v>15.23</v>
          </cell>
        </row>
        <row r="136">
          <cell r="A136" t="str">
            <v>020324</v>
          </cell>
          <cell r="B136" t="str">
            <v>Proteção de piso com tecido de aniagem e gesso</v>
          </cell>
          <cell r="C136" t="str">
            <v>m²</v>
          </cell>
          <cell r="D136">
            <v>5.6000000000000005</v>
          </cell>
          <cell r="E136">
            <v>1.94</v>
          </cell>
          <cell r="F136">
            <v>7.54</v>
          </cell>
        </row>
        <row r="137">
          <cell r="A137" t="str">
            <v>020325</v>
          </cell>
          <cell r="B137" t="str">
            <v>Tapume fixo em painel OSB - espessura 08 mm</v>
          </cell>
          <cell r="C137" t="str">
            <v>m²</v>
          </cell>
          <cell r="D137">
            <v>25.53</v>
          </cell>
          <cell r="E137">
            <v>18.14</v>
          </cell>
          <cell r="F137">
            <v>43.67</v>
          </cell>
        </row>
        <row r="138">
          <cell r="A138" t="str">
            <v>020326</v>
          </cell>
          <cell r="B138" t="str">
            <v>Tapume fixo em painel OSB - espessura 10 mm</v>
          </cell>
          <cell r="C138" t="str">
            <v>m²</v>
          </cell>
          <cell r="D138">
            <v>27.12</v>
          </cell>
          <cell r="E138">
            <v>18.14</v>
          </cell>
          <cell r="F138">
            <v>45.26</v>
          </cell>
        </row>
        <row r="139">
          <cell r="A139" t="str">
            <v>020327</v>
          </cell>
          <cell r="B139" t="str">
            <v>Tapume fixo em painel OSB - espessura 12 mm</v>
          </cell>
          <cell r="C139" t="str">
            <v>m²</v>
          </cell>
          <cell r="D139">
            <v>29.16</v>
          </cell>
          <cell r="E139">
            <v>18.14</v>
          </cell>
          <cell r="F139">
            <v>47.300000000000004</v>
          </cell>
        </row>
        <row r="140">
          <cell r="A140" t="str">
            <v>020350</v>
          </cell>
          <cell r="B140" t="str">
            <v>Proteção em madeira e lona plástica para equipamentos: mecânico/informática, para obras de reforma</v>
          </cell>
          <cell r="C140" t="str">
            <v>m³</v>
          </cell>
          <cell r="D140">
            <v>19.61</v>
          </cell>
          <cell r="E140">
            <v>20.830000000000002</v>
          </cell>
          <cell r="F140">
            <v>40.44</v>
          </cell>
        </row>
        <row r="141">
          <cell r="A141" t="str">
            <v>020503</v>
          </cell>
          <cell r="B141" t="str">
            <v>Andaime tubular fachadeiro</v>
          </cell>
          <cell r="C141" t="str">
            <v>m²xmês</v>
          </cell>
          <cell r="D141">
            <v>7.62</v>
          </cell>
          <cell r="E141">
            <v>0.97</v>
          </cell>
          <cell r="F141">
            <v>8.59</v>
          </cell>
        </row>
        <row r="142">
          <cell r="A142" t="str">
            <v>020506</v>
          </cell>
          <cell r="B142" t="str">
            <v>Montagem e desmontagem de andaime torre metálica com altura até 10 m</v>
          </cell>
          <cell r="C142" t="str">
            <v>m</v>
          </cell>
          <cell r="D142">
            <v>0</v>
          </cell>
          <cell r="E142">
            <v>5.93</v>
          </cell>
          <cell r="F142">
            <v>5.93</v>
          </cell>
        </row>
        <row r="143">
          <cell r="A143" t="str">
            <v>020508</v>
          </cell>
          <cell r="B143" t="str">
            <v>Montagem e desmontagem de andaime torre metálica com altura superior a 10 m</v>
          </cell>
          <cell r="C143" t="str">
            <v>m</v>
          </cell>
          <cell r="D143">
            <v>0</v>
          </cell>
          <cell r="E143">
            <v>14.96</v>
          </cell>
          <cell r="F143">
            <v>14.96</v>
          </cell>
        </row>
        <row r="144">
          <cell r="A144" t="str">
            <v>020509</v>
          </cell>
          <cell r="B144" t="str">
            <v>Montagem e desmontagem de andaime tubular fachadeiro com altura até 10 m</v>
          </cell>
          <cell r="C144" t="str">
            <v>m²</v>
          </cell>
          <cell r="D144">
            <v>0</v>
          </cell>
          <cell r="E144">
            <v>5.93</v>
          </cell>
          <cell r="F144">
            <v>5.93</v>
          </cell>
        </row>
        <row r="145">
          <cell r="A145" t="str">
            <v>020510</v>
          </cell>
          <cell r="B145" t="str">
            <v>Montagem e desmontagem de andaime tubular fachadeiro com altura superior a 10 m</v>
          </cell>
          <cell r="C145" t="str">
            <v>m²</v>
          </cell>
          <cell r="D145">
            <v>0</v>
          </cell>
          <cell r="E145">
            <v>14.96</v>
          </cell>
          <cell r="F145">
            <v>14.96</v>
          </cell>
        </row>
        <row r="146">
          <cell r="A146" t="str">
            <v>020511</v>
          </cell>
          <cell r="B146" t="str">
            <v>Balancim duplo</v>
          </cell>
          <cell r="C146" t="str">
            <v>unxmês</v>
          </cell>
          <cell r="D146">
            <v>83.100000000000009</v>
          </cell>
          <cell r="E146">
            <v>4.82</v>
          </cell>
          <cell r="F146">
            <v>87.92</v>
          </cell>
        </row>
        <row r="147">
          <cell r="A147" t="str">
            <v>020512</v>
          </cell>
          <cell r="B147" t="str">
            <v>Montagem e desmontagem de balancim duplo</v>
          </cell>
          <cell r="C147" t="str">
            <v>un</v>
          </cell>
          <cell r="D147">
            <v>8.0399999999999991</v>
          </cell>
          <cell r="E147">
            <v>21.85</v>
          </cell>
          <cell r="F147">
            <v>29.89</v>
          </cell>
        </row>
        <row r="148">
          <cell r="A148" t="str">
            <v>020515</v>
          </cell>
          <cell r="B148" t="str">
            <v>Andaime torre metálico de 1,5 x 1,5 m</v>
          </cell>
          <cell r="C148" t="str">
            <v>mxmês</v>
          </cell>
          <cell r="D148">
            <v>17.420000000000002</v>
          </cell>
          <cell r="E148">
            <v>1.94</v>
          </cell>
          <cell r="F148">
            <v>19.36</v>
          </cell>
        </row>
        <row r="149">
          <cell r="A149" t="str">
            <v>020802</v>
          </cell>
          <cell r="B149" t="str">
            <v>Placa de identificação para obra</v>
          </cell>
          <cell r="C149" t="str">
            <v>m²</v>
          </cell>
          <cell r="D149">
            <v>311.24</v>
          </cell>
          <cell r="E149">
            <v>43.25</v>
          </cell>
          <cell r="F149">
            <v>354.49</v>
          </cell>
        </row>
        <row r="150">
          <cell r="A150" t="str">
            <v>020803</v>
          </cell>
          <cell r="B150" t="str">
            <v>Manutenção de placa padronizada de identificação visual de programas e empreendimentos do governo do Estado de São Paulo</v>
          </cell>
          <cell r="C150" t="str">
            <v>m²xmês</v>
          </cell>
          <cell r="D150">
            <v>5.61</v>
          </cell>
          <cell r="E150">
            <v>1.73</v>
          </cell>
          <cell r="F150">
            <v>7.34</v>
          </cell>
        </row>
        <row r="151">
          <cell r="A151" t="str">
            <v>020903</v>
          </cell>
          <cell r="B151" t="str">
            <v>Limpeza manual do terreno, inclusive troncos até 5 cm de diâmetro, com caminhão à disposição, dentro da obra, até o raio de 1,0 km</v>
          </cell>
          <cell r="C151" t="str">
            <v>m²</v>
          </cell>
          <cell r="D151">
            <v>1</v>
          </cell>
          <cell r="E151">
            <v>2.4300000000000002</v>
          </cell>
          <cell r="F151">
            <v>3.43</v>
          </cell>
        </row>
        <row r="152">
          <cell r="A152" t="str">
            <v>020904</v>
          </cell>
          <cell r="B152" t="str">
            <v>Limpeza mecanizada do terreno, inclusive troncos até 15 cm de diâmetro, com caminhão à disposição, dentro e fora da obra, com transporte no raio de até 1,0 km</v>
          </cell>
          <cell r="C152" t="str">
            <v>m²</v>
          </cell>
          <cell r="D152">
            <v>1.97</v>
          </cell>
          <cell r="E152">
            <v>0.16</v>
          </cell>
          <cell r="F152">
            <v>2.13</v>
          </cell>
        </row>
        <row r="153">
          <cell r="A153" t="str">
            <v>020913</v>
          </cell>
          <cell r="B153" t="str">
            <v>Limpeza mecanizada do terreno, inclusive troncos com diâmetro acima de 15 cm até 50 cm, com caminhão à disposição dentro da obra, até o raio de 1,0 km</v>
          </cell>
          <cell r="C153" t="str">
            <v>m²</v>
          </cell>
          <cell r="D153">
            <v>2.1800000000000002</v>
          </cell>
          <cell r="E153">
            <v>0.16</v>
          </cell>
          <cell r="F153">
            <v>2.34</v>
          </cell>
        </row>
        <row r="154">
          <cell r="A154" t="str">
            <v>020916</v>
          </cell>
          <cell r="B154" t="str">
            <v>Corte e derrubada de eucalípto (1° corte) - idade acima de 4 anos</v>
          </cell>
          <cell r="C154" t="str">
            <v>m³</v>
          </cell>
          <cell r="D154">
            <v>33.340000000000003</v>
          </cell>
          <cell r="E154">
            <v>5.15</v>
          </cell>
          <cell r="F154">
            <v>38.49</v>
          </cell>
        </row>
        <row r="155">
          <cell r="A155" t="str">
            <v>021002</v>
          </cell>
          <cell r="B155" t="str">
            <v>Locação de obra de edificação</v>
          </cell>
          <cell r="C155" t="str">
            <v>m²</v>
          </cell>
          <cell r="D155">
            <v>3.73</v>
          </cell>
          <cell r="E155">
            <v>2.75</v>
          </cell>
          <cell r="F155">
            <v>6.48</v>
          </cell>
        </row>
        <row r="156">
          <cell r="A156" t="str">
            <v>021004</v>
          </cell>
          <cell r="B156" t="str">
            <v>Locação de rede de canalização</v>
          </cell>
          <cell r="C156" t="str">
            <v>m</v>
          </cell>
          <cell r="D156">
            <v>0.51</v>
          </cell>
          <cell r="E156">
            <v>0.2</v>
          </cell>
          <cell r="F156">
            <v>0.71</v>
          </cell>
        </row>
        <row r="157">
          <cell r="A157" t="str">
            <v>021005</v>
          </cell>
          <cell r="B157" t="str">
            <v>Locação para muros, cercas e alambrados</v>
          </cell>
          <cell r="C157" t="str">
            <v>m</v>
          </cell>
          <cell r="D157">
            <v>0.51</v>
          </cell>
          <cell r="E157">
            <v>0.2</v>
          </cell>
          <cell r="F157">
            <v>0.71</v>
          </cell>
        </row>
        <row r="158">
          <cell r="A158" t="str">
            <v>021006</v>
          </cell>
          <cell r="B158" t="str">
            <v>Locação de vias, calçadas, tanques e lagoas</v>
          </cell>
          <cell r="C158" t="str">
            <v>m²</v>
          </cell>
          <cell r="D158">
            <v>0.43</v>
          </cell>
          <cell r="E158">
            <v>0.39</v>
          </cell>
          <cell r="F158">
            <v>0.82000000000000006</v>
          </cell>
        </row>
        <row r="159">
          <cell r="A159" t="str">
            <v>030102</v>
          </cell>
          <cell r="B159" t="str">
            <v>Demolição manual de concreto simples</v>
          </cell>
          <cell r="C159" t="str">
            <v>m³</v>
          </cell>
          <cell r="D159">
            <v>0</v>
          </cell>
          <cell r="E159">
            <v>106.81</v>
          </cell>
          <cell r="F159">
            <v>106.81</v>
          </cell>
        </row>
        <row r="160">
          <cell r="A160" t="str">
            <v>030104</v>
          </cell>
          <cell r="B160" t="str">
            <v>Demolição manual de concreto armado</v>
          </cell>
          <cell r="C160" t="str">
            <v>m³</v>
          </cell>
          <cell r="D160">
            <v>0</v>
          </cell>
          <cell r="E160">
            <v>194.20000000000002</v>
          </cell>
          <cell r="F160">
            <v>194.20000000000002</v>
          </cell>
        </row>
        <row r="161">
          <cell r="A161" t="str">
            <v>030106</v>
          </cell>
          <cell r="B161" t="str">
            <v>Demolição manual de lajes pré-moldadas, incluindo revestimento</v>
          </cell>
          <cell r="C161" t="str">
            <v>m²</v>
          </cell>
          <cell r="D161">
            <v>0</v>
          </cell>
          <cell r="E161">
            <v>14.57</v>
          </cell>
          <cell r="F161">
            <v>14.57</v>
          </cell>
        </row>
        <row r="162">
          <cell r="A162" t="str">
            <v>030120</v>
          </cell>
          <cell r="B162" t="str">
            <v>Demolição mecanizada de concreto armado, inclusive fragmentação, carregamento, transporte até 1,0 quilômetro e descarregamento</v>
          </cell>
          <cell r="C162" t="str">
            <v>m³</v>
          </cell>
          <cell r="D162">
            <v>186.08</v>
          </cell>
          <cell r="E162">
            <v>58.26</v>
          </cell>
          <cell r="F162">
            <v>244.34</v>
          </cell>
        </row>
        <row r="163">
          <cell r="A163" t="str">
            <v>030121</v>
          </cell>
          <cell r="B163" t="str">
            <v>Demolição mecanizada de concreto armado, inclusive fragmentação e acomodação do material</v>
          </cell>
          <cell r="C163" t="str">
            <v>m³</v>
          </cell>
          <cell r="D163">
            <v>177.38</v>
          </cell>
          <cell r="E163">
            <v>58.26</v>
          </cell>
          <cell r="F163">
            <v>235.64000000000001</v>
          </cell>
        </row>
        <row r="164">
          <cell r="A164" t="str">
            <v>030122</v>
          </cell>
          <cell r="B164" t="str">
            <v>Demolição mecanizada de concreto simples, inclusive fragmentação, carregamento, transporte até 1,0 quilômetro e descarregamento</v>
          </cell>
          <cell r="C164" t="str">
            <v>m³</v>
          </cell>
          <cell r="D164">
            <v>97.39</v>
          </cell>
          <cell r="E164">
            <v>38.840000000000003</v>
          </cell>
          <cell r="F164">
            <v>136.22999999999999</v>
          </cell>
        </row>
        <row r="165">
          <cell r="A165" t="str">
            <v>030123</v>
          </cell>
          <cell r="B165" t="str">
            <v>Demolição mecanizada de concreto simples, inclusive fragmentação e acomodação do material</v>
          </cell>
          <cell r="C165" t="str">
            <v>m³</v>
          </cell>
          <cell r="D165">
            <v>88.69</v>
          </cell>
          <cell r="E165">
            <v>38.840000000000003</v>
          </cell>
          <cell r="F165">
            <v>127.53</v>
          </cell>
        </row>
        <row r="166">
          <cell r="A166" t="str">
            <v>030124</v>
          </cell>
          <cell r="B166" t="str">
            <v>Demolição mecanizada de pavimento ou piso em concreto, inclusive fragmentação, carregamento, transporte até 1,0 quilômetro e descarregamento</v>
          </cell>
          <cell r="C166" t="str">
            <v>m²</v>
          </cell>
          <cell r="D166">
            <v>9.57</v>
          </cell>
          <cell r="E166">
            <v>3.88</v>
          </cell>
          <cell r="F166">
            <v>13.450000000000001</v>
          </cell>
        </row>
        <row r="167">
          <cell r="A167" t="str">
            <v>030125</v>
          </cell>
          <cell r="B167" t="str">
            <v>Demolição mecanizada de pavimento ou piso em concreto, inclusive fragmentação e acomodação do material</v>
          </cell>
          <cell r="C167" t="str">
            <v>m²</v>
          </cell>
          <cell r="D167">
            <v>8.8699999999999992</v>
          </cell>
          <cell r="E167">
            <v>3.88</v>
          </cell>
          <cell r="F167">
            <v>12.75</v>
          </cell>
        </row>
        <row r="168">
          <cell r="A168" t="str">
            <v>030126</v>
          </cell>
          <cell r="B168" t="str">
            <v>Demolição mecanizada de sarjeta ou sarjetão, inclusive fragmentação, carregamento, transporte até 1,0 quilômetro e descarregamento</v>
          </cell>
          <cell r="C168" t="str">
            <v>m³</v>
          </cell>
          <cell r="D168">
            <v>95.69</v>
          </cell>
          <cell r="E168">
            <v>38.840000000000003</v>
          </cell>
          <cell r="F168">
            <v>134.53</v>
          </cell>
        </row>
        <row r="169">
          <cell r="A169" t="str">
            <v>030127</v>
          </cell>
          <cell r="B169" t="str">
            <v>Demolição mecanizada de sarjeta ou sarjetão, inclusive fragmentação e acomodação do material</v>
          </cell>
          <cell r="C169" t="str">
            <v>m³</v>
          </cell>
          <cell r="D169">
            <v>88.69</v>
          </cell>
          <cell r="E169">
            <v>38.840000000000003</v>
          </cell>
          <cell r="F169">
            <v>127.53</v>
          </cell>
        </row>
        <row r="170">
          <cell r="A170" t="str">
            <v>030202</v>
          </cell>
          <cell r="B170" t="str">
            <v>Demolição manual de alvenaria de fundação/embasamento</v>
          </cell>
          <cell r="C170" t="str">
            <v>m³</v>
          </cell>
          <cell r="D170">
            <v>0</v>
          </cell>
          <cell r="E170">
            <v>58.26</v>
          </cell>
          <cell r="F170">
            <v>58.26</v>
          </cell>
        </row>
        <row r="171">
          <cell r="A171" t="str">
            <v>030204</v>
          </cell>
          <cell r="B171" t="str">
            <v>Demolição manual de alvenaria de elevação ou elemento vazado, incluindo revestimento</v>
          </cell>
          <cell r="C171" t="str">
            <v>m³</v>
          </cell>
          <cell r="D171">
            <v>0</v>
          </cell>
          <cell r="E171">
            <v>38.840000000000003</v>
          </cell>
          <cell r="F171">
            <v>38.840000000000003</v>
          </cell>
        </row>
        <row r="172">
          <cell r="A172" t="str">
            <v>030302</v>
          </cell>
          <cell r="B172" t="str">
            <v>Apicoamento manual de piso, parede ou teto</v>
          </cell>
          <cell r="C172" t="str">
            <v>m²</v>
          </cell>
          <cell r="D172">
            <v>0</v>
          </cell>
          <cell r="E172">
            <v>1.46</v>
          </cell>
          <cell r="F172">
            <v>1.46</v>
          </cell>
        </row>
        <row r="173">
          <cell r="A173" t="str">
            <v>030304</v>
          </cell>
          <cell r="B173" t="str">
            <v>Demolição manual de revestimento em massa de parede ou teto</v>
          </cell>
          <cell r="C173" t="str">
            <v>m²</v>
          </cell>
          <cell r="D173">
            <v>0</v>
          </cell>
          <cell r="E173">
            <v>2.91</v>
          </cell>
          <cell r="F173">
            <v>2.91</v>
          </cell>
        </row>
        <row r="174">
          <cell r="A174" t="str">
            <v>030306</v>
          </cell>
          <cell r="B174" t="str">
            <v>Demolição manual de revestimento em massa de piso</v>
          </cell>
          <cell r="C174" t="str">
            <v>m²</v>
          </cell>
          <cell r="D174">
            <v>0</v>
          </cell>
          <cell r="E174">
            <v>4.8600000000000003</v>
          </cell>
          <cell r="F174">
            <v>4.8600000000000003</v>
          </cell>
        </row>
        <row r="175">
          <cell r="A175" t="str">
            <v>030402</v>
          </cell>
          <cell r="B175" t="str">
            <v>Demolição manual de revestimento cerâmico, incluindo a base</v>
          </cell>
          <cell r="C175" t="str">
            <v>m²</v>
          </cell>
          <cell r="D175">
            <v>0</v>
          </cell>
          <cell r="E175">
            <v>5.83</v>
          </cell>
          <cell r="F175">
            <v>5.83</v>
          </cell>
        </row>
        <row r="176">
          <cell r="A176" t="str">
            <v>030403</v>
          </cell>
          <cell r="B176" t="str">
            <v>Demolição manual de revestimento em ladrilho hidráulico, incluindo a base</v>
          </cell>
          <cell r="C176" t="str">
            <v>m²</v>
          </cell>
          <cell r="D176">
            <v>0</v>
          </cell>
          <cell r="E176">
            <v>4.8600000000000003</v>
          </cell>
          <cell r="F176">
            <v>4.8600000000000003</v>
          </cell>
        </row>
        <row r="177">
          <cell r="A177" t="str">
            <v>030404</v>
          </cell>
          <cell r="B177" t="str">
            <v>Demolição manual de rodapé, soleira ou peitoril, em material cerâmico e/ou ladrilho hidráilico, incluindo a base</v>
          </cell>
          <cell r="C177" t="str">
            <v>m</v>
          </cell>
          <cell r="D177">
            <v>0</v>
          </cell>
          <cell r="E177">
            <v>1.46</v>
          </cell>
          <cell r="F177">
            <v>1.46</v>
          </cell>
        </row>
        <row r="178">
          <cell r="A178" t="str">
            <v>030502</v>
          </cell>
          <cell r="B178" t="str">
            <v>Demolição manual de revestimento sintético, incluindo a base</v>
          </cell>
          <cell r="C178" t="str">
            <v>m²</v>
          </cell>
          <cell r="D178">
            <v>0</v>
          </cell>
          <cell r="E178">
            <v>3.88</v>
          </cell>
          <cell r="F178">
            <v>3.88</v>
          </cell>
        </row>
        <row r="179">
          <cell r="A179" t="str">
            <v>030605</v>
          </cell>
          <cell r="B179" t="str">
            <v>Desmonte (levantamento) mecanizado de pavimento em paralelepípedo ou lajota de concreto, inclusive carregamento, transporte até 1,0 quilômetro e descarregamento</v>
          </cell>
          <cell r="C179" t="str">
            <v>m²</v>
          </cell>
          <cell r="D179">
            <v>6.96</v>
          </cell>
          <cell r="E179">
            <v>4.8600000000000003</v>
          </cell>
          <cell r="F179">
            <v>11.82</v>
          </cell>
        </row>
        <row r="180">
          <cell r="A180" t="str">
            <v>030606</v>
          </cell>
          <cell r="B180" t="str">
            <v>Desmonte (levantamento) mecanizado de pavimento em paralelepípedo ou lajota de concreto, inclusive acomodação do material</v>
          </cell>
          <cell r="C180" t="str">
            <v>m²</v>
          </cell>
          <cell r="D180">
            <v>0.71</v>
          </cell>
          <cell r="E180">
            <v>4.8600000000000003</v>
          </cell>
          <cell r="F180">
            <v>5.57</v>
          </cell>
        </row>
        <row r="181">
          <cell r="A181" t="str">
            <v>030701</v>
          </cell>
          <cell r="B181" t="str">
            <v>Demolição (levantamento) mecanizada de pavimento asfáltico, inclusive carregamento, transporte até 1,0 quilômetro e descarregamento</v>
          </cell>
          <cell r="C181" t="str">
            <v>m²</v>
          </cell>
          <cell r="D181">
            <v>9.86</v>
          </cell>
          <cell r="E181">
            <v>1.94</v>
          </cell>
          <cell r="F181">
            <v>11.8</v>
          </cell>
        </row>
        <row r="182">
          <cell r="A182" t="str">
            <v>030703</v>
          </cell>
          <cell r="B182" t="str">
            <v>Demolição (levantamento) mecanizada de pavimento asfáltico, inclusive fragmentação e acomodação do material</v>
          </cell>
          <cell r="C182" t="str">
            <v>m²</v>
          </cell>
          <cell r="D182">
            <v>8.8699999999999992</v>
          </cell>
          <cell r="E182">
            <v>1.94</v>
          </cell>
          <cell r="F182">
            <v>10.81</v>
          </cell>
        </row>
        <row r="183">
          <cell r="A183" t="str">
            <v>030705</v>
          </cell>
          <cell r="B183" t="str">
            <v>Fresagem de pavimento asfáltico com espessura até 5 cm, inclusive carregamento, transporte até 1,0 quilômetro e descarregamento</v>
          </cell>
          <cell r="C183" t="str">
            <v>m²</v>
          </cell>
          <cell r="D183">
            <v>3.61</v>
          </cell>
          <cell r="E183">
            <v>0.68</v>
          </cell>
          <cell r="F183">
            <v>4.29</v>
          </cell>
        </row>
        <row r="184">
          <cell r="A184" t="str">
            <v>030707</v>
          </cell>
          <cell r="B184" t="str">
            <v>Fresagem de pavimento asfáltico com espessura até 5 cm, inclusive acomodação do material</v>
          </cell>
          <cell r="C184" t="str">
            <v>m²</v>
          </cell>
          <cell r="D184">
            <v>2.57</v>
          </cell>
          <cell r="E184">
            <v>0.68</v>
          </cell>
          <cell r="F184">
            <v>3.25</v>
          </cell>
        </row>
        <row r="185">
          <cell r="A185" t="str">
            <v>030708</v>
          </cell>
          <cell r="B185" t="str">
            <v>Fresagem de pavimeto asfáltico com espessura até 5 cm, inclusive remoção do material fresado até 10 km e varrição</v>
          </cell>
          <cell r="C185" t="str">
            <v>m²</v>
          </cell>
          <cell r="D185">
            <v>5.08</v>
          </cell>
          <cell r="E185">
            <v>0.28999999999999998</v>
          </cell>
          <cell r="F185">
            <v>5.37</v>
          </cell>
        </row>
        <row r="186">
          <cell r="A186" t="str">
            <v>030802</v>
          </cell>
          <cell r="B186" t="str">
            <v>Demolição manual de forro em estuque, inclusive sistema de fixação/tarugamento</v>
          </cell>
          <cell r="C186" t="str">
            <v>m²</v>
          </cell>
          <cell r="D186">
            <v>0</v>
          </cell>
          <cell r="E186">
            <v>5.05</v>
          </cell>
          <cell r="F186">
            <v>5.05</v>
          </cell>
        </row>
        <row r="187">
          <cell r="A187" t="str">
            <v>030804</v>
          </cell>
          <cell r="B187" t="str">
            <v>Demolição manual de forro qualquer, inclusive sistema de fixação/tarugamento</v>
          </cell>
          <cell r="C187" t="str">
            <v>m²</v>
          </cell>
          <cell r="D187">
            <v>0</v>
          </cell>
          <cell r="E187">
            <v>2.91</v>
          </cell>
          <cell r="F187">
            <v>2.91</v>
          </cell>
        </row>
        <row r="188">
          <cell r="A188" t="str">
            <v>030806</v>
          </cell>
          <cell r="B188" t="str">
            <v>Demolição manual de forro em gesso, inclusive sistema de fixação</v>
          </cell>
          <cell r="C188" t="str">
            <v>m²</v>
          </cell>
          <cell r="D188">
            <v>0</v>
          </cell>
          <cell r="E188">
            <v>2.91</v>
          </cell>
          <cell r="F188">
            <v>2.91</v>
          </cell>
        </row>
        <row r="189">
          <cell r="A189" t="str">
            <v>030902</v>
          </cell>
          <cell r="B189" t="str">
            <v>Demolição manual de camada impermeabilizante</v>
          </cell>
          <cell r="C189" t="str">
            <v>m²</v>
          </cell>
          <cell r="D189">
            <v>0</v>
          </cell>
          <cell r="E189">
            <v>7.8</v>
          </cell>
          <cell r="F189">
            <v>7.8</v>
          </cell>
        </row>
        <row r="190">
          <cell r="A190" t="str">
            <v>030904</v>
          </cell>
          <cell r="B190" t="str">
            <v>Demolição manual de argamassa regularizante, isolante ou protetora e papel kraft</v>
          </cell>
          <cell r="C190" t="str">
            <v>m²</v>
          </cell>
          <cell r="D190">
            <v>0</v>
          </cell>
          <cell r="E190">
            <v>9.36</v>
          </cell>
          <cell r="F190">
            <v>9.36</v>
          </cell>
        </row>
        <row r="191">
          <cell r="A191" t="str">
            <v>030906</v>
          </cell>
          <cell r="B191" t="str">
            <v>Remoção manual de junta de dilatação ou retração, inclusive apoio</v>
          </cell>
          <cell r="C191" t="str">
            <v>m</v>
          </cell>
          <cell r="D191">
            <v>0</v>
          </cell>
          <cell r="E191">
            <v>3.12</v>
          </cell>
          <cell r="F191">
            <v>3.12</v>
          </cell>
        </row>
        <row r="192">
          <cell r="A192" t="str">
            <v>031002</v>
          </cell>
          <cell r="B192" t="str">
            <v>Remoção de pintura em rodapé, baguete ou moldura com lixa</v>
          </cell>
          <cell r="C192" t="str">
            <v>m</v>
          </cell>
          <cell r="D192">
            <v>0.04</v>
          </cell>
          <cell r="E192">
            <v>0.61</v>
          </cell>
          <cell r="F192">
            <v>0.65</v>
          </cell>
        </row>
        <row r="193">
          <cell r="A193" t="str">
            <v>031004</v>
          </cell>
          <cell r="B193" t="str">
            <v>Remoção de pintura em rodapé, baguete ou moldura com produto químico</v>
          </cell>
          <cell r="C193" t="str">
            <v>m</v>
          </cell>
          <cell r="D193">
            <v>0.34</v>
          </cell>
          <cell r="E193">
            <v>0.61</v>
          </cell>
          <cell r="F193">
            <v>0.95000000000000007</v>
          </cell>
        </row>
        <row r="194">
          <cell r="A194" t="str">
            <v>031006</v>
          </cell>
          <cell r="B194" t="str">
            <v>Remoção de caiação ou tinta mineral impermeável</v>
          </cell>
          <cell r="C194" t="str">
            <v>m²</v>
          </cell>
          <cell r="D194">
            <v>0.21</v>
          </cell>
          <cell r="E194">
            <v>1.22</v>
          </cell>
          <cell r="F194">
            <v>1.43</v>
          </cell>
        </row>
        <row r="195">
          <cell r="A195" t="str">
            <v>031008</v>
          </cell>
          <cell r="B195" t="str">
            <v>Remoção de pintura em superfícies de madeira e/ou metálicas com produtos químicos</v>
          </cell>
          <cell r="C195" t="str">
            <v>m²</v>
          </cell>
          <cell r="D195">
            <v>1.72</v>
          </cell>
          <cell r="E195">
            <v>4.8600000000000003</v>
          </cell>
          <cell r="F195">
            <v>6.58</v>
          </cell>
        </row>
        <row r="196">
          <cell r="A196" t="str">
            <v>031010</v>
          </cell>
          <cell r="B196" t="str">
            <v>Remoção de pintura em superfícies de madeira e/ou metálicas com lixamento</v>
          </cell>
          <cell r="C196" t="str">
            <v>m²</v>
          </cell>
          <cell r="D196">
            <v>0.21</v>
          </cell>
          <cell r="E196">
            <v>3.65</v>
          </cell>
          <cell r="F196">
            <v>3.86</v>
          </cell>
        </row>
        <row r="197">
          <cell r="A197" t="str">
            <v>031012</v>
          </cell>
          <cell r="B197" t="str">
            <v>Remoção de pintura em massa com produtos químicos</v>
          </cell>
          <cell r="C197" t="str">
            <v>m²</v>
          </cell>
          <cell r="D197">
            <v>1.72</v>
          </cell>
          <cell r="E197">
            <v>3.65</v>
          </cell>
          <cell r="F197">
            <v>5.37</v>
          </cell>
        </row>
        <row r="198">
          <cell r="A198" t="str">
            <v>031014</v>
          </cell>
          <cell r="B198" t="str">
            <v>Remoção de pintura em massa com lixamento</v>
          </cell>
          <cell r="C198" t="str">
            <v>m²</v>
          </cell>
          <cell r="D198">
            <v>0.21</v>
          </cell>
          <cell r="E198">
            <v>2.4300000000000002</v>
          </cell>
          <cell r="F198">
            <v>2.64</v>
          </cell>
        </row>
        <row r="199">
          <cell r="A199" t="str">
            <v>040102</v>
          </cell>
          <cell r="B199" t="str">
            <v>Retirada de divisória em placa de madeira ou fibrocimento tarugada</v>
          </cell>
          <cell r="C199" t="str">
            <v>m²</v>
          </cell>
          <cell r="D199">
            <v>0</v>
          </cell>
          <cell r="E199">
            <v>17.21</v>
          </cell>
          <cell r="F199">
            <v>17.21</v>
          </cell>
        </row>
        <row r="200">
          <cell r="A200" t="str">
            <v>040104</v>
          </cell>
          <cell r="B200" t="str">
            <v>Retirada de divisória em placa de madeira ou fibrocimento com montantes metálicos</v>
          </cell>
          <cell r="C200" t="str">
            <v>m²</v>
          </cell>
          <cell r="D200">
            <v>0</v>
          </cell>
          <cell r="E200">
            <v>14.91</v>
          </cell>
          <cell r="F200">
            <v>14.91</v>
          </cell>
        </row>
        <row r="201">
          <cell r="A201" t="str">
            <v>040106</v>
          </cell>
          <cell r="B201" t="str">
            <v>Retirada de divisória em placa de concreto, granito, granilite ou mármore</v>
          </cell>
          <cell r="C201" t="str">
            <v>m²</v>
          </cell>
          <cell r="D201">
            <v>0</v>
          </cell>
          <cell r="E201">
            <v>9.41</v>
          </cell>
          <cell r="F201">
            <v>9.41</v>
          </cell>
        </row>
        <row r="202">
          <cell r="A202" t="str">
            <v>040108</v>
          </cell>
          <cell r="B202" t="str">
            <v>Retirada de fechamento em placas pré-moldadas, inclusive pilares</v>
          </cell>
          <cell r="C202" t="str">
            <v>m²</v>
          </cell>
          <cell r="D202">
            <v>1.21</v>
          </cell>
          <cell r="E202">
            <v>0.33</v>
          </cell>
          <cell r="F202">
            <v>1.54</v>
          </cell>
        </row>
        <row r="203">
          <cell r="A203" t="str">
            <v>040109</v>
          </cell>
          <cell r="B203" t="str">
            <v>Retirada de barreira de proteção com arame de alta segurança, simples ou duplo</v>
          </cell>
          <cell r="C203" t="str">
            <v>m</v>
          </cell>
          <cell r="D203">
            <v>0</v>
          </cell>
          <cell r="E203">
            <v>2.0499999999999998</v>
          </cell>
          <cell r="F203">
            <v>2.0499999999999998</v>
          </cell>
        </row>
        <row r="204">
          <cell r="A204" t="str">
            <v>040110</v>
          </cell>
          <cell r="B204" t="str">
            <v>Retirada de cerca</v>
          </cell>
          <cell r="C204" t="str">
            <v>m</v>
          </cell>
          <cell r="D204">
            <v>0</v>
          </cell>
          <cell r="E204">
            <v>6.0200000000000005</v>
          </cell>
          <cell r="F204">
            <v>6.0200000000000005</v>
          </cell>
        </row>
        <row r="205">
          <cell r="A205" t="str">
            <v>040202</v>
          </cell>
          <cell r="B205" t="str">
            <v>Retirada de peças lineares em madeira com seção até 60 cm²</v>
          </cell>
          <cell r="C205" t="str">
            <v>m</v>
          </cell>
          <cell r="D205">
            <v>0</v>
          </cell>
          <cell r="E205">
            <v>0.62</v>
          </cell>
          <cell r="F205">
            <v>0.62</v>
          </cell>
        </row>
        <row r="206">
          <cell r="A206" t="str">
            <v>040203</v>
          </cell>
          <cell r="B206" t="str">
            <v>Retirada de peças lineares em madeira com seção superior a 60 cm²</v>
          </cell>
          <cell r="C206" t="str">
            <v>m</v>
          </cell>
          <cell r="D206">
            <v>0</v>
          </cell>
          <cell r="E206">
            <v>2.09</v>
          </cell>
          <cell r="F206">
            <v>2.09</v>
          </cell>
        </row>
        <row r="207">
          <cell r="A207" t="str">
            <v>040205</v>
          </cell>
          <cell r="B207" t="str">
            <v>Retirada de estrutura em madeira tesoura - telhas de barro</v>
          </cell>
          <cell r="C207" t="str">
            <v>m²</v>
          </cell>
          <cell r="D207">
            <v>0</v>
          </cell>
          <cell r="E207">
            <v>11.48</v>
          </cell>
          <cell r="F207">
            <v>11.48</v>
          </cell>
        </row>
        <row r="208">
          <cell r="A208" t="str">
            <v>040207</v>
          </cell>
          <cell r="B208" t="str">
            <v>Retirada de estrutura em madeira tesoura - telhas perfil qualquer</v>
          </cell>
          <cell r="C208" t="str">
            <v>m²</v>
          </cell>
          <cell r="D208">
            <v>0</v>
          </cell>
          <cell r="E208">
            <v>9.39</v>
          </cell>
          <cell r="F208">
            <v>9.39</v>
          </cell>
        </row>
        <row r="209">
          <cell r="A209" t="str">
            <v>040209</v>
          </cell>
          <cell r="B209" t="str">
            <v>Retirada de estrutura em madeira pontaletada - telhas de barro</v>
          </cell>
          <cell r="C209" t="str">
            <v>m²</v>
          </cell>
          <cell r="D209">
            <v>0</v>
          </cell>
          <cell r="E209">
            <v>8.35</v>
          </cell>
          <cell r="F209">
            <v>8.35</v>
          </cell>
        </row>
        <row r="210">
          <cell r="A210" t="str">
            <v>040211</v>
          </cell>
          <cell r="B210" t="str">
            <v>Retirada de estrutura em madeira pontaletada - telhas perfil qualquer</v>
          </cell>
          <cell r="C210" t="str">
            <v>m²</v>
          </cell>
          <cell r="D210">
            <v>0</v>
          </cell>
          <cell r="E210">
            <v>6.26</v>
          </cell>
          <cell r="F210">
            <v>6.26</v>
          </cell>
        </row>
        <row r="211">
          <cell r="A211" t="str">
            <v>040214</v>
          </cell>
          <cell r="B211" t="str">
            <v>Retirada de estrutura metálica</v>
          </cell>
          <cell r="C211" t="str">
            <v>kg</v>
          </cell>
          <cell r="D211">
            <v>1.3</v>
          </cell>
          <cell r="E211">
            <v>0</v>
          </cell>
          <cell r="F211">
            <v>1.3</v>
          </cell>
        </row>
        <row r="212">
          <cell r="A212" t="str">
            <v>040302</v>
          </cell>
          <cell r="B212" t="str">
            <v>Retirada de telhamento em barro</v>
          </cell>
          <cell r="C212" t="str">
            <v>m²</v>
          </cell>
          <cell r="D212">
            <v>0</v>
          </cell>
          <cell r="E212">
            <v>7.44</v>
          </cell>
          <cell r="F212">
            <v>7.44</v>
          </cell>
        </row>
        <row r="213">
          <cell r="A213" t="str">
            <v>040304</v>
          </cell>
          <cell r="B213" t="str">
            <v>Retirada de telhamento perfil e material qualquer, exceto barro</v>
          </cell>
          <cell r="C213" t="str">
            <v>m²</v>
          </cell>
          <cell r="D213">
            <v>0</v>
          </cell>
          <cell r="E213">
            <v>3.72</v>
          </cell>
          <cell r="F213">
            <v>3.72</v>
          </cell>
        </row>
        <row r="214">
          <cell r="A214" t="str">
            <v>040306</v>
          </cell>
          <cell r="B214" t="str">
            <v>Retirada de cumeeira ou espigão em barro</v>
          </cell>
          <cell r="C214" t="str">
            <v>m</v>
          </cell>
          <cell r="D214">
            <v>0</v>
          </cell>
          <cell r="E214">
            <v>2.79</v>
          </cell>
          <cell r="F214">
            <v>2.79</v>
          </cell>
        </row>
        <row r="215">
          <cell r="A215" t="str">
            <v>040308</v>
          </cell>
          <cell r="B215" t="str">
            <v>Retirada de cumeeira, espigão ou rufo perfil qualquer</v>
          </cell>
          <cell r="C215" t="str">
            <v>m</v>
          </cell>
          <cell r="D215">
            <v>0</v>
          </cell>
          <cell r="E215">
            <v>4.6500000000000004</v>
          </cell>
          <cell r="F215">
            <v>4.6500000000000004</v>
          </cell>
        </row>
        <row r="216">
          <cell r="A216" t="str">
            <v>040309</v>
          </cell>
          <cell r="B216" t="str">
            <v>Retirada de domo de acrílico, inclusive perfis metálicos de fixação</v>
          </cell>
          <cell r="C216" t="str">
            <v>m²</v>
          </cell>
          <cell r="D216">
            <v>0</v>
          </cell>
          <cell r="E216">
            <v>5.88</v>
          </cell>
          <cell r="F216">
            <v>5.88</v>
          </cell>
        </row>
        <row r="217">
          <cell r="A217" t="str">
            <v>040401</v>
          </cell>
          <cell r="B217" t="str">
            <v>Retirada de revestimento em pedra, granito ou mármore, em parede ou fachada</v>
          </cell>
          <cell r="C217" t="str">
            <v>m²</v>
          </cell>
          <cell r="D217">
            <v>0</v>
          </cell>
          <cell r="E217">
            <v>20.740000000000002</v>
          </cell>
          <cell r="F217">
            <v>20.740000000000002</v>
          </cell>
        </row>
        <row r="218">
          <cell r="A218" t="str">
            <v>040402</v>
          </cell>
          <cell r="B218" t="str">
            <v>Retirada de piso em pedra, granito ou mármore</v>
          </cell>
          <cell r="C218" t="str">
            <v>m²</v>
          </cell>
          <cell r="D218">
            <v>0</v>
          </cell>
          <cell r="E218">
            <v>12.620000000000001</v>
          </cell>
          <cell r="F218">
            <v>12.620000000000001</v>
          </cell>
        </row>
        <row r="219">
          <cell r="A219" t="str">
            <v>040403</v>
          </cell>
          <cell r="B219" t="str">
            <v>Retirada de soleira ou peitoril em pedra, granito ou mármore</v>
          </cell>
          <cell r="C219" t="str">
            <v>m</v>
          </cell>
          <cell r="D219">
            <v>0</v>
          </cell>
          <cell r="E219">
            <v>8.74</v>
          </cell>
          <cell r="F219">
            <v>8.74</v>
          </cell>
        </row>
        <row r="220">
          <cell r="A220" t="str">
            <v>040404</v>
          </cell>
          <cell r="B220" t="str">
            <v>Retirada de degrau em pedra, granito ou mármore</v>
          </cell>
          <cell r="C220" t="str">
            <v>m</v>
          </cell>
          <cell r="D220">
            <v>0</v>
          </cell>
          <cell r="E220">
            <v>9.7100000000000009</v>
          </cell>
          <cell r="F220">
            <v>9.7100000000000009</v>
          </cell>
        </row>
        <row r="221">
          <cell r="A221" t="str">
            <v>040406</v>
          </cell>
          <cell r="B221" t="str">
            <v>Retirada de rodapé em pedra, granito ou mármore</v>
          </cell>
          <cell r="C221" t="str">
            <v>m</v>
          </cell>
          <cell r="D221">
            <v>0</v>
          </cell>
          <cell r="E221">
            <v>7.7700000000000005</v>
          </cell>
          <cell r="F221">
            <v>7.7700000000000005</v>
          </cell>
        </row>
        <row r="222">
          <cell r="A222" t="str">
            <v>040501</v>
          </cell>
          <cell r="B222" t="str">
            <v>Retirada de revestimento em lambris de madeira</v>
          </cell>
          <cell r="C222" t="str">
            <v>m²</v>
          </cell>
          <cell r="D222">
            <v>0</v>
          </cell>
          <cell r="E222">
            <v>27.02</v>
          </cell>
          <cell r="F222">
            <v>27.02</v>
          </cell>
        </row>
        <row r="223">
          <cell r="A223" t="str">
            <v>040502</v>
          </cell>
          <cell r="B223" t="str">
            <v>Retirada de piso em tacos de madeira</v>
          </cell>
          <cell r="C223" t="str">
            <v>m²</v>
          </cell>
          <cell r="D223">
            <v>0</v>
          </cell>
          <cell r="E223">
            <v>5.83</v>
          </cell>
          <cell r="F223">
            <v>5.83</v>
          </cell>
        </row>
        <row r="224">
          <cell r="A224" t="str">
            <v>040504</v>
          </cell>
          <cell r="B224" t="str">
            <v>Retirada de soalho somente o tablado</v>
          </cell>
          <cell r="C224" t="str">
            <v>m²</v>
          </cell>
          <cell r="D224">
            <v>0</v>
          </cell>
          <cell r="E224">
            <v>7.3</v>
          </cell>
          <cell r="F224">
            <v>7.3</v>
          </cell>
        </row>
        <row r="225">
          <cell r="A225" t="str">
            <v>040506</v>
          </cell>
          <cell r="B225" t="str">
            <v>Retirada de soalho inclusive vigamento</v>
          </cell>
          <cell r="C225" t="str">
            <v>m²</v>
          </cell>
          <cell r="D225">
            <v>0</v>
          </cell>
          <cell r="E225">
            <v>12.52</v>
          </cell>
          <cell r="F225">
            <v>12.52</v>
          </cell>
        </row>
        <row r="226">
          <cell r="A226" t="str">
            <v>040508</v>
          </cell>
          <cell r="B226" t="str">
            <v>Retirada de degrau em madeira</v>
          </cell>
          <cell r="C226" t="str">
            <v>m</v>
          </cell>
          <cell r="D226">
            <v>0</v>
          </cell>
          <cell r="E226">
            <v>6.26</v>
          </cell>
          <cell r="F226">
            <v>6.26</v>
          </cell>
        </row>
        <row r="227">
          <cell r="A227" t="str">
            <v>040510</v>
          </cell>
          <cell r="B227" t="str">
            <v>Retirada de rodapé inclusive cordão em madeira</v>
          </cell>
          <cell r="C227" t="str">
            <v>m</v>
          </cell>
          <cell r="D227">
            <v>0</v>
          </cell>
          <cell r="E227">
            <v>1.41</v>
          </cell>
          <cell r="F227">
            <v>1.41</v>
          </cell>
        </row>
        <row r="228">
          <cell r="A228" t="str">
            <v>040601</v>
          </cell>
          <cell r="B228" t="str">
            <v>Retirada de revestimento em lambris metálicos</v>
          </cell>
          <cell r="C228" t="str">
            <v>m²</v>
          </cell>
          <cell r="D228">
            <v>0</v>
          </cell>
          <cell r="E228">
            <v>27.02</v>
          </cell>
          <cell r="F228">
            <v>27.02</v>
          </cell>
        </row>
        <row r="229">
          <cell r="A229" t="str">
            <v>040602</v>
          </cell>
          <cell r="B229" t="str">
            <v>Retirada de piso em material sintético assentado a cola</v>
          </cell>
          <cell r="C229" t="str">
            <v>m²</v>
          </cell>
          <cell r="D229">
            <v>0</v>
          </cell>
          <cell r="E229">
            <v>2.15</v>
          </cell>
          <cell r="F229">
            <v>2.15</v>
          </cell>
        </row>
        <row r="230">
          <cell r="A230" t="str">
            <v>040604</v>
          </cell>
          <cell r="B230" t="str">
            <v>Retirada de degrau em material sintético assentado a cola</v>
          </cell>
          <cell r="C230" t="str">
            <v>m</v>
          </cell>
          <cell r="D230">
            <v>0</v>
          </cell>
          <cell r="E230">
            <v>1.99</v>
          </cell>
          <cell r="F230">
            <v>1.99</v>
          </cell>
        </row>
        <row r="231">
          <cell r="A231" t="str">
            <v>040606</v>
          </cell>
          <cell r="B231" t="str">
            <v>Retirada de rodapé inclusive cordão em material sintético</v>
          </cell>
          <cell r="C231" t="str">
            <v>m</v>
          </cell>
          <cell r="D231">
            <v>0</v>
          </cell>
          <cell r="E231">
            <v>0.49</v>
          </cell>
          <cell r="F231">
            <v>0.49</v>
          </cell>
        </row>
        <row r="232">
          <cell r="A232" t="str">
            <v>040610</v>
          </cell>
          <cell r="B232" t="str">
            <v>Retirada de piso elevado telescópico metálico, inclusive estrutura de sustentação</v>
          </cell>
          <cell r="C232" t="str">
            <v>m²</v>
          </cell>
          <cell r="D232">
            <v>0</v>
          </cell>
          <cell r="E232">
            <v>23.28</v>
          </cell>
          <cell r="F232">
            <v>23.28</v>
          </cell>
        </row>
        <row r="233">
          <cell r="A233" t="str">
            <v>040702</v>
          </cell>
          <cell r="B233" t="str">
            <v>Retirada de forro qualquer em placas ou tiras fixadas</v>
          </cell>
          <cell r="C233" t="str">
            <v>m²</v>
          </cell>
          <cell r="D233">
            <v>0</v>
          </cell>
          <cell r="E233">
            <v>5.84</v>
          </cell>
          <cell r="F233">
            <v>5.84</v>
          </cell>
        </row>
        <row r="234">
          <cell r="A234" t="str">
            <v>040704</v>
          </cell>
          <cell r="B234" t="str">
            <v>Retirada de forro qualquer em placas ou tiras apoiadas</v>
          </cell>
          <cell r="C234" t="str">
            <v>m²</v>
          </cell>
          <cell r="D234">
            <v>0</v>
          </cell>
          <cell r="E234">
            <v>3.13</v>
          </cell>
          <cell r="F234">
            <v>3.13</v>
          </cell>
        </row>
        <row r="235">
          <cell r="A235" t="str">
            <v>040706</v>
          </cell>
          <cell r="B235" t="str">
            <v>Retirada de sistema de fixação/tarugamento de forro</v>
          </cell>
          <cell r="C235" t="str">
            <v>m²</v>
          </cell>
          <cell r="D235">
            <v>0</v>
          </cell>
          <cell r="E235">
            <v>2.4300000000000002</v>
          </cell>
          <cell r="F235">
            <v>2.4300000000000002</v>
          </cell>
        </row>
        <row r="236">
          <cell r="A236" t="str">
            <v>040802</v>
          </cell>
          <cell r="B236" t="str">
            <v>Retirada de folha de esquadria em madeira</v>
          </cell>
          <cell r="C236" t="str">
            <v>un</v>
          </cell>
          <cell r="D236">
            <v>0</v>
          </cell>
          <cell r="E236">
            <v>10.44</v>
          </cell>
          <cell r="F236">
            <v>10.44</v>
          </cell>
        </row>
        <row r="237">
          <cell r="A237" t="str">
            <v>040804</v>
          </cell>
          <cell r="B237" t="str">
            <v>Retirada de guarnição, moldura e peças lineares em madeira, fixadas</v>
          </cell>
          <cell r="C237" t="str">
            <v>m</v>
          </cell>
          <cell r="D237">
            <v>0</v>
          </cell>
          <cell r="E237">
            <v>0.8</v>
          </cell>
          <cell r="F237">
            <v>0.8</v>
          </cell>
        </row>
        <row r="238">
          <cell r="A238" t="str">
            <v>040806</v>
          </cell>
          <cell r="B238" t="str">
            <v>Retirada de batente com guarnição e peças lineares em madeira, chumbados</v>
          </cell>
          <cell r="C238" t="str">
            <v>m</v>
          </cell>
          <cell r="D238">
            <v>0</v>
          </cell>
          <cell r="E238">
            <v>6.44</v>
          </cell>
          <cell r="F238">
            <v>6.44</v>
          </cell>
        </row>
        <row r="239">
          <cell r="A239" t="str">
            <v>040808</v>
          </cell>
          <cell r="B239" t="str">
            <v>Retirada de elemento em madeira e sistema de fixação tipo quadro, lousa etc.</v>
          </cell>
          <cell r="C239" t="str">
            <v>m²</v>
          </cell>
          <cell r="D239">
            <v>0</v>
          </cell>
          <cell r="E239">
            <v>2.91</v>
          </cell>
          <cell r="F239">
            <v>2.91</v>
          </cell>
        </row>
        <row r="240">
          <cell r="A240" t="str">
            <v>040902</v>
          </cell>
          <cell r="B240" t="str">
            <v>Retirada de esquadria metálica em geral</v>
          </cell>
          <cell r="C240" t="str">
            <v>m²</v>
          </cell>
          <cell r="D240">
            <v>0</v>
          </cell>
          <cell r="E240">
            <v>15.030000000000001</v>
          </cell>
          <cell r="F240">
            <v>15.030000000000001</v>
          </cell>
        </row>
        <row r="241">
          <cell r="A241" t="str">
            <v>040904</v>
          </cell>
          <cell r="B241" t="str">
            <v>Retirada de folha de esquadria metálica</v>
          </cell>
          <cell r="C241" t="str">
            <v>un</v>
          </cell>
          <cell r="D241">
            <v>0</v>
          </cell>
          <cell r="E241">
            <v>12.42</v>
          </cell>
          <cell r="F241">
            <v>12.42</v>
          </cell>
        </row>
        <row r="242">
          <cell r="A242" t="str">
            <v>040906</v>
          </cell>
          <cell r="B242" t="str">
            <v>Retirada de batente, corrimão ou peças lineares metálicas, chumbados</v>
          </cell>
          <cell r="C242" t="str">
            <v>m</v>
          </cell>
          <cell r="D242">
            <v>0</v>
          </cell>
          <cell r="E242">
            <v>5.15</v>
          </cell>
          <cell r="F242">
            <v>5.15</v>
          </cell>
        </row>
        <row r="243">
          <cell r="A243" t="str">
            <v>040908</v>
          </cell>
          <cell r="B243" t="str">
            <v>Retirada de batente, corrimão ou peças lineares metálicas, fixados</v>
          </cell>
          <cell r="C243" t="str">
            <v>m</v>
          </cell>
          <cell r="D243">
            <v>0</v>
          </cell>
          <cell r="E243">
            <v>3.5300000000000002</v>
          </cell>
          <cell r="F243">
            <v>3.5300000000000002</v>
          </cell>
        </row>
        <row r="244">
          <cell r="A244" t="str">
            <v>040910</v>
          </cell>
          <cell r="B244" t="str">
            <v>Retirada de guarda-corpo ou gradil em geral</v>
          </cell>
          <cell r="C244" t="str">
            <v>m²</v>
          </cell>
          <cell r="D244">
            <v>0</v>
          </cell>
          <cell r="E244">
            <v>15.030000000000001</v>
          </cell>
          <cell r="F244">
            <v>15.030000000000001</v>
          </cell>
        </row>
        <row r="245">
          <cell r="A245" t="str">
            <v>040912</v>
          </cell>
          <cell r="B245" t="str">
            <v>Retirada de escada de marinheiro com ou sem guarda-corpo</v>
          </cell>
          <cell r="C245" t="str">
            <v>m</v>
          </cell>
          <cell r="D245">
            <v>0</v>
          </cell>
          <cell r="E245">
            <v>17.18</v>
          </cell>
          <cell r="F245">
            <v>17.18</v>
          </cell>
        </row>
        <row r="246">
          <cell r="A246" t="str">
            <v>040914</v>
          </cell>
          <cell r="B246" t="str">
            <v>Retirada de poste ou sistema de sustentação para alambrado ou fechamento</v>
          </cell>
          <cell r="C246" t="str">
            <v>un</v>
          </cell>
          <cell r="D246">
            <v>0</v>
          </cell>
          <cell r="E246">
            <v>12.620000000000001</v>
          </cell>
          <cell r="F246">
            <v>12.620000000000001</v>
          </cell>
        </row>
        <row r="247">
          <cell r="A247" t="str">
            <v>040916</v>
          </cell>
          <cell r="B247" t="str">
            <v>Retirada de entelamento metálico em geral</v>
          </cell>
          <cell r="C247" t="str">
            <v>m²</v>
          </cell>
          <cell r="D247">
            <v>0</v>
          </cell>
          <cell r="E247">
            <v>2.0499999999999998</v>
          </cell>
          <cell r="F247">
            <v>2.0499999999999998</v>
          </cell>
        </row>
        <row r="248">
          <cell r="A248" t="str">
            <v>041002</v>
          </cell>
          <cell r="B248" t="str">
            <v>Retirada de fechadura ou fecho de embutir</v>
          </cell>
          <cell r="C248" t="str">
            <v>un</v>
          </cell>
          <cell r="D248">
            <v>0</v>
          </cell>
          <cell r="E248">
            <v>5.74</v>
          </cell>
          <cell r="F248">
            <v>5.74</v>
          </cell>
        </row>
        <row r="249">
          <cell r="A249" t="str">
            <v>041004</v>
          </cell>
          <cell r="B249" t="str">
            <v>Retirada de fechadura ou fecho de sobrepor</v>
          </cell>
          <cell r="C249" t="str">
            <v>un</v>
          </cell>
          <cell r="D249">
            <v>0</v>
          </cell>
          <cell r="E249">
            <v>2.29</v>
          </cell>
          <cell r="F249">
            <v>2.29</v>
          </cell>
        </row>
        <row r="250">
          <cell r="A250" t="str">
            <v>041006</v>
          </cell>
          <cell r="B250" t="str">
            <v>Retirada de dobradiça</v>
          </cell>
          <cell r="C250" t="str">
            <v>un</v>
          </cell>
          <cell r="D250">
            <v>0</v>
          </cell>
          <cell r="E250">
            <v>1.1499999999999999</v>
          </cell>
          <cell r="F250">
            <v>1.1499999999999999</v>
          </cell>
        </row>
        <row r="251">
          <cell r="A251" t="str">
            <v>041008</v>
          </cell>
          <cell r="B251" t="str">
            <v>Retirada de peça ou acessório complementar em geral de esquadria</v>
          </cell>
          <cell r="C251" t="str">
            <v>un</v>
          </cell>
          <cell r="D251">
            <v>0</v>
          </cell>
          <cell r="E251">
            <v>9.32</v>
          </cell>
          <cell r="F251">
            <v>9.32</v>
          </cell>
        </row>
        <row r="252">
          <cell r="A252" t="str">
            <v>041102</v>
          </cell>
          <cell r="B252" t="str">
            <v>Retirada de aparelho sanitário incluindo acessórios</v>
          </cell>
          <cell r="C252" t="str">
            <v>un</v>
          </cell>
          <cell r="D252">
            <v>0</v>
          </cell>
          <cell r="E252">
            <v>21.72</v>
          </cell>
          <cell r="F252">
            <v>21.72</v>
          </cell>
        </row>
        <row r="253">
          <cell r="A253" t="str">
            <v>041103</v>
          </cell>
          <cell r="B253" t="str">
            <v>Retirada de bancada incluindo pertences</v>
          </cell>
          <cell r="C253" t="str">
            <v>m²</v>
          </cell>
          <cell r="D253">
            <v>0</v>
          </cell>
          <cell r="E253">
            <v>30.05</v>
          </cell>
          <cell r="F253">
            <v>30.05</v>
          </cell>
        </row>
        <row r="254">
          <cell r="A254" t="str">
            <v>041104</v>
          </cell>
          <cell r="B254" t="str">
            <v>Retirada de complemento sanitário chumbado, papeleiras e etc.</v>
          </cell>
          <cell r="C254" t="str">
            <v>un</v>
          </cell>
          <cell r="D254">
            <v>0</v>
          </cell>
          <cell r="E254">
            <v>7.0600000000000005</v>
          </cell>
          <cell r="F254">
            <v>7.0600000000000005</v>
          </cell>
        </row>
        <row r="255">
          <cell r="A255" t="str">
            <v>041106</v>
          </cell>
          <cell r="B255" t="str">
            <v>Retirada de complemento sanitário fixado ou de sobrepor, porta-papel, etc.</v>
          </cell>
          <cell r="C255" t="str">
            <v>un</v>
          </cell>
          <cell r="D255">
            <v>0</v>
          </cell>
          <cell r="E255">
            <v>2.94</v>
          </cell>
          <cell r="F255">
            <v>2.94</v>
          </cell>
        </row>
        <row r="256">
          <cell r="A256" t="str">
            <v>041108</v>
          </cell>
          <cell r="B256" t="str">
            <v>Retirada de registro ou válvula embutidos</v>
          </cell>
          <cell r="C256" t="str">
            <v>un</v>
          </cell>
          <cell r="D256">
            <v>0</v>
          </cell>
          <cell r="E256">
            <v>27.6</v>
          </cell>
          <cell r="F256">
            <v>27.6</v>
          </cell>
        </row>
        <row r="257">
          <cell r="A257" t="str">
            <v>041110</v>
          </cell>
          <cell r="B257" t="str">
            <v>Retirada de registro ou válvula aparentes</v>
          </cell>
          <cell r="C257" t="str">
            <v>un</v>
          </cell>
          <cell r="D257">
            <v>0</v>
          </cell>
          <cell r="E257">
            <v>15.93</v>
          </cell>
          <cell r="F257">
            <v>15.93</v>
          </cell>
        </row>
        <row r="258">
          <cell r="A258" t="str">
            <v>041112</v>
          </cell>
          <cell r="B258" t="str">
            <v>Retirada de torneira ou chuveiro</v>
          </cell>
          <cell r="C258" t="str">
            <v>un</v>
          </cell>
          <cell r="D258">
            <v>0</v>
          </cell>
          <cell r="E258">
            <v>3.7600000000000002</v>
          </cell>
          <cell r="F258">
            <v>3.7600000000000002</v>
          </cell>
        </row>
        <row r="259">
          <cell r="A259" t="str">
            <v>041114</v>
          </cell>
          <cell r="B259" t="str">
            <v>Retirada de sifão ou metais sanitários diversos</v>
          </cell>
          <cell r="C259" t="str">
            <v>un</v>
          </cell>
          <cell r="D259">
            <v>0</v>
          </cell>
          <cell r="E259">
            <v>5.79</v>
          </cell>
          <cell r="F259">
            <v>5.79</v>
          </cell>
        </row>
        <row r="260">
          <cell r="A260" t="str">
            <v>041116</v>
          </cell>
          <cell r="B260" t="str">
            <v>Retirada de caixa de descarga de sobrepor ou acoplada</v>
          </cell>
          <cell r="C260" t="str">
            <v>un</v>
          </cell>
          <cell r="D260">
            <v>0</v>
          </cell>
          <cell r="E260">
            <v>11</v>
          </cell>
          <cell r="F260">
            <v>11</v>
          </cell>
        </row>
        <row r="261">
          <cell r="A261" t="str">
            <v>041202</v>
          </cell>
          <cell r="B261" t="str">
            <v>Retirada de conjunto motor-bomba</v>
          </cell>
          <cell r="C261" t="str">
            <v>un</v>
          </cell>
          <cell r="D261">
            <v>0</v>
          </cell>
          <cell r="E261">
            <v>43.89</v>
          </cell>
          <cell r="F261">
            <v>43.89</v>
          </cell>
        </row>
        <row r="262">
          <cell r="A262" t="str">
            <v>041204</v>
          </cell>
          <cell r="B262" t="str">
            <v>Retirada de motor de bomba de recalque</v>
          </cell>
          <cell r="C262" t="str">
            <v>un</v>
          </cell>
          <cell r="D262">
            <v>0</v>
          </cell>
          <cell r="E262">
            <v>34.11</v>
          </cell>
          <cell r="F262">
            <v>34.11</v>
          </cell>
        </row>
        <row r="263">
          <cell r="A263" t="str">
            <v>041302</v>
          </cell>
          <cell r="B263" t="str">
            <v>Retirada de isolamento térmico com material monolítico</v>
          </cell>
          <cell r="C263" t="str">
            <v>m²</v>
          </cell>
          <cell r="D263">
            <v>0</v>
          </cell>
          <cell r="E263">
            <v>2.91</v>
          </cell>
          <cell r="F263">
            <v>2.91</v>
          </cell>
        </row>
        <row r="264">
          <cell r="A264" t="str">
            <v>041306</v>
          </cell>
          <cell r="B264" t="str">
            <v>Retirada de isolamento térmico com material em panos</v>
          </cell>
          <cell r="C264" t="str">
            <v>m²</v>
          </cell>
          <cell r="D264">
            <v>0</v>
          </cell>
          <cell r="E264">
            <v>0.49</v>
          </cell>
          <cell r="F264">
            <v>0.49</v>
          </cell>
        </row>
        <row r="265">
          <cell r="A265" t="str">
            <v>041402</v>
          </cell>
          <cell r="B265" t="str">
            <v>Retirada de vidro ou espelho com raspagem da massa ou retirada de baguete</v>
          </cell>
          <cell r="C265" t="str">
            <v>m²</v>
          </cell>
          <cell r="D265">
            <v>0</v>
          </cell>
          <cell r="E265">
            <v>7.03</v>
          </cell>
          <cell r="F265">
            <v>7.03</v>
          </cell>
        </row>
        <row r="266">
          <cell r="A266" t="str">
            <v>041404</v>
          </cell>
          <cell r="B266" t="str">
            <v>Retirada de esquadria em vidro</v>
          </cell>
          <cell r="C266" t="str">
            <v>m²</v>
          </cell>
          <cell r="D266">
            <v>0</v>
          </cell>
          <cell r="E266">
            <v>21.47</v>
          </cell>
          <cell r="F266">
            <v>21.47</v>
          </cell>
        </row>
        <row r="267">
          <cell r="A267">
            <v>41555</v>
          </cell>
        </row>
        <row r="268">
          <cell r="A268" t="str">
            <v>041702</v>
          </cell>
          <cell r="B268" t="str">
            <v>Remoção de aparelho de iluminação ou projetor fixo em teto, piso ou parede</v>
          </cell>
          <cell r="C268" t="str">
            <v>un</v>
          </cell>
          <cell r="D268">
            <v>0</v>
          </cell>
          <cell r="E268">
            <v>9.1</v>
          </cell>
          <cell r="F268">
            <v>9.1</v>
          </cell>
        </row>
        <row r="269">
          <cell r="A269" t="str">
            <v>041704</v>
          </cell>
          <cell r="B269" t="str">
            <v>Remoção de aparelho de iluminação ou projetor fixo em poste ou braço</v>
          </cell>
          <cell r="C269" t="str">
            <v>un</v>
          </cell>
          <cell r="D269">
            <v>0</v>
          </cell>
          <cell r="E269">
            <v>34.11</v>
          </cell>
          <cell r="F269">
            <v>34.11</v>
          </cell>
        </row>
        <row r="270">
          <cell r="A270" t="str">
            <v>041706</v>
          </cell>
          <cell r="B270" t="str">
            <v>Remoção de suporte tipo braquet</v>
          </cell>
          <cell r="C270" t="str">
            <v>un</v>
          </cell>
          <cell r="D270">
            <v>0</v>
          </cell>
          <cell r="E270">
            <v>11.370000000000001</v>
          </cell>
          <cell r="F270">
            <v>11.370000000000001</v>
          </cell>
        </row>
        <row r="271">
          <cell r="A271" t="str">
            <v>041708</v>
          </cell>
          <cell r="B271" t="str">
            <v>Remoção de barramento de cobre</v>
          </cell>
          <cell r="C271" t="str">
            <v>m</v>
          </cell>
          <cell r="D271">
            <v>0</v>
          </cell>
          <cell r="E271">
            <v>9.1</v>
          </cell>
          <cell r="F271">
            <v>9.1</v>
          </cell>
        </row>
        <row r="272">
          <cell r="A272" t="str">
            <v>041710</v>
          </cell>
          <cell r="B272" t="str">
            <v>Remoção de base de disjuntor tipo QUIK-LAG</v>
          </cell>
          <cell r="C272" t="str">
            <v>un</v>
          </cell>
          <cell r="D272">
            <v>0</v>
          </cell>
          <cell r="E272">
            <v>3.41</v>
          </cell>
          <cell r="F272">
            <v>3.41</v>
          </cell>
        </row>
        <row r="273">
          <cell r="A273" t="str">
            <v>041712</v>
          </cell>
          <cell r="B273" t="str">
            <v>Remoção de base de fusível tipo DIAZED</v>
          </cell>
          <cell r="C273" t="str">
            <v>un</v>
          </cell>
          <cell r="D273">
            <v>0</v>
          </cell>
          <cell r="E273">
            <v>3.41</v>
          </cell>
          <cell r="F273">
            <v>3.41</v>
          </cell>
        </row>
        <row r="274">
          <cell r="A274" t="str">
            <v>041714</v>
          </cell>
          <cell r="B274" t="str">
            <v>Remoção de base e haste de pára-raios</v>
          </cell>
          <cell r="C274" t="str">
            <v>un</v>
          </cell>
          <cell r="D274">
            <v>0</v>
          </cell>
          <cell r="E274">
            <v>22.740000000000002</v>
          </cell>
          <cell r="F274">
            <v>22.740000000000002</v>
          </cell>
        </row>
        <row r="275">
          <cell r="A275" t="str">
            <v>041716</v>
          </cell>
          <cell r="B275" t="str">
            <v>Remoção de base ou chave para fusível NH tipo tripolar</v>
          </cell>
          <cell r="C275" t="str">
            <v>un</v>
          </cell>
          <cell r="D275">
            <v>0</v>
          </cell>
          <cell r="E275">
            <v>11.370000000000001</v>
          </cell>
          <cell r="F275">
            <v>11.370000000000001</v>
          </cell>
        </row>
        <row r="276">
          <cell r="A276" t="str">
            <v>041718</v>
          </cell>
          <cell r="B276" t="str">
            <v>Remoção de base ou chave para fusível NH tipo unipolar</v>
          </cell>
          <cell r="C276" t="str">
            <v>un</v>
          </cell>
          <cell r="D276">
            <v>0</v>
          </cell>
          <cell r="E276">
            <v>10.23</v>
          </cell>
          <cell r="F276">
            <v>10.23</v>
          </cell>
        </row>
        <row r="277">
          <cell r="A277" t="str">
            <v>041720</v>
          </cell>
          <cell r="B277" t="str">
            <v>Remoção de braçadeira para passagem de cordoalha</v>
          </cell>
          <cell r="C277" t="str">
            <v>un</v>
          </cell>
          <cell r="D277">
            <v>0</v>
          </cell>
          <cell r="E277">
            <v>9.1</v>
          </cell>
          <cell r="F277">
            <v>9.1</v>
          </cell>
        </row>
        <row r="278">
          <cell r="A278" t="str">
            <v>041722</v>
          </cell>
          <cell r="B278" t="str">
            <v>Remoção de bucha de passagem interna ou externa</v>
          </cell>
          <cell r="C278" t="str">
            <v>un</v>
          </cell>
          <cell r="D278">
            <v>0</v>
          </cell>
          <cell r="E278">
            <v>9.1</v>
          </cell>
          <cell r="F278">
            <v>9.1</v>
          </cell>
        </row>
        <row r="279">
          <cell r="A279" t="str">
            <v>041724</v>
          </cell>
          <cell r="B279" t="str">
            <v>Remoção de bucha de passagem para neutro</v>
          </cell>
          <cell r="C279" t="str">
            <v>un</v>
          </cell>
          <cell r="D279">
            <v>0</v>
          </cell>
          <cell r="E279">
            <v>6.82</v>
          </cell>
          <cell r="F279">
            <v>6.82</v>
          </cell>
        </row>
        <row r="280">
          <cell r="A280" t="str">
            <v>041802</v>
          </cell>
          <cell r="B280" t="str">
            <v>Remoção de cabeçote em rede de telefonia</v>
          </cell>
          <cell r="C280" t="str">
            <v>un</v>
          </cell>
          <cell r="D280">
            <v>0</v>
          </cell>
          <cell r="E280">
            <v>5.69</v>
          </cell>
          <cell r="F280">
            <v>5.69</v>
          </cell>
        </row>
        <row r="281">
          <cell r="A281" t="str">
            <v>041804</v>
          </cell>
          <cell r="B281" t="str">
            <v>Remoção de cabo de aço e esticadores de pára-raios</v>
          </cell>
          <cell r="C281" t="str">
            <v>m</v>
          </cell>
          <cell r="D281">
            <v>0</v>
          </cell>
          <cell r="E281">
            <v>7.96</v>
          </cell>
          <cell r="F281">
            <v>7.96</v>
          </cell>
        </row>
        <row r="282">
          <cell r="A282" t="str">
            <v>041806</v>
          </cell>
          <cell r="B282" t="str">
            <v>Remoção de caixa de entrada de energia padrão medição indireta completa</v>
          </cell>
          <cell r="C282" t="str">
            <v>un</v>
          </cell>
          <cell r="D282">
            <v>0</v>
          </cell>
          <cell r="E282">
            <v>113.7</v>
          </cell>
          <cell r="F282">
            <v>113.7</v>
          </cell>
        </row>
        <row r="283">
          <cell r="A283" t="str">
            <v>041807</v>
          </cell>
          <cell r="B283" t="str">
            <v>Remoção de caixa de entrada de energia padrão residencial completa</v>
          </cell>
          <cell r="C283" t="str">
            <v>un</v>
          </cell>
          <cell r="D283">
            <v>0</v>
          </cell>
          <cell r="E283">
            <v>90.960000000000008</v>
          </cell>
          <cell r="F283">
            <v>90.960000000000008</v>
          </cell>
        </row>
        <row r="284">
          <cell r="A284" t="str">
            <v>041808</v>
          </cell>
          <cell r="B284" t="str">
            <v>Remoção de caixa de entrada telefônica completa</v>
          </cell>
          <cell r="C284" t="str">
            <v>un</v>
          </cell>
          <cell r="D284">
            <v>0</v>
          </cell>
          <cell r="E284">
            <v>45.480000000000004</v>
          </cell>
          <cell r="F284">
            <v>45.480000000000004</v>
          </cell>
        </row>
        <row r="285">
          <cell r="A285" t="str">
            <v>041809</v>
          </cell>
          <cell r="B285" t="str">
            <v>Remoção de caixa de medição padrão completa</v>
          </cell>
          <cell r="C285" t="str">
            <v>un</v>
          </cell>
          <cell r="D285">
            <v>0</v>
          </cell>
          <cell r="E285">
            <v>25.47</v>
          </cell>
          <cell r="F285">
            <v>25.47</v>
          </cell>
        </row>
        <row r="286">
          <cell r="A286" t="str">
            <v>041812</v>
          </cell>
          <cell r="B286" t="str">
            <v>Remoção de caixa estampada</v>
          </cell>
          <cell r="C286" t="str">
            <v>un</v>
          </cell>
          <cell r="D286">
            <v>0</v>
          </cell>
          <cell r="E286">
            <v>3.34</v>
          </cell>
          <cell r="F286">
            <v>3.34</v>
          </cell>
        </row>
        <row r="287">
          <cell r="A287" t="str">
            <v>041813</v>
          </cell>
          <cell r="B287" t="str">
            <v>Remoção de caixa para fusível ou tomada instalada em perfilado</v>
          </cell>
          <cell r="C287" t="str">
            <v>un</v>
          </cell>
          <cell r="D287">
            <v>0</v>
          </cell>
          <cell r="E287">
            <v>4</v>
          </cell>
          <cell r="F287">
            <v>4</v>
          </cell>
        </row>
        <row r="288">
          <cell r="A288" t="str">
            <v>041814</v>
          </cell>
          <cell r="B288" t="str">
            <v>Remoção de caixa para transformador de corrente</v>
          </cell>
          <cell r="C288" t="str">
            <v>un</v>
          </cell>
          <cell r="D288">
            <v>0</v>
          </cell>
          <cell r="E288">
            <v>25.47</v>
          </cell>
          <cell r="F288">
            <v>25.47</v>
          </cell>
        </row>
        <row r="289">
          <cell r="A289" t="str">
            <v>041816</v>
          </cell>
          <cell r="B289" t="str">
            <v>Remoção de canopla para pendentes de luminárias</v>
          </cell>
          <cell r="C289" t="str">
            <v>un</v>
          </cell>
          <cell r="D289">
            <v>0</v>
          </cell>
          <cell r="E289">
            <v>9.1</v>
          </cell>
          <cell r="F289">
            <v>9.1</v>
          </cell>
        </row>
        <row r="290">
          <cell r="A290" t="str">
            <v>041818</v>
          </cell>
          <cell r="B290" t="str">
            <v>Remoção de cantoneira metálica</v>
          </cell>
          <cell r="C290" t="str">
            <v>m</v>
          </cell>
          <cell r="D290">
            <v>0</v>
          </cell>
          <cell r="E290">
            <v>5.69</v>
          </cell>
          <cell r="F290">
            <v>5.69</v>
          </cell>
        </row>
        <row r="291">
          <cell r="A291" t="str">
            <v>041820</v>
          </cell>
          <cell r="B291" t="str">
            <v>Remoção de captor de pára-raios tipo Franklin</v>
          </cell>
          <cell r="C291" t="str">
            <v>un</v>
          </cell>
          <cell r="D291">
            <v>0</v>
          </cell>
          <cell r="E291">
            <v>11.370000000000001</v>
          </cell>
          <cell r="F291">
            <v>11.370000000000001</v>
          </cell>
        </row>
        <row r="292">
          <cell r="A292" t="str">
            <v>041822</v>
          </cell>
          <cell r="B292" t="str">
            <v>Remoção de chapa de ferro para bucha de passagem</v>
          </cell>
          <cell r="C292" t="str">
            <v>un</v>
          </cell>
          <cell r="D292">
            <v>0</v>
          </cell>
          <cell r="E292">
            <v>9.1</v>
          </cell>
          <cell r="F292">
            <v>9.1</v>
          </cell>
        </row>
        <row r="293">
          <cell r="A293" t="str">
            <v>041824</v>
          </cell>
          <cell r="B293" t="str">
            <v>Remoção de chave automática da bóia</v>
          </cell>
          <cell r="C293" t="str">
            <v>un</v>
          </cell>
          <cell r="D293">
            <v>0</v>
          </cell>
          <cell r="E293">
            <v>13.64</v>
          </cell>
          <cell r="F293">
            <v>13.64</v>
          </cell>
        </row>
        <row r="294">
          <cell r="A294" t="str">
            <v>041825</v>
          </cell>
          <cell r="B294" t="str">
            <v>Remoção de chave base de mármore ou ardósia</v>
          </cell>
          <cell r="C294" t="str">
            <v>un</v>
          </cell>
          <cell r="D294">
            <v>0</v>
          </cell>
          <cell r="E294">
            <v>11.370000000000001</v>
          </cell>
          <cell r="F294">
            <v>11.370000000000001</v>
          </cell>
        </row>
        <row r="295">
          <cell r="A295" t="str">
            <v>041826</v>
          </cell>
          <cell r="B295" t="str">
            <v>Remoção de chave de ação rápida comando frontal montado em painel</v>
          </cell>
          <cell r="C295" t="str">
            <v>un</v>
          </cell>
          <cell r="D295">
            <v>0</v>
          </cell>
          <cell r="E295">
            <v>22.740000000000002</v>
          </cell>
          <cell r="F295">
            <v>22.740000000000002</v>
          </cell>
        </row>
        <row r="296">
          <cell r="A296" t="str">
            <v>041827</v>
          </cell>
          <cell r="B296" t="str">
            <v>Remoção de chave fusível indicadora tipo Matheus</v>
          </cell>
          <cell r="C296" t="str">
            <v>un</v>
          </cell>
          <cell r="D296">
            <v>0</v>
          </cell>
          <cell r="E296">
            <v>34.11</v>
          </cell>
          <cell r="F296">
            <v>34.11</v>
          </cell>
        </row>
        <row r="297">
          <cell r="A297" t="str">
            <v>041828</v>
          </cell>
          <cell r="B297" t="str">
            <v>Remoção de chave seccionadora tripolar seca mecanismo de manobra frontal</v>
          </cell>
          <cell r="C297" t="str">
            <v>un</v>
          </cell>
          <cell r="D297">
            <v>0</v>
          </cell>
          <cell r="E297">
            <v>64.28</v>
          </cell>
          <cell r="F297">
            <v>64.28</v>
          </cell>
        </row>
        <row r="298">
          <cell r="A298" t="str">
            <v>041829</v>
          </cell>
          <cell r="B298" t="str">
            <v>Remoção de chave tipo Pacco rotativo</v>
          </cell>
          <cell r="C298" t="str">
            <v>un</v>
          </cell>
          <cell r="D298">
            <v>0</v>
          </cell>
          <cell r="E298">
            <v>17.059999999999999</v>
          </cell>
          <cell r="F298">
            <v>17.059999999999999</v>
          </cell>
        </row>
        <row r="299">
          <cell r="A299" t="str">
            <v>041832</v>
          </cell>
          <cell r="B299" t="str">
            <v>Remoção de cinta de fixação de eletroduto ou sela para cruzeta em poste</v>
          </cell>
          <cell r="C299" t="str">
            <v>un</v>
          </cell>
          <cell r="D299">
            <v>0</v>
          </cell>
          <cell r="E299">
            <v>4.7</v>
          </cell>
          <cell r="F299">
            <v>4.7</v>
          </cell>
        </row>
        <row r="300">
          <cell r="A300" t="str">
            <v>041834</v>
          </cell>
          <cell r="B300" t="str">
            <v>Remoção de condulete</v>
          </cell>
          <cell r="C300" t="str">
            <v>un</v>
          </cell>
          <cell r="D300">
            <v>0</v>
          </cell>
          <cell r="E300">
            <v>9.02</v>
          </cell>
          <cell r="F300">
            <v>9.02</v>
          </cell>
        </row>
        <row r="301">
          <cell r="A301" t="str">
            <v>041836</v>
          </cell>
          <cell r="B301" t="str">
            <v>Remoção de condutor aparente diâmetro externo acima de 6,5 mm</v>
          </cell>
          <cell r="C301" t="str">
            <v>m</v>
          </cell>
          <cell r="D301">
            <v>0</v>
          </cell>
          <cell r="E301">
            <v>2.73</v>
          </cell>
          <cell r="F301">
            <v>2.73</v>
          </cell>
        </row>
        <row r="302">
          <cell r="A302" t="str">
            <v>041837</v>
          </cell>
          <cell r="B302" t="str">
            <v>Remoção de condutor aparente diâmetro externo até 6,5 mm</v>
          </cell>
          <cell r="C302" t="str">
            <v>m</v>
          </cell>
          <cell r="D302">
            <v>0</v>
          </cell>
          <cell r="E302">
            <v>1.36</v>
          </cell>
          <cell r="F302">
            <v>1.36</v>
          </cell>
        </row>
        <row r="303">
          <cell r="A303" t="str">
            <v>041838</v>
          </cell>
          <cell r="B303" t="str">
            <v>Remoção de condutor embutido diâmetro externo acima de 6,5 mm</v>
          </cell>
          <cell r="C303" t="str">
            <v>m</v>
          </cell>
          <cell r="D303">
            <v>0</v>
          </cell>
          <cell r="E303">
            <v>2.27</v>
          </cell>
          <cell r="F303">
            <v>2.27</v>
          </cell>
        </row>
        <row r="304">
          <cell r="A304" t="str">
            <v>041839</v>
          </cell>
          <cell r="B304" t="str">
            <v>Remoção de condutor embutido diâmetro externo até 6,5 mm</v>
          </cell>
          <cell r="C304" t="str">
            <v>m</v>
          </cell>
          <cell r="D304">
            <v>0</v>
          </cell>
          <cell r="E304">
            <v>1.1399999999999999</v>
          </cell>
          <cell r="F304">
            <v>1.1399999999999999</v>
          </cell>
        </row>
        <row r="305">
          <cell r="A305" t="str">
            <v>041840</v>
          </cell>
          <cell r="B305" t="str">
            <v>Remoção de condutor especial</v>
          </cell>
          <cell r="C305" t="str">
            <v>m</v>
          </cell>
          <cell r="D305">
            <v>0</v>
          </cell>
          <cell r="E305">
            <v>16.07</v>
          </cell>
          <cell r="F305">
            <v>16.07</v>
          </cell>
        </row>
        <row r="306">
          <cell r="A306" t="str">
            <v>041841</v>
          </cell>
          <cell r="B306" t="str">
            <v>Remoção de cordoalha ou cabo de cobre nu</v>
          </cell>
          <cell r="C306" t="str">
            <v>m</v>
          </cell>
          <cell r="D306">
            <v>0</v>
          </cell>
          <cell r="E306">
            <v>4.55</v>
          </cell>
          <cell r="F306">
            <v>4.55</v>
          </cell>
        </row>
        <row r="307">
          <cell r="A307" t="str">
            <v>041842</v>
          </cell>
          <cell r="B307" t="str">
            <v>Remoção de contator magnético para comando de bomba</v>
          </cell>
          <cell r="C307" t="str">
            <v>un</v>
          </cell>
          <cell r="D307">
            <v>0</v>
          </cell>
          <cell r="E307">
            <v>22.740000000000002</v>
          </cell>
          <cell r="F307">
            <v>22.740000000000002</v>
          </cell>
        </row>
        <row r="308">
          <cell r="A308" t="str">
            <v>041844</v>
          </cell>
          <cell r="B308" t="str">
            <v>Remoção de corrente para pendentes</v>
          </cell>
          <cell r="C308" t="str">
            <v>un</v>
          </cell>
          <cell r="D308">
            <v>0</v>
          </cell>
          <cell r="E308">
            <v>4.55</v>
          </cell>
          <cell r="F308">
            <v>4.55</v>
          </cell>
        </row>
        <row r="309">
          <cell r="A309" t="str">
            <v>041846</v>
          </cell>
          <cell r="B309" t="str">
            <v>Remoção de cruzeta de ferro para fixação de projetores</v>
          </cell>
          <cell r="C309" t="str">
            <v>un</v>
          </cell>
          <cell r="D309">
            <v>0</v>
          </cell>
          <cell r="E309">
            <v>34.11</v>
          </cell>
          <cell r="F309">
            <v>34.11</v>
          </cell>
        </row>
        <row r="310">
          <cell r="A310" t="str">
            <v>041847</v>
          </cell>
          <cell r="B310" t="str">
            <v>Remoção de cruzeta de madeira</v>
          </cell>
          <cell r="C310" t="str">
            <v>un</v>
          </cell>
          <cell r="D310">
            <v>0</v>
          </cell>
          <cell r="E310">
            <v>48.21</v>
          </cell>
          <cell r="F310">
            <v>48.21</v>
          </cell>
        </row>
        <row r="311">
          <cell r="A311" t="str">
            <v>041902</v>
          </cell>
          <cell r="B311" t="str">
            <v>Remoção de disjuntor de volume normal ou reduzido</v>
          </cell>
          <cell r="C311" t="str">
            <v>un</v>
          </cell>
          <cell r="D311">
            <v>0</v>
          </cell>
          <cell r="E311">
            <v>95.39</v>
          </cell>
          <cell r="F311">
            <v>95.39</v>
          </cell>
        </row>
        <row r="312">
          <cell r="A312" t="str">
            <v>041903</v>
          </cell>
          <cell r="B312" t="str">
            <v>Remoção de disjuntor a seco aberto tripolar, 600 V de 800 A</v>
          </cell>
          <cell r="C312" t="str">
            <v>un</v>
          </cell>
          <cell r="D312">
            <v>0</v>
          </cell>
          <cell r="E312">
            <v>22.740000000000002</v>
          </cell>
          <cell r="F312">
            <v>22.740000000000002</v>
          </cell>
        </row>
        <row r="313">
          <cell r="A313" t="str">
            <v>041904</v>
          </cell>
          <cell r="B313" t="str">
            <v>Remoção de disjuntor NO-FUSE</v>
          </cell>
          <cell r="C313" t="str">
            <v>un</v>
          </cell>
          <cell r="D313">
            <v>0</v>
          </cell>
          <cell r="E313">
            <v>11.370000000000001</v>
          </cell>
          <cell r="F313">
            <v>11.370000000000001</v>
          </cell>
        </row>
        <row r="314">
          <cell r="A314" t="str">
            <v>041906</v>
          </cell>
          <cell r="B314" t="str">
            <v>Remoção de disjuntor termo-magnético</v>
          </cell>
          <cell r="C314" t="str">
            <v>un</v>
          </cell>
          <cell r="D314">
            <v>0</v>
          </cell>
          <cell r="E314">
            <v>5.69</v>
          </cell>
          <cell r="F314">
            <v>5.69</v>
          </cell>
        </row>
        <row r="315">
          <cell r="A315" t="str">
            <v>041908</v>
          </cell>
          <cell r="B315" t="str">
            <v>Remoção de fundo de quadro de distribuição ou caixa de passagem</v>
          </cell>
          <cell r="C315" t="str">
            <v>m²</v>
          </cell>
          <cell r="D315">
            <v>0</v>
          </cell>
          <cell r="E315">
            <v>22.740000000000002</v>
          </cell>
          <cell r="F315">
            <v>22.740000000000002</v>
          </cell>
        </row>
        <row r="316">
          <cell r="A316" t="str">
            <v>041910</v>
          </cell>
          <cell r="B316" t="str">
            <v>Remoção de gancho de sustentação de luminária em perfilado</v>
          </cell>
          <cell r="C316" t="str">
            <v>un</v>
          </cell>
          <cell r="D316">
            <v>0</v>
          </cell>
          <cell r="E316">
            <v>4.55</v>
          </cell>
          <cell r="F316">
            <v>4.55</v>
          </cell>
        </row>
        <row r="317">
          <cell r="A317" t="str">
            <v>041912</v>
          </cell>
          <cell r="B317" t="str">
            <v>Remoção de interruptores, tomadas, botão de campainha ou cigarra</v>
          </cell>
          <cell r="C317" t="str">
            <v>un</v>
          </cell>
          <cell r="D317">
            <v>0</v>
          </cell>
          <cell r="E317">
            <v>9.1</v>
          </cell>
          <cell r="F317">
            <v>9.1</v>
          </cell>
        </row>
        <row r="318">
          <cell r="A318" t="str">
            <v>041914</v>
          </cell>
          <cell r="B318" t="str">
            <v>Remoção de isolador tipo castanha e gancho de sustentação</v>
          </cell>
          <cell r="C318" t="str">
            <v>un</v>
          </cell>
          <cell r="D318">
            <v>0</v>
          </cell>
          <cell r="E318">
            <v>2.27</v>
          </cell>
          <cell r="F318">
            <v>2.27</v>
          </cell>
        </row>
        <row r="319">
          <cell r="A319" t="str">
            <v>041916</v>
          </cell>
          <cell r="B319" t="str">
            <v>Remoção de isolador tipo disco completo e gancho de suspensão</v>
          </cell>
          <cell r="C319" t="str">
            <v>un</v>
          </cell>
          <cell r="D319">
            <v>0</v>
          </cell>
          <cell r="E319">
            <v>3.41</v>
          </cell>
          <cell r="F319">
            <v>3.41</v>
          </cell>
        </row>
        <row r="320">
          <cell r="A320" t="str">
            <v>041918</v>
          </cell>
          <cell r="B320" t="str">
            <v>Remoção de isolador tipo pino, inclusive o pino</v>
          </cell>
          <cell r="C320" t="str">
            <v>un</v>
          </cell>
          <cell r="D320">
            <v>0</v>
          </cell>
          <cell r="E320">
            <v>5.69</v>
          </cell>
          <cell r="F320">
            <v>5.69</v>
          </cell>
        </row>
        <row r="321">
          <cell r="A321" t="str">
            <v>042002</v>
          </cell>
          <cell r="B321" t="str">
            <v>Remoção de janela de ventilação, iluminação ou ventilação e iluminação padrão</v>
          </cell>
          <cell r="C321" t="str">
            <v>un</v>
          </cell>
          <cell r="D321">
            <v>0</v>
          </cell>
          <cell r="E321">
            <v>16.07</v>
          </cell>
          <cell r="F321">
            <v>16.07</v>
          </cell>
        </row>
        <row r="322">
          <cell r="A322" t="str">
            <v>042004</v>
          </cell>
          <cell r="B322" t="str">
            <v>Remoção de lâmpada</v>
          </cell>
          <cell r="C322" t="str">
            <v>un</v>
          </cell>
          <cell r="D322">
            <v>0</v>
          </cell>
          <cell r="E322">
            <v>1.8800000000000001</v>
          </cell>
          <cell r="F322">
            <v>1.8800000000000001</v>
          </cell>
        </row>
        <row r="323">
          <cell r="A323" t="str">
            <v>042006</v>
          </cell>
          <cell r="B323" t="str">
            <v>Remoção de luz de obstáculo</v>
          </cell>
          <cell r="C323" t="str">
            <v>un</v>
          </cell>
          <cell r="D323">
            <v>0</v>
          </cell>
          <cell r="E323">
            <v>22.740000000000002</v>
          </cell>
          <cell r="F323">
            <v>22.740000000000002</v>
          </cell>
        </row>
        <row r="324">
          <cell r="A324" t="str">
            <v>042008</v>
          </cell>
          <cell r="B324" t="str">
            <v>Remoção de manopla de comando de disjuntor</v>
          </cell>
          <cell r="C324" t="str">
            <v>un</v>
          </cell>
          <cell r="D324">
            <v>0</v>
          </cell>
          <cell r="E324">
            <v>11.370000000000001</v>
          </cell>
          <cell r="F324">
            <v>11.370000000000001</v>
          </cell>
        </row>
        <row r="325">
          <cell r="A325" t="str">
            <v>042010</v>
          </cell>
          <cell r="B325" t="str">
            <v>Remoção de mão francesa</v>
          </cell>
          <cell r="C325" t="str">
            <v>un</v>
          </cell>
          <cell r="D325">
            <v>0</v>
          </cell>
          <cell r="E325">
            <v>9.4</v>
          </cell>
          <cell r="F325">
            <v>9.4</v>
          </cell>
        </row>
        <row r="326">
          <cell r="A326" t="str">
            <v>042012</v>
          </cell>
          <cell r="B326" t="str">
            <v>Remoção de terminal modular (mufla) tripolar ou unipolar</v>
          </cell>
          <cell r="C326" t="str">
            <v>un</v>
          </cell>
          <cell r="D326">
            <v>0</v>
          </cell>
          <cell r="E326">
            <v>32.14</v>
          </cell>
          <cell r="F326">
            <v>32.14</v>
          </cell>
        </row>
        <row r="327">
          <cell r="A327" t="str">
            <v>042102</v>
          </cell>
          <cell r="B327" t="str">
            <v>Remoção de óleo de disjuntor ou transformador</v>
          </cell>
          <cell r="C327" t="str">
            <v>l</v>
          </cell>
          <cell r="D327">
            <v>0</v>
          </cell>
          <cell r="E327">
            <v>0.38</v>
          </cell>
          <cell r="F327">
            <v>0.38</v>
          </cell>
        </row>
        <row r="328">
          <cell r="A328" t="str">
            <v>042104</v>
          </cell>
          <cell r="B328" t="str">
            <v>Remoção de pára-raios tipo cristal-valve em cabine primária</v>
          </cell>
          <cell r="C328" t="str">
            <v>un</v>
          </cell>
          <cell r="D328">
            <v>0</v>
          </cell>
          <cell r="E328">
            <v>34.11</v>
          </cell>
          <cell r="F328">
            <v>34.11</v>
          </cell>
        </row>
        <row r="329">
          <cell r="A329" t="str">
            <v>042105</v>
          </cell>
          <cell r="B329" t="str">
            <v>Remoção de pára-raios tipo cristal-valve em poste singelo ou estaleiro</v>
          </cell>
          <cell r="C329" t="str">
            <v>un</v>
          </cell>
          <cell r="D329">
            <v>0</v>
          </cell>
          <cell r="E329">
            <v>45.480000000000004</v>
          </cell>
          <cell r="F329">
            <v>45.480000000000004</v>
          </cell>
        </row>
        <row r="330">
          <cell r="A330" t="str">
            <v>042106</v>
          </cell>
          <cell r="B330" t="str">
            <v>Remoção de perfilado</v>
          </cell>
          <cell r="C330" t="str">
            <v>m</v>
          </cell>
          <cell r="D330">
            <v>0</v>
          </cell>
          <cell r="E330">
            <v>9.1</v>
          </cell>
          <cell r="F330">
            <v>9.1</v>
          </cell>
        </row>
        <row r="331">
          <cell r="A331" t="str">
            <v>042110</v>
          </cell>
          <cell r="B331" t="str">
            <v>Remoção de porta de quadro ou painel</v>
          </cell>
          <cell r="C331" t="str">
            <v>m²</v>
          </cell>
          <cell r="D331">
            <v>0</v>
          </cell>
          <cell r="E331">
            <v>22.740000000000002</v>
          </cell>
          <cell r="F331">
            <v>22.740000000000002</v>
          </cell>
        </row>
        <row r="332">
          <cell r="A332" t="str">
            <v>042113</v>
          </cell>
          <cell r="B332" t="str">
            <v>Remoção de poste de concreto</v>
          </cell>
          <cell r="C332" t="str">
            <v>un</v>
          </cell>
          <cell r="D332">
            <v>52.45</v>
          </cell>
          <cell r="E332">
            <v>64.28</v>
          </cell>
          <cell r="F332">
            <v>116.73</v>
          </cell>
        </row>
        <row r="333">
          <cell r="A333" t="str">
            <v>042114</v>
          </cell>
          <cell r="B333" t="str">
            <v>Remoção de poste metálico</v>
          </cell>
          <cell r="C333" t="str">
            <v>un</v>
          </cell>
          <cell r="D333">
            <v>52.45</v>
          </cell>
          <cell r="E333">
            <v>64.28</v>
          </cell>
          <cell r="F333">
            <v>116.73</v>
          </cell>
        </row>
        <row r="334">
          <cell r="A334" t="str">
            <v>042115</v>
          </cell>
          <cell r="B334" t="str">
            <v>Remoção de poste de madeira</v>
          </cell>
          <cell r="C334" t="str">
            <v>un</v>
          </cell>
          <cell r="D334">
            <v>0</v>
          </cell>
          <cell r="E334">
            <v>71.89</v>
          </cell>
          <cell r="F334">
            <v>71.89</v>
          </cell>
        </row>
        <row r="335">
          <cell r="A335" t="str">
            <v>042116</v>
          </cell>
          <cell r="B335" t="str">
            <v>Remoção de quadro de distribuição, chamada ou caixa de passagem</v>
          </cell>
          <cell r="C335" t="str">
            <v>m²</v>
          </cell>
          <cell r="D335">
            <v>0</v>
          </cell>
          <cell r="E335">
            <v>45.480000000000004</v>
          </cell>
          <cell r="F335">
            <v>45.480000000000004</v>
          </cell>
        </row>
        <row r="336">
          <cell r="A336" t="str">
            <v>042120</v>
          </cell>
          <cell r="B336" t="str">
            <v>Remoção de reator para lâmpada</v>
          </cell>
          <cell r="C336" t="str">
            <v>un</v>
          </cell>
          <cell r="D336">
            <v>0</v>
          </cell>
          <cell r="E336">
            <v>8.0399999999999991</v>
          </cell>
          <cell r="F336">
            <v>8.0399999999999991</v>
          </cell>
        </row>
        <row r="337">
          <cell r="A337" t="str">
            <v>042121</v>
          </cell>
          <cell r="B337" t="str">
            <v>Remoção de reator para lâmpada fixo em poste</v>
          </cell>
          <cell r="C337" t="str">
            <v>un</v>
          </cell>
          <cell r="D337">
            <v>0</v>
          </cell>
          <cell r="E337">
            <v>45.480000000000004</v>
          </cell>
          <cell r="F337">
            <v>45.480000000000004</v>
          </cell>
        </row>
        <row r="338">
          <cell r="A338" t="str">
            <v>042124</v>
          </cell>
          <cell r="B338" t="str">
            <v>Remoção de relé</v>
          </cell>
          <cell r="C338" t="str">
            <v>un</v>
          </cell>
          <cell r="D338">
            <v>0</v>
          </cell>
          <cell r="E338">
            <v>10.67</v>
          </cell>
          <cell r="F338">
            <v>10.67</v>
          </cell>
        </row>
        <row r="339">
          <cell r="A339" t="str">
            <v>042126</v>
          </cell>
          <cell r="B339" t="str">
            <v>Remoção de roldana</v>
          </cell>
          <cell r="C339" t="str">
            <v>un</v>
          </cell>
          <cell r="D339">
            <v>0</v>
          </cell>
          <cell r="E339">
            <v>1.8800000000000001</v>
          </cell>
          <cell r="F339">
            <v>1.8800000000000001</v>
          </cell>
        </row>
        <row r="340">
          <cell r="A340" t="str">
            <v>042128</v>
          </cell>
          <cell r="B340" t="str">
            <v>Remoção de soquete</v>
          </cell>
          <cell r="C340" t="str">
            <v>un</v>
          </cell>
          <cell r="D340">
            <v>0</v>
          </cell>
          <cell r="E340">
            <v>1.8800000000000001</v>
          </cell>
          <cell r="F340">
            <v>1.8800000000000001</v>
          </cell>
        </row>
        <row r="341">
          <cell r="A341" t="str">
            <v>042130</v>
          </cell>
          <cell r="B341" t="str">
            <v>Remoção de suporte de transformador em poste singelo ou estaleiro</v>
          </cell>
          <cell r="C341" t="str">
            <v>un</v>
          </cell>
          <cell r="D341">
            <v>0</v>
          </cell>
          <cell r="E341">
            <v>15.040000000000001</v>
          </cell>
          <cell r="F341">
            <v>15.040000000000001</v>
          </cell>
        </row>
        <row r="342">
          <cell r="A342" t="str">
            <v>042202</v>
          </cell>
          <cell r="B342" t="str">
            <v>Remoção de terminal ou conector para cabos</v>
          </cell>
          <cell r="C342" t="str">
            <v>un</v>
          </cell>
          <cell r="D342">
            <v>0</v>
          </cell>
          <cell r="E342">
            <v>2.35</v>
          </cell>
          <cell r="F342">
            <v>2.35</v>
          </cell>
        </row>
        <row r="343">
          <cell r="A343" t="str">
            <v>042204</v>
          </cell>
          <cell r="B343" t="str">
            <v>Remoção de transformador de potência em cabine primária</v>
          </cell>
          <cell r="C343" t="str">
            <v>un</v>
          </cell>
          <cell r="D343">
            <v>0</v>
          </cell>
          <cell r="E343">
            <v>159.66999999999999</v>
          </cell>
          <cell r="F343">
            <v>159.66999999999999</v>
          </cell>
        </row>
        <row r="344">
          <cell r="A344" t="str">
            <v>042205</v>
          </cell>
          <cell r="B344" t="str">
            <v>Remoção de transformador de potencial completo (pequeno)</v>
          </cell>
          <cell r="C344" t="str">
            <v>un</v>
          </cell>
          <cell r="D344">
            <v>0</v>
          </cell>
          <cell r="E344">
            <v>14.780000000000001</v>
          </cell>
          <cell r="F344">
            <v>14.780000000000001</v>
          </cell>
        </row>
        <row r="345">
          <cell r="A345" t="str">
            <v>042206</v>
          </cell>
          <cell r="B345" t="str">
            <v>Remoção de transformador de potência trifásico até 225 kVA, a óleo, em poste singelo</v>
          </cell>
          <cell r="C345" t="str">
            <v>un</v>
          </cell>
          <cell r="D345">
            <v>104.89</v>
          </cell>
          <cell r="E345">
            <v>181.92000000000002</v>
          </cell>
          <cell r="F345">
            <v>286.81</v>
          </cell>
        </row>
        <row r="346">
          <cell r="A346" t="str">
            <v>042210</v>
          </cell>
          <cell r="B346" t="str">
            <v>Remoção de tubulação elétrica aparente com diâmetro externo acima de 50 mm</v>
          </cell>
          <cell r="C346" t="str">
            <v>m</v>
          </cell>
          <cell r="D346">
            <v>0</v>
          </cell>
          <cell r="E346">
            <v>11.370000000000001</v>
          </cell>
          <cell r="F346">
            <v>11.370000000000001</v>
          </cell>
        </row>
        <row r="347">
          <cell r="A347" t="str">
            <v>042211</v>
          </cell>
          <cell r="B347" t="str">
            <v>Remoção de tubulação elétrica aparente diâmetro externo até 50 mm</v>
          </cell>
          <cell r="C347" t="str">
            <v>m</v>
          </cell>
          <cell r="D347">
            <v>0</v>
          </cell>
          <cell r="E347">
            <v>5.69</v>
          </cell>
          <cell r="F347">
            <v>5.69</v>
          </cell>
        </row>
        <row r="348">
          <cell r="A348" t="str">
            <v>042212</v>
          </cell>
          <cell r="B348" t="str">
            <v>Remoção de tubulação elétrica embutida diâmetro externo acima de 50 mm</v>
          </cell>
          <cell r="C348" t="str">
            <v>m</v>
          </cell>
          <cell r="D348">
            <v>0</v>
          </cell>
          <cell r="E348">
            <v>22.740000000000002</v>
          </cell>
          <cell r="F348">
            <v>22.740000000000002</v>
          </cell>
        </row>
        <row r="349">
          <cell r="A349" t="str">
            <v>042213</v>
          </cell>
          <cell r="B349" t="str">
            <v>Remoção de tubulação elétrica embutida diâmetro externo até 50 mm</v>
          </cell>
          <cell r="C349" t="str">
            <v>m</v>
          </cell>
          <cell r="D349">
            <v>0</v>
          </cell>
          <cell r="E349">
            <v>11.370000000000001</v>
          </cell>
          <cell r="F349">
            <v>11.370000000000001</v>
          </cell>
        </row>
        <row r="350">
          <cell r="A350" t="str">
            <v>042220</v>
          </cell>
          <cell r="B350" t="str">
            <v>Remoção de vergalhão</v>
          </cell>
          <cell r="C350" t="str">
            <v>m</v>
          </cell>
          <cell r="D350">
            <v>0</v>
          </cell>
          <cell r="E350">
            <v>4.55</v>
          </cell>
          <cell r="F350">
            <v>4.55</v>
          </cell>
        </row>
        <row r="351">
          <cell r="A351" t="str">
            <v>043002</v>
          </cell>
          <cell r="B351" t="str">
            <v>Remoção de calha ou rufo</v>
          </cell>
          <cell r="C351" t="str">
            <v>m</v>
          </cell>
          <cell r="D351">
            <v>0</v>
          </cell>
          <cell r="E351">
            <v>2.23</v>
          </cell>
          <cell r="F351">
            <v>2.23</v>
          </cell>
        </row>
        <row r="352">
          <cell r="A352" t="str">
            <v>043004</v>
          </cell>
          <cell r="B352" t="str">
            <v>Remoção de condutor aparente</v>
          </cell>
          <cell r="C352" t="str">
            <v>m</v>
          </cell>
          <cell r="D352">
            <v>0</v>
          </cell>
          <cell r="E352">
            <v>1.46</v>
          </cell>
          <cell r="F352">
            <v>1.46</v>
          </cell>
        </row>
        <row r="353">
          <cell r="A353" t="str">
            <v>043006</v>
          </cell>
          <cell r="B353" t="str">
            <v>Remoção de tubulação hidráulica em geral, incluindo conexões, caixas e ralos</v>
          </cell>
          <cell r="C353" t="str">
            <v>m</v>
          </cell>
          <cell r="D353">
            <v>0</v>
          </cell>
          <cell r="E353">
            <v>3.88</v>
          </cell>
          <cell r="F353">
            <v>3.88</v>
          </cell>
        </row>
        <row r="354">
          <cell r="A354" t="str">
            <v>043008</v>
          </cell>
          <cell r="B354" t="str">
            <v>Remoção de hidrante de parede completo</v>
          </cell>
          <cell r="C354" t="str">
            <v>un</v>
          </cell>
          <cell r="D354">
            <v>0</v>
          </cell>
          <cell r="E354">
            <v>43.44</v>
          </cell>
          <cell r="F354">
            <v>43.44</v>
          </cell>
        </row>
        <row r="355">
          <cell r="A355" t="str">
            <v>043010</v>
          </cell>
          <cell r="B355" t="str">
            <v>Remoção de reservatório em fibrocimento até 1000 litros</v>
          </cell>
          <cell r="C355" t="str">
            <v>un</v>
          </cell>
          <cell r="D355">
            <v>0</v>
          </cell>
          <cell r="E355">
            <v>71.64</v>
          </cell>
          <cell r="F355">
            <v>71.64</v>
          </cell>
        </row>
        <row r="356">
          <cell r="A356" t="str">
            <v>043505</v>
          </cell>
          <cell r="B356" t="str">
            <v>Retirada de aparelho de ar condicionado portátil</v>
          </cell>
          <cell r="C356" t="str">
            <v>un</v>
          </cell>
          <cell r="D356">
            <v>0</v>
          </cell>
          <cell r="E356">
            <v>10.56</v>
          </cell>
          <cell r="F356">
            <v>10.56</v>
          </cell>
        </row>
        <row r="357">
          <cell r="A357" t="str">
            <v>044001</v>
          </cell>
          <cell r="B357" t="str">
            <v>Retirada manual de guia pré-moldada, inclusive limpeza, carregamento, transporte até 1,0 quilômetro e descarregamento</v>
          </cell>
          <cell r="C357" t="str">
            <v>m</v>
          </cell>
          <cell r="D357">
            <v>0.35000000000000003</v>
          </cell>
          <cell r="E357">
            <v>3.88</v>
          </cell>
          <cell r="F357">
            <v>4.2300000000000004</v>
          </cell>
        </row>
        <row r="358">
          <cell r="A358" t="str">
            <v>044002</v>
          </cell>
          <cell r="B358" t="str">
            <v>Retirada de soleira ou peitoril em geral</v>
          </cell>
          <cell r="C358" t="str">
            <v>m</v>
          </cell>
          <cell r="D358">
            <v>0</v>
          </cell>
          <cell r="E358">
            <v>1.94</v>
          </cell>
          <cell r="F358">
            <v>1.94</v>
          </cell>
        </row>
        <row r="359">
          <cell r="A359" t="str">
            <v>044003</v>
          </cell>
          <cell r="B359" t="str">
            <v>Retirada manual de guia pré-moldada, inclusive limpeza e empilhamento</v>
          </cell>
          <cell r="C359" t="str">
            <v>m</v>
          </cell>
          <cell r="D359">
            <v>0</v>
          </cell>
          <cell r="E359">
            <v>3.88</v>
          </cell>
          <cell r="F359">
            <v>3.88</v>
          </cell>
        </row>
        <row r="360">
          <cell r="A360" t="str">
            <v>044005</v>
          </cell>
          <cell r="B360" t="str">
            <v>Retirada manual de paralelepípedo ou lajota de concreto, inclusive limpeza, carregamento, transporte até 1,0 quilômetro e descarregamento</v>
          </cell>
          <cell r="C360" t="str">
            <v>m²</v>
          </cell>
          <cell r="D360">
            <v>2.84</v>
          </cell>
          <cell r="E360">
            <v>5.83</v>
          </cell>
          <cell r="F360">
            <v>8.67</v>
          </cell>
        </row>
        <row r="361">
          <cell r="A361" t="str">
            <v>044007</v>
          </cell>
          <cell r="B361" t="str">
            <v>Retirada manual de paralelepípedo ou lajota de concreto, inclusive limpeza e empilhamento</v>
          </cell>
          <cell r="C361" t="str">
            <v>m²</v>
          </cell>
          <cell r="D361">
            <v>0</v>
          </cell>
          <cell r="E361">
            <v>5.83</v>
          </cell>
          <cell r="F361">
            <v>5.83</v>
          </cell>
        </row>
        <row r="362">
          <cell r="A362" t="str">
            <v>050406</v>
          </cell>
          <cell r="B362" t="str">
            <v>Transporte manual horizontal e/ou vertical de entulho até o local de despejo - ensacado</v>
          </cell>
          <cell r="C362" t="str">
            <v>m³</v>
          </cell>
          <cell r="D362">
            <v>9.36</v>
          </cell>
          <cell r="E362">
            <v>52.43</v>
          </cell>
          <cell r="F362">
            <v>61.79</v>
          </cell>
        </row>
        <row r="363">
          <cell r="A363" t="str">
            <v>050703</v>
          </cell>
          <cell r="B363" t="str">
            <v>Remoção de entulho com caçamba metálica, independente da distância do local de despejo, inclusive carga e descarga</v>
          </cell>
          <cell r="C363" t="str">
            <v>m³</v>
          </cell>
          <cell r="D363">
            <v>69.5</v>
          </cell>
          <cell r="E363">
            <v>5.83</v>
          </cell>
          <cell r="F363">
            <v>75.33</v>
          </cell>
        </row>
        <row r="364">
          <cell r="A364" t="str">
            <v>050806</v>
          </cell>
          <cell r="B364" t="str">
            <v>Transporte de entulho, para distâncias superiores ao 3° km até o 5° km</v>
          </cell>
          <cell r="C364" t="str">
            <v>m³</v>
          </cell>
          <cell r="D364">
            <v>8.57</v>
          </cell>
          <cell r="E364">
            <v>0</v>
          </cell>
          <cell r="F364">
            <v>8.57</v>
          </cell>
        </row>
        <row r="365">
          <cell r="A365" t="str">
            <v>050808</v>
          </cell>
          <cell r="B365" t="str">
            <v>Transporte de entulho, para distâncias superiores ao 5° km até o 10° km</v>
          </cell>
          <cell r="C365" t="str">
            <v>m³</v>
          </cell>
          <cell r="D365">
            <v>16.07</v>
          </cell>
          <cell r="E365">
            <v>0</v>
          </cell>
          <cell r="F365">
            <v>16.07</v>
          </cell>
        </row>
        <row r="366">
          <cell r="A366" t="str">
            <v>050810</v>
          </cell>
          <cell r="B366" t="str">
            <v>Transporte de entulho, para distâncias superiores ao 10° km até o 15° km</v>
          </cell>
          <cell r="C366" t="str">
            <v>m³</v>
          </cell>
          <cell r="D366">
            <v>19.95</v>
          </cell>
          <cell r="E366">
            <v>0</v>
          </cell>
          <cell r="F366">
            <v>19.95</v>
          </cell>
        </row>
        <row r="367">
          <cell r="A367" t="str">
            <v>050812</v>
          </cell>
          <cell r="B367" t="str">
            <v>Transporte de entulho, para distâncias superiores ao 15° km até o 20° km</v>
          </cell>
          <cell r="C367" t="str">
            <v>m³</v>
          </cell>
          <cell r="D367">
            <v>22.69</v>
          </cell>
          <cell r="E367">
            <v>0</v>
          </cell>
          <cell r="F367">
            <v>22.69</v>
          </cell>
        </row>
        <row r="368">
          <cell r="A368" t="str">
            <v>050814</v>
          </cell>
          <cell r="B368" t="str">
            <v>Transporte de entulho, para distâncias superiores ao 20° km</v>
          </cell>
          <cell r="C368" t="str">
            <v>m³xkm</v>
          </cell>
          <cell r="D368">
            <v>1.1299999999999999</v>
          </cell>
          <cell r="E368">
            <v>0</v>
          </cell>
          <cell r="F368">
            <v>1.1299999999999999</v>
          </cell>
        </row>
        <row r="369">
          <cell r="A369" t="str">
            <v>050822</v>
          </cell>
          <cell r="B369" t="str">
            <v>Carregamento mecanizado de entulho fragmentado, com caminhão à disposição dentro da obra, até o raio de 1,0 km</v>
          </cell>
          <cell r="C369" t="str">
            <v>m³</v>
          </cell>
          <cell r="D369">
            <v>6.66</v>
          </cell>
          <cell r="E369">
            <v>0</v>
          </cell>
          <cell r="F369">
            <v>6.66</v>
          </cell>
        </row>
        <row r="370">
          <cell r="A370" t="str">
            <v>051002</v>
          </cell>
          <cell r="B370" t="str">
            <v>Transporte de solo de 1ª e 2ª categoria por caminhão até o 2° km</v>
          </cell>
          <cell r="C370" t="str">
            <v>m³</v>
          </cell>
          <cell r="D370">
            <v>3.47</v>
          </cell>
          <cell r="E370">
            <v>0</v>
          </cell>
          <cell r="F370">
            <v>3.47</v>
          </cell>
        </row>
        <row r="371">
          <cell r="A371" t="str">
            <v>051003</v>
          </cell>
          <cell r="B371" t="str">
            <v>Transporte de solo brejoso por caminhão até o 2° km</v>
          </cell>
          <cell r="C371" t="str">
            <v>m³</v>
          </cell>
          <cell r="D371">
            <v>5.97</v>
          </cell>
          <cell r="E371">
            <v>0</v>
          </cell>
          <cell r="F371">
            <v>5.97</v>
          </cell>
        </row>
        <row r="372">
          <cell r="A372" t="str">
            <v>051004</v>
          </cell>
          <cell r="B372" t="str">
            <v>Transporte de solo de 1ª e 2ª categoria por caminhão para distâncias superiores ao 2° km até o 3° km</v>
          </cell>
          <cell r="C372" t="str">
            <v>m³</v>
          </cell>
          <cell r="D372">
            <v>5.18</v>
          </cell>
          <cell r="E372">
            <v>0</v>
          </cell>
          <cell r="F372">
            <v>5.18</v>
          </cell>
        </row>
        <row r="373">
          <cell r="A373" t="str">
            <v>051005</v>
          </cell>
          <cell r="B373" t="str">
            <v>Transporte de solo brejoso por caminhão para distâncias superiores ao 2° km até o 3° km</v>
          </cell>
          <cell r="C373" t="str">
            <v>m³</v>
          </cell>
          <cell r="D373">
            <v>8.23</v>
          </cell>
          <cell r="E373">
            <v>0</v>
          </cell>
          <cell r="F373">
            <v>8.23</v>
          </cell>
        </row>
        <row r="374">
          <cell r="A374" t="str">
            <v>051006</v>
          </cell>
          <cell r="B374" t="str">
            <v>Transporte de solo de 1ª e 2ª categoria por caminhão para distâncias superiores ao 3° km até o 5° km</v>
          </cell>
          <cell r="C374" t="str">
            <v>m³</v>
          </cell>
          <cell r="D374">
            <v>5.73</v>
          </cell>
          <cell r="E374">
            <v>0</v>
          </cell>
          <cell r="F374">
            <v>5.73</v>
          </cell>
        </row>
        <row r="375">
          <cell r="A375" t="str">
            <v>051007</v>
          </cell>
          <cell r="B375" t="str">
            <v>Transporte de solo brejoso por caminhão para distâncias superiores ao 3° km até o 5° km</v>
          </cell>
          <cell r="C375" t="str">
            <v>m³</v>
          </cell>
          <cell r="D375">
            <v>8.59</v>
          </cell>
          <cell r="E375">
            <v>0</v>
          </cell>
          <cell r="F375">
            <v>8.59</v>
          </cell>
        </row>
        <row r="376">
          <cell r="A376" t="str">
            <v>051008</v>
          </cell>
          <cell r="B376" t="str">
            <v>Transporte de solo de 1ª e 2ª categoria por caminhão para distâncias superiores ao 5° km até o 10° km</v>
          </cell>
          <cell r="C376" t="str">
            <v>m³</v>
          </cell>
          <cell r="D376">
            <v>7.65</v>
          </cell>
          <cell r="E376">
            <v>0</v>
          </cell>
          <cell r="F376">
            <v>7.65</v>
          </cell>
        </row>
        <row r="377">
          <cell r="A377" t="str">
            <v>051009</v>
          </cell>
          <cell r="B377" t="str">
            <v>Transporte de solo brejoso por caminhão para distâncias superiores ao 5° km até o 10° km</v>
          </cell>
          <cell r="C377" t="str">
            <v>m³</v>
          </cell>
          <cell r="D377">
            <v>10.98</v>
          </cell>
          <cell r="E377">
            <v>0</v>
          </cell>
          <cell r="F377">
            <v>10.98</v>
          </cell>
        </row>
        <row r="378">
          <cell r="A378" t="str">
            <v>051010</v>
          </cell>
          <cell r="B378" t="str">
            <v>Transporte de solo de 1ª e 2ª categoria por caminhão para distâncias superiores ao 10° km até o 15° km</v>
          </cell>
          <cell r="C378" t="str">
            <v>m³</v>
          </cell>
          <cell r="D378">
            <v>11.47</v>
          </cell>
          <cell r="E378">
            <v>0</v>
          </cell>
          <cell r="F378">
            <v>11.47</v>
          </cell>
        </row>
        <row r="379">
          <cell r="A379" t="str">
            <v>051011</v>
          </cell>
          <cell r="B379" t="str">
            <v>Transporte de solo brejoso por caminhão para distâncias superiores ao 10° km até o 15° km</v>
          </cell>
          <cell r="C379" t="str">
            <v>m³</v>
          </cell>
          <cell r="D379">
            <v>16.46</v>
          </cell>
          <cell r="E379">
            <v>0</v>
          </cell>
          <cell r="F379">
            <v>16.46</v>
          </cell>
        </row>
        <row r="380">
          <cell r="A380" t="str">
            <v>051012</v>
          </cell>
          <cell r="B380" t="str">
            <v>Transporte de solo de 1ª e 2ª categoria por caminhão para distâncias superiores ao 15° km até o 20° km</v>
          </cell>
          <cell r="C380" t="str">
            <v>m³</v>
          </cell>
          <cell r="D380">
            <v>15.27</v>
          </cell>
          <cell r="E380">
            <v>0</v>
          </cell>
          <cell r="F380">
            <v>15.27</v>
          </cell>
        </row>
        <row r="381">
          <cell r="A381" t="str">
            <v>051013</v>
          </cell>
          <cell r="B381" t="str">
            <v>Transporte de solo brejoso por caminhão para distâncias superiores ao 15° km até o 20° km</v>
          </cell>
          <cell r="C381" t="str">
            <v>m³</v>
          </cell>
          <cell r="D381">
            <v>21.95</v>
          </cell>
          <cell r="E381">
            <v>0</v>
          </cell>
          <cell r="F381">
            <v>21.95</v>
          </cell>
        </row>
        <row r="382">
          <cell r="A382" t="str">
            <v>051014</v>
          </cell>
          <cell r="B382" t="str">
            <v>Transporte de solo de 1ª e 2ª categoria por caminhão para distâncias superiores ao 20° km</v>
          </cell>
          <cell r="C382" t="str">
            <v>m³xkm</v>
          </cell>
          <cell r="D382">
            <v>0.74</v>
          </cell>
          <cell r="E382">
            <v>0</v>
          </cell>
          <cell r="F382">
            <v>0.74</v>
          </cell>
        </row>
        <row r="383">
          <cell r="A383" t="str">
            <v>051015</v>
          </cell>
          <cell r="B383" t="str">
            <v>Transporte de solo brejoso por caminhão para distâncias superiores ao 20° km</v>
          </cell>
          <cell r="C383" t="str">
            <v>m³xkm</v>
          </cell>
          <cell r="D383">
            <v>1.06</v>
          </cell>
          <cell r="E383">
            <v>0</v>
          </cell>
          <cell r="F383">
            <v>1.06</v>
          </cell>
        </row>
        <row r="384">
          <cell r="A384" t="str">
            <v>051021</v>
          </cell>
          <cell r="B384" t="str">
            <v>Carregamento mecanizado de solo de 1ª e 2ª categoria</v>
          </cell>
          <cell r="C384" t="str">
            <v>m³</v>
          </cell>
          <cell r="D384">
            <v>1.8900000000000001</v>
          </cell>
          <cell r="E384">
            <v>0</v>
          </cell>
          <cell r="F384">
            <v>1.8900000000000001</v>
          </cell>
        </row>
        <row r="385">
          <cell r="A385" t="str">
            <v>060102</v>
          </cell>
          <cell r="B385" t="str">
            <v>Escavação manual em solo de 1ª e 2ª categoria em campo aberto</v>
          </cell>
          <cell r="C385" t="str">
            <v>m³</v>
          </cell>
          <cell r="D385">
            <v>0</v>
          </cell>
          <cell r="E385">
            <v>24.28</v>
          </cell>
          <cell r="F385">
            <v>24.28</v>
          </cell>
        </row>
        <row r="386">
          <cell r="A386" t="str">
            <v>060104</v>
          </cell>
          <cell r="B386" t="str">
            <v>Escavação manual em solo brejoso em campo aberto</v>
          </cell>
          <cell r="C386" t="str">
            <v>m³</v>
          </cell>
          <cell r="D386">
            <v>0</v>
          </cell>
          <cell r="E386">
            <v>30.3</v>
          </cell>
          <cell r="F386">
            <v>30.3</v>
          </cell>
        </row>
        <row r="387">
          <cell r="A387" t="str">
            <v>060202</v>
          </cell>
          <cell r="B387" t="str">
            <v>Escavação manual em solo de 1ª e 2ª categoria em vala ou cava até 1,50 m</v>
          </cell>
          <cell r="C387" t="str">
            <v>m³</v>
          </cell>
          <cell r="D387">
            <v>0</v>
          </cell>
          <cell r="E387">
            <v>29.13</v>
          </cell>
          <cell r="F387">
            <v>29.13</v>
          </cell>
        </row>
        <row r="388">
          <cell r="A388" t="str">
            <v>060204</v>
          </cell>
          <cell r="B388" t="str">
            <v>Escavação manual em solo de 1ª e 2ª categoria em vala ou cava além de 1,50 m</v>
          </cell>
          <cell r="C388" t="str">
            <v>m³</v>
          </cell>
          <cell r="D388">
            <v>0</v>
          </cell>
          <cell r="E388">
            <v>37.67</v>
          </cell>
          <cell r="F388">
            <v>37.67</v>
          </cell>
        </row>
        <row r="389">
          <cell r="A389" t="str">
            <v>061102</v>
          </cell>
          <cell r="B389" t="str">
            <v>Reaterro manual para simples regularização sem compactação</v>
          </cell>
          <cell r="C389" t="str">
            <v>m³</v>
          </cell>
          <cell r="D389">
            <v>0</v>
          </cell>
          <cell r="E389">
            <v>4.18</v>
          </cell>
          <cell r="F389">
            <v>4.18</v>
          </cell>
        </row>
        <row r="390">
          <cell r="A390" t="str">
            <v>061104</v>
          </cell>
          <cell r="B390" t="str">
            <v>Reaterro manual apiloado sem controle de compactação</v>
          </cell>
          <cell r="C390" t="str">
            <v>m³</v>
          </cell>
          <cell r="D390">
            <v>0</v>
          </cell>
          <cell r="E390">
            <v>9.0500000000000007</v>
          </cell>
          <cell r="F390">
            <v>9.0500000000000007</v>
          </cell>
        </row>
        <row r="391">
          <cell r="A391" t="str">
            <v>061106</v>
          </cell>
          <cell r="B391" t="str">
            <v>Reaterro manual com adição de 2% de cimento</v>
          </cell>
          <cell r="C391" t="str">
            <v>m³</v>
          </cell>
          <cell r="D391">
            <v>11.64</v>
          </cell>
          <cell r="E391">
            <v>32.630000000000003</v>
          </cell>
          <cell r="F391">
            <v>44.27</v>
          </cell>
        </row>
        <row r="392">
          <cell r="A392" t="str">
            <v>061202</v>
          </cell>
          <cell r="B392" t="str">
            <v>Aterro manual apiloado de área interna com maço de 30 kg</v>
          </cell>
          <cell r="C392" t="str">
            <v>m³</v>
          </cell>
          <cell r="D392">
            <v>0</v>
          </cell>
          <cell r="E392">
            <v>29.89</v>
          </cell>
          <cell r="F392">
            <v>29.89</v>
          </cell>
        </row>
        <row r="393">
          <cell r="A393" t="str">
            <v>061402</v>
          </cell>
          <cell r="B393" t="str">
            <v>Carga manual de solo</v>
          </cell>
          <cell r="C393" t="str">
            <v>m³</v>
          </cell>
          <cell r="D393">
            <v>0</v>
          </cell>
          <cell r="E393">
            <v>5.83</v>
          </cell>
          <cell r="F393">
            <v>5.83</v>
          </cell>
        </row>
        <row r="394">
          <cell r="A394" t="str">
            <v>070101</v>
          </cell>
          <cell r="B394" t="str">
            <v>Escavação e carga mecanizada para exploração de solo em jazida</v>
          </cell>
          <cell r="C394" t="str">
            <v>m³</v>
          </cell>
          <cell r="D394">
            <v>5.5200000000000005</v>
          </cell>
          <cell r="E394">
            <v>0.48</v>
          </cell>
          <cell r="F394">
            <v>6</v>
          </cell>
        </row>
        <row r="395">
          <cell r="A395" t="str">
            <v>070102</v>
          </cell>
          <cell r="B395" t="str">
            <v>Escavação e carga mecanizada em solo de 1ª categoria, em campo aberto</v>
          </cell>
          <cell r="C395" t="str">
            <v>m³</v>
          </cell>
          <cell r="D395">
            <v>5.7</v>
          </cell>
          <cell r="E395">
            <v>0.48</v>
          </cell>
          <cell r="F395">
            <v>6.18</v>
          </cell>
        </row>
        <row r="396">
          <cell r="A396" t="str">
            <v>070106</v>
          </cell>
          <cell r="B396" t="str">
            <v>Escavação e carga mecanizada em solo de 2ª categoria, em campo aberto</v>
          </cell>
          <cell r="C396" t="str">
            <v>m³</v>
          </cell>
          <cell r="D396">
            <v>12.75</v>
          </cell>
          <cell r="E396">
            <v>0.93</v>
          </cell>
          <cell r="F396">
            <v>13.68</v>
          </cell>
        </row>
        <row r="397">
          <cell r="A397" t="str">
            <v>070112</v>
          </cell>
          <cell r="B397" t="str">
            <v>Carga e remoção de terra até a distância média de 1,0 km</v>
          </cell>
          <cell r="C397" t="str">
            <v>m³</v>
          </cell>
          <cell r="D397">
            <v>5.74</v>
          </cell>
          <cell r="E397">
            <v>0</v>
          </cell>
          <cell r="F397">
            <v>5.74</v>
          </cell>
        </row>
        <row r="398">
          <cell r="A398" t="str">
            <v>070202</v>
          </cell>
          <cell r="B398" t="str">
            <v>Escavação mecanizada de valas ou cavas com altura até 2,00 m</v>
          </cell>
          <cell r="C398" t="str">
            <v>m³</v>
          </cell>
          <cell r="D398">
            <v>4.57</v>
          </cell>
          <cell r="E398">
            <v>0.63</v>
          </cell>
          <cell r="F398">
            <v>5.2</v>
          </cell>
        </row>
        <row r="399">
          <cell r="A399" t="str">
            <v>070204</v>
          </cell>
          <cell r="B399" t="str">
            <v>Escavação mecanizada de valas ou cavas com altura até 3,00 m</v>
          </cell>
          <cell r="C399" t="str">
            <v>m³</v>
          </cell>
          <cell r="D399">
            <v>5.16</v>
          </cell>
          <cell r="E399">
            <v>0.70000000000000007</v>
          </cell>
          <cell r="F399">
            <v>5.86</v>
          </cell>
        </row>
        <row r="400">
          <cell r="A400" t="str">
            <v>070206</v>
          </cell>
          <cell r="B400" t="str">
            <v>Escavação mecanizada de valas ou cavas com altura até 4,00 m</v>
          </cell>
          <cell r="C400" t="str">
            <v>m³</v>
          </cell>
          <cell r="D400">
            <v>7.4</v>
          </cell>
          <cell r="E400">
            <v>0.4</v>
          </cell>
          <cell r="F400">
            <v>7.8</v>
          </cell>
        </row>
        <row r="401">
          <cell r="A401" t="str">
            <v>070208</v>
          </cell>
          <cell r="B401" t="str">
            <v>Escavação mecanizada de valas ou cavas com altura além de 4,00 m, com escavadeira hidráulica</v>
          </cell>
          <cell r="C401" t="str">
            <v>m³</v>
          </cell>
          <cell r="D401">
            <v>8.0299999999999994</v>
          </cell>
          <cell r="E401">
            <v>0.39</v>
          </cell>
          <cell r="F401">
            <v>8.42</v>
          </cell>
        </row>
        <row r="402">
          <cell r="A402" t="str">
            <v>070501</v>
          </cell>
          <cell r="B402" t="str">
            <v>Escavação e carga mecanizada em solo brejoso ou turfa</v>
          </cell>
          <cell r="C402" t="str">
            <v>m³</v>
          </cell>
          <cell r="D402">
            <v>16.239999999999998</v>
          </cell>
          <cell r="E402">
            <v>0.91</v>
          </cell>
          <cell r="F402">
            <v>17.149999999999999</v>
          </cell>
        </row>
        <row r="403">
          <cell r="A403" t="str">
            <v>070502</v>
          </cell>
          <cell r="B403" t="str">
            <v>Escavação e carga mecanizada em solo vegetal superficial</v>
          </cell>
          <cell r="C403" t="str">
            <v>m³</v>
          </cell>
          <cell r="D403">
            <v>13.86</v>
          </cell>
          <cell r="E403">
            <v>1.94</v>
          </cell>
          <cell r="F403">
            <v>15.8</v>
          </cell>
        </row>
        <row r="404">
          <cell r="A404" t="str">
            <v>071002</v>
          </cell>
          <cell r="B404" t="str">
            <v>Espalhamento de solo em bota-fora com compactação sem controle</v>
          </cell>
          <cell r="C404" t="str">
            <v>m³</v>
          </cell>
          <cell r="D404">
            <v>1.83</v>
          </cell>
          <cell r="E404">
            <v>0.2</v>
          </cell>
          <cell r="F404">
            <v>2.0299999999999998</v>
          </cell>
        </row>
        <row r="405">
          <cell r="A405" t="str">
            <v>071102</v>
          </cell>
          <cell r="B405" t="str">
            <v>Reaterro compactado mecanizado de vala ou cava com compactador</v>
          </cell>
          <cell r="C405" t="str">
            <v>m³</v>
          </cell>
          <cell r="D405">
            <v>2.0499999999999998</v>
          </cell>
          <cell r="E405">
            <v>1.35</v>
          </cell>
          <cell r="F405">
            <v>3.4</v>
          </cell>
        </row>
        <row r="406">
          <cell r="A406" t="str">
            <v>071104</v>
          </cell>
          <cell r="B406" t="str">
            <v>Reaterro compactado mecanizado de vala ou cava com rolo, mínimo de 95% PN</v>
          </cell>
          <cell r="C406" t="str">
            <v>m³</v>
          </cell>
          <cell r="D406">
            <v>8.92</v>
          </cell>
          <cell r="E406">
            <v>1.24</v>
          </cell>
          <cell r="F406">
            <v>10.16</v>
          </cell>
        </row>
        <row r="407">
          <cell r="A407" t="str">
            <v>071201</v>
          </cell>
          <cell r="B407" t="str">
            <v>Compactação de aterro mecanizado mínimo de 95% PN, sem fornecimento de solo em áreas fechadas</v>
          </cell>
          <cell r="C407" t="str">
            <v>m³</v>
          </cell>
          <cell r="D407">
            <v>6.48</v>
          </cell>
          <cell r="E407">
            <v>0.25</v>
          </cell>
          <cell r="F407">
            <v>6.73</v>
          </cell>
        </row>
        <row r="408">
          <cell r="A408" t="str">
            <v>071202</v>
          </cell>
          <cell r="B408" t="str">
            <v>Compactação de aterro mecanizado mínimo de 95% PN, sem fornecimento de solo em campo aberto</v>
          </cell>
          <cell r="C408" t="str">
            <v>m³</v>
          </cell>
          <cell r="D408">
            <v>4.5999999999999996</v>
          </cell>
          <cell r="E408">
            <v>0.3</v>
          </cell>
          <cell r="F408">
            <v>4.9000000000000004</v>
          </cell>
        </row>
        <row r="409">
          <cell r="A409" t="str">
            <v>071203</v>
          </cell>
          <cell r="B409" t="str">
            <v>Compactação de aterro mecanizado a 100% PN, sem fornecimento de solo em campo aberto</v>
          </cell>
          <cell r="C409" t="str">
            <v>m³</v>
          </cell>
          <cell r="D409">
            <v>4.67</v>
          </cell>
          <cell r="E409">
            <v>0.42</v>
          </cell>
          <cell r="F409">
            <v>5.09</v>
          </cell>
        </row>
        <row r="410">
          <cell r="A410" t="str">
            <v>071204</v>
          </cell>
          <cell r="B410" t="str">
            <v>Aterro mecanizado por compensação, solo de 1ª categoria em campo aberto, sem compactação do aterro</v>
          </cell>
          <cell r="C410" t="str">
            <v>m³</v>
          </cell>
          <cell r="D410">
            <v>7.3500000000000005</v>
          </cell>
          <cell r="E410">
            <v>0.38</v>
          </cell>
          <cell r="F410">
            <v>7.73</v>
          </cell>
        </row>
        <row r="411">
          <cell r="A411" t="str">
            <v>080102</v>
          </cell>
          <cell r="B411" t="str">
            <v>Escoramento de solo contínuo</v>
          </cell>
          <cell r="C411" t="str">
            <v>m²</v>
          </cell>
          <cell r="D411">
            <v>13.540000000000001</v>
          </cell>
          <cell r="E411">
            <v>27.76</v>
          </cell>
          <cell r="F411">
            <v>41.300000000000004</v>
          </cell>
        </row>
        <row r="412">
          <cell r="A412" t="str">
            <v>080104</v>
          </cell>
          <cell r="B412" t="str">
            <v>Escoramento de solo descontínuo</v>
          </cell>
          <cell r="C412" t="str">
            <v>m²</v>
          </cell>
          <cell r="D412">
            <v>7.41</v>
          </cell>
          <cell r="E412">
            <v>16.7</v>
          </cell>
          <cell r="F412">
            <v>24.11</v>
          </cell>
        </row>
        <row r="413">
          <cell r="A413" t="str">
            <v>080106</v>
          </cell>
          <cell r="B413" t="str">
            <v>Escoramento de solo pontaletado</v>
          </cell>
          <cell r="C413" t="str">
            <v>m²</v>
          </cell>
          <cell r="D413">
            <v>4.99</v>
          </cell>
          <cell r="E413">
            <v>4.04</v>
          </cell>
          <cell r="F413">
            <v>9.0299999999999994</v>
          </cell>
        </row>
        <row r="414">
          <cell r="A414" t="str">
            <v>080108</v>
          </cell>
          <cell r="B414" t="str">
            <v>Escoramento de solo especial</v>
          </cell>
          <cell r="C414" t="str">
            <v>m²</v>
          </cell>
          <cell r="D414">
            <v>17.23</v>
          </cell>
          <cell r="E414">
            <v>32.94</v>
          </cell>
          <cell r="F414">
            <v>50.17</v>
          </cell>
        </row>
        <row r="415">
          <cell r="A415" t="str">
            <v>080110</v>
          </cell>
          <cell r="B415" t="str">
            <v>Escoramento com estacas pranchas metálicas - profundidade até 4,00 m</v>
          </cell>
          <cell r="C415" t="str">
            <v>m²</v>
          </cell>
          <cell r="D415">
            <v>79.040000000000006</v>
          </cell>
          <cell r="E415">
            <v>0</v>
          </cell>
          <cell r="F415">
            <v>79.040000000000006</v>
          </cell>
        </row>
        <row r="416">
          <cell r="A416" t="str">
            <v>080111</v>
          </cell>
          <cell r="B416" t="str">
            <v>Escoramento com estacas pranchas metálicas - profundidade até 6,00 m</v>
          </cell>
          <cell r="C416" t="str">
            <v>m²</v>
          </cell>
          <cell r="D416">
            <v>86.14</v>
          </cell>
          <cell r="E416">
            <v>0</v>
          </cell>
          <cell r="F416">
            <v>86.14</v>
          </cell>
        </row>
        <row r="417">
          <cell r="A417" t="str">
            <v>080112</v>
          </cell>
          <cell r="B417" t="str">
            <v>Escoramento com estacas pranchas metálicas - profundidade até 8,00 m</v>
          </cell>
          <cell r="C417" t="str">
            <v>m²</v>
          </cell>
          <cell r="D417">
            <v>95.070000000000007</v>
          </cell>
          <cell r="E417">
            <v>0</v>
          </cell>
          <cell r="F417">
            <v>95.070000000000007</v>
          </cell>
        </row>
        <row r="418">
          <cell r="A418" t="str">
            <v>080202</v>
          </cell>
          <cell r="B418" t="str">
            <v>Cimbramento em madeira com estroncas de eucalipto</v>
          </cell>
          <cell r="C418" t="str">
            <v>m³</v>
          </cell>
          <cell r="D418">
            <v>8.23</v>
          </cell>
          <cell r="E418">
            <v>15.14</v>
          </cell>
          <cell r="F418">
            <v>23.37</v>
          </cell>
        </row>
        <row r="419">
          <cell r="A419" t="str">
            <v>080204</v>
          </cell>
          <cell r="B419" t="str">
            <v>Cimbramento em perfil metálico para obras de arte</v>
          </cell>
          <cell r="C419" t="str">
            <v>kg</v>
          </cell>
          <cell r="D419">
            <v>2.66</v>
          </cell>
          <cell r="E419">
            <v>1.08</v>
          </cell>
          <cell r="F419">
            <v>3.74</v>
          </cell>
        </row>
        <row r="420">
          <cell r="A420" t="str">
            <v>080205</v>
          </cell>
          <cell r="B420" t="str">
            <v>Cimbramento tubular metálico</v>
          </cell>
          <cell r="C420" t="str">
            <v>m³xmês</v>
          </cell>
          <cell r="D420">
            <v>3.02</v>
          </cell>
          <cell r="E420">
            <v>0.97</v>
          </cell>
          <cell r="F420">
            <v>3.99</v>
          </cell>
        </row>
        <row r="421">
          <cell r="A421" t="str">
            <v>080206</v>
          </cell>
          <cell r="B421" t="str">
            <v>Montagem e desmontagem de cimbramento tubular metálico</v>
          </cell>
          <cell r="C421" t="str">
            <v>m³</v>
          </cell>
          <cell r="D421">
            <v>0</v>
          </cell>
          <cell r="E421">
            <v>7.37</v>
          </cell>
          <cell r="F421">
            <v>7.37</v>
          </cell>
        </row>
        <row r="422">
          <cell r="A422" t="str">
            <v>080302</v>
          </cell>
          <cell r="B422" t="str">
            <v>Descimbramento em madeira</v>
          </cell>
          <cell r="C422" t="str">
            <v>m³</v>
          </cell>
          <cell r="D422">
            <v>0</v>
          </cell>
          <cell r="E422">
            <v>4.17</v>
          </cell>
          <cell r="F422">
            <v>4.17</v>
          </cell>
        </row>
        <row r="423">
          <cell r="A423" t="str">
            <v>080501</v>
          </cell>
          <cell r="B423" t="str">
            <v>Geomembrana em polietileno de alta densidade PEAD de 1,0 mm</v>
          </cell>
          <cell r="C423" t="str">
            <v>m²</v>
          </cell>
          <cell r="D423">
            <v>12.040000000000001</v>
          </cell>
          <cell r="E423">
            <v>0.37</v>
          </cell>
          <cell r="F423">
            <v>12.41</v>
          </cell>
        </row>
        <row r="424">
          <cell r="A424" t="str">
            <v>080502</v>
          </cell>
          <cell r="B424" t="str">
            <v>Manta geotêxtil de 200 g/m²</v>
          </cell>
          <cell r="C424" t="str">
            <v>m²</v>
          </cell>
          <cell r="D424">
            <v>2.77</v>
          </cell>
          <cell r="E424">
            <v>6.44</v>
          </cell>
          <cell r="F424">
            <v>9.2100000000000009</v>
          </cell>
        </row>
        <row r="425">
          <cell r="A425" t="str">
            <v>080504</v>
          </cell>
          <cell r="B425" t="str">
            <v>Manta geotêxtil de 300 g/m²</v>
          </cell>
          <cell r="C425" t="str">
            <v>m²</v>
          </cell>
          <cell r="D425">
            <v>4.0599999999999996</v>
          </cell>
          <cell r="E425">
            <v>6.44</v>
          </cell>
          <cell r="F425">
            <v>10.5</v>
          </cell>
        </row>
        <row r="426">
          <cell r="A426" t="str">
            <v>080506</v>
          </cell>
          <cell r="B426" t="str">
            <v>Manta geotêxtil de 600 g/m²</v>
          </cell>
          <cell r="C426" t="str">
            <v>m²</v>
          </cell>
          <cell r="D426">
            <v>8.31</v>
          </cell>
          <cell r="E426">
            <v>6.44</v>
          </cell>
          <cell r="F426">
            <v>14.75</v>
          </cell>
        </row>
        <row r="427">
          <cell r="A427" t="str">
            <v>080510</v>
          </cell>
          <cell r="B427" t="str">
            <v>Pedra britada números médios, mantas e filtros</v>
          </cell>
          <cell r="C427" t="str">
            <v>m³</v>
          </cell>
          <cell r="D427">
            <v>65.680000000000007</v>
          </cell>
          <cell r="E427">
            <v>0.32</v>
          </cell>
          <cell r="F427">
            <v>66</v>
          </cell>
        </row>
        <row r="428">
          <cell r="A428" t="str">
            <v>080511</v>
          </cell>
          <cell r="B428" t="str">
            <v>Areia grossa, mantas e filtros</v>
          </cell>
          <cell r="C428" t="str">
            <v>m³</v>
          </cell>
          <cell r="D428">
            <v>74.42</v>
          </cell>
          <cell r="E428">
            <v>0.32</v>
          </cell>
          <cell r="F428">
            <v>74.739999999999995</v>
          </cell>
        </row>
        <row r="429">
          <cell r="A429" t="str">
            <v>080517</v>
          </cell>
          <cell r="B429" t="str">
            <v>Manta geotêxtil com resistência à tração longitudinal de 16 KN/m e tração transversal de 14 KN/m</v>
          </cell>
          <cell r="C429" t="str">
            <v>m²</v>
          </cell>
          <cell r="D429">
            <v>4.3</v>
          </cell>
          <cell r="E429">
            <v>0.28999999999999998</v>
          </cell>
          <cell r="F429">
            <v>4.59</v>
          </cell>
        </row>
        <row r="430">
          <cell r="A430" t="str">
            <v>080602</v>
          </cell>
          <cell r="B430" t="str">
            <v>Barbacã em tubo de PVC com diâmetro 25 mm</v>
          </cell>
          <cell r="C430" t="str">
            <v>m</v>
          </cell>
          <cell r="D430">
            <v>3.0100000000000002</v>
          </cell>
          <cell r="E430">
            <v>7.5200000000000005</v>
          </cell>
          <cell r="F430">
            <v>10.53</v>
          </cell>
        </row>
        <row r="431">
          <cell r="A431" t="str">
            <v>080604</v>
          </cell>
          <cell r="B431" t="str">
            <v>Barbacã em tubo de PVC com diâmetro 50 mm</v>
          </cell>
          <cell r="C431" t="str">
            <v>m</v>
          </cell>
          <cell r="D431">
            <v>5.76</v>
          </cell>
          <cell r="E431">
            <v>7.5200000000000005</v>
          </cell>
          <cell r="F431">
            <v>13.280000000000001</v>
          </cell>
        </row>
        <row r="432">
          <cell r="A432" t="str">
            <v>080606</v>
          </cell>
          <cell r="B432" t="str">
            <v>Barbacã em tubo de PVC com diâmetro 75 mm</v>
          </cell>
          <cell r="C432" t="str">
            <v>m</v>
          </cell>
          <cell r="D432">
            <v>7.3</v>
          </cell>
          <cell r="E432">
            <v>8.58</v>
          </cell>
          <cell r="F432">
            <v>15.88</v>
          </cell>
        </row>
        <row r="433">
          <cell r="A433" t="str">
            <v>080608</v>
          </cell>
          <cell r="B433" t="str">
            <v>Barbacã em tubo de PVC com diâmetro 100 mm</v>
          </cell>
          <cell r="C433" t="str">
            <v>m</v>
          </cell>
          <cell r="D433">
            <v>8.02</v>
          </cell>
          <cell r="E433">
            <v>10.74</v>
          </cell>
          <cell r="F433">
            <v>18.760000000000002</v>
          </cell>
        </row>
        <row r="434">
          <cell r="A434" t="str">
            <v>080705</v>
          </cell>
          <cell r="B434" t="str">
            <v>Taxa mobilização para rebaixamento de lençol freático</v>
          </cell>
          <cell r="C434" t="str">
            <v>tx</v>
          </cell>
          <cell r="D434">
            <v>4180.63</v>
          </cell>
          <cell r="E434">
            <v>0</v>
          </cell>
          <cell r="F434">
            <v>4180.63</v>
          </cell>
        </row>
        <row r="435">
          <cell r="A435" t="str">
            <v>080706</v>
          </cell>
          <cell r="B435" t="str">
            <v>Locação de conjunto de bombeamento a vácuo para rebaixamento de lençol freático, com até 50 ponteiras e potência até 15 HP, mínimo 30 dias</v>
          </cell>
          <cell r="C435" t="str">
            <v>cjxdia</v>
          </cell>
          <cell r="D435">
            <v>426.04</v>
          </cell>
          <cell r="E435">
            <v>0</v>
          </cell>
          <cell r="F435">
            <v>426.04</v>
          </cell>
        </row>
        <row r="436">
          <cell r="A436" t="str">
            <v>080707</v>
          </cell>
          <cell r="B436" t="str">
            <v>Ponteiras filtrantes, profundidade até 5,0 m</v>
          </cell>
          <cell r="C436" t="str">
            <v>un</v>
          </cell>
          <cell r="D436">
            <v>247.75</v>
          </cell>
          <cell r="E436">
            <v>0</v>
          </cell>
          <cell r="F436">
            <v>247.75</v>
          </cell>
        </row>
        <row r="437">
          <cell r="A437" t="str">
            <v>080709</v>
          </cell>
          <cell r="B437" t="str">
            <v>Esgotamento de águas superficiais com bomba de superfície ou submersa</v>
          </cell>
          <cell r="C437" t="str">
            <v>HPxh</v>
          </cell>
          <cell r="D437">
            <v>0.56999999999999995</v>
          </cell>
          <cell r="E437">
            <v>1.94</v>
          </cell>
          <cell r="F437">
            <v>2.5099999999999998</v>
          </cell>
        </row>
        <row r="438">
          <cell r="A438" t="str">
            <v>081004</v>
          </cell>
          <cell r="B438" t="str">
            <v>Enrocamento com pedra arrumada</v>
          </cell>
          <cell r="C438" t="str">
            <v>m³</v>
          </cell>
          <cell r="D438">
            <v>76.13</v>
          </cell>
          <cell r="E438">
            <v>64.41</v>
          </cell>
          <cell r="F438">
            <v>140.54</v>
          </cell>
        </row>
        <row r="439">
          <cell r="A439" t="str">
            <v>081006</v>
          </cell>
          <cell r="B439" t="str">
            <v>Enrocamento com pedra assentada</v>
          </cell>
          <cell r="C439" t="str">
            <v>m³</v>
          </cell>
          <cell r="D439">
            <v>155.18</v>
          </cell>
          <cell r="E439">
            <v>124.72</v>
          </cell>
          <cell r="F439">
            <v>279.89999999999998</v>
          </cell>
        </row>
        <row r="440">
          <cell r="A440" t="str">
            <v>081011</v>
          </cell>
          <cell r="B440" t="str">
            <v>Gabião em tela galvanizada com malha de 8/10 cm, fio diâmetro 2,4 mm, independente do formato ou utilização</v>
          </cell>
          <cell r="C440" t="str">
            <v>m³</v>
          </cell>
          <cell r="D440">
            <v>287.35000000000002</v>
          </cell>
          <cell r="E440">
            <v>70.849999999999994</v>
          </cell>
          <cell r="F440">
            <v>358.2</v>
          </cell>
        </row>
        <row r="441">
          <cell r="A441" t="str">
            <v>090102</v>
          </cell>
          <cell r="B441" t="str">
            <v>Forma em madeira comum para fundação</v>
          </cell>
          <cell r="C441" t="str">
            <v>m²</v>
          </cell>
          <cell r="D441">
            <v>15.59</v>
          </cell>
          <cell r="E441">
            <v>27.13</v>
          </cell>
          <cell r="F441">
            <v>42.72</v>
          </cell>
        </row>
        <row r="442">
          <cell r="A442" t="str">
            <v>090103</v>
          </cell>
          <cell r="B442" t="str">
            <v>Forma em madeira comum para estrutura</v>
          </cell>
          <cell r="C442" t="str">
            <v>m²</v>
          </cell>
          <cell r="D442">
            <v>64.400000000000006</v>
          </cell>
          <cell r="E442">
            <v>31.310000000000002</v>
          </cell>
          <cell r="F442">
            <v>95.710000000000008</v>
          </cell>
        </row>
        <row r="443">
          <cell r="A443" t="str">
            <v>090104</v>
          </cell>
          <cell r="B443" t="str">
            <v>Forma em madeira comum para caixao perdido</v>
          </cell>
          <cell r="C443" t="str">
            <v>m²</v>
          </cell>
          <cell r="D443">
            <v>20.11</v>
          </cell>
          <cell r="E443">
            <v>25.04</v>
          </cell>
          <cell r="F443">
            <v>45.15</v>
          </cell>
        </row>
        <row r="444">
          <cell r="A444" t="str">
            <v>090202</v>
          </cell>
          <cell r="B444" t="str">
            <v>Forma plana em compensado para estrutura convencional</v>
          </cell>
          <cell r="C444" t="str">
            <v>m²</v>
          </cell>
          <cell r="D444">
            <v>46.32</v>
          </cell>
          <cell r="E444">
            <v>29.22</v>
          </cell>
          <cell r="F444">
            <v>75.540000000000006</v>
          </cell>
        </row>
        <row r="445">
          <cell r="A445" t="str">
            <v>090204</v>
          </cell>
          <cell r="B445" t="str">
            <v>Forma plana em compensado para estrutura aparente</v>
          </cell>
          <cell r="C445" t="str">
            <v>m²</v>
          </cell>
          <cell r="D445">
            <v>49.59</v>
          </cell>
          <cell r="E445">
            <v>29.22</v>
          </cell>
          <cell r="F445">
            <v>78.81</v>
          </cell>
        </row>
        <row r="446">
          <cell r="A446" t="str">
            <v>090206</v>
          </cell>
          <cell r="B446" t="str">
            <v>Forma curva em compensado para estrutura aparente</v>
          </cell>
          <cell r="C446" t="str">
            <v>m²</v>
          </cell>
          <cell r="D446">
            <v>43.800000000000004</v>
          </cell>
          <cell r="E446">
            <v>52.18</v>
          </cell>
          <cell r="F446">
            <v>95.98</v>
          </cell>
        </row>
        <row r="447">
          <cell r="A447" t="str">
            <v>090208</v>
          </cell>
          <cell r="B447" t="str">
            <v>Forma plana em compensado para obra de arte, sem cimbramento</v>
          </cell>
          <cell r="C447" t="str">
            <v>m²</v>
          </cell>
          <cell r="D447">
            <v>30.52</v>
          </cell>
          <cell r="E447">
            <v>28.17</v>
          </cell>
          <cell r="F447">
            <v>58.69</v>
          </cell>
        </row>
        <row r="448">
          <cell r="A448" t="str">
            <v>090210</v>
          </cell>
          <cell r="B448" t="str">
            <v>Forma em compensado para encamisamento de tubulão</v>
          </cell>
          <cell r="C448" t="str">
            <v>m²</v>
          </cell>
          <cell r="D448">
            <v>15.84</v>
          </cell>
          <cell r="E448">
            <v>22.96</v>
          </cell>
          <cell r="F448">
            <v>38.799999999999997</v>
          </cell>
        </row>
        <row r="449">
          <cell r="A449" t="str">
            <v>090212</v>
          </cell>
          <cell r="B449" t="str">
            <v>Forma ripada de 5 cm, na vertical</v>
          </cell>
          <cell r="C449" t="str">
            <v>m²</v>
          </cell>
          <cell r="D449">
            <v>46.71</v>
          </cell>
          <cell r="E449">
            <v>45.69</v>
          </cell>
          <cell r="F449">
            <v>92.4</v>
          </cell>
        </row>
        <row r="450">
          <cell r="A450" t="str">
            <v>090401</v>
          </cell>
          <cell r="B450" t="str">
            <v>Forma em tubo de papelão com diâmetro de 20 cm</v>
          </cell>
          <cell r="C450" t="str">
            <v>m</v>
          </cell>
          <cell r="D450">
            <v>60</v>
          </cell>
          <cell r="E450">
            <v>4.95</v>
          </cell>
          <cell r="F450">
            <v>64.95</v>
          </cell>
        </row>
        <row r="451">
          <cell r="A451" t="str">
            <v>090402</v>
          </cell>
          <cell r="B451" t="str">
            <v>Forma em tubo de papelão com diâmetro de 25 cm</v>
          </cell>
          <cell r="C451" t="str">
            <v>m</v>
          </cell>
          <cell r="D451">
            <v>72.099999999999994</v>
          </cell>
          <cell r="E451">
            <v>4.95</v>
          </cell>
          <cell r="F451">
            <v>77.05</v>
          </cell>
        </row>
        <row r="452">
          <cell r="A452" t="str">
            <v>090403</v>
          </cell>
          <cell r="B452" t="str">
            <v>Forma em tubo de papelão com diâmetro de 30 cm</v>
          </cell>
          <cell r="C452" t="str">
            <v>m</v>
          </cell>
          <cell r="D452">
            <v>84.55</v>
          </cell>
          <cell r="E452">
            <v>4.95</v>
          </cell>
          <cell r="F452">
            <v>89.5</v>
          </cell>
        </row>
        <row r="453">
          <cell r="A453" t="str">
            <v>090404</v>
          </cell>
          <cell r="B453" t="str">
            <v>Forma em tubo de papelão com diâmetro de 35 cm</v>
          </cell>
          <cell r="C453" t="str">
            <v>m</v>
          </cell>
          <cell r="D453">
            <v>92.34</v>
          </cell>
          <cell r="E453">
            <v>4.95</v>
          </cell>
          <cell r="F453">
            <v>97.29</v>
          </cell>
        </row>
        <row r="454">
          <cell r="A454" t="str">
            <v>090405</v>
          </cell>
          <cell r="B454" t="str">
            <v>Forma em tubo de papelão com diâmetro de 40 cm</v>
          </cell>
          <cell r="C454" t="str">
            <v>m</v>
          </cell>
          <cell r="D454">
            <v>122.17</v>
          </cell>
          <cell r="E454">
            <v>4.95</v>
          </cell>
          <cell r="F454">
            <v>127.12</v>
          </cell>
        </row>
        <row r="455">
          <cell r="A455" t="str">
            <v>090406</v>
          </cell>
          <cell r="B455" t="str">
            <v>Forma em tubo de papelão com diâmetro de 45 cm</v>
          </cell>
          <cell r="C455" t="str">
            <v>m</v>
          </cell>
          <cell r="D455">
            <v>136.66</v>
          </cell>
          <cell r="E455">
            <v>4.95</v>
          </cell>
          <cell r="F455">
            <v>141.61000000000001</v>
          </cell>
        </row>
        <row r="456">
          <cell r="A456" t="str">
            <v>090407</v>
          </cell>
          <cell r="B456" t="str">
            <v>Forma em tubo de papelão com diâmetro de 50 cm</v>
          </cell>
          <cell r="C456" t="str">
            <v>m</v>
          </cell>
          <cell r="D456">
            <v>162.72999999999999</v>
          </cell>
          <cell r="E456">
            <v>4.95</v>
          </cell>
          <cell r="F456">
            <v>167.68</v>
          </cell>
        </row>
        <row r="457">
          <cell r="A457" t="str">
            <v>100102</v>
          </cell>
          <cell r="B457" t="str">
            <v>Armadura em barra de aço CA-25 fyk = 250 MPa</v>
          </cell>
          <cell r="C457" t="str">
            <v>kg</v>
          </cell>
          <cell r="D457">
            <v>3.47</v>
          </cell>
          <cell r="E457">
            <v>1.22</v>
          </cell>
          <cell r="F457">
            <v>4.6900000000000004</v>
          </cell>
        </row>
        <row r="458">
          <cell r="A458" t="str">
            <v>100104</v>
          </cell>
          <cell r="B458" t="str">
            <v>Armadura em barra de aço CA-50 (A ou B) fyk= 500 MPa</v>
          </cell>
          <cell r="C458" t="str">
            <v>kg</v>
          </cell>
          <cell r="D458">
            <v>3.4</v>
          </cell>
          <cell r="E458">
            <v>1.22</v>
          </cell>
          <cell r="F458">
            <v>4.62</v>
          </cell>
        </row>
        <row r="459">
          <cell r="A459" t="str">
            <v>100106</v>
          </cell>
          <cell r="B459" t="str">
            <v>Armadura em barra de aço CA-60 (A ou B) fyk= 600 MPa</v>
          </cell>
          <cell r="C459" t="str">
            <v>kg</v>
          </cell>
          <cell r="D459">
            <v>3.25</v>
          </cell>
          <cell r="E459">
            <v>1.22</v>
          </cell>
          <cell r="F459">
            <v>4.47</v>
          </cell>
        </row>
        <row r="460">
          <cell r="A460" t="str">
            <v>100202</v>
          </cell>
          <cell r="B460" t="str">
            <v>Armadura em tela soldada de aço</v>
          </cell>
          <cell r="C460" t="str">
            <v>kg</v>
          </cell>
          <cell r="D460">
            <v>4.6399999999999997</v>
          </cell>
          <cell r="E460">
            <v>0.61</v>
          </cell>
          <cell r="F460">
            <v>5.25</v>
          </cell>
        </row>
        <row r="461">
          <cell r="A461" t="str">
            <v>110110</v>
          </cell>
          <cell r="B461" t="str">
            <v>Concreto usinado, fck = 20,0 MPa</v>
          </cell>
          <cell r="C461" t="str">
            <v>m³</v>
          </cell>
          <cell r="D461">
            <v>268.36</v>
          </cell>
          <cell r="E461">
            <v>0</v>
          </cell>
          <cell r="F461">
            <v>268.36</v>
          </cell>
        </row>
        <row r="462">
          <cell r="A462" t="str">
            <v>110113</v>
          </cell>
          <cell r="B462" t="str">
            <v>Concreto usinado, fck = 25,0 MPa</v>
          </cell>
          <cell r="C462" t="str">
            <v>m³</v>
          </cell>
          <cell r="D462">
            <v>281.79000000000002</v>
          </cell>
          <cell r="E462">
            <v>0</v>
          </cell>
          <cell r="F462">
            <v>281.79000000000002</v>
          </cell>
        </row>
        <row r="463">
          <cell r="A463" t="str">
            <v>110116</v>
          </cell>
          <cell r="B463" t="str">
            <v>Concreto usinado, fck = 30,0 MPa</v>
          </cell>
          <cell r="C463" t="str">
            <v>m³</v>
          </cell>
          <cell r="D463">
            <v>294.33999999999997</v>
          </cell>
          <cell r="E463">
            <v>0</v>
          </cell>
          <cell r="F463">
            <v>294.33999999999997</v>
          </cell>
        </row>
        <row r="464">
          <cell r="A464" t="str">
            <v>110117</v>
          </cell>
          <cell r="B464" t="str">
            <v>Concreto usinado, fck = 35,0 MPa</v>
          </cell>
          <cell r="C464" t="str">
            <v>m³</v>
          </cell>
          <cell r="D464">
            <v>310.14</v>
          </cell>
          <cell r="E464">
            <v>0</v>
          </cell>
          <cell r="F464">
            <v>310.14</v>
          </cell>
        </row>
        <row r="465">
          <cell r="A465" t="str">
            <v>110119</v>
          </cell>
          <cell r="B465" t="str">
            <v>Concreto usinado, fck = 40,0 MPa</v>
          </cell>
          <cell r="C465" t="str">
            <v>m³</v>
          </cell>
          <cell r="D465">
            <v>324.95</v>
          </cell>
          <cell r="E465">
            <v>0</v>
          </cell>
          <cell r="F465">
            <v>324.95</v>
          </cell>
        </row>
        <row r="466">
          <cell r="A466" t="str">
            <v>110126</v>
          </cell>
          <cell r="B466" t="str">
            <v>Concreto usinado, fck = 20,0 MPa - para bombeamento</v>
          </cell>
          <cell r="C466" t="str">
            <v>m³</v>
          </cell>
          <cell r="D466">
            <v>302.39</v>
          </cell>
          <cell r="E466">
            <v>0</v>
          </cell>
          <cell r="F466">
            <v>302.39</v>
          </cell>
        </row>
        <row r="467">
          <cell r="A467" t="str">
            <v>110129</v>
          </cell>
          <cell r="B467" t="str">
            <v>Concreto usinado, fck = 25,0 MPa - para bombeamento</v>
          </cell>
          <cell r="C467" t="str">
            <v>m³</v>
          </cell>
          <cell r="D467">
            <v>319.08</v>
          </cell>
          <cell r="E467">
            <v>0</v>
          </cell>
          <cell r="F467">
            <v>319.08</v>
          </cell>
        </row>
        <row r="468">
          <cell r="A468" t="str">
            <v>110131</v>
          </cell>
          <cell r="B468" t="str">
            <v>Concreto usinado, fck = 35,0 MPa - para bombeamento</v>
          </cell>
          <cell r="C468" t="str">
            <v>m³</v>
          </cell>
          <cell r="D468">
            <v>351.65000000000003</v>
          </cell>
          <cell r="E468">
            <v>0</v>
          </cell>
          <cell r="F468">
            <v>351.65000000000003</v>
          </cell>
        </row>
        <row r="469">
          <cell r="A469" t="str">
            <v>110132</v>
          </cell>
          <cell r="B469" t="str">
            <v>Concreto usinado, fck = 30,0 MPa - para bombeamento</v>
          </cell>
          <cell r="C469" t="str">
            <v>m³</v>
          </cell>
          <cell r="D469">
            <v>330.61</v>
          </cell>
          <cell r="E469">
            <v>0</v>
          </cell>
          <cell r="F469">
            <v>330.61</v>
          </cell>
        </row>
        <row r="470">
          <cell r="A470" t="str">
            <v>110135</v>
          </cell>
          <cell r="B470" t="str">
            <v>Concreto usinado, fck = 40,0 MPa - para bombeamento</v>
          </cell>
          <cell r="C470" t="str">
            <v>m³</v>
          </cell>
          <cell r="D470">
            <v>362.59000000000003</v>
          </cell>
          <cell r="E470">
            <v>0</v>
          </cell>
          <cell r="F470">
            <v>362.59000000000003</v>
          </cell>
        </row>
        <row r="471">
          <cell r="A471" t="str">
            <v>110151</v>
          </cell>
          <cell r="B471" t="str">
            <v>Concreto usinado, fck = 20,0 MPa - para bombeamento em estaca hélice contínua</v>
          </cell>
          <cell r="C471" t="str">
            <v>m³</v>
          </cell>
          <cell r="D471">
            <v>335.53000000000003</v>
          </cell>
          <cell r="E471">
            <v>0</v>
          </cell>
          <cell r="F471">
            <v>335.53000000000003</v>
          </cell>
        </row>
        <row r="472">
          <cell r="A472" t="str">
            <v>110163</v>
          </cell>
          <cell r="B472" t="str">
            <v>Concreto usinado, fck = 25,0 MPa - para perfil extrudado</v>
          </cell>
          <cell r="C472" t="str">
            <v>m³</v>
          </cell>
          <cell r="D472">
            <v>261.73</v>
          </cell>
          <cell r="E472">
            <v>0</v>
          </cell>
          <cell r="F472">
            <v>261.73</v>
          </cell>
        </row>
        <row r="473">
          <cell r="A473" t="str">
            <v>110202</v>
          </cell>
          <cell r="B473" t="str">
            <v>Concreto usinado não estrutural mínimo 150 kg cimento / m³</v>
          </cell>
          <cell r="C473" t="str">
            <v>m³</v>
          </cell>
          <cell r="D473">
            <v>246.93</v>
          </cell>
          <cell r="E473">
            <v>0</v>
          </cell>
          <cell r="F473">
            <v>246.93</v>
          </cell>
        </row>
        <row r="474">
          <cell r="A474" t="str">
            <v>110204</v>
          </cell>
          <cell r="B474" t="str">
            <v>Concreto usinado não estrutural mínimo 200 kg cimento / m³</v>
          </cell>
          <cell r="C474" t="str">
            <v>m³</v>
          </cell>
          <cell r="D474">
            <v>260.01</v>
          </cell>
          <cell r="E474">
            <v>0</v>
          </cell>
          <cell r="F474">
            <v>260.01</v>
          </cell>
        </row>
        <row r="475">
          <cell r="A475" t="str">
            <v>110206</v>
          </cell>
          <cell r="B475" t="str">
            <v>Concreto usinado não estrutural mínimo 300 kg cimento / m³</v>
          </cell>
          <cell r="C475" t="str">
            <v>m³</v>
          </cell>
          <cell r="D475">
            <v>290.83999999999997</v>
          </cell>
          <cell r="E475">
            <v>0</v>
          </cell>
          <cell r="F475">
            <v>290.83999999999997</v>
          </cell>
        </row>
        <row r="476">
          <cell r="A476" t="str">
            <v>110309</v>
          </cell>
          <cell r="B476" t="str">
            <v>Concreto preparado no local, fck = 20,0 MPa</v>
          </cell>
          <cell r="C476" t="str">
            <v>m³</v>
          </cell>
          <cell r="D476">
            <v>263.13</v>
          </cell>
          <cell r="E476">
            <v>58.26</v>
          </cell>
          <cell r="F476">
            <v>321.39</v>
          </cell>
        </row>
        <row r="477">
          <cell r="A477" t="str">
            <v>110402</v>
          </cell>
          <cell r="B477" t="str">
            <v>Concreto não estrutural executado no local, mínimo 150 kg cimento / m³</v>
          </cell>
          <cell r="C477" t="str">
            <v>m³</v>
          </cell>
          <cell r="D477">
            <v>170.36</v>
          </cell>
          <cell r="E477">
            <v>24.28</v>
          </cell>
          <cell r="F477">
            <v>194.64000000000001</v>
          </cell>
        </row>
        <row r="478">
          <cell r="A478" t="str">
            <v>110404</v>
          </cell>
          <cell r="B478" t="str">
            <v>Concreto não estrutural executado no local, mínimo 200 kg cimento / m³</v>
          </cell>
          <cell r="C478" t="str">
            <v>m³</v>
          </cell>
          <cell r="D478">
            <v>190.86</v>
          </cell>
          <cell r="E478">
            <v>24.28</v>
          </cell>
          <cell r="F478">
            <v>215.14000000000001</v>
          </cell>
        </row>
        <row r="479">
          <cell r="A479" t="str">
            <v>110406</v>
          </cell>
          <cell r="B479" t="str">
            <v>Concreto não estrutural executado no local, mínimo 300 kg cimento / m³</v>
          </cell>
          <cell r="C479" t="str">
            <v>m³</v>
          </cell>
          <cell r="D479">
            <v>233.63</v>
          </cell>
          <cell r="E479">
            <v>24.28</v>
          </cell>
          <cell r="F479">
            <v>257.91000000000003</v>
          </cell>
        </row>
        <row r="480">
          <cell r="A480" t="str">
            <v>110501</v>
          </cell>
          <cell r="B480" t="str">
            <v>Argamassa em solo e cimento a 5% em peso</v>
          </cell>
          <cell r="C480" t="str">
            <v>m³</v>
          </cell>
          <cell r="D480">
            <v>49.09</v>
          </cell>
          <cell r="E480">
            <v>24.28</v>
          </cell>
          <cell r="F480">
            <v>73.37</v>
          </cell>
        </row>
        <row r="481">
          <cell r="A481" t="str">
            <v>110503</v>
          </cell>
          <cell r="B481" t="str">
            <v>Argamassa graute expansiva autonivelante de alta resistência</v>
          </cell>
          <cell r="C481" t="str">
            <v>m³</v>
          </cell>
          <cell r="D481">
            <v>2064.04</v>
          </cell>
          <cell r="E481">
            <v>26.89</v>
          </cell>
          <cell r="F481">
            <v>2090.9299999999998</v>
          </cell>
        </row>
        <row r="482">
          <cell r="A482" t="str">
            <v>110504</v>
          </cell>
          <cell r="B482" t="str">
            <v>Argamassa graute</v>
          </cell>
          <cell r="C482" t="str">
            <v>m³</v>
          </cell>
          <cell r="D482">
            <v>202.57</v>
          </cell>
          <cell r="E482">
            <v>26.89</v>
          </cell>
          <cell r="F482">
            <v>229.46</v>
          </cell>
        </row>
        <row r="483">
          <cell r="A483" t="str">
            <v>110506</v>
          </cell>
          <cell r="B483" t="str">
            <v>Concreto ciclópico - fornecimento e aplicação (com 30% de pedra rachão), concreto fck 15,0 Mpa</v>
          </cell>
          <cell r="C483" t="str">
            <v>m³</v>
          </cell>
          <cell r="D483">
            <v>198.65</v>
          </cell>
          <cell r="E483">
            <v>178.88</v>
          </cell>
          <cell r="F483">
            <v>377.53000000000003</v>
          </cell>
        </row>
        <row r="484">
          <cell r="A484" t="str">
            <v>111602</v>
          </cell>
          <cell r="B484" t="str">
            <v>Lançamento, espalhamento e adensamento de concreto ou massa em lastro e/ou enchimento</v>
          </cell>
          <cell r="C484" t="str">
            <v>m³</v>
          </cell>
          <cell r="D484">
            <v>0</v>
          </cell>
          <cell r="E484">
            <v>40.89</v>
          </cell>
          <cell r="F484">
            <v>40.89</v>
          </cell>
        </row>
        <row r="485">
          <cell r="A485" t="str">
            <v>111604</v>
          </cell>
          <cell r="B485" t="str">
            <v>Lançamento e adensamento de concreto ou massa em fundação</v>
          </cell>
          <cell r="C485" t="str">
            <v>m³</v>
          </cell>
          <cell r="D485">
            <v>0</v>
          </cell>
          <cell r="E485">
            <v>81.78</v>
          </cell>
          <cell r="F485">
            <v>81.78</v>
          </cell>
        </row>
        <row r="486">
          <cell r="A486" t="str">
            <v>111606</v>
          </cell>
          <cell r="B486" t="str">
            <v>Lançamento e adensamento de concreto ou massa em estrutura</v>
          </cell>
          <cell r="C486" t="str">
            <v>m³</v>
          </cell>
          <cell r="D486">
            <v>0</v>
          </cell>
          <cell r="E486">
            <v>56.480000000000004</v>
          </cell>
          <cell r="F486">
            <v>56.480000000000004</v>
          </cell>
        </row>
        <row r="487">
          <cell r="A487" t="str">
            <v>111608</v>
          </cell>
          <cell r="B487" t="str">
            <v>Lançamento e adensamento de concreto ou massa por bombeamento</v>
          </cell>
          <cell r="C487" t="str">
            <v>m³</v>
          </cell>
          <cell r="D487">
            <v>34.799999999999997</v>
          </cell>
          <cell r="E487">
            <v>62.36</v>
          </cell>
          <cell r="F487">
            <v>97.16</v>
          </cell>
        </row>
        <row r="488">
          <cell r="A488" t="str">
            <v>111622</v>
          </cell>
          <cell r="B488" t="str">
            <v>Nivelamento de piso em concreto com acabadora de superfície</v>
          </cell>
          <cell r="C488" t="str">
            <v>m²</v>
          </cell>
          <cell r="D488">
            <v>12.24</v>
          </cell>
          <cell r="E488">
            <v>0</v>
          </cell>
          <cell r="F488">
            <v>12.24</v>
          </cell>
        </row>
        <row r="489">
          <cell r="A489" t="str">
            <v>111802</v>
          </cell>
          <cell r="B489" t="str">
            <v>Lastro de areia</v>
          </cell>
          <cell r="C489" t="str">
            <v>m³</v>
          </cell>
          <cell r="D489">
            <v>86.54</v>
          </cell>
          <cell r="E489">
            <v>33.99</v>
          </cell>
          <cell r="F489">
            <v>120.53</v>
          </cell>
        </row>
        <row r="490">
          <cell r="A490" t="str">
            <v>111804</v>
          </cell>
          <cell r="B490" t="str">
            <v>Lastro de pedra britada</v>
          </cell>
          <cell r="C490" t="str">
            <v>m³</v>
          </cell>
          <cell r="D490">
            <v>78.819999999999993</v>
          </cell>
          <cell r="E490">
            <v>14.57</v>
          </cell>
          <cell r="F490">
            <v>93.39</v>
          </cell>
        </row>
        <row r="491">
          <cell r="A491" t="str">
            <v>111806</v>
          </cell>
          <cell r="B491" t="str">
            <v>Lona plástica</v>
          </cell>
          <cell r="C491" t="str">
            <v>m²</v>
          </cell>
          <cell r="D491">
            <v>0.96</v>
          </cell>
          <cell r="E491">
            <v>0.28999999999999998</v>
          </cell>
          <cell r="F491">
            <v>1.25</v>
          </cell>
        </row>
        <row r="492">
          <cell r="A492" t="str">
            <v>111807</v>
          </cell>
          <cell r="B492" t="str">
            <v>Enchimento de laje com concreto celular com densidade de 1.200 kg/m³</v>
          </cell>
          <cell r="C492" t="str">
            <v>m³</v>
          </cell>
          <cell r="D492">
            <v>323.01</v>
          </cell>
          <cell r="E492">
            <v>24.85</v>
          </cell>
          <cell r="F492">
            <v>347.86</v>
          </cell>
        </row>
        <row r="493">
          <cell r="A493" t="str">
            <v>111808</v>
          </cell>
          <cell r="B493" t="str">
            <v>Enchimento de laje com tijolos cerâmicos furados</v>
          </cell>
          <cell r="C493" t="str">
            <v>m³</v>
          </cell>
          <cell r="D493">
            <v>144.38</v>
          </cell>
          <cell r="E493">
            <v>19.420000000000002</v>
          </cell>
          <cell r="F493">
            <v>163.80000000000001</v>
          </cell>
        </row>
        <row r="494">
          <cell r="A494" t="str">
            <v>111811</v>
          </cell>
          <cell r="B494" t="str">
            <v>Enchimento de nichos em geral, com material proveniente de entulho</v>
          </cell>
          <cell r="C494" t="str">
            <v>m³</v>
          </cell>
          <cell r="D494">
            <v>0</v>
          </cell>
          <cell r="E494">
            <v>19.420000000000002</v>
          </cell>
          <cell r="F494">
            <v>19.420000000000002</v>
          </cell>
        </row>
        <row r="495">
          <cell r="A495" t="str">
            <v>111814</v>
          </cell>
          <cell r="B495" t="str">
            <v>Lastro e/ou fundação em rachão mecanizado</v>
          </cell>
          <cell r="C495" t="str">
            <v>m³</v>
          </cell>
          <cell r="D495">
            <v>94.320000000000007</v>
          </cell>
          <cell r="E495">
            <v>9.7100000000000009</v>
          </cell>
          <cell r="F495">
            <v>104.03</v>
          </cell>
        </row>
        <row r="496">
          <cell r="A496" t="str">
            <v>111815</v>
          </cell>
          <cell r="B496" t="str">
            <v>Lastro e/ou fundação em rachão manual</v>
          </cell>
          <cell r="C496" t="str">
            <v>m³</v>
          </cell>
          <cell r="D496">
            <v>81.260000000000005</v>
          </cell>
          <cell r="E496">
            <v>29.13</v>
          </cell>
          <cell r="F496">
            <v>110.39</v>
          </cell>
        </row>
        <row r="497">
          <cell r="A497" t="str">
            <v>111816</v>
          </cell>
          <cell r="B497" t="str">
            <v>Enchimento de nichos em geral, com areia</v>
          </cell>
          <cell r="C497" t="str">
            <v>m³</v>
          </cell>
          <cell r="D497">
            <v>86.54</v>
          </cell>
          <cell r="E497">
            <v>45.75</v>
          </cell>
          <cell r="F497">
            <v>132.29</v>
          </cell>
        </row>
        <row r="498">
          <cell r="A498" t="str">
            <v>111818</v>
          </cell>
          <cell r="B498" t="str">
            <v>Colchão de areia</v>
          </cell>
          <cell r="C498" t="str">
            <v>m³</v>
          </cell>
          <cell r="D498">
            <v>94.820000000000007</v>
          </cell>
          <cell r="E498">
            <v>0.22</v>
          </cell>
          <cell r="F498">
            <v>95.04</v>
          </cell>
        </row>
        <row r="499">
          <cell r="A499" t="str">
            <v>112003</v>
          </cell>
          <cell r="B499" t="str">
            <v>Cura química de concreto à base de película emulsionada</v>
          </cell>
          <cell r="C499" t="str">
            <v>m²</v>
          </cell>
          <cell r="D499">
            <v>0.69000000000000006</v>
          </cell>
          <cell r="E499">
            <v>2.4300000000000002</v>
          </cell>
          <cell r="F499">
            <v>3.12</v>
          </cell>
        </row>
        <row r="500">
          <cell r="A500" t="str">
            <v>112005</v>
          </cell>
          <cell r="B500" t="str">
            <v>Corte de junta de dilatação, com serra de disco diamantado para pisos</v>
          </cell>
          <cell r="C500" t="str">
            <v>m</v>
          </cell>
          <cell r="D500">
            <v>8.9499999999999993</v>
          </cell>
          <cell r="E500">
            <v>0</v>
          </cell>
          <cell r="F500">
            <v>8.9499999999999993</v>
          </cell>
        </row>
        <row r="501">
          <cell r="A501" t="str">
            <v>112009</v>
          </cell>
          <cell r="B501" t="str">
            <v>Selante endurecedor de concreto antipó</v>
          </cell>
          <cell r="C501" t="str">
            <v>m²</v>
          </cell>
          <cell r="D501">
            <v>1.8</v>
          </cell>
          <cell r="E501">
            <v>2.4300000000000002</v>
          </cell>
          <cell r="F501">
            <v>4.2300000000000004</v>
          </cell>
        </row>
        <row r="502">
          <cell r="A502" t="str">
            <v>112012</v>
          </cell>
          <cell r="B502" t="str">
            <v>Reparo superficial com argamassa polimérica (tixotrópica), bicomponente</v>
          </cell>
          <cell r="C502" t="str">
            <v>m³</v>
          </cell>
          <cell r="D502">
            <v>4612.8100000000004</v>
          </cell>
          <cell r="E502">
            <v>840.46</v>
          </cell>
          <cell r="F502">
            <v>5453.27</v>
          </cell>
        </row>
        <row r="503">
          <cell r="A503" t="str">
            <v>112013</v>
          </cell>
          <cell r="B503" t="str">
            <v>Tratamento de fissuras estáveis (não ativas) em elementos de concreto</v>
          </cell>
          <cell r="C503" t="str">
            <v>m</v>
          </cell>
          <cell r="D503">
            <v>68.98</v>
          </cell>
          <cell r="E503">
            <v>64.41</v>
          </cell>
          <cell r="F503">
            <v>133.38999999999999</v>
          </cell>
        </row>
        <row r="504">
          <cell r="A504" t="str">
            <v>120102</v>
          </cell>
          <cell r="B504" t="str">
            <v>Broca em concreto armado diâmetro de 20 cm - completa</v>
          </cell>
          <cell r="C504" t="str">
            <v>m</v>
          </cell>
          <cell r="D504">
            <v>11.17</v>
          </cell>
          <cell r="E504">
            <v>22.650000000000002</v>
          </cell>
          <cell r="F504">
            <v>33.82</v>
          </cell>
        </row>
        <row r="505">
          <cell r="A505" t="str">
            <v>120104</v>
          </cell>
          <cell r="B505" t="str">
            <v>Broca em concreto armado diâmetro de 25 cm - completa</v>
          </cell>
          <cell r="C505" t="str">
            <v>m</v>
          </cell>
          <cell r="D505">
            <v>15.76</v>
          </cell>
          <cell r="E505">
            <v>24.26</v>
          </cell>
          <cell r="F505">
            <v>40.020000000000003</v>
          </cell>
        </row>
        <row r="506">
          <cell r="A506" t="str">
            <v>120106</v>
          </cell>
          <cell r="B506" t="str">
            <v>Broca em concreto armado diâmetro de 30 cm - completa</v>
          </cell>
          <cell r="C506" t="str">
            <v>m</v>
          </cell>
          <cell r="D506">
            <v>22.37</v>
          </cell>
          <cell r="E506">
            <v>26.43</v>
          </cell>
          <cell r="F506">
            <v>48.800000000000004</v>
          </cell>
        </row>
        <row r="507">
          <cell r="A507" t="str">
            <v>120401</v>
          </cell>
          <cell r="B507" t="str">
            <v>Taxa de mobilização para estaca pré-moldada</v>
          </cell>
          <cell r="C507" t="str">
            <v>tx</v>
          </cell>
          <cell r="D507">
            <v>8297.14</v>
          </cell>
          <cell r="E507">
            <v>0</v>
          </cell>
          <cell r="F507">
            <v>8297.14</v>
          </cell>
        </row>
        <row r="508">
          <cell r="A508" t="str">
            <v>120402</v>
          </cell>
          <cell r="B508" t="str">
            <v>Estaca pré-moldada de concreto até 20 t</v>
          </cell>
          <cell r="C508" t="str">
            <v>m</v>
          </cell>
          <cell r="D508">
            <v>66.19</v>
          </cell>
          <cell r="E508">
            <v>0.97</v>
          </cell>
          <cell r="F508">
            <v>67.16</v>
          </cell>
        </row>
        <row r="509">
          <cell r="A509" t="str">
            <v>120403</v>
          </cell>
          <cell r="B509" t="str">
            <v>Estaca pré-moldada de concreto até 30 t</v>
          </cell>
          <cell r="C509" t="str">
            <v>m</v>
          </cell>
          <cell r="D509">
            <v>71.510000000000005</v>
          </cell>
          <cell r="E509">
            <v>0.97</v>
          </cell>
          <cell r="F509">
            <v>72.48</v>
          </cell>
        </row>
        <row r="510">
          <cell r="A510" t="str">
            <v>120404</v>
          </cell>
          <cell r="B510" t="str">
            <v>Estaca pré-moldada de concreto até 40 t</v>
          </cell>
          <cell r="C510" t="str">
            <v>m</v>
          </cell>
          <cell r="D510">
            <v>88.77</v>
          </cell>
          <cell r="E510">
            <v>0.97</v>
          </cell>
          <cell r="F510">
            <v>89.74</v>
          </cell>
        </row>
        <row r="511">
          <cell r="A511" t="str">
            <v>120405</v>
          </cell>
          <cell r="B511" t="str">
            <v>Estaca pré-moldada de concreto até 50 t</v>
          </cell>
          <cell r="C511" t="str">
            <v>m</v>
          </cell>
          <cell r="D511">
            <v>105.84</v>
          </cell>
          <cell r="E511">
            <v>0.97</v>
          </cell>
          <cell r="F511">
            <v>106.81</v>
          </cell>
        </row>
        <row r="512">
          <cell r="A512" t="str">
            <v>120406</v>
          </cell>
          <cell r="B512" t="str">
            <v>Estaca pré-moldada de concreto até 60 t</v>
          </cell>
          <cell r="C512" t="str">
            <v>m</v>
          </cell>
          <cell r="D512">
            <v>136.22</v>
          </cell>
          <cell r="E512">
            <v>0.97</v>
          </cell>
          <cell r="F512">
            <v>137.19</v>
          </cell>
        </row>
        <row r="513">
          <cell r="A513" t="str">
            <v>120407</v>
          </cell>
          <cell r="B513" t="str">
            <v>Estaca pré-moldada de concreto até 70 t</v>
          </cell>
          <cell r="C513" t="str">
            <v>m</v>
          </cell>
          <cell r="D513">
            <v>227.77</v>
          </cell>
          <cell r="E513">
            <v>0.97</v>
          </cell>
          <cell r="F513">
            <v>228.74</v>
          </cell>
        </row>
        <row r="514">
          <cell r="A514" t="str">
            <v>120501</v>
          </cell>
          <cell r="B514" t="str">
            <v>Taxa de mobilização para estaca escavada</v>
          </cell>
          <cell r="C514" t="str">
            <v>tx</v>
          </cell>
          <cell r="D514">
            <v>1303.57</v>
          </cell>
          <cell r="E514">
            <v>0</v>
          </cell>
          <cell r="F514">
            <v>1303.57</v>
          </cell>
        </row>
        <row r="515">
          <cell r="A515" t="str">
            <v>120502</v>
          </cell>
          <cell r="B515" t="str">
            <v>Estaca escavada mecanicamente, diâmetro de 25 cm até 20 t</v>
          </cell>
          <cell r="C515" t="str">
            <v>m</v>
          </cell>
          <cell r="D515">
            <v>23.7</v>
          </cell>
          <cell r="E515">
            <v>7.16</v>
          </cell>
          <cell r="F515">
            <v>30.86</v>
          </cell>
        </row>
        <row r="516">
          <cell r="A516" t="str">
            <v>120503</v>
          </cell>
          <cell r="B516" t="str">
            <v>Estaca escavada mecanicamente, diâmetro de 30 cm até 30 t</v>
          </cell>
          <cell r="C516" t="str">
            <v>m</v>
          </cell>
          <cell r="D516">
            <v>31.32</v>
          </cell>
          <cell r="E516">
            <v>10.35</v>
          </cell>
          <cell r="F516">
            <v>41.67</v>
          </cell>
        </row>
        <row r="517">
          <cell r="A517" t="str">
            <v>120504</v>
          </cell>
          <cell r="B517" t="str">
            <v>Estaca escavada mecanicamente, diâmetro de 35 cm até 40 t</v>
          </cell>
          <cell r="C517" t="str">
            <v>m</v>
          </cell>
          <cell r="D517">
            <v>40.72</v>
          </cell>
          <cell r="E517">
            <v>14.18</v>
          </cell>
          <cell r="F517">
            <v>54.9</v>
          </cell>
        </row>
        <row r="518">
          <cell r="A518" t="str">
            <v>120515</v>
          </cell>
          <cell r="B518" t="str">
            <v>Estaca escavada mecanicamente, diâmetro de 40 cm até 50 t</v>
          </cell>
          <cell r="C518" t="str">
            <v>m</v>
          </cell>
          <cell r="D518">
            <v>51.86</v>
          </cell>
          <cell r="E518">
            <v>18.75</v>
          </cell>
          <cell r="F518">
            <v>70.61</v>
          </cell>
        </row>
        <row r="519">
          <cell r="A519" t="str">
            <v>120601</v>
          </cell>
          <cell r="B519" t="str">
            <v>Taxa de mobilização para estaca tipo Strauss</v>
          </cell>
          <cell r="C519" t="str">
            <v>tx</v>
          </cell>
          <cell r="D519">
            <v>1464</v>
          </cell>
          <cell r="E519">
            <v>0</v>
          </cell>
          <cell r="F519">
            <v>1464</v>
          </cell>
        </row>
        <row r="520">
          <cell r="A520" t="str">
            <v>120602</v>
          </cell>
          <cell r="B520" t="str">
            <v>Estaca tipo Strauss, diâmetro de 25 cm até 20 t</v>
          </cell>
          <cell r="C520" t="str">
            <v>m</v>
          </cell>
          <cell r="D520">
            <v>43.67</v>
          </cell>
          <cell r="E520">
            <v>6.04</v>
          </cell>
          <cell r="F520">
            <v>49.71</v>
          </cell>
        </row>
        <row r="521">
          <cell r="A521" t="str">
            <v>120603</v>
          </cell>
          <cell r="B521" t="str">
            <v>Estaca tipo Strauss, diâmetro de 32 cm até 30 t</v>
          </cell>
          <cell r="C521" t="str">
            <v>m</v>
          </cell>
          <cell r="D521">
            <v>52.51</v>
          </cell>
          <cell r="E521">
            <v>8.7100000000000009</v>
          </cell>
          <cell r="F521">
            <v>61.22</v>
          </cell>
        </row>
        <row r="522">
          <cell r="A522" t="str">
            <v>120604</v>
          </cell>
          <cell r="B522" t="str">
            <v>Estaca tipo Strauss, diâmetro de 38 cm até 40 t</v>
          </cell>
          <cell r="C522" t="str">
            <v>m</v>
          </cell>
          <cell r="D522">
            <v>66.849999999999994</v>
          </cell>
          <cell r="E522">
            <v>11.870000000000001</v>
          </cell>
          <cell r="F522">
            <v>78.72</v>
          </cell>
        </row>
        <row r="523">
          <cell r="A523" t="str">
            <v>120608</v>
          </cell>
          <cell r="B523" t="str">
            <v>Estaca tipo Strauss, diâmetro de 45 cm até 60 t</v>
          </cell>
          <cell r="C523" t="str">
            <v>m</v>
          </cell>
          <cell r="D523">
            <v>104.54</v>
          </cell>
          <cell r="E523">
            <v>15.48</v>
          </cell>
          <cell r="F523">
            <v>120.02</v>
          </cell>
        </row>
        <row r="524">
          <cell r="A524" t="str">
            <v>120701</v>
          </cell>
          <cell r="B524" t="str">
            <v>Taxa de mobilização para estaca tipo Raiz em solo</v>
          </cell>
          <cell r="C524" t="str">
            <v>tx</v>
          </cell>
          <cell r="D524">
            <v>12999.27</v>
          </cell>
          <cell r="E524">
            <v>0</v>
          </cell>
          <cell r="F524">
            <v>12999.27</v>
          </cell>
        </row>
        <row r="525">
          <cell r="A525" t="str">
            <v>120703</v>
          </cell>
          <cell r="B525" t="str">
            <v>Estaca tipo Raiz, diâmetro de 10 cm para 10 t, em solo</v>
          </cell>
          <cell r="C525" t="str">
            <v>m</v>
          </cell>
          <cell r="D525">
            <v>129.22999999999999</v>
          </cell>
          <cell r="E525">
            <v>4.3600000000000003</v>
          </cell>
          <cell r="F525">
            <v>133.59</v>
          </cell>
        </row>
        <row r="526">
          <cell r="A526" t="str">
            <v>120705</v>
          </cell>
          <cell r="B526" t="str">
            <v>Estaca tipo Raiz, diâmetro de 12 cm para 15 t, em solo</v>
          </cell>
          <cell r="C526" t="str">
            <v>m</v>
          </cell>
          <cell r="D526">
            <v>143.72</v>
          </cell>
          <cell r="E526">
            <v>5.44</v>
          </cell>
          <cell r="F526">
            <v>149.16</v>
          </cell>
        </row>
        <row r="527">
          <cell r="A527" t="str">
            <v>120706</v>
          </cell>
          <cell r="B527" t="str">
            <v>Estaca tipo Raiz, diâmetro de 15 cm para 25 t, em solo</v>
          </cell>
          <cell r="C527" t="str">
            <v>m</v>
          </cell>
          <cell r="D527">
            <v>170.07</v>
          </cell>
          <cell r="E527">
            <v>8.2100000000000009</v>
          </cell>
          <cell r="F527">
            <v>178.28</v>
          </cell>
        </row>
        <row r="528">
          <cell r="A528" t="str">
            <v>120707</v>
          </cell>
          <cell r="B528" t="str">
            <v>Estaca tipo Raiz, diâmetro de 16 cm para 35 t, em solo</v>
          </cell>
          <cell r="C528" t="str">
            <v>m</v>
          </cell>
          <cell r="D528">
            <v>188.53</v>
          </cell>
          <cell r="E528">
            <v>11.46</v>
          </cell>
          <cell r="F528">
            <v>199.99</v>
          </cell>
        </row>
        <row r="529">
          <cell r="A529" t="str">
            <v>120709</v>
          </cell>
          <cell r="B529" t="str">
            <v>Estaca tipo Raiz, diâmetro de 20 cm para 50 t, em solo</v>
          </cell>
          <cell r="C529" t="str">
            <v>m</v>
          </cell>
          <cell r="D529">
            <v>226.5</v>
          </cell>
          <cell r="E529">
            <v>17.489999999999998</v>
          </cell>
          <cell r="F529">
            <v>243.99</v>
          </cell>
        </row>
        <row r="530">
          <cell r="A530" t="str">
            <v>120710</v>
          </cell>
          <cell r="B530" t="str">
            <v>Estaca tipo Raiz, diâmetro de 25 cm para 80 t, em solo</v>
          </cell>
          <cell r="C530" t="str">
            <v>m</v>
          </cell>
          <cell r="D530">
            <v>257.74</v>
          </cell>
          <cell r="E530">
            <v>20.5</v>
          </cell>
          <cell r="F530">
            <v>278.24</v>
          </cell>
        </row>
        <row r="531">
          <cell r="A531" t="str">
            <v>120711</v>
          </cell>
          <cell r="B531" t="str">
            <v>Estaca tipo Raiz, diâmetro de 31 cm para 100 t, em solo</v>
          </cell>
          <cell r="C531" t="str">
            <v>m</v>
          </cell>
          <cell r="D531">
            <v>313.77</v>
          </cell>
          <cell r="E531">
            <v>24.23</v>
          </cell>
          <cell r="F531">
            <v>338</v>
          </cell>
        </row>
        <row r="532">
          <cell r="A532" t="str">
            <v>120713</v>
          </cell>
          <cell r="B532" t="str">
            <v>Estaca tipo Raiz, diâmetro de 40 cm para 130 t, em solo</v>
          </cell>
          <cell r="C532" t="str">
            <v>m</v>
          </cell>
          <cell r="D532">
            <v>387.85</v>
          </cell>
          <cell r="E532">
            <v>20.5</v>
          </cell>
          <cell r="F532">
            <v>408.35</v>
          </cell>
        </row>
        <row r="533">
          <cell r="A533" t="str">
            <v>120901</v>
          </cell>
          <cell r="B533" t="str">
            <v>Taxa de mobilização para tubulão escavado mecanicamente</v>
          </cell>
          <cell r="C533" t="str">
            <v>tx</v>
          </cell>
          <cell r="D533">
            <v>1385</v>
          </cell>
          <cell r="E533">
            <v>0</v>
          </cell>
          <cell r="F533">
            <v>1385</v>
          </cell>
        </row>
        <row r="534">
          <cell r="A534" t="str">
            <v>120902</v>
          </cell>
          <cell r="B534" t="str">
            <v>Abertura de fuste mecanizado diâmetro de 50 cm</v>
          </cell>
          <cell r="C534" t="str">
            <v>m</v>
          </cell>
          <cell r="D534">
            <v>19.86</v>
          </cell>
          <cell r="E534">
            <v>0</v>
          </cell>
          <cell r="F534">
            <v>19.86</v>
          </cell>
        </row>
        <row r="535">
          <cell r="A535" t="str">
            <v>120904</v>
          </cell>
          <cell r="B535" t="str">
            <v>Abertura de fuste mecanizado diâmetro de 60 cm</v>
          </cell>
          <cell r="C535" t="str">
            <v>m</v>
          </cell>
          <cell r="D535">
            <v>24</v>
          </cell>
          <cell r="E535">
            <v>0</v>
          </cell>
          <cell r="F535">
            <v>24</v>
          </cell>
        </row>
        <row r="536">
          <cell r="A536" t="str">
            <v>120906</v>
          </cell>
          <cell r="B536" t="str">
            <v>Abertura de fuste mecanizado diâmetro de 80 cm</v>
          </cell>
          <cell r="C536" t="str">
            <v>m</v>
          </cell>
          <cell r="D536">
            <v>39.270000000000003</v>
          </cell>
          <cell r="E536">
            <v>0</v>
          </cell>
          <cell r="F536">
            <v>39.270000000000003</v>
          </cell>
        </row>
        <row r="537">
          <cell r="A537" t="str">
            <v>120907</v>
          </cell>
          <cell r="B537" t="str">
            <v>Abertura de fuste manual diâmetro de 80 cm</v>
          </cell>
          <cell r="C537" t="str">
            <v>m</v>
          </cell>
          <cell r="D537">
            <v>102.44</v>
          </cell>
          <cell r="E537">
            <v>0</v>
          </cell>
          <cell r="F537">
            <v>102.44</v>
          </cell>
        </row>
        <row r="538">
          <cell r="A538" t="str">
            <v>120908</v>
          </cell>
          <cell r="B538" t="str">
            <v>Abertura de fuste manual diâmetro de 100 cm</v>
          </cell>
          <cell r="C538" t="str">
            <v>m</v>
          </cell>
          <cell r="D538">
            <v>152.06</v>
          </cell>
          <cell r="E538">
            <v>0</v>
          </cell>
          <cell r="F538">
            <v>152.06</v>
          </cell>
        </row>
        <row r="539">
          <cell r="A539" t="str">
            <v>120910</v>
          </cell>
          <cell r="B539" t="str">
            <v>Abertura de fuste manual diâmetro de 120 cm</v>
          </cell>
          <cell r="C539" t="str">
            <v>m</v>
          </cell>
          <cell r="D539">
            <v>226.59</v>
          </cell>
          <cell r="E539">
            <v>0</v>
          </cell>
          <cell r="F539">
            <v>226.59</v>
          </cell>
        </row>
        <row r="540">
          <cell r="A540" t="str">
            <v>120912</v>
          </cell>
          <cell r="B540" t="str">
            <v>Abertura de fuste manual diâmetro de 70 cm</v>
          </cell>
          <cell r="C540" t="str">
            <v>m</v>
          </cell>
          <cell r="D540">
            <v>72.33</v>
          </cell>
          <cell r="E540">
            <v>0</v>
          </cell>
          <cell r="F540">
            <v>72.33</v>
          </cell>
        </row>
        <row r="541">
          <cell r="A541" t="str">
            <v>120913</v>
          </cell>
          <cell r="B541" t="str">
            <v>Abertura de fuste manual diâmetro de 60cm</v>
          </cell>
          <cell r="C541" t="str">
            <v>m</v>
          </cell>
          <cell r="D541">
            <v>62.4</v>
          </cell>
          <cell r="E541">
            <v>0</v>
          </cell>
          <cell r="F541">
            <v>62.4</v>
          </cell>
        </row>
        <row r="542">
          <cell r="A542" t="str">
            <v>120950</v>
          </cell>
          <cell r="B542" t="str">
            <v>Alargamento de base a céu aberto</v>
          </cell>
          <cell r="C542" t="str">
            <v>m³</v>
          </cell>
          <cell r="D542">
            <v>259.56</v>
          </cell>
          <cell r="E542">
            <v>0</v>
          </cell>
          <cell r="F542">
            <v>259.56</v>
          </cell>
        </row>
        <row r="543">
          <cell r="A543" t="str">
            <v>121201</v>
          </cell>
          <cell r="B543" t="str">
            <v>Taxa de mobilização para estaca tipo hélice contínua em solo</v>
          </cell>
          <cell r="C543" t="str">
            <v>tx</v>
          </cell>
          <cell r="D543">
            <v>23282</v>
          </cell>
          <cell r="E543">
            <v>0</v>
          </cell>
          <cell r="F543">
            <v>23282</v>
          </cell>
        </row>
        <row r="544">
          <cell r="A544" t="str">
            <v>121202</v>
          </cell>
          <cell r="B544" t="str">
            <v>Estaca tipo hélice contínua, diâmetro de 35 cm em solo</v>
          </cell>
          <cell r="C544" t="str">
            <v>m</v>
          </cell>
          <cell r="D544">
            <v>45.74</v>
          </cell>
          <cell r="E544">
            <v>2.59</v>
          </cell>
          <cell r="F544">
            <v>48.33</v>
          </cell>
        </row>
        <row r="545">
          <cell r="A545" t="str">
            <v>121203</v>
          </cell>
          <cell r="B545" t="str">
            <v>Estaca tipo hélice contínua, diâmetro de 60 cm em solo</v>
          </cell>
          <cell r="C545" t="str">
            <v>m</v>
          </cell>
          <cell r="D545">
            <v>90.18</v>
          </cell>
          <cell r="E545">
            <v>2.59</v>
          </cell>
          <cell r="F545">
            <v>92.77</v>
          </cell>
        </row>
        <row r="546">
          <cell r="A546" t="str">
            <v>121204</v>
          </cell>
          <cell r="B546" t="str">
            <v>Estaca tipo hélice contínua, diâmetro de 30 cm em solo</v>
          </cell>
          <cell r="C546" t="str">
            <v>m</v>
          </cell>
          <cell r="D546">
            <v>38.93</v>
          </cell>
          <cell r="E546">
            <v>2.59</v>
          </cell>
          <cell r="F546">
            <v>41.52</v>
          </cell>
        </row>
        <row r="547">
          <cell r="A547" t="str">
            <v>121205</v>
          </cell>
          <cell r="B547" t="str">
            <v>Estaca tipo hélice contínua, diâmetro de 25 cm em solo</v>
          </cell>
          <cell r="C547" t="str">
            <v>m</v>
          </cell>
          <cell r="D547">
            <v>34.700000000000003</v>
          </cell>
          <cell r="E547">
            <v>2.59</v>
          </cell>
          <cell r="F547">
            <v>37.29</v>
          </cell>
        </row>
        <row r="548">
          <cell r="A548" t="str">
            <v>121206</v>
          </cell>
          <cell r="B548" t="str">
            <v>Estaca tipo hélice contínua, diâmetro de 40 cm em solo</v>
          </cell>
          <cell r="C548" t="str">
            <v>m</v>
          </cell>
          <cell r="D548">
            <v>54.01</v>
          </cell>
          <cell r="E548">
            <v>2.59</v>
          </cell>
          <cell r="F548">
            <v>56.6</v>
          </cell>
        </row>
        <row r="549">
          <cell r="A549" t="str">
            <v>121207</v>
          </cell>
          <cell r="B549" t="str">
            <v>Estaca tipo hélice contínua, diâmetro de 50 cm em solo</v>
          </cell>
          <cell r="C549" t="str">
            <v>m</v>
          </cell>
          <cell r="D549">
            <v>67.59</v>
          </cell>
          <cell r="E549">
            <v>2.59</v>
          </cell>
          <cell r="F549">
            <v>70.180000000000007</v>
          </cell>
        </row>
        <row r="550">
          <cell r="A550" t="str">
            <v>121208</v>
          </cell>
          <cell r="B550" t="str">
            <v>Estaca tipo hélice contínua, diâmetro de 100 cm em solo</v>
          </cell>
          <cell r="C550" t="str">
            <v>m</v>
          </cell>
          <cell r="D550">
            <v>187.58</v>
          </cell>
          <cell r="E550">
            <v>2.59</v>
          </cell>
          <cell r="F550">
            <v>190.17000000000002</v>
          </cell>
        </row>
        <row r="551">
          <cell r="A551" t="str">
            <v>121209</v>
          </cell>
          <cell r="B551" t="str">
            <v>Estaca tipo hélice contínua, diâmetro de 70 cm em solo</v>
          </cell>
          <cell r="C551" t="str">
            <v>m</v>
          </cell>
          <cell r="D551">
            <v>106.75</v>
          </cell>
          <cell r="E551">
            <v>2.59</v>
          </cell>
          <cell r="F551">
            <v>109.34</v>
          </cell>
        </row>
        <row r="552">
          <cell r="A552" t="str">
            <v>121210</v>
          </cell>
          <cell r="B552" t="str">
            <v>Estaca tipo hélice contínua, diâmetro de 80 cm em solo</v>
          </cell>
          <cell r="C552" t="str">
            <v>m</v>
          </cell>
          <cell r="D552">
            <v>124.09</v>
          </cell>
          <cell r="E552">
            <v>2.59</v>
          </cell>
          <cell r="F552">
            <v>126.68</v>
          </cell>
        </row>
        <row r="553">
          <cell r="A553" t="str">
            <v>130102</v>
          </cell>
          <cell r="B553" t="str">
            <v>Laje pré-fabricada mista vigota treliçada/lajota cerâmica - LT 12 (8+4) e capa com concreto de 20MPa</v>
          </cell>
          <cell r="C553" t="str">
            <v>m²</v>
          </cell>
          <cell r="D553">
            <v>53.730000000000004</v>
          </cell>
          <cell r="E553">
            <v>16.68</v>
          </cell>
          <cell r="F553">
            <v>70.41</v>
          </cell>
        </row>
        <row r="554">
          <cell r="A554" t="str">
            <v>130104</v>
          </cell>
          <cell r="B554" t="str">
            <v>Laje pré-fabricada mista vigota treliçada/lajota cerâmica - LT 16 (12+4) e capa com concreto de 20MPa</v>
          </cell>
          <cell r="C554" t="str">
            <v>m²</v>
          </cell>
          <cell r="D554">
            <v>66.45</v>
          </cell>
          <cell r="E554">
            <v>18.23</v>
          </cell>
          <cell r="F554">
            <v>84.68</v>
          </cell>
        </row>
        <row r="555">
          <cell r="A555" t="str">
            <v>130106</v>
          </cell>
          <cell r="B555" t="str">
            <v>Laje pré-fabricada mista vigota treliçada/lajota cerâmica - LT 20 (16+4) e capa com concreto de 20MPa</v>
          </cell>
          <cell r="C555" t="str">
            <v>m²</v>
          </cell>
          <cell r="D555">
            <v>75.739999999999995</v>
          </cell>
          <cell r="E555">
            <v>19.79</v>
          </cell>
          <cell r="F555">
            <v>95.53</v>
          </cell>
        </row>
        <row r="556">
          <cell r="A556" t="str">
            <v>130108</v>
          </cell>
          <cell r="B556" t="str">
            <v>Laje pré-fabricada mista vigota treliçada/lajota cerâmica - LT 24 (20+4) e capa com concreto de 20MPa</v>
          </cell>
          <cell r="C556" t="str">
            <v>m²</v>
          </cell>
          <cell r="D556">
            <v>85.98</v>
          </cell>
          <cell r="E556">
            <v>21.35</v>
          </cell>
          <cell r="F556">
            <v>107.33</v>
          </cell>
        </row>
        <row r="557">
          <cell r="A557" t="str">
            <v>130110</v>
          </cell>
          <cell r="B557" t="str">
            <v>Laje pré-fabricada mista vigota treliçada/lajota cerâmica - LT 30 (24+6) e capa com concreto de 20MPa</v>
          </cell>
          <cell r="C557" t="str">
            <v>m²</v>
          </cell>
          <cell r="D557">
            <v>105.29</v>
          </cell>
          <cell r="E557">
            <v>23.330000000000002</v>
          </cell>
          <cell r="F557">
            <v>128.62</v>
          </cell>
        </row>
        <row r="558">
          <cell r="A558" t="str">
            <v>130112</v>
          </cell>
          <cell r="B558" t="str">
            <v>Laje pré-fabricada mista vigota treliçada/lajota cerâmica - LT 12 (8+4) e capa com concreto de 25MPa</v>
          </cell>
          <cell r="C558" t="str">
            <v>m²</v>
          </cell>
          <cell r="D558">
            <v>54.29</v>
          </cell>
          <cell r="E558">
            <v>16.68</v>
          </cell>
          <cell r="F558">
            <v>70.97</v>
          </cell>
        </row>
        <row r="559">
          <cell r="A559" t="str">
            <v>130114</v>
          </cell>
          <cell r="B559" t="str">
            <v>Laje pré-fabricada mista vigota treliçada/lajota cerâmica - LT 16 (12+4) e capa com concreto de 25MPa</v>
          </cell>
          <cell r="C559" t="str">
            <v>m²</v>
          </cell>
          <cell r="D559">
            <v>67.010000000000005</v>
          </cell>
          <cell r="E559">
            <v>18.23</v>
          </cell>
          <cell r="F559">
            <v>85.24</v>
          </cell>
        </row>
        <row r="560">
          <cell r="A560" t="str">
            <v>130116</v>
          </cell>
          <cell r="B560" t="str">
            <v>Laje pré-fabricada mista vigota treliçada/lajota cerâmica - LT 20 (16+4) e capa com concreto de 25MPa</v>
          </cell>
          <cell r="C560" t="str">
            <v>m²</v>
          </cell>
          <cell r="D560">
            <v>76.3</v>
          </cell>
          <cell r="E560">
            <v>19.79</v>
          </cell>
          <cell r="F560">
            <v>96.09</v>
          </cell>
        </row>
        <row r="561">
          <cell r="A561" t="str">
            <v>130118</v>
          </cell>
          <cell r="B561" t="str">
            <v>Laje pré-fabricada mista vigota treliçada/lajota cerâmica - LT 24 (20+4) e capa com concreto de 25MPa</v>
          </cell>
          <cell r="C561" t="str">
            <v>m²</v>
          </cell>
          <cell r="D561">
            <v>86.54</v>
          </cell>
          <cell r="E561">
            <v>21.35</v>
          </cell>
          <cell r="F561">
            <v>107.89</v>
          </cell>
        </row>
        <row r="562">
          <cell r="A562" t="str">
            <v>130120</v>
          </cell>
          <cell r="B562" t="str">
            <v>Laje pré-fabricada mista vigota treliçada/lajota cerâmica - LT 30 (24+6) e capa com concreto de 25MPa</v>
          </cell>
          <cell r="C562" t="str">
            <v>m²</v>
          </cell>
          <cell r="D562">
            <v>106.13</v>
          </cell>
          <cell r="E562">
            <v>23.330000000000002</v>
          </cell>
          <cell r="F562">
            <v>129.46</v>
          </cell>
        </row>
        <row r="563">
          <cell r="A563" t="str">
            <v>130202</v>
          </cell>
          <cell r="B563" t="str">
            <v>Laje pré-fabricada mista vigota protendida/lajota cerâmica - LP 10 (7+3) e capa com concreto de 20MPa</v>
          </cell>
          <cell r="C563" t="str">
            <v>m²</v>
          </cell>
          <cell r="D563">
            <v>72.67</v>
          </cell>
          <cell r="E563">
            <v>16.68</v>
          </cell>
          <cell r="F563">
            <v>89.350000000000009</v>
          </cell>
        </row>
        <row r="564">
          <cell r="A564" t="str">
            <v>130204</v>
          </cell>
          <cell r="B564" t="str">
            <v>Laje pré-fabricada mista vigota protendida/lajota cerâmica - LP 12 (8+4) e capa com concreto de 20MPa</v>
          </cell>
          <cell r="C564" t="str">
            <v>m²</v>
          </cell>
          <cell r="D564">
            <v>72.67</v>
          </cell>
          <cell r="E564">
            <v>18.23</v>
          </cell>
          <cell r="F564">
            <v>90.9</v>
          </cell>
        </row>
        <row r="565">
          <cell r="A565" t="str">
            <v>130206</v>
          </cell>
          <cell r="B565" t="str">
            <v>Laje pré-fabricada mista vigota protendida/lajota cerâmica - LP 16 (12+4) e capa com concreto de 20MPa</v>
          </cell>
          <cell r="C565" t="str">
            <v>m²</v>
          </cell>
          <cell r="D565">
            <v>79.44</v>
          </cell>
          <cell r="E565">
            <v>19.79</v>
          </cell>
          <cell r="F565">
            <v>99.23</v>
          </cell>
        </row>
        <row r="566">
          <cell r="A566" t="str">
            <v>130208</v>
          </cell>
          <cell r="B566" t="str">
            <v>Laje pré-fabricada mista vigota protendida/lajota cerâmica - LP 20 (16+4) e capa com concreto de 20MPa</v>
          </cell>
          <cell r="C566" t="str">
            <v>m²</v>
          </cell>
          <cell r="D566">
            <v>85.01</v>
          </cell>
          <cell r="E566">
            <v>21.35</v>
          </cell>
          <cell r="F566">
            <v>106.36</v>
          </cell>
        </row>
        <row r="567">
          <cell r="A567" t="str">
            <v>130210</v>
          </cell>
          <cell r="B567" t="str">
            <v>Laje pré-fabricada mista vigota protendida/lajota cerâmica - LP 25 (20+5) e capa com concreto de 20MPa</v>
          </cell>
          <cell r="C567" t="str">
            <v>m²</v>
          </cell>
          <cell r="D567">
            <v>94.27</v>
          </cell>
          <cell r="E567">
            <v>23.43</v>
          </cell>
          <cell r="F567">
            <v>117.7</v>
          </cell>
        </row>
        <row r="568">
          <cell r="A568" t="str">
            <v>130212</v>
          </cell>
          <cell r="B568" t="str">
            <v>Laje pré-fabricada mista vigota protendida/lajota cerâmica - LP 10 (7+3) e capa com concreto de 25MPa</v>
          </cell>
          <cell r="C568" t="str">
            <v>m²</v>
          </cell>
          <cell r="D568">
            <v>73.23</v>
          </cell>
          <cell r="E568">
            <v>16.68</v>
          </cell>
          <cell r="F568">
            <v>89.91</v>
          </cell>
        </row>
        <row r="569">
          <cell r="A569" t="str">
            <v>130214</v>
          </cell>
          <cell r="B569" t="str">
            <v>Laje pré-fabricada mista vigota protendida/lajota cerâmica - LP 12 (8+4) e capa com concreto de 25MPa</v>
          </cell>
          <cell r="C569" t="str">
            <v>m²</v>
          </cell>
          <cell r="D569">
            <v>73.23</v>
          </cell>
          <cell r="E569">
            <v>18.23</v>
          </cell>
          <cell r="F569">
            <v>91.460000000000008</v>
          </cell>
        </row>
        <row r="570">
          <cell r="A570" t="str">
            <v>130216</v>
          </cell>
          <cell r="B570" t="str">
            <v>Laje pré-fabricada mista vigota protendida/lajota cerâmica - LP 16 (12+4) e capa com concreto de 25MPa</v>
          </cell>
          <cell r="C570" t="str">
            <v>m²</v>
          </cell>
          <cell r="D570">
            <v>80</v>
          </cell>
          <cell r="E570">
            <v>19.79</v>
          </cell>
          <cell r="F570">
            <v>99.79</v>
          </cell>
        </row>
        <row r="571">
          <cell r="A571" t="str">
            <v>130218</v>
          </cell>
          <cell r="B571" t="str">
            <v>Laje pré-fabricada mista vigota protendida/lajota cerâmica - LP 20 (16+4) e capa com concreto de 25MPa</v>
          </cell>
          <cell r="C571" t="str">
            <v>m²</v>
          </cell>
          <cell r="D571">
            <v>85.570000000000007</v>
          </cell>
          <cell r="E571">
            <v>21.35</v>
          </cell>
          <cell r="F571">
            <v>106.92</v>
          </cell>
        </row>
        <row r="572">
          <cell r="A572" t="str">
            <v>130220</v>
          </cell>
          <cell r="B572" t="str">
            <v>Laje pré-fabricada mista vigota protendida/lajota cerâmica - LP 25 (20+5) e capa com concreto de 25MPa</v>
          </cell>
          <cell r="C572" t="str">
            <v>m²</v>
          </cell>
          <cell r="D572">
            <v>95.87</v>
          </cell>
          <cell r="E572">
            <v>23.330000000000002</v>
          </cell>
          <cell r="F572">
            <v>119.2</v>
          </cell>
        </row>
        <row r="573">
          <cell r="A573" t="str">
            <v>130311</v>
          </cell>
          <cell r="B573" t="str">
            <v>Laje em painel pré-fabricado protendido alveolar, espessura 9 cm</v>
          </cell>
          <cell r="C573" t="str">
            <v>m²</v>
          </cell>
          <cell r="D573">
            <v>115.10000000000001</v>
          </cell>
          <cell r="E573">
            <v>4.21</v>
          </cell>
          <cell r="F573">
            <v>119.31</v>
          </cell>
        </row>
        <row r="574">
          <cell r="A574" t="str">
            <v>130313</v>
          </cell>
          <cell r="B574" t="str">
            <v>Laje em painel pré-fabricado protendido alveolar, espessura 12 cm</v>
          </cell>
          <cell r="C574" t="str">
            <v>m²</v>
          </cell>
          <cell r="D574">
            <v>131.16999999999999</v>
          </cell>
          <cell r="E574">
            <v>4.21</v>
          </cell>
          <cell r="F574">
            <v>135.38</v>
          </cell>
        </row>
        <row r="575">
          <cell r="A575" t="str">
            <v>130315</v>
          </cell>
          <cell r="B575" t="str">
            <v>Laje em painel pré-fabricado protendido alveolar, espessura 20 cm</v>
          </cell>
          <cell r="C575" t="str">
            <v>m²</v>
          </cell>
          <cell r="D575">
            <v>173.21</v>
          </cell>
          <cell r="E575">
            <v>4.21</v>
          </cell>
          <cell r="F575">
            <v>177.42000000000002</v>
          </cell>
        </row>
        <row r="576">
          <cell r="A576" t="str">
            <v>130316</v>
          </cell>
          <cell r="B576" t="str">
            <v>Laje em painel pré-fabricado protendido alveolar, espessura 25 cm</v>
          </cell>
          <cell r="C576" t="str">
            <v>m²</v>
          </cell>
          <cell r="D576">
            <v>215.92000000000002</v>
          </cell>
          <cell r="E576">
            <v>4.21</v>
          </cell>
          <cell r="F576">
            <v>220.13</v>
          </cell>
        </row>
        <row r="577">
          <cell r="A577" t="str">
            <v>130317</v>
          </cell>
          <cell r="B577" t="str">
            <v>Laje em painel pré-fabricado protendido alveolar, espessura 16 cm</v>
          </cell>
          <cell r="C577" t="str">
            <v>m²</v>
          </cell>
          <cell r="D577">
            <v>153.69999999999999</v>
          </cell>
          <cell r="E577">
            <v>4.21</v>
          </cell>
          <cell r="F577">
            <v>157.91</v>
          </cell>
        </row>
        <row r="578">
          <cell r="A578" t="str">
            <v>130505</v>
          </cell>
          <cell r="B578" t="str">
            <v>Pré-laje em painel pré-fabricado treliçado, com EPS, H= 25 cm</v>
          </cell>
          <cell r="C578" t="str">
            <v>m²</v>
          </cell>
          <cell r="D578">
            <v>102.9</v>
          </cell>
          <cell r="E578">
            <v>5.8</v>
          </cell>
          <cell r="F578">
            <v>108.7</v>
          </cell>
        </row>
        <row r="579">
          <cell r="A579" t="str">
            <v>130506</v>
          </cell>
          <cell r="B579" t="str">
            <v>Pré-laje em painel pré-fabricado treliçado, com EPS, H= 20 cm</v>
          </cell>
          <cell r="C579" t="str">
            <v>m²</v>
          </cell>
          <cell r="D579">
            <v>84.87</v>
          </cell>
          <cell r="E579">
            <v>5.69</v>
          </cell>
          <cell r="F579">
            <v>90.56</v>
          </cell>
        </row>
        <row r="580">
          <cell r="A580" t="str">
            <v>130507</v>
          </cell>
          <cell r="B580" t="str">
            <v>Pré-laje em painel pré-fabricado treliçado, com EPS, H= 12 cm</v>
          </cell>
          <cell r="C580" t="str">
            <v>m²</v>
          </cell>
          <cell r="D580">
            <v>68.27</v>
          </cell>
          <cell r="E580">
            <v>5.15</v>
          </cell>
          <cell r="F580">
            <v>73.42</v>
          </cell>
        </row>
        <row r="581">
          <cell r="A581" t="str">
            <v>130508</v>
          </cell>
          <cell r="B581" t="str">
            <v>Pré-laje em painel pré-fabricado treliçado, com EPS, H= 8 cm</v>
          </cell>
          <cell r="C581" t="str">
            <v>m²</v>
          </cell>
          <cell r="D581">
            <v>58.88</v>
          </cell>
          <cell r="E581">
            <v>4.88</v>
          </cell>
          <cell r="F581">
            <v>63.76</v>
          </cell>
        </row>
        <row r="582">
          <cell r="A582" t="str">
            <v>130509</v>
          </cell>
          <cell r="B582" t="str">
            <v>Pré-laje em painel pré-fabricado treliçado, com EPS, H= 16 cm</v>
          </cell>
          <cell r="C582" t="str">
            <v>m²</v>
          </cell>
          <cell r="D582">
            <v>76.180000000000007</v>
          </cell>
          <cell r="E582">
            <v>5.42</v>
          </cell>
          <cell r="F582">
            <v>81.599999999999994</v>
          </cell>
        </row>
        <row r="583">
          <cell r="A583" t="str">
            <v>130510</v>
          </cell>
          <cell r="B583" t="str">
            <v>Pré-laje em painel pré-fabricado treliçado, H= 8 cm</v>
          </cell>
          <cell r="C583" t="str">
            <v>m²</v>
          </cell>
          <cell r="D583">
            <v>52.050000000000004</v>
          </cell>
          <cell r="E583">
            <v>4.88</v>
          </cell>
          <cell r="F583">
            <v>56.93</v>
          </cell>
        </row>
        <row r="584">
          <cell r="A584" t="str">
            <v>130511</v>
          </cell>
          <cell r="B584" t="str">
            <v>Pré-laje em painel pré-fabricado treliçado, H= 12 cm</v>
          </cell>
          <cell r="C584" t="str">
            <v>m²</v>
          </cell>
          <cell r="D584">
            <v>59.01</v>
          </cell>
          <cell r="E584">
            <v>5.15</v>
          </cell>
          <cell r="F584">
            <v>64.16</v>
          </cell>
        </row>
        <row r="585">
          <cell r="A585" t="str">
            <v>130514</v>
          </cell>
          <cell r="B585" t="str">
            <v>Pré-laje em painel pré-fabricado treliçado, H= 10 cm</v>
          </cell>
          <cell r="C585" t="str">
            <v>m²</v>
          </cell>
          <cell r="D585">
            <v>57.33</v>
          </cell>
          <cell r="E585">
            <v>5.01</v>
          </cell>
          <cell r="F585">
            <v>62.34</v>
          </cell>
        </row>
        <row r="586">
          <cell r="A586" t="str">
            <v>130515</v>
          </cell>
          <cell r="B586" t="str">
            <v>Pré-laje em painel pré-fabricado treliçado, H= 16 cm</v>
          </cell>
          <cell r="C586" t="str">
            <v>m²</v>
          </cell>
          <cell r="D586">
            <v>66.010000000000005</v>
          </cell>
          <cell r="E586">
            <v>5.42</v>
          </cell>
          <cell r="F586">
            <v>71.430000000000007</v>
          </cell>
        </row>
        <row r="587">
          <cell r="A587" t="str">
            <v>130516</v>
          </cell>
          <cell r="B587" t="str">
            <v>Pré-laje em painel pré-fabricado treliçado, H= 20 cm</v>
          </cell>
          <cell r="C587" t="str">
            <v>m²</v>
          </cell>
          <cell r="D587">
            <v>72.150000000000006</v>
          </cell>
          <cell r="E587">
            <v>5.69</v>
          </cell>
          <cell r="F587">
            <v>77.84</v>
          </cell>
        </row>
        <row r="588">
          <cell r="A588" t="str">
            <v>130517</v>
          </cell>
          <cell r="B588" t="str">
            <v>Pré-laje em painel pré-fabricado treliçado, H= 24 cm</v>
          </cell>
          <cell r="C588" t="str">
            <v>m²</v>
          </cell>
          <cell r="D588">
            <v>85.24</v>
          </cell>
          <cell r="E588">
            <v>5.8</v>
          </cell>
          <cell r="F588">
            <v>91.04</v>
          </cell>
        </row>
        <row r="589">
          <cell r="A589" t="str">
            <v>140102</v>
          </cell>
          <cell r="B589" t="str">
            <v>Alvenaria de embasamento em tijolo maciço comum</v>
          </cell>
          <cell r="C589" t="str">
            <v>m³</v>
          </cell>
          <cell r="D589">
            <v>196.55</v>
          </cell>
          <cell r="E589">
            <v>166.92000000000002</v>
          </cell>
          <cell r="F589">
            <v>363.47</v>
          </cell>
        </row>
        <row r="590">
          <cell r="A590" t="str">
            <v>140104</v>
          </cell>
          <cell r="B590" t="str">
            <v>Alvenaria de embasamento em bloco de concreto com 9 cm</v>
          </cell>
          <cell r="C590" t="str">
            <v>m²</v>
          </cell>
          <cell r="D590">
            <v>22.54</v>
          </cell>
          <cell r="E590">
            <v>20.55</v>
          </cell>
          <cell r="F590">
            <v>43.09</v>
          </cell>
        </row>
        <row r="591">
          <cell r="A591" t="str">
            <v>140105</v>
          </cell>
          <cell r="B591" t="str">
            <v>Alvenaria de embasamento em bloco de concreto com 14 cm</v>
          </cell>
          <cell r="C591" t="str">
            <v>m²</v>
          </cell>
          <cell r="D591">
            <v>26.3</v>
          </cell>
          <cell r="E591">
            <v>21.5</v>
          </cell>
          <cell r="F591">
            <v>47.800000000000004</v>
          </cell>
        </row>
        <row r="592">
          <cell r="A592" t="str">
            <v>140106</v>
          </cell>
          <cell r="B592" t="str">
            <v>Alvenaria de embasamento em bloco de concreto com 19 cm</v>
          </cell>
          <cell r="C592" t="str">
            <v>m²</v>
          </cell>
          <cell r="D592">
            <v>35.979999999999997</v>
          </cell>
          <cell r="E592">
            <v>22.69</v>
          </cell>
          <cell r="F592">
            <v>58.67</v>
          </cell>
        </row>
        <row r="593">
          <cell r="A593" t="str">
            <v>140202</v>
          </cell>
          <cell r="B593" t="str">
            <v>Alvenaria de elevação de 1/4 tijolo maciço comum</v>
          </cell>
          <cell r="C593" t="str">
            <v>m²</v>
          </cell>
          <cell r="D593">
            <v>10.93</v>
          </cell>
          <cell r="E593">
            <v>22.44</v>
          </cell>
          <cell r="F593">
            <v>33.369999999999997</v>
          </cell>
        </row>
        <row r="594">
          <cell r="A594" t="str">
            <v>140203</v>
          </cell>
          <cell r="B594" t="str">
            <v>Alvenaria de elevação de 1/2 tijolo maciço comum</v>
          </cell>
          <cell r="C594" t="str">
            <v>m²</v>
          </cell>
          <cell r="D594">
            <v>23.12</v>
          </cell>
          <cell r="E594">
            <v>34.6</v>
          </cell>
          <cell r="F594">
            <v>57.72</v>
          </cell>
        </row>
        <row r="595">
          <cell r="A595" t="str">
            <v>140204</v>
          </cell>
          <cell r="B595" t="str">
            <v>Alvenaria de elevação de 1 tijolo maciço comum</v>
          </cell>
          <cell r="C595" t="str">
            <v>m²</v>
          </cell>
          <cell r="D595">
            <v>48.14</v>
          </cell>
          <cell r="E595">
            <v>57.54</v>
          </cell>
          <cell r="F595">
            <v>105.68</v>
          </cell>
        </row>
        <row r="596">
          <cell r="A596" t="str">
            <v>140205</v>
          </cell>
          <cell r="B596" t="str">
            <v>Alvenaria de elevação de 1 1/2 tijolo maciço comum</v>
          </cell>
          <cell r="C596" t="str">
            <v>m²</v>
          </cell>
          <cell r="D596">
            <v>71.349999999999994</v>
          </cell>
          <cell r="E596">
            <v>71.89</v>
          </cell>
          <cell r="F596">
            <v>143.24</v>
          </cell>
        </row>
        <row r="597">
          <cell r="A597" t="str">
            <v>140207</v>
          </cell>
          <cell r="B597" t="str">
            <v>Alvenaria de elevação de 1/2 tijolo maciço aparente</v>
          </cell>
          <cell r="C597" t="str">
            <v>m²</v>
          </cell>
          <cell r="D597">
            <v>62.32</v>
          </cell>
          <cell r="E597">
            <v>46.36</v>
          </cell>
          <cell r="F597">
            <v>108.68</v>
          </cell>
        </row>
        <row r="598">
          <cell r="A598" t="str">
            <v>140208</v>
          </cell>
          <cell r="B598" t="str">
            <v>Alvenaria de elevação de 1 tijolo maciço aparente</v>
          </cell>
          <cell r="C598" t="str">
            <v>m²</v>
          </cell>
          <cell r="D598">
            <v>126.54</v>
          </cell>
          <cell r="E598">
            <v>69.3</v>
          </cell>
          <cell r="F598">
            <v>195.84</v>
          </cell>
        </row>
        <row r="599">
          <cell r="A599" t="str">
            <v>140302</v>
          </cell>
          <cell r="B599" t="str">
            <v>Alvenaria de elevação de 1/4 tijolo laminado</v>
          </cell>
          <cell r="C599" t="str">
            <v>m²</v>
          </cell>
          <cell r="D599">
            <v>40.21</v>
          </cell>
          <cell r="E599">
            <v>34.200000000000003</v>
          </cell>
          <cell r="F599">
            <v>74.41</v>
          </cell>
        </row>
        <row r="600">
          <cell r="A600" t="str">
            <v>140304</v>
          </cell>
          <cell r="B600" t="str">
            <v>Alvenaria de elevação de 1/2 tijolo laminado</v>
          </cell>
          <cell r="C600" t="str">
            <v>m²</v>
          </cell>
          <cell r="D600">
            <v>83.320000000000007</v>
          </cell>
          <cell r="E600">
            <v>46.36</v>
          </cell>
          <cell r="F600">
            <v>129.68</v>
          </cell>
        </row>
        <row r="601">
          <cell r="A601" t="str">
            <v>140306</v>
          </cell>
          <cell r="B601" t="str">
            <v>Alvenaria de elevação de 1 tijolo laminado</v>
          </cell>
          <cell r="C601" t="str">
            <v>m²</v>
          </cell>
          <cell r="D601">
            <v>168.54</v>
          </cell>
          <cell r="E601">
            <v>69.3</v>
          </cell>
          <cell r="F601">
            <v>237.84</v>
          </cell>
        </row>
        <row r="602">
          <cell r="A602" t="str">
            <v>140420</v>
          </cell>
          <cell r="B602" t="str">
            <v>Alvenaria de bloco cerâmico de vedação, uso revestido, de 9 cm</v>
          </cell>
          <cell r="C602" t="str">
            <v>m²</v>
          </cell>
          <cell r="D602">
            <v>21.11</v>
          </cell>
          <cell r="E602">
            <v>14.950000000000001</v>
          </cell>
          <cell r="F602">
            <v>36.06</v>
          </cell>
        </row>
        <row r="603">
          <cell r="A603" t="str">
            <v>140421</v>
          </cell>
          <cell r="B603" t="str">
            <v>Alvenaria de bloco cerâmico de vedação, uso revestido, de 14 cm</v>
          </cell>
          <cell r="C603" t="str">
            <v>m²</v>
          </cell>
          <cell r="D603">
            <v>26.76</v>
          </cell>
          <cell r="E603">
            <v>16.29</v>
          </cell>
          <cell r="F603">
            <v>43.050000000000004</v>
          </cell>
        </row>
        <row r="604">
          <cell r="A604" t="str">
            <v>140422</v>
          </cell>
          <cell r="B604" t="str">
            <v>Alvenaria de bloco cerâmico de vedação, uso revestido, de 19 cm</v>
          </cell>
          <cell r="C604" t="str">
            <v>m²</v>
          </cell>
          <cell r="D604">
            <v>33.25</v>
          </cell>
          <cell r="E604">
            <v>17.54</v>
          </cell>
          <cell r="F604">
            <v>50.79</v>
          </cell>
        </row>
        <row r="605">
          <cell r="A605" t="str">
            <v>140505</v>
          </cell>
          <cell r="B605" t="str">
            <v>Alvenaria de bloco cerâmico estrutural, uso revestido, de 14 cm</v>
          </cell>
          <cell r="C605" t="str">
            <v>m²</v>
          </cell>
          <cell r="D605">
            <v>29.080000000000002</v>
          </cell>
          <cell r="E605">
            <v>21.5</v>
          </cell>
          <cell r="F605">
            <v>50.58</v>
          </cell>
        </row>
        <row r="606">
          <cell r="A606" t="str">
            <v>140506</v>
          </cell>
          <cell r="B606" t="str">
            <v>Alvenaria de bloco cerâmico estrutural, uso revestido, de 19 cm</v>
          </cell>
          <cell r="C606" t="str">
            <v>m²</v>
          </cell>
          <cell r="D606">
            <v>36.06</v>
          </cell>
          <cell r="E606">
            <v>22.69</v>
          </cell>
          <cell r="F606">
            <v>58.75</v>
          </cell>
        </row>
        <row r="607">
          <cell r="A607" t="str">
            <v>141010</v>
          </cell>
          <cell r="B607" t="str">
            <v>Alvenaria de bloco de concreto de vedação, uso revestido, de 9 cm</v>
          </cell>
          <cell r="C607" t="str">
            <v>m²</v>
          </cell>
          <cell r="D607">
            <v>22.07</v>
          </cell>
          <cell r="E607">
            <v>14.85</v>
          </cell>
          <cell r="F607">
            <v>36.92</v>
          </cell>
        </row>
        <row r="608">
          <cell r="A608" t="str">
            <v>141011</v>
          </cell>
          <cell r="B608" t="str">
            <v>Alvenaria de bloco de concreto de vedação, uso revestido, de 14 cm</v>
          </cell>
          <cell r="C608" t="str">
            <v>m²</v>
          </cell>
          <cell r="D608">
            <v>25.53</v>
          </cell>
          <cell r="E608">
            <v>15.030000000000001</v>
          </cell>
          <cell r="F608">
            <v>40.56</v>
          </cell>
        </row>
        <row r="609">
          <cell r="A609" t="str">
            <v>141012</v>
          </cell>
          <cell r="B609" t="str">
            <v>Alvenaria de bloco de concreto de vedação, uso revestido, de 19 cm</v>
          </cell>
          <cell r="C609" t="str">
            <v>m²</v>
          </cell>
          <cell r="D609">
            <v>34.86</v>
          </cell>
          <cell r="E609">
            <v>17.34</v>
          </cell>
          <cell r="F609">
            <v>52.2</v>
          </cell>
        </row>
        <row r="610">
          <cell r="A610" t="str">
            <v>141013</v>
          </cell>
          <cell r="B610" t="str">
            <v>Alvenaria de bloco de concreto de vedação, uso aparente, de 9 cm</v>
          </cell>
          <cell r="C610" t="str">
            <v>m²</v>
          </cell>
          <cell r="D610">
            <v>22.48</v>
          </cell>
          <cell r="E610">
            <v>19.36</v>
          </cell>
          <cell r="F610">
            <v>41.84</v>
          </cell>
        </row>
        <row r="611">
          <cell r="A611" t="str">
            <v>141014</v>
          </cell>
          <cell r="B611" t="str">
            <v>Alvenaria de bloco de concreto de vedação, uso aparente, de 14 cm</v>
          </cell>
          <cell r="C611" t="str">
            <v>m²</v>
          </cell>
          <cell r="D611">
            <v>24.88</v>
          </cell>
          <cell r="E611">
            <v>20.82</v>
          </cell>
          <cell r="F611">
            <v>45.7</v>
          </cell>
        </row>
        <row r="612">
          <cell r="A612" t="str">
            <v>141015</v>
          </cell>
          <cell r="B612" t="str">
            <v>Alvenaria de bloco de concreto de vedação, uso aparente, de 19 cm</v>
          </cell>
          <cell r="C612" t="str">
            <v>m²</v>
          </cell>
          <cell r="D612">
            <v>35.119999999999997</v>
          </cell>
          <cell r="E612">
            <v>22.29</v>
          </cell>
          <cell r="F612">
            <v>57.410000000000004</v>
          </cell>
        </row>
        <row r="613">
          <cell r="A613" t="str">
            <v>141122</v>
          </cell>
          <cell r="B613" t="str">
            <v>Alvenaria de bloco de concreto estrutural, uso revestido, de 14 cm</v>
          </cell>
          <cell r="C613" t="str">
            <v>m²</v>
          </cell>
          <cell r="D613">
            <v>29.150000000000002</v>
          </cell>
          <cell r="E613">
            <v>18.25</v>
          </cell>
          <cell r="F613">
            <v>47.4</v>
          </cell>
        </row>
        <row r="614">
          <cell r="A614" t="str">
            <v>141123</v>
          </cell>
          <cell r="B614" t="str">
            <v>Alvenaria de bloco de concreto estrutural, uso revestido, de 19 cm</v>
          </cell>
          <cell r="C614" t="str">
            <v>m²</v>
          </cell>
          <cell r="D614">
            <v>38.58</v>
          </cell>
          <cell r="E614">
            <v>18.63</v>
          </cell>
          <cell r="F614">
            <v>57.21</v>
          </cell>
        </row>
        <row r="615">
          <cell r="A615" t="str">
            <v>141124</v>
          </cell>
          <cell r="B615" t="str">
            <v>Alvenaria de bloco de concreto estrutural, uso aparente, de 14 cm</v>
          </cell>
          <cell r="C615" t="str">
            <v>m²</v>
          </cell>
          <cell r="D615">
            <v>32.42</v>
          </cell>
          <cell r="E615">
            <v>18.25</v>
          </cell>
          <cell r="F615">
            <v>50.67</v>
          </cell>
        </row>
        <row r="616">
          <cell r="A616" t="str">
            <v>141125</v>
          </cell>
          <cell r="B616" t="str">
            <v>Alvenaria de bloco de concreto estrutural, uso aparente, de 19 cm</v>
          </cell>
          <cell r="C616" t="str">
            <v>m²</v>
          </cell>
          <cell r="D616">
            <v>40.020000000000003</v>
          </cell>
          <cell r="E616">
            <v>18.63</v>
          </cell>
          <cell r="F616">
            <v>58.65</v>
          </cell>
        </row>
        <row r="617">
          <cell r="A617" t="str">
            <v>141126</v>
          </cell>
          <cell r="B617" t="str">
            <v>Alvenaria de bloco de concreto estrutural, uso aparente, de 14 cm - classe A</v>
          </cell>
          <cell r="C617" t="str">
            <v>m²</v>
          </cell>
          <cell r="D617">
            <v>35.700000000000003</v>
          </cell>
          <cell r="E617">
            <v>18.25</v>
          </cell>
          <cell r="F617">
            <v>53.95</v>
          </cell>
        </row>
        <row r="618">
          <cell r="A618" t="str">
            <v>141127</v>
          </cell>
          <cell r="B618" t="str">
            <v>Alvenaria de bloco de concreto estrutural, uso aparente, de 19 cm - classe A</v>
          </cell>
          <cell r="C618" t="str">
            <v>m²</v>
          </cell>
          <cell r="D618">
            <v>45</v>
          </cell>
          <cell r="E618">
            <v>18.63</v>
          </cell>
          <cell r="F618">
            <v>63.63</v>
          </cell>
        </row>
        <row r="619">
          <cell r="A619" t="str">
            <v>141506</v>
          </cell>
          <cell r="B619" t="str">
            <v>Alvenaria em bloco de concreto celular autoclavado, uso revestido, de 9/10 cm - classe C 25</v>
          </cell>
          <cell r="C619" t="str">
            <v>m²</v>
          </cell>
          <cell r="D619">
            <v>43.99</v>
          </cell>
          <cell r="E619">
            <v>7.45</v>
          </cell>
          <cell r="F619">
            <v>51.44</v>
          </cell>
        </row>
        <row r="620">
          <cell r="A620" t="str">
            <v>141510</v>
          </cell>
          <cell r="B620" t="str">
            <v>Alvenaria em bloco de concreto celular autoclavado, uso revestido, de 11/12,5 cm - classe C 25</v>
          </cell>
          <cell r="C620" t="str">
            <v>m²</v>
          </cell>
          <cell r="D620">
            <v>57.69</v>
          </cell>
          <cell r="E620">
            <v>7.6000000000000005</v>
          </cell>
          <cell r="F620">
            <v>65.290000000000006</v>
          </cell>
        </row>
        <row r="621">
          <cell r="A621" t="str">
            <v>141512</v>
          </cell>
          <cell r="B621" t="str">
            <v>Alvenaria em bloco de concreto celular autoclavado, uso revestido, de 14/15 cm - classe C 25</v>
          </cell>
          <cell r="C621" t="str">
            <v>m²</v>
          </cell>
          <cell r="D621">
            <v>69.19</v>
          </cell>
          <cell r="E621">
            <v>7.74</v>
          </cell>
          <cell r="F621">
            <v>76.930000000000007</v>
          </cell>
        </row>
        <row r="622">
          <cell r="A622" t="str">
            <v>141514</v>
          </cell>
          <cell r="B622" t="str">
            <v>Alvenaria em bloco de concreto celular autoclavado, uso revestido, de 19/20 cm - classe C 25</v>
          </cell>
          <cell r="C622" t="str">
            <v>m²</v>
          </cell>
          <cell r="D622">
            <v>93.75</v>
          </cell>
          <cell r="E622">
            <v>8.0299999999999994</v>
          </cell>
          <cell r="F622">
            <v>101.78</v>
          </cell>
        </row>
        <row r="623">
          <cell r="A623" t="str">
            <v>142001</v>
          </cell>
          <cell r="B623" t="str">
            <v>Vergas, contravergas e pilaretes de concreto armado</v>
          </cell>
          <cell r="C623" t="str">
            <v>m³</v>
          </cell>
          <cell r="D623">
            <v>449.71000000000004</v>
          </cell>
          <cell r="E623">
            <v>402.85</v>
          </cell>
          <cell r="F623">
            <v>852.56000000000006</v>
          </cell>
        </row>
        <row r="624">
          <cell r="A624" t="str">
            <v>142002</v>
          </cell>
          <cell r="B624" t="str">
            <v>Cimalha em concreto com pingadeira</v>
          </cell>
          <cell r="C624" t="str">
            <v>m</v>
          </cell>
          <cell r="D624">
            <v>2.0699999999999998</v>
          </cell>
          <cell r="E624">
            <v>3.59</v>
          </cell>
          <cell r="F624">
            <v>5.66</v>
          </cell>
        </row>
        <row r="625">
          <cell r="A625" t="str">
            <v>142504</v>
          </cell>
          <cell r="B625" t="str">
            <v>Alvenaria em bloco de vidro com armação</v>
          </cell>
          <cell r="C625" t="str">
            <v>m²</v>
          </cell>
          <cell r="D625">
            <v>304.13</v>
          </cell>
          <cell r="E625">
            <v>56.75</v>
          </cell>
          <cell r="F625">
            <v>360.88</v>
          </cell>
        </row>
        <row r="626">
          <cell r="A626" t="str">
            <v>142803</v>
          </cell>
          <cell r="B626" t="str">
            <v>Elemento vazado em concreto, tipo quadriculado - 39 x 39 x 10 cm</v>
          </cell>
          <cell r="C626" t="str">
            <v>m²</v>
          </cell>
          <cell r="D626">
            <v>65.72</v>
          </cell>
          <cell r="E626">
            <v>32.020000000000003</v>
          </cell>
          <cell r="F626">
            <v>97.740000000000009</v>
          </cell>
        </row>
        <row r="627">
          <cell r="A627" t="str">
            <v>142806</v>
          </cell>
          <cell r="B627" t="str">
            <v>Elemento vazado em concreto, tipo veneziana - 39 x 10 x 10 cm</v>
          </cell>
          <cell r="C627" t="str">
            <v>m²</v>
          </cell>
          <cell r="D627">
            <v>119.03</v>
          </cell>
          <cell r="E627">
            <v>68.39</v>
          </cell>
          <cell r="F627">
            <v>187.42000000000002</v>
          </cell>
        </row>
        <row r="628">
          <cell r="A628" t="str">
            <v>142810</v>
          </cell>
          <cell r="B628" t="str">
            <v>Elemento vazado em vidro tipo veneziana capelinha - 20 x 10 x 10 cm</v>
          </cell>
          <cell r="C628" t="str">
            <v>m²</v>
          </cell>
          <cell r="D628">
            <v>884.43000000000006</v>
          </cell>
          <cell r="E628">
            <v>86.84</v>
          </cell>
          <cell r="F628">
            <v>971.27</v>
          </cell>
        </row>
        <row r="629">
          <cell r="A629" t="str">
            <v>142811</v>
          </cell>
          <cell r="B629" t="str">
            <v>Elemento vazado em concreto, tipo veneziana - 39 x 39 x 10 cm</v>
          </cell>
          <cell r="C629" t="str">
            <v>m²</v>
          </cell>
          <cell r="D629">
            <v>119.88</v>
          </cell>
          <cell r="E629">
            <v>32.03</v>
          </cell>
          <cell r="F629">
            <v>151.91</v>
          </cell>
        </row>
        <row r="630">
          <cell r="A630" t="str">
            <v>142812</v>
          </cell>
          <cell r="B630" t="str">
            <v>Elemento vazado em vidro tipo veneziana - 20 x 10 x 10 cm</v>
          </cell>
          <cell r="C630" t="str">
            <v>m²</v>
          </cell>
          <cell r="D630">
            <v>766.43000000000006</v>
          </cell>
          <cell r="E630">
            <v>86.84</v>
          </cell>
          <cell r="F630">
            <v>853.27</v>
          </cell>
        </row>
        <row r="631">
          <cell r="A631" t="str">
            <v>142814</v>
          </cell>
          <cell r="B631" t="str">
            <v>Elemento vazado em vidro tipo veneziana - 20 x 20 x 6 cm</v>
          </cell>
          <cell r="C631" t="str">
            <v>m²</v>
          </cell>
          <cell r="D631">
            <v>470.11</v>
          </cell>
          <cell r="E631">
            <v>57.660000000000004</v>
          </cell>
          <cell r="F631">
            <v>527.77</v>
          </cell>
        </row>
        <row r="632">
          <cell r="A632" t="str">
            <v>143001</v>
          </cell>
          <cell r="B632" t="str">
            <v>Divisória em placas de granito com espessura de 3 cm</v>
          </cell>
          <cell r="C632" t="str">
            <v>m²</v>
          </cell>
          <cell r="D632">
            <v>573.79</v>
          </cell>
          <cell r="E632">
            <v>37.409999999999997</v>
          </cell>
          <cell r="F632">
            <v>611.20000000000005</v>
          </cell>
        </row>
        <row r="633">
          <cell r="A633" t="str">
            <v>143002</v>
          </cell>
          <cell r="B633" t="str">
            <v>Divisória em placas de granilite com espessura de 3 cm</v>
          </cell>
          <cell r="C633" t="str">
            <v>m²</v>
          </cell>
          <cell r="D633">
            <v>140.53</v>
          </cell>
          <cell r="E633">
            <v>0</v>
          </cell>
          <cell r="F633">
            <v>140.53</v>
          </cell>
        </row>
        <row r="634">
          <cell r="A634" t="str">
            <v>143004</v>
          </cell>
          <cell r="B634" t="str">
            <v>Divisória em placas de ardósia com espessura de 2 cm</v>
          </cell>
          <cell r="C634" t="str">
            <v>m²</v>
          </cell>
          <cell r="D634">
            <v>183.62</v>
          </cell>
          <cell r="E634">
            <v>74.83</v>
          </cell>
          <cell r="F634">
            <v>258.45</v>
          </cell>
        </row>
        <row r="635">
          <cell r="A635" t="str">
            <v>143007</v>
          </cell>
          <cell r="B635" t="str">
            <v>Divisória sanitária em painel laminado melamínico estrutural, perfis em alumínio, inclusive ferragem completa para vão de porta</v>
          </cell>
          <cell r="C635" t="str">
            <v>m²</v>
          </cell>
          <cell r="D635">
            <v>366.69</v>
          </cell>
          <cell r="E635">
            <v>0</v>
          </cell>
          <cell r="F635">
            <v>366.69</v>
          </cell>
        </row>
        <row r="636">
          <cell r="A636" t="str">
            <v>143008</v>
          </cell>
          <cell r="B636" t="str">
            <v>Divisão para mictório em placas de mármore branco com 3 cm</v>
          </cell>
          <cell r="C636" t="str">
            <v>m²</v>
          </cell>
          <cell r="D636">
            <v>550.79</v>
          </cell>
          <cell r="E636">
            <v>37.409999999999997</v>
          </cell>
          <cell r="F636">
            <v>588.20000000000005</v>
          </cell>
        </row>
        <row r="637">
          <cell r="A637" t="str">
            <v>143011</v>
          </cell>
          <cell r="B637" t="str">
            <v>Divisória cega tipo naval, acabamento em laminado fenólico melamínico, com 3,5 cm</v>
          </cell>
          <cell r="C637" t="str">
            <v>m²</v>
          </cell>
          <cell r="D637">
            <v>80.64</v>
          </cell>
          <cell r="E637">
            <v>0</v>
          </cell>
          <cell r="F637">
            <v>80.64</v>
          </cell>
        </row>
        <row r="638">
          <cell r="A638" t="str">
            <v>143016</v>
          </cell>
          <cell r="B638" t="str">
            <v>Fechamento e divisória em placas de gesso acartonado, resistência ao fogo 60 minutos, espessura total de 12 cm, com miolo em lã de vidro</v>
          </cell>
          <cell r="C638" t="str">
            <v>m²</v>
          </cell>
          <cell r="D638">
            <v>102.85000000000001</v>
          </cell>
          <cell r="E638">
            <v>0</v>
          </cell>
          <cell r="F638">
            <v>102.85000000000001</v>
          </cell>
        </row>
        <row r="639">
          <cell r="A639" t="str">
            <v>143019</v>
          </cell>
          <cell r="B639" t="str">
            <v>Divisória cega tipo naval com miolo mineral, acabamento em laminado melamínico, com 3,5 cm</v>
          </cell>
          <cell r="C639" t="str">
            <v>m²</v>
          </cell>
          <cell r="D639">
            <v>89.49</v>
          </cell>
          <cell r="E639">
            <v>0</v>
          </cell>
          <cell r="F639">
            <v>89.49</v>
          </cell>
        </row>
        <row r="640">
          <cell r="A640" t="str">
            <v>143023</v>
          </cell>
          <cell r="B640" t="str">
            <v>Divisória painel/vidro/vidro tipo naval, acabamento em laminado fenólico melamínico, com 3,5 cm</v>
          </cell>
          <cell r="C640" t="str">
            <v>m²</v>
          </cell>
          <cell r="D640">
            <v>97</v>
          </cell>
          <cell r="E640">
            <v>0</v>
          </cell>
          <cell r="F640">
            <v>97</v>
          </cell>
        </row>
        <row r="641">
          <cell r="A641" t="str">
            <v>143024</v>
          </cell>
          <cell r="B641" t="str">
            <v>Divisória em PVC com perfis de alumínio anodizado, espessura de 35 mm</v>
          </cell>
          <cell r="C641" t="str">
            <v>m²</v>
          </cell>
          <cell r="D641">
            <v>153.86000000000001</v>
          </cell>
          <cell r="E641">
            <v>0</v>
          </cell>
          <cell r="F641">
            <v>153.86000000000001</v>
          </cell>
        </row>
        <row r="642">
          <cell r="A642" t="str">
            <v>143026</v>
          </cell>
          <cell r="B642" t="str">
            <v>Fechamento e divisória em placas de gesso acartonado, resistência ao fogo 30 minutos, espessura total de 7,3 cm</v>
          </cell>
          <cell r="C642" t="str">
            <v>m²</v>
          </cell>
          <cell r="D642">
            <v>72.55</v>
          </cell>
          <cell r="E642">
            <v>0</v>
          </cell>
          <cell r="F642">
            <v>72.55</v>
          </cell>
        </row>
        <row r="643">
          <cell r="A643" t="str">
            <v>143027</v>
          </cell>
          <cell r="B643" t="str">
            <v>Fechamento e divisória em placas de gesso acartonado, resistência ao fogo 30 minutos, espessura total de 7,3 cm, com miolo em lã de rocha</v>
          </cell>
          <cell r="C643" t="str">
            <v>m²</v>
          </cell>
          <cell r="D643">
            <v>104.06</v>
          </cell>
          <cell r="E643">
            <v>0</v>
          </cell>
          <cell r="F643">
            <v>104.06</v>
          </cell>
        </row>
        <row r="644">
          <cell r="A644" t="str">
            <v>143030</v>
          </cell>
          <cell r="B644" t="str">
            <v>Fechamento e divisória em placas de gesso acartonado, resistência ao fogo 30 minutos, espessura total de 10 cm, com miolo em lã de rocha</v>
          </cell>
          <cell r="C644" t="str">
            <v>m²</v>
          </cell>
          <cell r="D644">
            <v>122.84</v>
          </cell>
          <cell r="E644">
            <v>0</v>
          </cell>
          <cell r="F644">
            <v>122.84</v>
          </cell>
        </row>
        <row r="645">
          <cell r="A645" t="str">
            <v>143031</v>
          </cell>
          <cell r="B645" t="str">
            <v>Fechamento e divisória em placas de gesso acartonado, resistência ao fogo 30 minutos, espessura total de 10 cm</v>
          </cell>
          <cell r="C645" t="str">
            <v>m²</v>
          </cell>
          <cell r="D645">
            <v>93.38</v>
          </cell>
          <cell r="E645">
            <v>0</v>
          </cell>
          <cell r="F645">
            <v>93.38</v>
          </cell>
        </row>
        <row r="646">
          <cell r="A646" t="str">
            <v>143041</v>
          </cell>
          <cell r="B646" t="str">
            <v>Fechamento/divisória em placas de gesso acartonado, resistência a umidade, resistência ao fogo 30 minutos, espessura total de 10 cm, com miolo em lã de rocha</v>
          </cell>
          <cell r="C646" t="str">
            <v>m²</v>
          </cell>
          <cell r="D646">
            <v>154.38</v>
          </cell>
          <cell r="E646">
            <v>0</v>
          </cell>
          <cell r="F646">
            <v>154.38</v>
          </cell>
        </row>
        <row r="647">
          <cell r="A647" t="str">
            <v>143044</v>
          </cell>
          <cell r="B647" t="str">
            <v>Fechamento/divisória em placas duplas de gesso acartonado, resistência ao fogo 60 minutos, espessura total de 12 cm, miolo em lã de vidro</v>
          </cell>
          <cell r="C647" t="str">
            <v>m²</v>
          </cell>
          <cell r="D647">
            <v>143</v>
          </cell>
          <cell r="E647">
            <v>0</v>
          </cell>
          <cell r="F647">
            <v>143</v>
          </cell>
        </row>
        <row r="648">
          <cell r="A648" t="str">
            <v>143086</v>
          </cell>
          <cell r="B648" t="str">
            <v>Divisória em placas de granilite com espessura de 4 cm</v>
          </cell>
          <cell r="C648" t="str">
            <v>m²</v>
          </cell>
          <cell r="D648">
            <v>143.71</v>
          </cell>
          <cell r="E648">
            <v>34.71</v>
          </cell>
          <cell r="F648">
            <v>178.42000000000002</v>
          </cell>
        </row>
        <row r="649">
          <cell r="A649" t="str">
            <v>143087</v>
          </cell>
          <cell r="B649" t="str">
            <v>Divisória em placas duplas de gesso acartonado, sistema ´dry wall´, espessura total de 13 cm, resistência ao fogo de 120 minutos, referência 2RF / 2RF</v>
          </cell>
          <cell r="C649" t="str">
            <v>m²</v>
          </cell>
          <cell r="D649">
            <v>147.18</v>
          </cell>
          <cell r="E649">
            <v>0</v>
          </cell>
          <cell r="F649">
            <v>147.18</v>
          </cell>
        </row>
        <row r="650">
          <cell r="A650" t="str">
            <v>143088</v>
          </cell>
          <cell r="B650" t="str">
            <v>Divisória em placas duplas de gesso acartonado, sistema ´dry wall´, espessura total de 12 cm, resistência ao fogo de 60 minutos, referência 2ST / 2RU</v>
          </cell>
          <cell r="C650" t="str">
            <v>m²</v>
          </cell>
          <cell r="D650">
            <v>119.31</v>
          </cell>
          <cell r="E650">
            <v>0</v>
          </cell>
          <cell r="F650">
            <v>119.31</v>
          </cell>
        </row>
        <row r="651">
          <cell r="A651" t="str">
            <v>143089</v>
          </cell>
          <cell r="B651" t="str">
            <v>Divisória em placas duplas de gesso acartonado, sistema ´dry wall´, espessura total de 12 cm, resistência ao fogo de 60 minutos, referência 2RU / 2RU</v>
          </cell>
          <cell r="C651" t="str">
            <v>m²</v>
          </cell>
          <cell r="D651">
            <v>121.99000000000001</v>
          </cell>
          <cell r="E651">
            <v>0</v>
          </cell>
          <cell r="F651">
            <v>121.99000000000001</v>
          </cell>
        </row>
        <row r="652">
          <cell r="A652" t="str">
            <v>143090</v>
          </cell>
          <cell r="B652" t="str">
            <v>Divisória em placas duplas de gesso acartonado, sistema ´dry wall´, espessura total de 9,8 cm, resistência ao fogo de 60 minutos, referência 2ST / 2ST LM</v>
          </cell>
          <cell r="C652" t="str">
            <v>m²</v>
          </cell>
          <cell r="D652">
            <v>123.67</v>
          </cell>
          <cell r="E652">
            <v>0</v>
          </cell>
          <cell r="F652">
            <v>123.67</v>
          </cell>
        </row>
        <row r="653">
          <cell r="A653" t="str">
            <v>143091</v>
          </cell>
          <cell r="B653" t="str">
            <v>Divisória em placas duplas de gesso acartonado, sistema ´dry wall´, espessura total de 9,8 cm, resistência ao fogo de 60 minutos, referência 2RU / 2RU LM</v>
          </cell>
          <cell r="C653" t="str">
            <v>m²</v>
          </cell>
          <cell r="D653">
            <v>149.25</v>
          </cell>
          <cell r="E653">
            <v>0</v>
          </cell>
          <cell r="F653">
            <v>149.25</v>
          </cell>
        </row>
        <row r="654">
          <cell r="A654" t="str">
            <v>143092</v>
          </cell>
          <cell r="B654" t="str">
            <v>Divisória em placas duplas de gesso acartonado, sistema ´dry wall´, espessura total de 9,8 cm, resistência ao fogo de 60 minutos, referência 2ST / 2RU LM</v>
          </cell>
          <cell r="C654" t="str">
            <v>m²</v>
          </cell>
          <cell r="D654">
            <v>129.55000000000001</v>
          </cell>
          <cell r="E654">
            <v>0</v>
          </cell>
          <cell r="F654">
            <v>129.55000000000001</v>
          </cell>
        </row>
        <row r="655">
          <cell r="A655" t="str">
            <v>144004</v>
          </cell>
          <cell r="B655" t="str">
            <v>Recolocação de divisórias em chapas com montantes metálicos</v>
          </cell>
          <cell r="C655" t="str">
            <v>m²</v>
          </cell>
          <cell r="D655">
            <v>0</v>
          </cell>
          <cell r="E655">
            <v>20.87</v>
          </cell>
          <cell r="F655">
            <v>20.87</v>
          </cell>
        </row>
        <row r="656">
          <cell r="A656" t="str">
            <v>150101</v>
          </cell>
          <cell r="B656" t="str">
            <v>Estrutura de madeira tesourada para telha de barro - vãos até 7,00 m</v>
          </cell>
          <cell r="C656" t="str">
            <v>m²</v>
          </cell>
          <cell r="D656">
            <v>49.58</v>
          </cell>
          <cell r="E656">
            <v>26.09</v>
          </cell>
          <cell r="F656">
            <v>75.67</v>
          </cell>
        </row>
        <row r="657">
          <cell r="A657" t="str">
            <v>150102</v>
          </cell>
          <cell r="B657" t="str">
            <v>Estrutura de madeira tesourada para telha de barro - vãos de 7,01 a 10,00 m</v>
          </cell>
          <cell r="C657" t="str">
            <v>m²</v>
          </cell>
          <cell r="D657">
            <v>53.18</v>
          </cell>
          <cell r="E657">
            <v>27.13</v>
          </cell>
          <cell r="F657">
            <v>80.31</v>
          </cell>
        </row>
        <row r="658">
          <cell r="A658" t="str">
            <v>150103</v>
          </cell>
          <cell r="B658" t="str">
            <v>Estrutura de madeira tesourada para telha de barro - vãos de 10,01 a 13,00 m</v>
          </cell>
          <cell r="C658" t="str">
            <v>m²</v>
          </cell>
          <cell r="D658">
            <v>56.79</v>
          </cell>
          <cell r="E658">
            <v>28.17</v>
          </cell>
          <cell r="F658">
            <v>84.960000000000008</v>
          </cell>
        </row>
        <row r="659">
          <cell r="A659" t="str">
            <v>150104</v>
          </cell>
          <cell r="B659" t="str">
            <v>Estrutura de madeira tesourada para telha de barro - vãos de 13,01 a 18,00 m</v>
          </cell>
          <cell r="C659" t="str">
            <v>m²</v>
          </cell>
          <cell r="D659">
            <v>62.28</v>
          </cell>
          <cell r="E659">
            <v>30.26</v>
          </cell>
          <cell r="F659">
            <v>92.54</v>
          </cell>
        </row>
        <row r="660">
          <cell r="A660" t="str">
            <v>150111</v>
          </cell>
          <cell r="B660" t="str">
            <v>Estrutura de madeira tesourada para telha perfil ondulado - vãos até 7,00 m</v>
          </cell>
          <cell r="C660" t="str">
            <v>m²</v>
          </cell>
          <cell r="D660">
            <v>34.01</v>
          </cell>
          <cell r="E660">
            <v>19.829999999999998</v>
          </cell>
          <cell r="F660">
            <v>53.84</v>
          </cell>
        </row>
        <row r="661">
          <cell r="A661" t="str">
            <v>150112</v>
          </cell>
          <cell r="B661" t="str">
            <v>Estrutura de madeira tesourada para telha perfil ondulado - vãos 7,01 a 10,00 m</v>
          </cell>
          <cell r="C661" t="str">
            <v>m²</v>
          </cell>
          <cell r="D661">
            <v>37.619999999999997</v>
          </cell>
          <cell r="E661">
            <v>20.87</v>
          </cell>
          <cell r="F661">
            <v>58.49</v>
          </cell>
        </row>
        <row r="662">
          <cell r="A662" t="str">
            <v>150113</v>
          </cell>
          <cell r="B662" t="str">
            <v>Estrutura de madeira tesourada para telha perfil ondulado - vãos 10,01 a 13,00 m</v>
          </cell>
          <cell r="C662" t="str">
            <v>m²</v>
          </cell>
          <cell r="D662">
            <v>41.22</v>
          </cell>
          <cell r="E662">
            <v>21.91</v>
          </cell>
          <cell r="F662">
            <v>63.13</v>
          </cell>
        </row>
        <row r="663">
          <cell r="A663" t="str">
            <v>150114</v>
          </cell>
          <cell r="B663" t="str">
            <v>Estrutura de madeira tesourada para telha perfil ondulado - vãos 13,01 a 18,00 m</v>
          </cell>
          <cell r="C663" t="str">
            <v>m²</v>
          </cell>
          <cell r="D663">
            <v>44.99</v>
          </cell>
          <cell r="E663">
            <v>24</v>
          </cell>
          <cell r="F663">
            <v>68.989999999999995</v>
          </cell>
        </row>
        <row r="664">
          <cell r="A664" t="str">
            <v>150121</v>
          </cell>
          <cell r="B664" t="str">
            <v>Estrutura pontaletada para telhas de barro</v>
          </cell>
          <cell r="C664" t="str">
            <v>m²</v>
          </cell>
          <cell r="D664">
            <v>37.32</v>
          </cell>
          <cell r="E664">
            <v>25.04</v>
          </cell>
          <cell r="F664">
            <v>62.36</v>
          </cell>
        </row>
        <row r="665">
          <cell r="A665" t="str">
            <v>150122</v>
          </cell>
          <cell r="B665" t="str">
            <v>Estrutura pontaletada para telhas onduladas</v>
          </cell>
          <cell r="C665" t="str">
            <v>m²</v>
          </cell>
          <cell r="D665">
            <v>28.1</v>
          </cell>
          <cell r="E665">
            <v>18.78</v>
          </cell>
          <cell r="F665">
            <v>46.88</v>
          </cell>
        </row>
        <row r="666">
          <cell r="A666" t="str">
            <v>150131</v>
          </cell>
          <cell r="B666" t="str">
            <v>Estrutura em terças para telhas de barro</v>
          </cell>
          <cell r="C666" t="str">
            <v>m²</v>
          </cell>
          <cell r="D666">
            <v>34.68</v>
          </cell>
          <cell r="E666">
            <v>13.57</v>
          </cell>
          <cell r="F666">
            <v>48.25</v>
          </cell>
        </row>
        <row r="667">
          <cell r="A667" t="str">
            <v>150132</v>
          </cell>
          <cell r="B667" t="str">
            <v>Estrutura em terças para telhas perfil e material qualquer, exceto barro</v>
          </cell>
          <cell r="C667" t="str">
            <v>m²</v>
          </cell>
          <cell r="D667">
            <v>10.57</v>
          </cell>
          <cell r="E667">
            <v>2.66</v>
          </cell>
          <cell r="F667">
            <v>13.23</v>
          </cell>
        </row>
        <row r="668">
          <cell r="A668" t="str">
            <v>150133</v>
          </cell>
          <cell r="B668" t="str">
            <v>Estrutura em terças para telhas perfil trapezoidal</v>
          </cell>
          <cell r="C668" t="str">
            <v>m²</v>
          </cell>
          <cell r="D668">
            <v>6.62</v>
          </cell>
          <cell r="E668">
            <v>2.66</v>
          </cell>
          <cell r="F668">
            <v>9.2799999999999994</v>
          </cell>
        </row>
        <row r="669">
          <cell r="A669" t="str">
            <v>150303</v>
          </cell>
          <cell r="B669" t="str">
            <v>Fornecimento e montagem de estrutura em aço ASTM-A36, sem pintura</v>
          </cell>
          <cell r="C669" t="str">
            <v>kg</v>
          </cell>
          <cell r="D669">
            <v>11.9</v>
          </cell>
          <cell r="E669">
            <v>0</v>
          </cell>
          <cell r="F669">
            <v>11.9</v>
          </cell>
        </row>
        <row r="670">
          <cell r="A670" t="str">
            <v>150311</v>
          </cell>
          <cell r="B670" t="str">
            <v>Fornecimento e montagem de estrutura em aço patinável, sem pintura</v>
          </cell>
          <cell r="C670" t="str">
            <v>kg</v>
          </cell>
          <cell r="D670">
            <v>14.58</v>
          </cell>
          <cell r="E670">
            <v>0</v>
          </cell>
          <cell r="F670">
            <v>14.58</v>
          </cell>
        </row>
        <row r="671">
          <cell r="A671" t="str">
            <v>150529</v>
          </cell>
          <cell r="B671" t="str">
            <v>Placas, vigas e pilares em concreto armado pré-moldado - fck= 40 MPa</v>
          </cell>
          <cell r="C671" t="str">
            <v>m³</v>
          </cell>
          <cell r="D671">
            <v>1252.5999999999999</v>
          </cell>
          <cell r="E671">
            <v>338.45</v>
          </cell>
          <cell r="F671">
            <v>1591.05</v>
          </cell>
        </row>
        <row r="672">
          <cell r="A672" t="str">
            <v>150530</v>
          </cell>
          <cell r="B672" t="str">
            <v>Mobiliário em concreto armado pré-moldado - fck= 40 MPa</v>
          </cell>
          <cell r="C672" t="str">
            <v>m³</v>
          </cell>
          <cell r="D672">
            <v>1254.33</v>
          </cell>
          <cell r="E672">
            <v>398.52</v>
          </cell>
          <cell r="F672">
            <v>1652.8500000000001</v>
          </cell>
        </row>
        <row r="673">
          <cell r="A673" t="str">
            <v>150552</v>
          </cell>
          <cell r="B673" t="str">
            <v>Placas, vigas e pilares em concreto armado, pré-moldado - fck= 35 MPa</v>
          </cell>
          <cell r="C673" t="str">
            <v>m³</v>
          </cell>
          <cell r="D673">
            <v>1005.82</v>
          </cell>
          <cell r="E673">
            <v>302.79000000000002</v>
          </cell>
          <cell r="F673">
            <v>1308.6099999999999</v>
          </cell>
        </row>
        <row r="674">
          <cell r="A674" t="str">
            <v>150553</v>
          </cell>
          <cell r="B674" t="str">
            <v>Placas, vigas e pilares em concreto armado, pré-moldado - fck= 25 MPa</v>
          </cell>
          <cell r="C674" t="str">
            <v>m³</v>
          </cell>
          <cell r="D674">
            <v>966.55000000000007</v>
          </cell>
          <cell r="E674">
            <v>302.79000000000002</v>
          </cell>
          <cell r="F674">
            <v>1269.3399999999999</v>
          </cell>
        </row>
        <row r="675">
          <cell r="A675" t="str">
            <v>150554</v>
          </cell>
          <cell r="B675" t="str">
            <v>Mobiliário em concreto armado, pré-moldado - fck= 25 MPa</v>
          </cell>
          <cell r="C675" t="str">
            <v>m³</v>
          </cell>
          <cell r="D675">
            <v>1070.43</v>
          </cell>
          <cell r="E675">
            <v>362.15000000000003</v>
          </cell>
          <cell r="F675">
            <v>1432.58</v>
          </cell>
        </row>
        <row r="676">
          <cell r="A676" t="str">
            <v>152002</v>
          </cell>
          <cell r="B676" t="str">
            <v>Fornecimento de peças diversas para estrutura em madeira</v>
          </cell>
          <cell r="C676" t="str">
            <v>m³</v>
          </cell>
          <cell r="D676">
            <v>1733.69</v>
          </cell>
          <cell r="E676">
            <v>626.1</v>
          </cell>
          <cell r="F676">
            <v>2359.79</v>
          </cell>
        </row>
        <row r="677">
          <cell r="A677" t="str">
            <v>152004</v>
          </cell>
          <cell r="B677" t="str">
            <v>Recolocação de peças lineares em madeira com seção até 60 cm²</v>
          </cell>
          <cell r="C677" t="str">
            <v>m</v>
          </cell>
          <cell r="D677">
            <v>0.05</v>
          </cell>
          <cell r="E677">
            <v>2.93</v>
          </cell>
          <cell r="F677">
            <v>2.98</v>
          </cell>
        </row>
        <row r="678">
          <cell r="A678" t="str">
            <v>152006</v>
          </cell>
          <cell r="B678" t="str">
            <v>Recolocação de peças lineares em madeira com seção superior a 60 cm²</v>
          </cell>
          <cell r="C678" t="str">
            <v>m</v>
          </cell>
          <cell r="D678">
            <v>0.13</v>
          </cell>
          <cell r="E678">
            <v>7.72</v>
          </cell>
          <cell r="F678">
            <v>7.8500000000000005</v>
          </cell>
        </row>
        <row r="679">
          <cell r="A679" t="str">
            <v>160201</v>
          </cell>
          <cell r="B679" t="str">
            <v>Telha de barro tipo italiana</v>
          </cell>
          <cell r="C679" t="str">
            <v>m²</v>
          </cell>
          <cell r="D679">
            <v>18.88</v>
          </cell>
          <cell r="E679">
            <v>14.86</v>
          </cell>
          <cell r="F679">
            <v>33.74</v>
          </cell>
        </row>
        <row r="680">
          <cell r="A680" t="str">
            <v>160202</v>
          </cell>
          <cell r="B680" t="str">
            <v>Telha de barro tipo francesa</v>
          </cell>
          <cell r="C680" t="str">
            <v>m²</v>
          </cell>
          <cell r="D680">
            <v>25.12</v>
          </cell>
          <cell r="E680">
            <v>14.86</v>
          </cell>
          <cell r="F680">
            <v>39.979999999999997</v>
          </cell>
        </row>
        <row r="681">
          <cell r="A681" t="str">
            <v>160203</v>
          </cell>
          <cell r="B681" t="str">
            <v>Telha de barro tipo romana</v>
          </cell>
          <cell r="C681" t="str">
            <v>m²</v>
          </cell>
          <cell r="D681">
            <v>16.8</v>
          </cell>
          <cell r="E681">
            <v>14.86</v>
          </cell>
          <cell r="F681">
            <v>31.66</v>
          </cell>
        </row>
        <row r="682">
          <cell r="A682" t="str">
            <v>160206</v>
          </cell>
          <cell r="B682" t="str">
            <v>Telha de barro tipo plan</v>
          </cell>
          <cell r="C682" t="str">
            <v>m²</v>
          </cell>
          <cell r="D682">
            <v>38.07</v>
          </cell>
          <cell r="E682">
            <v>22.29</v>
          </cell>
          <cell r="F682">
            <v>60.36</v>
          </cell>
        </row>
        <row r="683">
          <cell r="A683" t="str">
            <v>160212</v>
          </cell>
          <cell r="B683" t="str">
            <v>Emboçamento de beiral em telhas de barro</v>
          </cell>
          <cell r="C683" t="str">
            <v>m</v>
          </cell>
          <cell r="D683">
            <v>0.44</v>
          </cell>
          <cell r="E683">
            <v>6.87</v>
          </cell>
          <cell r="F683">
            <v>7.3100000000000005</v>
          </cell>
        </row>
        <row r="684">
          <cell r="A684" t="str">
            <v>160223</v>
          </cell>
          <cell r="B684" t="str">
            <v>Cumeeira de barro emboçado tipos: plan, romana, italiana, francesa e paulistinha</v>
          </cell>
          <cell r="C684" t="str">
            <v>m</v>
          </cell>
          <cell r="D684">
            <v>5.83</v>
          </cell>
          <cell r="E684">
            <v>8.17</v>
          </cell>
          <cell r="F684">
            <v>14</v>
          </cell>
        </row>
        <row r="685">
          <cell r="A685" t="str">
            <v>160227</v>
          </cell>
          <cell r="B685" t="str">
            <v>Espigão de barro emboçado</v>
          </cell>
          <cell r="C685" t="str">
            <v>m</v>
          </cell>
          <cell r="D685">
            <v>8.58</v>
          </cell>
          <cell r="E685">
            <v>8.17</v>
          </cell>
          <cell r="F685">
            <v>16.75</v>
          </cell>
        </row>
        <row r="686">
          <cell r="A686" t="str">
            <v>160301</v>
          </cell>
          <cell r="B686" t="str">
            <v>Telhamento em cimento reforçado com fio sintético CRFS - perfil ondulado de 6 mm</v>
          </cell>
          <cell r="C686" t="str">
            <v>m²</v>
          </cell>
          <cell r="D686">
            <v>19.8</v>
          </cell>
          <cell r="E686">
            <v>8.17</v>
          </cell>
          <cell r="F686">
            <v>27.97</v>
          </cell>
        </row>
        <row r="687">
          <cell r="A687" t="str">
            <v>160302</v>
          </cell>
          <cell r="B687" t="str">
            <v>Telhamento em cimento reforçado com fio sintético CRFS - perfil ondulado de 8 mm</v>
          </cell>
          <cell r="C687" t="str">
            <v>m²</v>
          </cell>
          <cell r="D687">
            <v>25.71</v>
          </cell>
          <cell r="E687">
            <v>8.17</v>
          </cell>
          <cell r="F687">
            <v>33.880000000000003</v>
          </cell>
        </row>
        <row r="688">
          <cell r="A688" t="str">
            <v>160303</v>
          </cell>
          <cell r="B688" t="str">
            <v>Telhamento em cimento reforçado com fio sintético CRFS - perfil trapezoidal de 44 cm</v>
          </cell>
          <cell r="C688" t="str">
            <v>m²</v>
          </cell>
          <cell r="D688">
            <v>55.03</v>
          </cell>
          <cell r="E688">
            <v>8.17</v>
          </cell>
          <cell r="F688">
            <v>63.2</v>
          </cell>
        </row>
        <row r="689">
          <cell r="A689" t="str">
            <v>160304</v>
          </cell>
          <cell r="B689" t="str">
            <v>Telhamento em cimento reforçado com fio sintético CRFS - perfil modulado</v>
          </cell>
          <cell r="C689" t="str">
            <v>m²</v>
          </cell>
          <cell r="D689">
            <v>54.71</v>
          </cell>
          <cell r="E689">
            <v>8.17</v>
          </cell>
          <cell r="F689">
            <v>62.88</v>
          </cell>
        </row>
        <row r="690">
          <cell r="A690" t="str">
            <v>160330</v>
          </cell>
          <cell r="B690" t="str">
            <v>Cumeeira normal em cimento reforçado com fio sintético CRFS - perfil ondulado</v>
          </cell>
          <cell r="C690" t="str">
            <v>m</v>
          </cell>
          <cell r="D690">
            <v>31.96</v>
          </cell>
          <cell r="E690">
            <v>4.08</v>
          </cell>
          <cell r="F690">
            <v>36.04</v>
          </cell>
        </row>
        <row r="691">
          <cell r="A691" t="str">
            <v>160331</v>
          </cell>
          <cell r="B691" t="str">
            <v>Cumeeira universal em cimento reforçado com fio sintético CRFS - perfil ondulado</v>
          </cell>
          <cell r="C691" t="str">
            <v>m</v>
          </cell>
          <cell r="D691">
            <v>27.740000000000002</v>
          </cell>
          <cell r="E691">
            <v>4.08</v>
          </cell>
          <cell r="F691">
            <v>31.82</v>
          </cell>
        </row>
        <row r="692">
          <cell r="A692" t="str">
            <v>160332</v>
          </cell>
          <cell r="B692" t="str">
            <v>Cumeeira normal em cimento reforçado com fio sintético CRFS - perfil trapezoidal 44 cm</v>
          </cell>
          <cell r="C692" t="str">
            <v>m</v>
          </cell>
          <cell r="D692">
            <v>41.1</v>
          </cell>
          <cell r="E692">
            <v>4.08</v>
          </cell>
          <cell r="F692">
            <v>45.18</v>
          </cell>
        </row>
        <row r="693">
          <cell r="A693" t="str">
            <v>160333</v>
          </cell>
          <cell r="B693" t="str">
            <v>Cumeeira normal em cimento reforçado com fio sintético CRFS - perfil modulado</v>
          </cell>
          <cell r="C693" t="str">
            <v>m</v>
          </cell>
          <cell r="D693">
            <v>60.230000000000004</v>
          </cell>
          <cell r="E693">
            <v>4.08</v>
          </cell>
          <cell r="F693">
            <v>64.31</v>
          </cell>
        </row>
        <row r="694">
          <cell r="A694" t="str">
            <v>160336</v>
          </cell>
          <cell r="B694" t="str">
            <v>Espigão em cimento reforçado com fio sintético CRFS - perfil ondulado</v>
          </cell>
          <cell r="C694" t="str">
            <v>m</v>
          </cell>
          <cell r="D694">
            <v>20.41</v>
          </cell>
          <cell r="E694">
            <v>4.08</v>
          </cell>
          <cell r="F694">
            <v>24.490000000000002</v>
          </cell>
        </row>
        <row r="695">
          <cell r="A695" t="str">
            <v>160337</v>
          </cell>
          <cell r="B695" t="str">
            <v>Espigão em cimento reforçado com fio sintético CRFS - perfil modulado</v>
          </cell>
          <cell r="C695" t="str">
            <v>m</v>
          </cell>
          <cell r="D695">
            <v>27.740000000000002</v>
          </cell>
          <cell r="E695">
            <v>4.08</v>
          </cell>
          <cell r="F695">
            <v>31.82</v>
          </cell>
        </row>
        <row r="696">
          <cell r="A696" t="str">
            <v>160340</v>
          </cell>
          <cell r="B696" t="str">
            <v>Rufo em cimento reforçado com fio sintético CRFS - perfil ondulado</v>
          </cell>
          <cell r="C696" t="str">
            <v>m</v>
          </cell>
          <cell r="D696">
            <v>23.06</v>
          </cell>
          <cell r="E696">
            <v>4.08</v>
          </cell>
          <cell r="F696">
            <v>27.14</v>
          </cell>
        </row>
        <row r="697">
          <cell r="A697" t="str">
            <v>161002</v>
          </cell>
          <cell r="B697" t="str">
            <v>Telha em fibra vegetal, perfil ondulado com espessura de 3 mm</v>
          </cell>
          <cell r="C697" t="str">
            <v>m²</v>
          </cell>
          <cell r="D697">
            <v>29.650000000000002</v>
          </cell>
          <cell r="E697">
            <v>13.280000000000001</v>
          </cell>
          <cell r="F697">
            <v>42.93</v>
          </cell>
        </row>
        <row r="698">
          <cell r="A698" t="str">
            <v>161010</v>
          </cell>
          <cell r="B698" t="str">
            <v>Cumeeira em fibra vegetal, lisa com espessura de 3 mm</v>
          </cell>
          <cell r="C698" t="str">
            <v>m</v>
          </cell>
          <cell r="D698">
            <v>53.75</v>
          </cell>
          <cell r="E698">
            <v>4.5</v>
          </cell>
          <cell r="F698">
            <v>58.25</v>
          </cell>
        </row>
        <row r="699">
          <cell r="A699" t="str">
            <v>161202</v>
          </cell>
          <cell r="B699" t="str">
            <v>Telhamento em chapa de aço pré-pintada com epóxi e poliéster, perfil ondulado, com espessura de 0,50 mm</v>
          </cell>
          <cell r="C699" t="str">
            <v>m²</v>
          </cell>
          <cell r="D699">
            <v>44.02</v>
          </cell>
          <cell r="E699">
            <v>8.17</v>
          </cell>
          <cell r="F699">
            <v>52.19</v>
          </cell>
        </row>
        <row r="700">
          <cell r="A700" t="str">
            <v>161204</v>
          </cell>
          <cell r="B700" t="str">
            <v>Telhamento em chapa de aço pré-pintada com epóxi e poliéster, perfil ondulado calandrado, com espessura de 0,80 mm</v>
          </cell>
          <cell r="C700" t="str">
            <v>m²</v>
          </cell>
          <cell r="D700">
            <v>73.69</v>
          </cell>
          <cell r="E700">
            <v>8.17</v>
          </cell>
          <cell r="F700">
            <v>81.86</v>
          </cell>
        </row>
        <row r="701">
          <cell r="A701" t="str">
            <v>161205</v>
          </cell>
          <cell r="B701" t="str">
            <v>Telhamento em chapa de aço pré-pintada com epóxi e poliéster, perfil trapezoidal, com espessura de 0,80 mm e altura de 100 mm</v>
          </cell>
          <cell r="C701" t="str">
            <v>m²</v>
          </cell>
          <cell r="D701">
            <v>58.72</v>
          </cell>
          <cell r="E701">
            <v>8.17</v>
          </cell>
          <cell r="F701">
            <v>66.89</v>
          </cell>
        </row>
        <row r="702">
          <cell r="A702" t="str">
            <v>161206</v>
          </cell>
          <cell r="B702" t="str">
            <v>Telhamento em chapa de aço pré-pintada com epóxi e poliéster, perfil trapezoidal, com espessura de 0,50 mm e altura 40 mm</v>
          </cell>
          <cell r="C702" t="str">
            <v>m²</v>
          </cell>
          <cell r="D702">
            <v>44.07</v>
          </cell>
          <cell r="E702">
            <v>8.17</v>
          </cell>
          <cell r="F702">
            <v>52.24</v>
          </cell>
        </row>
        <row r="703">
          <cell r="A703" t="str">
            <v>161220</v>
          </cell>
          <cell r="B703" t="str">
            <v>Cumeeira em chapa de aço pré-pintada com epóxi e poliéster, perfil trapezoidal, com espessura de 0,50 mm</v>
          </cell>
          <cell r="C703" t="str">
            <v>m</v>
          </cell>
          <cell r="D703">
            <v>33.47</v>
          </cell>
          <cell r="E703">
            <v>4.08</v>
          </cell>
          <cell r="F703">
            <v>37.549999999999997</v>
          </cell>
        </row>
        <row r="704">
          <cell r="A704" t="str">
            <v>161222</v>
          </cell>
          <cell r="B704" t="str">
            <v>Cumeeira em chapa de aço pré-pintada com epóxi e poliéster, perfil ondulado, com espessura de 0,50 mm</v>
          </cell>
          <cell r="C704" t="str">
            <v>m</v>
          </cell>
          <cell r="D704">
            <v>33.29</v>
          </cell>
          <cell r="E704">
            <v>4.08</v>
          </cell>
          <cell r="F704">
            <v>37.369999999999997</v>
          </cell>
        </row>
        <row r="705">
          <cell r="A705" t="str">
            <v>161306</v>
          </cell>
          <cell r="B705" t="str">
            <v>Telhamento em chapa de aço pré-pintada com epóxi e poliéster, tipo sanduiche, espessura de 0,50 mm, com lã de rocha</v>
          </cell>
          <cell r="C705" t="str">
            <v>m²</v>
          </cell>
          <cell r="D705">
            <v>72.099999999999994</v>
          </cell>
          <cell r="E705">
            <v>20.62</v>
          </cell>
          <cell r="F705">
            <v>92.72</v>
          </cell>
        </row>
        <row r="706">
          <cell r="A706" t="str">
            <v>161307</v>
          </cell>
          <cell r="B706" t="str">
            <v>Telhamento em chapa de aço pré-pintada com epóxi e poliéster, tipo sanduiche, espessura de 0,50 mm, com poliuretano</v>
          </cell>
          <cell r="C706" t="str">
            <v>m²</v>
          </cell>
          <cell r="D706">
            <v>69.3</v>
          </cell>
          <cell r="E706">
            <v>8.92</v>
          </cell>
          <cell r="F706">
            <v>78.22</v>
          </cell>
        </row>
        <row r="707">
          <cell r="A707" t="str">
            <v>161313</v>
          </cell>
          <cell r="B707" t="str">
            <v>Telhamento em chapa de aço com pintura poliéster, tipo sanduíche, espessura de 0,50 mm, com poliestireno expandido</v>
          </cell>
          <cell r="C707" t="str">
            <v>m²</v>
          </cell>
          <cell r="D707">
            <v>70.78</v>
          </cell>
          <cell r="E707">
            <v>8.92</v>
          </cell>
          <cell r="F707">
            <v>79.7</v>
          </cell>
        </row>
        <row r="708">
          <cell r="A708" t="str">
            <v>161314</v>
          </cell>
          <cell r="B708" t="str">
            <v>Telhamento em chapa de aço galvanizado autoportante, perfil trapezoidal, com espessura de 0,80 mm e altura de 120 mm</v>
          </cell>
          <cell r="C708" t="str">
            <v>m²</v>
          </cell>
          <cell r="D708">
            <v>47.4</v>
          </cell>
          <cell r="E708">
            <v>8.17</v>
          </cell>
          <cell r="F708">
            <v>55.57</v>
          </cell>
        </row>
        <row r="709">
          <cell r="A709" t="str">
            <v>161604</v>
          </cell>
          <cell r="B709" t="str">
            <v>Telha ondulada translúcida em polipropileno</v>
          </cell>
          <cell r="C709" t="str">
            <v>m²</v>
          </cell>
          <cell r="D709">
            <v>34.659999999999997</v>
          </cell>
          <cell r="E709">
            <v>8.17</v>
          </cell>
          <cell r="F709">
            <v>42.83</v>
          </cell>
        </row>
        <row r="710">
          <cell r="A710" t="str">
            <v>161616</v>
          </cell>
          <cell r="B710" t="str">
            <v>Telha em poliéster reforçado com fibras de vidro, perfil trapezoidal 49</v>
          </cell>
          <cell r="C710" t="str">
            <v>m²</v>
          </cell>
          <cell r="D710">
            <v>60.82</v>
          </cell>
          <cell r="E710">
            <v>8.17</v>
          </cell>
          <cell r="F710">
            <v>68.989999999999995</v>
          </cell>
        </row>
        <row r="711">
          <cell r="A711" t="str">
            <v>161618</v>
          </cell>
          <cell r="B711" t="str">
            <v>Telha em poliéster reforçado com fibras de vidro, perfil trapezoidal 90</v>
          </cell>
          <cell r="C711" t="str">
            <v>m²</v>
          </cell>
          <cell r="D711">
            <v>74.349999999999994</v>
          </cell>
          <cell r="E711">
            <v>8.17</v>
          </cell>
          <cell r="F711">
            <v>82.52</v>
          </cell>
        </row>
        <row r="712">
          <cell r="A712" t="str">
            <v>161640</v>
          </cell>
          <cell r="B712" t="str">
            <v>Cumeeira para telha de poliéster perfil trapezoidal 49</v>
          </cell>
          <cell r="C712" t="str">
            <v>m</v>
          </cell>
          <cell r="D712">
            <v>102.62</v>
          </cell>
          <cell r="E712">
            <v>4.08</v>
          </cell>
          <cell r="F712">
            <v>106.7</v>
          </cell>
        </row>
        <row r="713">
          <cell r="A713" t="str">
            <v>161642</v>
          </cell>
          <cell r="B713" t="str">
            <v>Cumeeira para telha de poliéster perfil trapezoidal 90</v>
          </cell>
          <cell r="C713" t="str">
            <v>m</v>
          </cell>
          <cell r="D713">
            <v>131.02000000000001</v>
          </cell>
          <cell r="E713">
            <v>4.08</v>
          </cell>
          <cell r="F713">
            <v>135.1</v>
          </cell>
        </row>
        <row r="714">
          <cell r="A714" t="str">
            <v>162002</v>
          </cell>
          <cell r="B714" t="str">
            <v>Telhas de vidro para iluminação tipo francesa</v>
          </cell>
          <cell r="C714" t="str">
            <v>un</v>
          </cell>
          <cell r="D714">
            <v>32.15</v>
          </cell>
          <cell r="E714">
            <v>2.04</v>
          </cell>
          <cell r="F714">
            <v>34.19</v>
          </cell>
        </row>
        <row r="715">
          <cell r="A715" t="str">
            <v>162003</v>
          </cell>
          <cell r="B715" t="str">
            <v>Telhas de vidro para iluminação tipo italiana</v>
          </cell>
          <cell r="C715" t="str">
            <v>un</v>
          </cell>
          <cell r="D715">
            <v>40.700000000000003</v>
          </cell>
          <cell r="E715">
            <v>2.04</v>
          </cell>
          <cell r="F715">
            <v>42.74</v>
          </cell>
        </row>
        <row r="716">
          <cell r="A716" t="str">
            <v>162004</v>
          </cell>
          <cell r="B716" t="str">
            <v>Telhas de vidro para iluminação tipo colonial/paulistinha</v>
          </cell>
          <cell r="C716" t="str">
            <v>un</v>
          </cell>
          <cell r="D716">
            <v>32.15</v>
          </cell>
          <cell r="E716">
            <v>2.04</v>
          </cell>
          <cell r="F716">
            <v>34.19</v>
          </cell>
        </row>
        <row r="717">
          <cell r="A717" t="str">
            <v>163002</v>
          </cell>
          <cell r="B717" t="str">
            <v>Domo de acrílico fixado em perfis de alumínio</v>
          </cell>
          <cell r="C717" t="str">
            <v>m²</v>
          </cell>
          <cell r="D717">
            <v>367.73</v>
          </cell>
          <cell r="E717">
            <v>0</v>
          </cell>
          <cell r="F717">
            <v>367.73</v>
          </cell>
        </row>
        <row r="718">
          <cell r="A718" t="str">
            <v>163204</v>
          </cell>
          <cell r="B718" t="str">
            <v>Cobertura curva em chapa de policarbonato compacta de 6 mm</v>
          </cell>
          <cell r="C718" t="str">
            <v>m²</v>
          </cell>
          <cell r="D718">
            <v>84.77</v>
          </cell>
          <cell r="E718">
            <v>39.17</v>
          </cell>
          <cell r="F718">
            <v>123.94</v>
          </cell>
        </row>
        <row r="719">
          <cell r="A719" t="str">
            <v>163212</v>
          </cell>
          <cell r="B719" t="str">
            <v>Cobertura plana em policarbonato alveolar 10 mm</v>
          </cell>
          <cell r="C719" t="str">
            <v>m²</v>
          </cell>
          <cell r="D719">
            <v>101.79</v>
          </cell>
          <cell r="E719">
            <v>35.26</v>
          </cell>
          <cell r="F719">
            <v>137.05000000000001</v>
          </cell>
        </row>
        <row r="720">
          <cell r="A720" t="str">
            <v>163213</v>
          </cell>
          <cell r="B720" t="str">
            <v>Cobertura curva em policarbonato alveolar bronze 10 mm</v>
          </cell>
          <cell r="C720" t="str">
            <v>m²</v>
          </cell>
          <cell r="D720">
            <v>101.79</v>
          </cell>
          <cell r="E720">
            <v>39.17</v>
          </cell>
          <cell r="F720">
            <v>140.96</v>
          </cell>
        </row>
        <row r="721">
          <cell r="A721" t="str">
            <v>163302</v>
          </cell>
          <cell r="B721" t="str">
            <v>Calha, rufo, afins em chapa galvanizada nº 24 - corte 0,33 m</v>
          </cell>
          <cell r="C721" t="str">
            <v>m</v>
          </cell>
          <cell r="D721">
            <v>20.61</v>
          </cell>
          <cell r="E721">
            <v>22.46</v>
          </cell>
          <cell r="F721">
            <v>43.07</v>
          </cell>
        </row>
        <row r="722">
          <cell r="A722" t="str">
            <v>163304</v>
          </cell>
          <cell r="B722" t="str">
            <v>Calha, rufo, afins em chapa galvanizada nº 24 - corte 0,50 m</v>
          </cell>
          <cell r="C722" t="str">
            <v>m</v>
          </cell>
          <cell r="D722">
            <v>31.63</v>
          </cell>
          <cell r="E722">
            <v>28.59</v>
          </cell>
          <cell r="F722">
            <v>60.22</v>
          </cell>
        </row>
        <row r="723">
          <cell r="A723" t="str">
            <v>163306</v>
          </cell>
          <cell r="B723" t="str">
            <v>Calha, rufo, afins em chapa galvanizada nº 24 - corte 1,00 m</v>
          </cell>
          <cell r="C723" t="str">
            <v>m</v>
          </cell>
          <cell r="D723">
            <v>63.440000000000005</v>
          </cell>
          <cell r="E723">
            <v>34.71</v>
          </cell>
          <cell r="F723">
            <v>98.15</v>
          </cell>
        </row>
        <row r="724">
          <cell r="A724" t="str">
            <v>163308</v>
          </cell>
          <cell r="B724" t="str">
            <v>Calha, rufo, afins em chapa galvanizada nº 26 - corte 0,33 m</v>
          </cell>
          <cell r="C724" t="str">
            <v>m</v>
          </cell>
          <cell r="D724">
            <v>16.97</v>
          </cell>
          <cell r="E724">
            <v>22.46</v>
          </cell>
          <cell r="F724">
            <v>39.43</v>
          </cell>
        </row>
        <row r="725">
          <cell r="A725" t="str">
            <v>163310</v>
          </cell>
          <cell r="B725" t="str">
            <v>Calha, rufo, afins em chapa galvanizada nº 26 - corte 0,50 m</v>
          </cell>
          <cell r="C725" t="str">
            <v>m</v>
          </cell>
          <cell r="D725">
            <v>26.36</v>
          </cell>
          <cell r="E725">
            <v>28.59</v>
          </cell>
          <cell r="F725">
            <v>54.95</v>
          </cell>
        </row>
        <row r="726">
          <cell r="A726" t="str">
            <v>163340</v>
          </cell>
          <cell r="B726" t="str">
            <v>Rufo pré-moldado em concreto, de 14 x 50 x 18,5 cm</v>
          </cell>
          <cell r="C726" t="str">
            <v>un</v>
          </cell>
          <cell r="D726">
            <v>6.21</v>
          </cell>
          <cell r="E726">
            <v>0.68</v>
          </cell>
          <cell r="F726">
            <v>6.8900000000000006</v>
          </cell>
        </row>
        <row r="727">
          <cell r="A727" t="str">
            <v>163341</v>
          </cell>
          <cell r="B727" t="str">
            <v>Rufo pré-moldado em concreto, de 20 x 50 x 26 cm</v>
          </cell>
          <cell r="C727" t="str">
            <v>un</v>
          </cell>
          <cell r="D727">
            <v>7.32</v>
          </cell>
          <cell r="E727">
            <v>0.97</v>
          </cell>
          <cell r="F727">
            <v>8.2899999999999991</v>
          </cell>
        </row>
        <row r="728">
          <cell r="A728" t="str">
            <v>164004</v>
          </cell>
          <cell r="B728" t="str">
            <v>Recolocação de cumeeiras e espigões de barro</v>
          </cell>
          <cell r="C728" t="str">
            <v>m</v>
          </cell>
          <cell r="D728">
            <v>1.18</v>
          </cell>
          <cell r="E728">
            <v>8.58</v>
          </cell>
          <cell r="F728">
            <v>9.76</v>
          </cell>
        </row>
        <row r="729">
          <cell r="A729" t="str">
            <v>164006</v>
          </cell>
          <cell r="B729" t="str">
            <v>Recolocação de telha de barro tipo colonial/paulistinha</v>
          </cell>
          <cell r="C729" t="str">
            <v>m²</v>
          </cell>
          <cell r="D729">
            <v>0</v>
          </cell>
          <cell r="E729">
            <v>23.39</v>
          </cell>
          <cell r="F729">
            <v>23.39</v>
          </cell>
        </row>
        <row r="730">
          <cell r="A730" t="str">
            <v>164008</v>
          </cell>
          <cell r="B730" t="str">
            <v>Recolocação de telha de barro tipo plan</v>
          </cell>
          <cell r="C730" t="str">
            <v>m²</v>
          </cell>
          <cell r="D730">
            <v>0</v>
          </cell>
          <cell r="E730">
            <v>23.39</v>
          </cell>
          <cell r="F730">
            <v>23.39</v>
          </cell>
        </row>
        <row r="731">
          <cell r="A731" t="str">
            <v>164009</v>
          </cell>
          <cell r="B731" t="str">
            <v>Recolocação de domo de acrílico, inclusive perfis metálicos de fixação</v>
          </cell>
          <cell r="C731" t="str">
            <v>m²</v>
          </cell>
          <cell r="D731">
            <v>0</v>
          </cell>
          <cell r="E731">
            <v>10.74</v>
          </cell>
          <cell r="F731">
            <v>10.74</v>
          </cell>
        </row>
        <row r="732">
          <cell r="A732" t="str">
            <v>164012</v>
          </cell>
          <cell r="B732" t="str">
            <v>Recolocação de telhas de barro tipo francesa</v>
          </cell>
          <cell r="C732" t="str">
            <v>m²</v>
          </cell>
          <cell r="D732">
            <v>0</v>
          </cell>
          <cell r="E732">
            <v>15.59</v>
          </cell>
          <cell r="F732">
            <v>15.59</v>
          </cell>
        </row>
        <row r="733">
          <cell r="A733" t="str">
            <v>164014</v>
          </cell>
          <cell r="B733" t="str">
            <v>Recolocação de telha em fibrocimento ou CRFS, perfil ondulado</v>
          </cell>
          <cell r="C733" t="str">
            <v>m²</v>
          </cell>
          <cell r="D733">
            <v>1.18</v>
          </cell>
          <cell r="E733">
            <v>8.17</v>
          </cell>
          <cell r="F733">
            <v>9.35</v>
          </cell>
        </row>
        <row r="734">
          <cell r="A734" t="str">
            <v>164015</v>
          </cell>
          <cell r="B734" t="str">
            <v>Recolocação de telha em fibrocimento ou CRFS, perfil modulado, trapezoidal ou maxplac</v>
          </cell>
          <cell r="C734" t="str">
            <v>m²</v>
          </cell>
          <cell r="D734">
            <v>3.54</v>
          </cell>
          <cell r="E734">
            <v>8.17</v>
          </cell>
          <cell r="F734">
            <v>11.71</v>
          </cell>
        </row>
        <row r="735">
          <cell r="A735" t="str">
            <v>170101</v>
          </cell>
          <cell r="B735" t="str">
            <v>Argamassa de proteção com argila expandida</v>
          </cell>
          <cell r="C735" t="str">
            <v>m³</v>
          </cell>
          <cell r="D735">
            <v>439.33</v>
          </cell>
          <cell r="E735">
            <v>153.1</v>
          </cell>
          <cell r="F735">
            <v>592.42999999999995</v>
          </cell>
        </row>
        <row r="736">
          <cell r="A736" t="str">
            <v>170102</v>
          </cell>
          <cell r="B736" t="str">
            <v>Argamassa de regularização e/ou proteção</v>
          </cell>
          <cell r="C736" t="str">
            <v>m³</v>
          </cell>
          <cell r="D736">
            <v>270.41000000000003</v>
          </cell>
          <cell r="E736">
            <v>153.1</v>
          </cell>
          <cell r="F736">
            <v>423.51</v>
          </cell>
        </row>
        <row r="737">
          <cell r="A737" t="str">
            <v>170103</v>
          </cell>
          <cell r="B737" t="str">
            <v>Argamassa com aditivo expansor</v>
          </cell>
          <cell r="C737" t="str">
            <v>m³</v>
          </cell>
          <cell r="D737">
            <v>325.13</v>
          </cell>
          <cell r="E737">
            <v>153.1</v>
          </cell>
          <cell r="F737">
            <v>478.23</v>
          </cell>
        </row>
        <row r="738">
          <cell r="A738" t="str">
            <v>170104</v>
          </cell>
          <cell r="B738" t="str">
            <v>Lastro de concreto impermeabilizado</v>
          </cell>
          <cell r="C738" t="str">
            <v>m³</v>
          </cell>
          <cell r="D738">
            <v>214.85</v>
          </cell>
          <cell r="E738">
            <v>153.1</v>
          </cell>
          <cell r="F738">
            <v>367.95</v>
          </cell>
        </row>
        <row r="739">
          <cell r="A739" t="str">
            <v>170105</v>
          </cell>
          <cell r="B739" t="str">
            <v>Regularização de piso com nata de cimento</v>
          </cell>
          <cell r="C739" t="str">
            <v>m²</v>
          </cell>
          <cell r="D739">
            <v>2.16</v>
          </cell>
          <cell r="E739">
            <v>11.92</v>
          </cell>
          <cell r="F739">
            <v>14.08</v>
          </cell>
        </row>
        <row r="740">
          <cell r="A740" t="str">
            <v>170106</v>
          </cell>
          <cell r="B740" t="str">
            <v>Regularização de piso com nata de cimento e bianco</v>
          </cell>
          <cell r="C740" t="str">
            <v>m²</v>
          </cell>
          <cell r="D740">
            <v>4.3</v>
          </cell>
          <cell r="E740">
            <v>11.71</v>
          </cell>
          <cell r="F740">
            <v>16.010000000000002</v>
          </cell>
        </row>
        <row r="741">
          <cell r="A741" t="str">
            <v>170112</v>
          </cell>
          <cell r="B741" t="str">
            <v>Argamassa de cimento e areia - traço 1:3, com adesivo acrílico</v>
          </cell>
          <cell r="C741" t="str">
            <v>m³</v>
          </cell>
          <cell r="D741">
            <v>742.49</v>
          </cell>
          <cell r="E741">
            <v>153.1</v>
          </cell>
          <cell r="F741">
            <v>895.59</v>
          </cell>
        </row>
        <row r="742">
          <cell r="A742" t="str">
            <v>170202</v>
          </cell>
          <cell r="B742" t="str">
            <v>Chapisco</v>
          </cell>
          <cell r="C742" t="str">
            <v>m²</v>
          </cell>
          <cell r="D742">
            <v>1.35</v>
          </cell>
          <cell r="E742">
            <v>2.27</v>
          </cell>
          <cell r="F742">
            <v>3.62</v>
          </cell>
        </row>
        <row r="743">
          <cell r="A743" t="str">
            <v>170204</v>
          </cell>
          <cell r="B743" t="str">
            <v>Chapisco com bianco</v>
          </cell>
          <cell r="C743" t="str">
            <v>m²</v>
          </cell>
          <cell r="D743">
            <v>3.48</v>
          </cell>
          <cell r="E743">
            <v>2.27</v>
          </cell>
          <cell r="F743">
            <v>5.75</v>
          </cell>
        </row>
        <row r="744">
          <cell r="A744" t="str">
            <v>170206</v>
          </cell>
          <cell r="B744" t="str">
            <v>Chapisco fino peneirado</v>
          </cell>
          <cell r="C744" t="str">
            <v>m²</v>
          </cell>
          <cell r="D744">
            <v>1.37</v>
          </cell>
          <cell r="E744">
            <v>3.3200000000000003</v>
          </cell>
          <cell r="F744">
            <v>4.6900000000000004</v>
          </cell>
        </row>
        <row r="745">
          <cell r="A745" t="str">
            <v>170208</v>
          </cell>
          <cell r="B745" t="str">
            <v>Chapisco rústico com pedra britada nº 1</v>
          </cell>
          <cell r="C745" t="str">
            <v>m²</v>
          </cell>
          <cell r="D745">
            <v>2.2799999999999998</v>
          </cell>
          <cell r="E745">
            <v>3.5100000000000002</v>
          </cell>
          <cell r="F745">
            <v>5.79</v>
          </cell>
        </row>
        <row r="746">
          <cell r="A746" t="str">
            <v>170212</v>
          </cell>
          <cell r="B746" t="str">
            <v>Emboço comum</v>
          </cell>
          <cell r="C746" t="str">
            <v>m²</v>
          </cell>
          <cell r="D746">
            <v>4.5599999999999996</v>
          </cell>
          <cell r="E746">
            <v>6.23</v>
          </cell>
          <cell r="F746">
            <v>10.790000000000001</v>
          </cell>
        </row>
        <row r="747">
          <cell r="A747" t="str">
            <v>170214</v>
          </cell>
          <cell r="B747" t="str">
            <v>Emboço desempenado com espuma de poliéster</v>
          </cell>
          <cell r="C747" t="str">
            <v>m²</v>
          </cell>
          <cell r="D747">
            <v>4.5599999999999996</v>
          </cell>
          <cell r="E747">
            <v>8.58</v>
          </cell>
          <cell r="F747">
            <v>13.14</v>
          </cell>
        </row>
        <row r="748">
          <cell r="A748" t="str">
            <v>170222</v>
          </cell>
          <cell r="B748" t="str">
            <v>Reboco</v>
          </cell>
          <cell r="C748" t="str">
            <v>m²</v>
          </cell>
          <cell r="D748">
            <v>0.88</v>
          </cell>
          <cell r="E748">
            <v>5.37</v>
          </cell>
          <cell r="F748">
            <v>6.25</v>
          </cell>
        </row>
        <row r="749">
          <cell r="A749" t="str">
            <v>170226</v>
          </cell>
          <cell r="B749" t="str">
            <v>Barra lisa com acabamento em nata de cimento</v>
          </cell>
          <cell r="C749" t="str">
            <v>m²</v>
          </cell>
          <cell r="D749">
            <v>5.55</v>
          </cell>
          <cell r="E749">
            <v>13.950000000000001</v>
          </cell>
          <cell r="F749">
            <v>19.5</v>
          </cell>
        </row>
        <row r="750">
          <cell r="A750" t="str">
            <v>170233</v>
          </cell>
          <cell r="B750" t="str">
            <v>Emboço desempenado com argamassa industrializada</v>
          </cell>
          <cell r="C750" t="str">
            <v>m²</v>
          </cell>
          <cell r="D750">
            <v>0.42</v>
          </cell>
          <cell r="E750">
            <v>5.37</v>
          </cell>
          <cell r="F750">
            <v>5.79</v>
          </cell>
        </row>
        <row r="751">
          <cell r="A751" t="str">
            <v>170302</v>
          </cell>
          <cell r="B751" t="str">
            <v>Cimentado desempenado</v>
          </cell>
          <cell r="C751" t="str">
            <v>m²</v>
          </cell>
          <cell r="D751">
            <v>5.4</v>
          </cell>
          <cell r="E751">
            <v>11.81</v>
          </cell>
          <cell r="F751">
            <v>17.21</v>
          </cell>
        </row>
        <row r="752">
          <cell r="A752" t="str">
            <v>170304</v>
          </cell>
          <cell r="B752" t="str">
            <v>Cimentado desempenado e alisado (queimado)</v>
          </cell>
          <cell r="C752" t="str">
            <v>m²</v>
          </cell>
          <cell r="D752">
            <v>5.8100000000000005</v>
          </cell>
          <cell r="E752">
            <v>13.950000000000001</v>
          </cell>
          <cell r="F752">
            <v>19.760000000000002</v>
          </cell>
        </row>
        <row r="753">
          <cell r="A753" t="str">
            <v>170306</v>
          </cell>
          <cell r="B753" t="str">
            <v>Cimentado desempenado e alisado com corante (queimado)</v>
          </cell>
          <cell r="C753" t="str">
            <v>m²</v>
          </cell>
          <cell r="D753">
            <v>14.64</v>
          </cell>
          <cell r="E753">
            <v>13.950000000000001</v>
          </cell>
          <cell r="F753">
            <v>28.59</v>
          </cell>
        </row>
        <row r="754">
          <cell r="A754" t="str">
            <v>170308</v>
          </cell>
          <cell r="B754" t="str">
            <v>Cimentado semi-áspero</v>
          </cell>
          <cell r="C754" t="str">
            <v>m²</v>
          </cell>
          <cell r="D754">
            <v>5.4</v>
          </cell>
          <cell r="E754">
            <v>8.58</v>
          </cell>
          <cell r="F754">
            <v>13.98</v>
          </cell>
        </row>
        <row r="755">
          <cell r="A755" t="str">
            <v>170310</v>
          </cell>
          <cell r="B755" t="str">
            <v>Cimentado áspero com caneluras</v>
          </cell>
          <cell r="C755" t="str">
            <v>m²</v>
          </cell>
          <cell r="D755">
            <v>5.4</v>
          </cell>
          <cell r="E755">
            <v>15.030000000000001</v>
          </cell>
          <cell r="F755">
            <v>20.43</v>
          </cell>
        </row>
        <row r="756">
          <cell r="A756" t="str">
            <v>170320</v>
          </cell>
          <cell r="B756" t="str">
            <v>Degrau em cimentado</v>
          </cell>
          <cell r="C756" t="str">
            <v>m</v>
          </cell>
          <cell r="D756">
            <v>3.89</v>
          </cell>
          <cell r="E756">
            <v>24.310000000000002</v>
          </cell>
          <cell r="F756">
            <v>28.2</v>
          </cell>
        </row>
        <row r="757">
          <cell r="A757" t="str">
            <v>170330</v>
          </cell>
          <cell r="B757" t="str">
            <v>Rodapé em cimentado desempenado e alisado com altura 5 cm</v>
          </cell>
          <cell r="C757" t="str">
            <v>m</v>
          </cell>
          <cell r="D757">
            <v>0.6</v>
          </cell>
          <cell r="E757">
            <v>11.32</v>
          </cell>
          <cell r="F757">
            <v>11.92</v>
          </cell>
        </row>
        <row r="758">
          <cell r="A758" t="str">
            <v>170331</v>
          </cell>
          <cell r="B758" t="str">
            <v>Rodapé em cimentado desempenado e alisado com altura 7 cm</v>
          </cell>
          <cell r="C758" t="str">
            <v>m</v>
          </cell>
          <cell r="D758">
            <v>0.71</v>
          </cell>
          <cell r="E758">
            <v>11.32</v>
          </cell>
          <cell r="F758">
            <v>12.030000000000001</v>
          </cell>
        </row>
        <row r="759">
          <cell r="A759" t="str">
            <v>170332</v>
          </cell>
          <cell r="B759" t="str">
            <v>Rodapé em cimentado desempenado e alisado com altura 10 cm</v>
          </cell>
          <cell r="C759" t="str">
            <v>m</v>
          </cell>
          <cell r="D759">
            <v>0.86</v>
          </cell>
          <cell r="E759">
            <v>11.32</v>
          </cell>
          <cell r="F759">
            <v>12.18</v>
          </cell>
        </row>
        <row r="760">
          <cell r="A760" t="str">
            <v>170333</v>
          </cell>
          <cell r="B760" t="str">
            <v>Rodapé em cimentado desempenado e alisado com altura 15 cm</v>
          </cell>
          <cell r="C760" t="str">
            <v>m</v>
          </cell>
          <cell r="D760">
            <v>1.1100000000000001</v>
          </cell>
          <cell r="E760">
            <v>11.32</v>
          </cell>
          <cell r="F760">
            <v>12.43</v>
          </cell>
        </row>
        <row r="761">
          <cell r="A761" t="str">
            <v>170402</v>
          </cell>
          <cell r="B761" t="str">
            <v>Revestimento em gesso liso desempenado sobre emboço</v>
          </cell>
          <cell r="C761" t="str">
            <v>m²</v>
          </cell>
          <cell r="D761">
            <v>2.5</v>
          </cell>
          <cell r="E761">
            <v>6.88</v>
          </cell>
          <cell r="F761">
            <v>9.3800000000000008</v>
          </cell>
        </row>
        <row r="762">
          <cell r="A762" t="str">
            <v>170404</v>
          </cell>
          <cell r="B762" t="str">
            <v>Revestimento em gesso liso desempenado sobre bloco</v>
          </cell>
          <cell r="C762" t="str">
            <v>m²</v>
          </cell>
          <cell r="D762">
            <v>3.5</v>
          </cell>
          <cell r="E762">
            <v>6.88</v>
          </cell>
          <cell r="F762">
            <v>10.38</v>
          </cell>
        </row>
        <row r="763">
          <cell r="A763" t="str">
            <v>170502</v>
          </cell>
          <cell r="B763" t="str">
            <v>Piso com requadro em concreto simples sem controle de fck</v>
          </cell>
          <cell r="C763" t="str">
            <v>m³</v>
          </cell>
          <cell r="D763">
            <v>243.87</v>
          </cell>
          <cell r="E763">
            <v>206.02</v>
          </cell>
          <cell r="F763">
            <v>449.89</v>
          </cell>
        </row>
        <row r="764">
          <cell r="A764" t="str">
            <v>170507</v>
          </cell>
          <cell r="B764" t="str">
            <v>Piso com requadro em concreto simples com controle de fck= 20 MPa</v>
          </cell>
          <cell r="C764" t="str">
            <v>m³</v>
          </cell>
          <cell r="D764">
            <v>306.73</v>
          </cell>
          <cell r="E764">
            <v>206.02</v>
          </cell>
          <cell r="F764">
            <v>512.75</v>
          </cell>
        </row>
        <row r="765">
          <cell r="A765" t="str">
            <v>170508</v>
          </cell>
          <cell r="B765" t="str">
            <v>Piso em placas pré-moldadas de concreto rejuntado com grama</v>
          </cell>
          <cell r="C765" t="str">
            <v>m²</v>
          </cell>
          <cell r="D765">
            <v>17.75</v>
          </cell>
          <cell r="E765">
            <v>17.41</v>
          </cell>
          <cell r="F765">
            <v>35.159999999999997</v>
          </cell>
        </row>
        <row r="766">
          <cell r="A766" t="str">
            <v>170510</v>
          </cell>
          <cell r="B766" t="str">
            <v>Piso com requadro em concreto simples com controle fck= 25 MPa</v>
          </cell>
          <cell r="C766" t="str">
            <v>m³</v>
          </cell>
          <cell r="D766">
            <v>332.14</v>
          </cell>
          <cell r="E766">
            <v>206.02</v>
          </cell>
          <cell r="F766">
            <v>538.16</v>
          </cell>
        </row>
        <row r="767">
          <cell r="A767" t="str">
            <v>170532</v>
          </cell>
          <cell r="B767" t="str">
            <v>Soleira em concreto simples</v>
          </cell>
          <cell r="C767" t="str">
            <v>m</v>
          </cell>
          <cell r="D767">
            <v>12.530000000000001</v>
          </cell>
          <cell r="E767">
            <v>23.95</v>
          </cell>
          <cell r="F767">
            <v>36.479999999999997</v>
          </cell>
        </row>
        <row r="768">
          <cell r="A768" t="str">
            <v>170542</v>
          </cell>
          <cell r="B768" t="str">
            <v>Peitoril em concreto simples</v>
          </cell>
          <cell r="C768" t="str">
            <v>m</v>
          </cell>
          <cell r="D768">
            <v>6.23</v>
          </cell>
          <cell r="E768">
            <v>32.159999999999997</v>
          </cell>
          <cell r="F768">
            <v>38.39</v>
          </cell>
        </row>
        <row r="769">
          <cell r="A769" t="str">
            <v>171002</v>
          </cell>
          <cell r="B769" t="str">
            <v>Piso em granilite moldado no local</v>
          </cell>
          <cell r="C769" t="str">
            <v>m²</v>
          </cell>
          <cell r="D769">
            <v>39.35</v>
          </cell>
          <cell r="E769">
            <v>3.88</v>
          </cell>
          <cell r="F769">
            <v>43.230000000000004</v>
          </cell>
        </row>
        <row r="770">
          <cell r="A770" t="str">
            <v>171010</v>
          </cell>
          <cell r="B770" t="str">
            <v>Soleira em granilite moldado no local</v>
          </cell>
          <cell r="C770" t="str">
            <v>m</v>
          </cell>
          <cell r="D770">
            <v>26.11</v>
          </cell>
          <cell r="E770">
            <v>0.97</v>
          </cell>
          <cell r="F770">
            <v>27.080000000000002</v>
          </cell>
        </row>
        <row r="771">
          <cell r="A771" t="str">
            <v>171012</v>
          </cell>
          <cell r="B771" t="str">
            <v>Degrau em granilite moldado no local</v>
          </cell>
          <cell r="C771" t="str">
            <v>m</v>
          </cell>
          <cell r="D771">
            <v>40.590000000000003</v>
          </cell>
          <cell r="E771">
            <v>1.17</v>
          </cell>
          <cell r="F771">
            <v>41.76</v>
          </cell>
        </row>
        <row r="772">
          <cell r="A772" t="str">
            <v>171020</v>
          </cell>
          <cell r="B772" t="str">
            <v>Rodapé qualquer em granilite moldado no local até 10 cm</v>
          </cell>
          <cell r="C772" t="str">
            <v>m</v>
          </cell>
          <cell r="D772">
            <v>21.34</v>
          </cell>
          <cell r="E772">
            <v>1.94</v>
          </cell>
          <cell r="F772">
            <v>23.28</v>
          </cell>
        </row>
        <row r="773">
          <cell r="A773" t="str">
            <v>171041</v>
          </cell>
          <cell r="B773" t="str">
            <v>Rodapé em placas pré-moldadas de granilite, acabamento encerado, até 10 cm</v>
          </cell>
          <cell r="C773" t="str">
            <v>m</v>
          </cell>
          <cell r="D773">
            <v>69.14</v>
          </cell>
          <cell r="E773">
            <v>0.23</v>
          </cell>
          <cell r="F773">
            <v>69.37</v>
          </cell>
        </row>
        <row r="774">
          <cell r="A774" t="str">
            <v>171042</v>
          </cell>
          <cell r="B774" t="str">
            <v>Soleira em placas pré-moldadas de granilite, acabamento encerado, até 30 cm</v>
          </cell>
          <cell r="C774" t="str">
            <v>m</v>
          </cell>
          <cell r="D774">
            <v>70.75</v>
          </cell>
          <cell r="E774">
            <v>0.70000000000000007</v>
          </cell>
          <cell r="F774">
            <v>71.45</v>
          </cell>
        </row>
        <row r="775">
          <cell r="A775" t="str">
            <v>171043</v>
          </cell>
          <cell r="B775" t="str">
            <v>Piso em placas de granilite, acabamento encerado</v>
          </cell>
          <cell r="C775" t="str">
            <v>m²</v>
          </cell>
          <cell r="D775">
            <v>144.74</v>
          </cell>
          <cell r="E775">
            <v>2.33</v>
          </cell>
          <cell r="F775">
            <v>147.07</v>
          </cell>
        </row>
        <row r="776">
          <cell r="A776" t="str">
            <v>171202</v>
          </cell>
          <cell r="B776" t="str">
            <v>Piso em alta resistência moldado no local 8 mm</v>
          </cell>
          <cell r="C776" t="str">
            <v>m²</v>
          </cell>
          <cell r="D776">
            <v>40.049999999999997</v>
          </cell>
          <cell r="E776">
            <v>3.88</v>
          </cell>
          <cell r="F776">
            <v>43.93</v>
          </cell>
        </row>
        <row r="777">
          <cell r="A777" t="str">
            <v>171206</v>
          </cell>
          <cell r="B777" t="str">
            <v>Piso em alta resistência moldado no local 12 mm</v>
          </cell>
          <cell r="C777" t="str">
            <v>m²</v>
          </cell>
          <cell r="D777">
            <v>43.78</v>
          </cell>
          <cell r="E777">
            <v>3.88</v>
          </cell>
          <cell r="F777">
            <v>47.660000000000004</v>
          </cell>
        </row>
        <row r="778">
          <cell r="A778" t="str">
            <v>171210</v>
          </cell>
          <cell r="B778" t="str">
            <v>Soleira em alta resistência moldada no local</v>
          </cell>
          <cell r="C778" t="str">
            <v>m</v>
          </cell>
          <cell r="D778">
            <v>22.45</v>
          </cell>
          <cell r="E778">
            <v>0.97</v>
          </cell>
          <cell r="F778">
            <v>23.42</v>
          </cell>
        </row>
        <row r="779">
          <cell r="A779" t="str">
            <v>171212</v>
          </cell>
          <cell r="B779" t="str">
            <v>Degrau em alta resistência 8 mm</v>
          </cell>
          <cell r="C779" t="str">
            <v>m</v>
          </cell>
          <cell r="D779">
            <v>38.630000000000003</v>
          </cell>
          <cell r="E779">
            <v>1.17</v>
          </cell>
          <cell r="F779">
            <v>39.799999999999997</v>
          </cell>
        </row>
        <row r="780">
          <cell r="A780" t="str">
            <v>171214</v>
          </cell>
          <cell r="B780" t="str">
            <v>Degrau em alta resistência 12 mm</v>
          </cell>
          <cell r="C780" t="str">
            <v>m</v>
          </cell>
          <cell r="D780">
            <v>42.22</v>
          </cell>
          <cell r="E780">
            <v>1.17</v>
          </cell>
          <cell r="F780">
            <v>43.39</v>
          </cell>
        </row>
        <row r="781">
          <cell r="A781" t="str">
            <v>171224</v>
          </cell>
          <cell r="B781" t="str">
            <v>Rodapé qualquer em alta resistência moldado no local até 10 cm</v>
          </cell>
          <cell r="C781" t="str">
            <v>m</v>
          </cell>
          <cell r="D781">
            <v>20.39</v>
          </cell>
          <cell r="E781">
            <v>1.94</v>
          </cell>
          <cell r="F781">
            <v>22.330000000000002</v>
          </cell>
        </row>
        <row r="782">
          <cell r="A782" t="str">
            <v>172002</v>
          </cell>
          <cell r="B782" t="str">
            <v>Massa raspada</v>
          </cell>
          <cell r="C782" t="str">
            <v>m²</v>
          </cell>
          <cell r="D782">
            <v>37.520000000000003</v>
          </cell>
          <cell r="E782">
            <v>27.22</v>
          </cell>
          <cell r="F782">
            <v>64.739999999999995</v>
          </cell>
        </row>
        <row r="783">
          <cell r="A783" t="str">
            <v>172004</v>
          </cell>
          <cell r="B783" t="str">
            <v>Revestimento em granito lavado tipo Fulget uso externo, em faixas até 40 cm</v>
          </cell>
          <cell r="C783" t="str">
            <v>m</v>
          </cell>
          <cell r="D783">
            <v>31.17</v>
          </cell>
          <cell r="E783">
            <v>9.7100000000000009</v>
          </cell>
          <cell r="F783">
            <v>40.880000000000003</v>
          </cell>
        </row>
        <row r="784">
          <cell r="A784" t="str">
            <v>172005</v>
          </cell>
          <cell r="B784" t="str">
            <v>Friso para junta de dilatação em revestimento de granito lavado tipo Fulget</v>
          </cell>
          <cell r="C784" t="str">
            <v>m</v>
          </cell>
          <cell r="D784">
            <v>4.51</v>
          </cell>
          <cell r="E784">
            <v>0</v>
          </cell>
          <cell r="F784">
            <v>4.51</v>
          </cell>
        </row>
        <row r="785">
          <cell r="A785" t="str">
            <v>172006</v>
          </cell>
          <cell r="B785" t="str">
            <v>Revestimento em granito lavado tipo Fulget uso externo</v>
          </cell>
          <cell r="C785" t="str">
            <v>m²</v>
          </cell>
          <cell r="D785">
            <v>70.099999999999994</v>
          </cell>
          <cell r="E785">
            <v>9.7100000000000009</v>
          </cell>
          <cell r="F785">
            <v>79.81</v>
          </cell>
        </row>
        <row r="786">
          <cell r="A786" t="str">
            <v>172014</v>
          </cell>
          <cell r="B786" t="str">
            <v>Revestimento texturizado acrílico com microagregados minerais</v>
          </cell>
          <cell r="C786" t="str">
            <v>m²</v>
          </cell>
          <cell r="D786">
            <v>4.58</v>
          </cell>
          <cell r="E786">
            <v>9.41</v>
          </cell>
          <cell r="F786">
            <v>13.99</v>
          </cell>
        </row>
        <row r="787">
          <cell r="A787" t="str">
            <v>174001</v>
          </cell>
          <cell r="B787" t="str">
            <v>Reparos em piso de granilite - estucamento e polimento</v>
          </cell>
          <cell r="C787" t="str">
            <v>m²</v>
          </cell>
          <cell r="D787">
            <v>20.87</v>
          </cell>
          <cell r="E787">
            <v>0</v>
          </cell>
          <cell r="F787">
            <v>20.87</v>
          </cell>
        </row>
        <row r="788">
          <cell r="A788" t="str">
            <v>174002</v>
          </cell>
          <cell r="B788" t="str">
            <v>Reparos em pisos de alta resistência fundidos no local - estucamento e polimento</v>
          </cell>
          <cell r="C788" t="str">
            <v>m²</v>
          </cell>
          <cell r="D788">
            <v>16.440000000000001</v>
          </cell>
          <cell r="E788">
            <v>0</v>
          </cell>
          <cell r="F788">
            <v>16.440000000000001</v>
          </cell>
        </row>
        <row r="789">
          <cell r="A789" t="str">
            <v>174003</v>
          </cell>
          <cell r="B789" t="str">
            <v>Reparos em degrau de granilite - estucamento e polimento</v>
          </cell>
          <cell r="C789" t="str">
            <v>m</v>
          </cell>
          <cell r="D789">
            <v>21.78</v>
          </cell>
          <cell r="E789">
            <v>0</v>
          </cell>
          <cell r="F789">
            <v>21.78</v>
          </cell>
        </row>
        <row r="790">
          <cell r="A790" t="str">
            <v>174005</v>
          </cell>
          <cell r="B790" t="str">
            <v>Reparos em peitoril de granilite - estucamento e polimento</v>
          </cell>
          <cell r="C790" t="str">
            <v>m</v>
          </cell>
          <cell r="D790">
            <v>12.32</v>
          </cell>
          <cell r="E790">
            <v>0</v>
          </cell>
          <cell r="F790">
            <v>12.32</v>
          </cell>
        </row>
        <row r="791">
          <cell r="A791" t="str">
            <v>174007</v>
          </cell>
          <cell r="B791" t="str">
            <v>Reparos em rodapé de granilite - estucamento e polimento</v>
          </cell>
          <cell r="C791" t="str">
            <v>m</v>
          </cell>
          <cell r="D791">
            <v>13.030000000000001</v>
          </cell>
          <cell r="E791">
            <v>0</v>
          </cell>
          <cell r="F791">
            <v>13.030000000000001</v>
          </cell>
        </row>
        <row r="792">
          <cell r="A792" t="str">
            <v>174011</v>
          </cell>
          <cell r="B792" t="str">
            <v>Faixa antiderrapante definitiva para degraus, soleiras, patamares ou pisos</v>
          </cell>
          <cell r="C792" t="str">
            <v>m</v>
          </cell>
          <cell r="D792">
            <v>0</v>
          </cell>
          <cell r="E792">
            <v>21.47</v>
          </cell>
          <cell r="F792">
            <v>21.47</v>
          </cell>
        </row>
        <row r="793">
          <cell r="A793" t="str">
            <v>180601</v>
          </cell>
          <cell r="B793" t="str">
            <v>Piso cerâmico esmaltado PEI-4 resistência química A, para áreas internas sujeitas à lavagem frequente, assentado com argamassa mista</v>
          </cell>
          <cell r="C793" t="str">
            <v>m²</v>
          </cell>
          <cell r="D793">
            <v>30.14</v>
          </cell>
          <cell r="E793">
            <v>30.54</v>
          </cell>
          <cell r="F793">
            <v>60.68</v>
          </cell>
        </row>
        <row r="794">
          <cell r="A794" t="str">
            <v>180602</v>
          </cell>
          <cell r="B794" t="str">
            <v>Piso cerâmico esmaltado PEI-4 resistência química A, para áreas internas sujeitas à lavagem frequente, assentado com argamassa colante industrializada</v>
          </cell>
          <cell r="C794" t="str">
            <v>m²</v>
          </cell>
          <cell r="D794">
            <v>25.400000000000002</v>
          </cell>
          <cell r="E794">
            <v>7.25</v>
          </cell>
          <cell r="F794">
            <v>32.65</v>
          </cell>
        </row>
        <row r="795">
          <cell r="A795" t="str">
            <v>180603</v>
          </cell>
          <cell r="B795" t="str">
            <v>Rodapé cerâmico esmaltado PEI-4 resistência química A, para áreas internas sujeitas à lavagem frequente, assentado com argamassa mista</v>
          </cell>
          <cell r="C795" t="str">
            <v>m</v>
          </cell>
          <cell r="D795">
            <v>13.85</v>
          </cell>
          <cell r="E795">
            <v>15.22</v>
          </cell>
          <cell r="F795">
            <v>29.07</v>
          </cell>
        </row>
        <row r="796">
          <cell r="A796" t="str">
            <v>180604</v>
          </cell>
          <cell r="B796" t="str">
            <v>Rodapé cerâmico esmaltado PEI-4 resistência química A, para áreas internas sujeitas à lavagem frequente, assentado com argamassa colante industrializada</v>
          </cell>
          <cell r="C796" t="str">
            <v>m</v>
          </cell>
          <cell r="D796">
            <v>13.86</v>
          </cell>
          <cell r="E796">
            <v>0.57999999999999996</v>
          </cell>
          <cell r="F796">
            <v>14.44</v>
          </cell>
        </row>
        <row r="797">
          <cell r="A797" t="str">
            <v>180605</v>
          </cell>
          <cell r="B797" t="str">
            <v>Piso cerâmico esmaltado com textura semi-rugosa PEI-5 resistência química A, para áreas internas, assentado com argamassa mista</v>
          </cell>
          <cell r="C797" t="str">
            <v>m²</v>
          </cell>
          <cell r="D797">
            <v>39.020000000000003</v>
          </cell>
          <cell r="E797">
            <v>30.54</v>
          </cell>
          <cell r="F797">
            <v>69.56</v>
          </cell>
        </row>
        <row r="798">
          <cell r="A798" t="str">
            <v>180606</v>
          </cell>
          <cell r="B798" t="str">
            <v>Piso cerâmico esmaltado com textura semi-rugosa PEI-5 resistência química A, para áreas internas, assentado com argamassa colante industrializada</v>
          </cell>
          <cell r="C798" t="str">
            <v>m²</v>
          </cell>
          <cell r="D798">
            <v>34.28</v>
          </cell>
          <cell r="E798">
            <v>7.25</v>
          </cell>
          <cell r="F798">
            <v>41.53</v>
          </cell>
        </row>
        <row r="799">
          <cell r="A799" t="str">
            <v>180607</v>
          </cell>
          <cell r="B799" t="str">
            <v>Rodapé cerâmico esmaltado com textura semi-rugosa PEI-5 resistência química A, para áreas internas, assentado com argamassa mista</v>
          </cell>
          <cell r="C799" t="str">
            <v>m</v>
          </cell>
          <cell r="D799">
            <v>3.45</v>
          </cell>
          <cell r="E799">
            <v>16.489999999999998</v>
          </cell>
          <cell r="F799">
            <v>19.940000000000001</v>
          </cell>
        </row>
        <row r="800">
          <cell r="A800" t="str">
            <v>180608</v>
          </cell>
          <cell r="B800" t="str">
            <v>Rodapé cerâmico esmaltado com textura semi-rugosa PEI-5 resistência química A, para áreas internas, assentado com argamassa colante industrializada</v>
          </cell>
          <cell r="C800" t="str">
            <v>m</v>
          </cell>
          <cell r="D800">
            <v>3.46</v>
          </cell>
          <cell r="E800">
            <v>3.88</v>
          </cell>
          <cell r="F800">
            <v>7.34</v>
          </cell>
        </row>
        <row r="801">
          <cell r="A801" t="str">
            <v>180609</v>
          </cell>
          <cell r="B801" t="str">
            <v>Piso cerâmico esmaltado PEI-5 resistência química B, para áreas internas, assentado com argamassa mista</v>
          </cell>
          <cell r="C801" t="str">
            <v>m²</v>
          </cell>
          <cell r="D801">
            <v>35.9</v>
          </cell>
          <cell r="E801">
            <v>30.54</v>
          </cell>
          <cell r="F801">
            <v>66.44</v>
          </cell>
        </row>
        <row r="802">
          <cell r="A802" t="str">
            <v>180610</v>
          </cell>
          <cell r="B802" t="str">
            <v>Piso cerâmico esmaltado PEI-5 resistência química B, para áreas internas, assentado com argamassa colante industrializada</v>
          </cell>
          <cell r="C802" t="str">
            <v>m²</v>
          </cell>
          <cell r="D802">
            <v>31.16</v>
          </cell>
          <cell r="E802">
            <v>7.25</v>
          </cell>
          <cell r="F802">
            <v>38.409999999999997</v>
          </cell>
        </row>
        <row r="803">
          <cell r="A803" t="str">
            <v>180611</v>
          </cell>
          <cell r="B803" t="str">
            <v>Rodapé cerâmico esmaltado PEI-5 resistência química B, para áreas internas, assentado com argamassa mista</v>
          </cell>
          <cell r="C803" t="str">
            <v>m</v>
          </cell>
          <cell r="D803">
            <v>19.84</v>
          </cell>
          <cell r="E803">
            <v>15.22</v>
          </cell>
          <cell r="F803">
            <v>35.06</v>
          </cell>
        </row>
        <row r="804">
          <cell r="A804" t="str">
            <v>180612</v>
          </cell>
          <cell r="B804" t="str">
            <v>Rodapé cerâmico esmaltado PEI-5 resistência química B, para áreas internas, assentado com argamassa colante industrializada</v>
          </cell>
          <cell r="C804" t="str">
            <v>m</v>
          </cell>
          <cell r="D804">
            <v>19.850000000000001</v>
          </cell>
          <cell r="E804">
            <v>0.57999999999999996</v>
          </cell>
          <cell r="F804">
            <v>20.43</v>
          </cell>
        </row>
        <row r="805">
          <cell r="A805" t="str">
            <v>180613</v>
          </cell>
          <cell r="B805" t="str">
            <v>Piso cerâmico esmaltado antiderrapante PEI-5 resistência química A, para áreas internas com saída para o exterior, assentado com argamassa mista</v>
          </cell>
          <cell r="C805" t="str">
            <v>m²</v>
          </cell>
          <cell r="D805">
            <v>54.51</v>
          </cell>
          <cell r="E805">
            <v>30.54</v>
          </cell>
          <cell r="F805">
            <v>85.05</v>
          </cell>
        </row>
        <row r="806">
          <cell r="A806" t="str">
            <v>180614</v>
          </cell>
          <cell r="B806" t="str">
            <v>Piso cerâmico esmaltado antiderrapante PEI-5 resistência química A, para áreas internas com saída para o exterior, assentado c/argamassa colante industrializada</v>
          </cell>
          <cell r="C806" t="str">
            <v>m²</v>
          </cell>
          <cell r="D806">
            <v>52.050000000000004</v>
          </cell>
          <cell r="E806">
            <v>7.25</v>
          </cell>
          <cell r="F806">
            <v>59.300000000000004</v>
          </cell>
        </row>
        <row r="807">
          <cell r="A807" t="str">
            <v>180615</v>
          </cell>
          <cell r="B807" t="str">
            <v>Rodapé cerâmico esmaltado PEI-5 resistência química A, para áreas internas com saída para o exterior, assentado com argamassa mista</v>
          </cell>
          <cell r="C807" t="str">
            <v>m</v>
          </cell>
          <cell r="D807">
            <v>10.86</v>
          </cell>
          <cell r="E807">
            <v>15.22</v>
          </cell>
          <cell r="F807">
            <v>26.080000000000002</v>
          </cell>
        </row>
        <row r="808">
          <cell r="A808" t="str">
            <v>180616</v>
          </cell>
          <cell r="B808" t="str">
            <v>Rodapé cerâmico esmaltado PEI-5 resistência química A, para áreas internas com saída para o exterior, assentado com argamassa colante industrializada</v>
          </cell>
          <cell r="C808" t="str">
            <v>m</v>
          </cell>
          <cell r="D808">
            <v>11.13</v>
          </cell>
          <cell r="E808">
            <v>0.57999999999999996</v>
          </cell>
          <cell r="F808">
            <v>11.71</v>
          </cell>
        </row>
        <row r="809">
          <cell r="A809" t="str">
            <v>180617</v>
          </cell>
          <cell r="B809" t="str">
            <v>Piso cerâmico esmaltado rústico PEI-5 resistência química B, para áreas internas com saída para o exterior, assentado com argamassa mista</v>
          </cell>
          <cell r="C809" t="str">
            <v>m²</v>
          </cell>
          <cell r="D809">
            <v>39.119999999999997</v>
          </cell>
          <cell r="E809">
            <v>30.54</v>
          </cell>
          <cell r="F809">
            <v>69.66</v>
          </cell>
        </row>
        <row r="810">
          <cell r="A810" t="str">
            <v>180618</v>
          </cell>
          <cell r="B810" t="str">
            <v>Piso cerâmico esmaltado rústico PEI-5 resistência química B, para áreas internas com saída para o exterior, assentado com argamassa colante industrializada</v>
          </cell>
          <cell r="C810" t="str">
            <v>m²</v>
          </cell>
          <cell r="D810">
            <v>36.659999999999997</v>
          </cell>
          <cell r="E810">
            <v>7.25</v>
          </cell>
          <cell r="F810">
            <v>43.910000000000004</v>
          </cell>
        </row>
        <row r="811">
          <cell r="A811" t="str">
            <v>180619</v>
          </cell>
          <cell r="B811" t="str">
            <v>Rodapé cerâmico esmaltado rústico PEI-5 resistência química B, para áreas internas com saída para o exterior, assentado com argamassa mista</v>
          </cell>
          <cell r="C811" t="str">
            <v>m</v>
          </cell>
          <cell r="D811">
            <v>3.46</v>
          </cell>
          <cell r="E811">
            <v>18.510000000000002</v>
          </cell>
          <cell r="F811">
            <v>21.97</v>
          </cell>
        </row>
        <row r="812">
          <cell r="A812" t="str">
            <v>180620</v>
          </cell>
          <cell r="B812" t="str">
            <v>Rodapé cerâmico esmaltado rústico PEI-5 resistência química B, para áreas internas c/saída para o exterior, assentado com argamassa colante industrializada</v>
          </cell>
          <cell r="C812" t="str">
            <v>m</v>
          </cell>
          <cell r="D812">
            <v>3.73</v>
          </cell>
          <cell r="E812">
            <v>3.88</v>
          </cell>
          <cell r="F812">
            <v>7.61</v>
          </cell>
        </row>
        <row r="813">
          <cell r="A813" t="str">
            <v>180621</v>
          </cell>
          <cell r="B813" t="str">
            <v>Piso cerâmico esmaltado texturizado PEI-5 resistência química B, para áreas externas, assentado com argamassa mista</v>
          </cell>
          <cell r="C813" t="str">
            <v>m²</v>
          </cell>
          <cell r="D813">
            <v>30.88</v>
          </cell>
          <cell r="E813">
            <v>30.54</v>
          </cell>
          <cell r="F813">
            <v>61.42</v>
          </cell>
        </row>
        <row r="814">
          <cell r="A814" t="str">
            <v>180622</v>
          </cell>
          <cell r="B814" t="str">
            <v>Piso cerâmico esmaltado texturizado PEI-5 resistência química B, para áreas externas, assentado com argamassa colante industrializada</v>
          </cell>
          <cell r="C814" t="str">
            <v>m²</v>
          </cell>
          <cell r="D814">
            <v>28.42</v>
          </cell>
          <cell r="E814">
            <v>7.25</v>
          </cell>
          <cell r="F814">
            <v>35.67</v>
          </cell>
        </row>
        <row r="815">
          <cell r="A815" t="str">
            <v>180623</v>
          </cell>
          <cell r="B815" t="str">
            <v>Rodapé cerâmico esmaltado texturizado PEI-5 resistência química B, para áreas externas, assentado com argamassa mista</v>
          </cell>
          <cell r="C815" t="str">
            <v>m</v>
          </cell>
          <cell r="D815">
            <v>2.63</v>
          </cell>
          <cell r="E815">
            <v>18.510000000000002</v>
          </cell>
          <cell r="F815">
            <v>21.14</v>
          </cell>
        </row>
        <row r="816">
          <cell r="A816" t="str">
            <v>180624</v>
          </cell>
          <cell r="B816" t="str">
            <v>Rodapé cerâmico esmaltado texturizado PEI-5 resistência química B, para áreas externas, assentado com argamassa colante industrializada</v>
          </cell>
          <cell r="C816" t="str">
            <v>m</v>
          </cell>
          <cell r="D816">
            <v>2.9</v>
          </cell>
          <cell r="E816">
            <v>3.88</v>
          </cell>
          <cell r="F816">
            <v>6.78</v>
          </cell>
        </row>
        <row r="817">
          <cell r="A817" t="str">
            <v>180627</v>
          </cell>
          <cell r="B817" t="str">
            <v>Piso cerâmico esmaltado antiderrapante, PEI-5, resistência química A, assentado com argamassa colante industrializada</v>
          </cell>
          <cell r="C817" t="str">
            <v>m²</v>
          </cell>
          <cell r="D817">
            <v>33.01</v>
          </cell>
          <cell r="E817">
            <v>7.25</v>
          </cell>
          <cell r="F817">
            <v>40.26</v>
          </cell>
        </row>
        <row r="818">
          <cell r="A818" t="str">
            <v>180628</v>
          </cell>
          <cell r="B818" t="str">
            <v>Rodapé cerâmico esmaltado antiderrapante, PEI-5, resistência química A, assentado com argamassa colante industrializada</v>
          </cell>
          <cell r="C818" t="str">
            <v>m</v>
          </cell>
          <cell r="D818">
            <v>3.27</v>
          </cell>
          <cell r="E818">
            <v>3.88</v>
          </cell>
          <cell r="F818">
            <v>7.15</v>
          </cell>
        </row>
        <row r="819">
          <cell r="A819" t="str">
            <v>180640</v>
          </cell>
          <cell r="B819" t="str">
            <v>Rejuntamento de piso em placas cerâmicas (30-34 x 30-34 cm) com cimento branco, juntas acima de 3 até 5 mm</v>
          </cell>
          <cell r="C819" t="str">
            <v>m²</v>
          </cell>
          <cell r="D819">
            <v>0.44</v>
          </cell>
          <cell r="E819">
            <v>4.8499999999999996</v>
          </cell>
          <cell r="F819">
            <v>5.29</v>
          </cell>
        </row>
        <row r="820">
          <cell r="A820" t="str">
            <v>180641</v>
          </cell>
          <cell r="B820" t="str">
            <v>Rejuntamento de piso em placas cerâmicas (30-34 x 30-34 cm) com argamassa industrializada para rejunte, juntas acima de 3 até 5 mm</v>
          </cell>
          <cell r="C820" t="str">
            <v>m²</v>
          </cell>
          <cell r="D820">
            <v>0.9</v>
          </cell>
          <cell r="E820">
            <v>4.8499999999999996</v>
          </cell>
          <cell r="F820">
            <v>5.75</v>
          </cell>
        </row>
        <row r="821">
          <cell r="A821" t="str">
            <v>180642</v>
          </cell>
          <cell r="B821" t="str">
            <v>Rejuntamento de piso em placas cerâmicas (40-43 x 40-43 cm) com cimento branco, juntas acima 5 até 10 mm</v>
          </cell>
          <cell r="C821" t="str">
            <v>m²</v>
          </cell>
          <cell r="D821">
            <v>0.88</v>
          </cell>
          <cell r="E821">
            <v>4.8499999999999996</v>
          </cell>
          <cell r="F821">
            <v>5.73</v>
          </cell>
        </row>
        <row r="822">
          <cell r="A822" t="str">
            <v>180643</v>
          </cell>
          <cell r="B822" t="str">
            <v>Rejuntamento de piso em placas cerâmicas (40-43 x 40-43 cm) com argamassa industrializada para rejunte, juntas acima de 5 até 10 mm</v>
          </cell>
          <cell r="C822" t="str">
            <v>m²</v>
          </cell>
          <cell r="D822">
            <v>2.2599999999999998</v>
          </cell>
          <cell r="E822">
            <v>4.8499999999999996</v>
          </cell>
          <cell r="F822">
            <v>7.11</v>
          </cell>
        </row>
        <row r="823">
          <cell r="A823" t="str">
            <v>180650</v>
          </cell>
          <cell r="B823" t="str">
            <v>Rejuntamento de rodapé em placas cerâmicas até 10 cm de altura com cimento branco, juntas acima de 3 até 5 mm</v>
          </cell>
          <cell r="C823" t="str">
            <v>m</v>
          </cell>
          <cell r="D823">
            <v>0.04</v>
          </cell>
          <cell r="E823">
            <v>0.54</v>
          </cell>
          <cell r="F823">
            <v>0.57999999999999996</v>
          </cell>
        </row>
        <row r="824">
          <cell r="A824" t="str">
            <v>180651</v>
          </cell>
          <cell r="B824" t="str">
            <v>Rejuntamento de rodapé em placas cerâmicas até 10 cm de altura com argamassa industrializada para rejunte, juntas acima de 3 até 5 mm</v>
          </cell>
          <cell r="C824" t="str">
            <v>m</v>
          </cell>
          <cell r="D824">
            <v>0.09</v>
          </cell>
          <cell r="E824">
            <v>0.54</v>
          </cell>
          <cell r="F824">
            <v>0.63</v>
          </cell>
        </row>
        <row r="825">
          <cell r="A825" t="str">
            <v>180652</v>
          </cell>
          <cell r="B825" t="str">
            <v>Rejuntamento de rodapé em placas cerâmicas até 10 cm de altura com cimento branco, juntas acima de 5 até 10 mm</v>
          </cell>
          <cell r="C825" t="str">
            <v>m</v>
          </cell>
          <cell r="D825">
            <v>0.09</v>
          </cell>
          <cell r="E825">
            <v>0.54</v>
          </cell>
          <cell r="F825">
            <v>0.63</v>
          </cell>
        </row>
        <row r="826">
          <cell r="A826" t="str">
            <v>180653</v>
          </cell>
          <cell r="B826" t="str">
            <v>Rejuntamento de rodapé em placas cerâmicas até 10 cm de altura com argamassa industrializada para rejunte, juntas acima de 5 até 10 mm</v>
          </cell>
          <cell r="C826" t="str">
            <v>m</v>
          </cell>
          <cell r="D826">
            <v>0.23</v>
          </cell>
          <cell r="E826">
            <v>0.54</v>
          </cell>
          <cell r="F826">
            <v>0.77</v>
          </cell>
        </row>
        <row r="827">
          <cell r="A827" t="str">
            <v>180701</v>
          </cell>
          <cell r="B827" t="str">
            <v>Piso cerâmico não esmaltado extrudado alta resistência química e mecânica, espessura de 9 mm, assentado com argamassa de cimento e areia</v>
          </cell>
          <cell r="C827" t="str">
            <v>m²</v>
          </cell>
          <cell r="D827">
            <v>69.19</v>
          </cell>
          <cell r="E827">
            <v>22.39</v>
          </cell>
          <cell r="F827">
            <v>91.58</v>
          </cell>
        </row>
        <row r="828">
          <cell r="A828" t="str">
            <v>180702</v>
          </cell>
          <cell r="B828" t="str">
            <v>Piso cerâmico não esmaltado extrudado alta resistência química e mecânica, espessura de 9 mm, assentado com argamassa colante industrializada</v>
          </cell>
          <cell r="C828" t="str">
            <v>m²</v>
          </cell>
          <cell r="D828">
            <v>65.34</v>
          </cell>
          <cell r="E828">
            <v>7.25</v>
          </cell>
          <cell r="F828">
            <v>72.59</v>
          </cell>
        </row>
        <row r="829">
          <cell r="A829" t="str">
            <v>180703</v>
          </cell>
          <cell r="B829" t="str">
            <v>Piso cerâmico não esmaltado extrudado alta resistência química e mecânica, espessura de 14 mm, assentado com argamassa de cimento e areia</v>
          </cell>
          <cell r="C829" t="str">
            <v>m²</v>
          </cell>
          <cell r="D829">
            <v>94.13</v>
          </cell>
          <cell r="E829">
            <v>22.39</v>
          </cell>
          <cell r="F829">
            <v>116.52</v>
          </cell>
        </row>
        <row r="830">
          <cell r="A830" t="str">
            <v>180704</v>
          </cell>
          <cell r="B830" t="str">
            <v>Piso cerâmico não esmaltado extrudado alta resistência química e mecânica, espessura de 14 mm, assentado com argamassa colante industrializada</v>
          </cell>
          <cell r="C830" t="str">
            <v>m²</v>
          </cell>
          <cell r="D830">
            <v>90.28</v>
          </cell>
          <cell r="E830">
            <v>7.25</v>
          </cell>
          <cell r="F830">
            <v>97.53</v>
          </cell>
        </row>
        <row r="831">
          <cell r="A831" t="str">
            <v>180707</v>
          </cell>
          <cell r="B831" t="str">
            <v>Rodapé cerâmico não esmaltado extrudado alta resistência química e mecânica, altura de 10 cm, assentado com argamassa de cimento e areia</v>
          </cell>
          <cell r="C831" t="str">
            <v>m</v>
          </cell>
          <cell r="D831">
            <v>22.3</v>
          </cell>
          <cell r="E831">
            <v>2.23</v>
          </cell>
          <cell r="F831">
            <v>24.53</v>
          </cell>
        </row>
        <row r="832">
          <cell r="A832" t="str">
            <v>180708</v>
          </cell>
          <cell r="B832" t="str">
            <v>Rodapé cerâmico não esmaltado extrudado alta resistência química e mecânica, altura de 10 cm, assentado com argamassa colante industrializada</v>
          </cell>
          <cell r="C832" t="str">
            <v>m</v>
          </cell>
          <cell r="D832">
            <v>21.91</v>
          </cell>
          <cell r="E832">
            <v>0.72</v>
          </cell>
          <cell r="F832">
            <v>22.63</v>
          </cell>
        </row>
        <row r="833">
          <cell r="A833" t="str">
            <v>180709</v>
          </cell>
          <cell r="B833" t="str">
            <v>Canto de rodapé cerâmico não esmaltado extrudado alta resistência química e mecânica, altura de 10 cm assentado com argamassa de cimento e areia</v>
          </cell>
          <cell r="C833" t="str">
            <v>un</v>
          </cell>
          <cell r="D833">
            <v>3.72</v>
          </cell>
          <cell r="E833">
            <v>0.22</v>
          </cell>
          <cell r="F833">
            <v>3.94</v>
          </cell>
        </row>
        <row r="834">
          <cell r="A834" t="str">
            <v>180710</v>
          </cell>
          <cell r="B834" t="str">
            <v>Canto de rodapé cerâmico não esmaltado extrudado alta resistência química e mecânica, altura de 10 cm assentado com argamassa colante industrializada</v>
          </cell>
          <cell r="C834" t="str">
            <v>un</v>
          </cell>
          <cell r="D834">
            <v>3.69</v>
          </cell>
          <cell r="E834">
            <v>7.0000000000000007E-2</v>
          </cell>
          <cell r="F834">
            <v>3.7600000000000002</v>
          </cell>
        </row>
        <row r="835">
          <cell r="A835" t="str">
            <v>180720</v>
          </cell>
          <cell r="B835" t="str">
            <v>Rejuntamento de piso cerâmico extrudado antiácido de 9 mm, com argamassa industrializada à base de resina furânica, juntas acima de 3 até 6 mm</v>
          </cell>
          <cell r="C835" t="str">
            <v>m²</v>
          </cell>
          <cell r="D835">
            <v>16.059999999999999</v>
          </cell>
          <cell r="E835">
            <v>4.8499999999999996</v>
          </cell>
          <cell r="F835">
            <v>20.91</v>
          </cell>
        </row>
        <row r="836">
          <cell r="A836" t="str">
            <v>180721</v>
          </cell>
          <cell r="B836" t="str">
            <v>Rejuntamento de piso cerâmico extrudado antiácido de 9 mm, com argamassa industrializada à base de resina epóxi, juntas acima de 3 até 6 mm</v>
          </cell>
          <cell r="C836" t="str">
            <v>m²</v>
          </cell>
          <cell r="D836">
            <v>12.4</v>
          </cell>
          <cell r="E836">
            <v>4.8499999999999996</v>
          </cell>
          <cell r="F836">
            <v>17.25</v>
          </cell>
        </row>
        <row r="837">
          <cell r="A837" t="str">
            <v>180722</v>
          </cell>
          <cell r="B837" t="str">
            <v>Rejuntamento de piso cerâmico extrudado antiácido de 14 mm, com argamassa industrializada à base de resina furânica, juntas acima de 3 até 6 mm</v>
          </cell>
          <cell r="C837" t="str">
            <v>m²</v>
          </cell>
          <cell r="D837">
            <v>24.7</v>
          </cell>
          <cell r="E837">
            <v>4.8499999999999996</v>
          </cell>
          <cell r="F837">
            <v>29.55</v>
          </cell>
        </row>
        <row r="838">
          <cell r="A838" t="str">
            <v>180723</v>
          </cell>
          <cell r="B838" t="str">
            <v>Rejuntamento de piso cerâmico extrudado antiácido de 14 mm, com argamassa industrializada à base de resina epóxi, juntas acima de 3 até 6 mm</v>
          </cell>
          <cell r="C838" t="str">
            <v>m²</v>
          </cell>
          <cell r="D838">
            <v>20.66</v>
          </cell>
          <cell r="E838">
            <v>4.8499999999999996</v>
          </cell>
          <cell r="F838">
            <v>25.51</v>
          </cell>
        </row>
        <row r="839">
          <cell r="A839" t="str">
            <v>180724</v>
          </cell>
          <cell r="B839" t="str">
            <v>Rejuntamento de revestimento cerâmico extrudado antiácido de 9 mm, com argamassa industrializada à base de resina epóxi, juntas acima de 3 até 6 mm</v>
          </cell>
          <cell r="C839" t="str">
            <v>m²</v>
          </cell>
          <cell r="D839">
            <v>12.4</v>
          </cell>
          <cell r="E839">
            <v>4.8499999999999996</v>
          </cell>
          <cell r="F839">
            <v>17.25</v>
          </cell>
        </row>
        <row r="840">
          <cell r="A840" t="str">
            <v>180730</v>
          </cell>
          <cell r="B840" t="str">
            <v>Rejuntamento de rodapé cerâmico extrudado antiácido de 9 mm, com argamassa industrializada à base de resina furânica, juntas acima de 3 até 6 mm</v>
          </cell>
          <cell r="C840" t="str">
            <v>m</v>
          </cell>
          <cell r="D840">
            <v>1.61</v>
          </cell>
          <cell r="E840">
            <v>0.48</v>
          </cell>
          <cell r="F840">
            <v>2.09</v>
          </cell>
        </row>
        <row r="841">
          <cell r="A841" t="str">
            <v>180731</v>
          </cell>
          <cell r="B841" t="str">
            <v>Rejuntamento de rodapé cerâmico extrudado antiácido de 9 mm, com argamassa industrializada à base de resina epóxi, juntas acima de 3 até 6 mm</v>
          </cell>
          <cell r="C841" t="str">
            <v>m</v>
          </cell>
          <cell r="D841">
            <v>1.24</v>
          </cell>
          <cell r="E841">
            <v>0.48</v>
          </cell>
          <cell r="F841">
            <v>1.72</v>
          </cell>
        </row>
        <row r="842">
          <cell r="A842" t="str">
            <v>180801</v>
          </cell>
          <cell r="B842" t="str">
            <v>Revestimento em porcelanato esmaltado antiderrapante, grupo de absorção BI-a, rejuntado</v>
          </cell>
          <cell r="C842" t="str">
            <v>m²</v>
          </cell>
          <cell r="D842">
            <v>47.74</v>
          </cell>
          <cell r="E842">
            <v>19.2</v>
          </cell>
          <cell r="F842">
            <v>66.94</v>
          </cell>
        </row>
        <row r="843">
          <cell r="A843" t="str">
            <v>180802</v>
          </cell>
          <cell r="B843" t="str">
            <v>Rodapé em porcelanato esmaltado antiderrapante, grupo de absorção BI-a, rejuntado</v>
          </cell>
          <cell r="C843" t="str">
            <v>m</v>
          </cell>
          <cell r="D843">
            <v>4.5199999999999996</v>
          </cell>
          <cell r="E843">
            <v>5.34</v>
          </cell>
          <cell r="F843">
            <v>9.86</v>
          </cell>
        </row>
        <row r="844">
          <cell r="A844" t="str">
            <v>180809</v>
          </cell>
          <cell r="B844" t="str">
            <v>Revestimento em porcelanato esmaltado, grupo de absorção BI-a, rejuntado</v>
          </cell>
          <cell r="C844" t="str">
            <v>m²</v>
          </cell>
          <cell r="D844">
            <v>32.53</v>
          </cell>
          <cell r="E844">
            <v>19.2</v>
          </cell>
          <cell r="F844">
            <v>51.730000000000004</v>
          </cell>
        </row>
        <row r="845">
          <cell r="A845" t="str">
            <v>180810</v>
          </cell>
          <cell r="B845" t="str">
            <v>Rodapé em porcelanato esmaltado, grupo de absorção BI-a, rejuntado</v>
          </cell>
          <cell r="C845" t="str">
            <v>m</v>
          </cell>
          <cell r="D845">
            <v>16.12</v>
          </cell>
          <cell r="E845">
            <v>5.34</v>
          </cell>
          <cell r="F845">
            <v>21.46</v>
          </cell>
        </row>
        <row r="846">
          <cell r="A846" t="str">
            <v>180811</v>
          </cell>
          <cell r="B846" t="str">
            <v>Revestimento em porcelanato técnico antiderrapante, grupo de absorção BI-a, rejuntado</v>
          </cell>
          <cell r="C846" t="str">
            <v>m²</v>
          </cell>
          <cell r="D846">
            <v>80.33</v>
          </cell>
          <cell r="E846">
            <v>19.2</v>
          </cell>
          <cell r="F846">
            <v>99.53</v>
          </cell>
        </row>
        <row r="847">
          <cell r="A847" t="str">
            <v>180812</v>
          </cell>
          <cell r="B847" t="str">
            <v>Rodapé em porcelanato técnico antiderrapante, grupo de absorção BI-a, rejuntado</v>
          </cell>
          <cell r="C847" t="str">
            <v>m</v>
          </cell>
          <cell r="D847">
            <v>15.49</v>
          </cell>
          <cell r="E847">
            <v>5.34</v>
          </cell>
          <cell r="F847">
            <v>20.830000000000002</v>
          </cell>
        </row>
        <row r="848">
          <cell r="A848" t="str">
            <v>180813</v>
          </cell>
          <cell r="B848" t="str">
            <v>Revestimento em porcelanato técnico antiácido, grupo de absorção BI-a, rejuntado com resina epóxi</v>
          </cell>
          <cell r="C848" t="str">
            <v>m²</v>
          </cell>
          <cell r="D848">
            <v>73.5</v>
          </cell>
          <cell r="E848">
            <v>19.2</v>
          </cell>
          <cell r="F848">
            <v>92.7</v>
          </cell>
        </row>
        <row r="849">
          <cell r="A849" t="str">
            <v>180814</v>
          </cell>
          <cell r="B849" t="str">
            <v>Rodapé em porcelanato técnico antiácido, grupo de absorção BI-a, rejuntado com resina epóxi</v>
          </cell>
          <cell r="C849" t="str">
            <v>m</v>
          </cell>
          <cell r="D849">
            <v>16</v>
          </cell>
          <cell r="E849">
            <v>5.34</v>
          </cell>
          <cell r="F849">
            <v>21.34</v>
          </cell>
        </row>
        <row r="850">
          <cell r="A850" t="str">
            <v>180815</v>
          </cell>
          <cell r="B850" t="str">
            <v>Revestimento em porcelanato técnico coeficiente de atrito II, grupo de absorção BI-a, rejuntado</v>
          </cell>
          <cell r="C850" t="str">
            <v>m²</v>
          </cell>
          <cell r="D850">
            <v>50.7</v>
          </cell>
          <cell r="E850">
            <v>19.2</v>
          </cell>
          <cell r="F850">
            <v>69.900000000000006</v>
          </cell>
        </row>
        <row r="851">
          <cell r="A851" t="str">
            <v>180816</v>
          </cell>
          <cell r="B851" t="str">
            <v>Rodapé em porcelanato técnico, coeficiente de atrito II, grupo de absorção BI-a, rejuntado</v>
          </cell>
          <cell r="C851" t="str">
            <v>m</v>
          </cell>
          <cell r="D851">
            <v>19.29</v>
          </cell>
          <cell r="E851">
            <v>5.34</v>
          </cell>
          <cell r="F851">
            <v>24.63</v>
          </cell>
        </row>
        <row r="852">
          <cell r="A852" t="str">
            <v>180817</v>
          </cell>
          <cell r="B852" t="str">
            <v>Revestimento em porcelanato técnico, coeficiente de atrito I, grupo de absorção BI-a, rejuntado</v>
          </cell>
          <cell r="C852" t="str">
            <v>m²</v>
          </cell>
          <cell r="D852">
            <v>59.21</v>
          </cell>
          <cell r="E852">
            <v>19.2</v>
          </cell>
          <cell r="F852">
            <v>78.41</v>
          </cell>
        </row>
        <row r="853">
          <cell r="A853" t="str">
            <v>180818</v>
          </cell>
          <cell r="B853" t="str">
            <v>Rodapé em porcelanato técnico, coeficiente de atrito I, grupo de absorção BI-a, rejuntado</v>
          </cell>
          <cell r="C853" t="str">
            <v>m</v>
          </cell>
          <cell r="D853">
            <v>19.29</v>
          </cell>
          <cell r="E853">
            <v>5.34</v>
          </cell>
          <cell r="F853">
            <v>24.63</v>
          </cell>
        </row>
        <row r="854">
          <cell r="A854" t="str">
            <v>181101</v>
          </cell>
          <cell r="B854" t="str">
            <v>Revestimento em placa cerâmica esmaltada para paredes de 15 x 15 cm, assentado com argamassa mista</v>
          </cell>
          <cell r="C854" t="str">
            <v>m²</v>
          </cell>
          <cell r="D854">
            <v>22.97</v>
          </cell>
          <cell r="E854">
            <v>34.89</v>
          </cell>
          <cell r="F854">
            <v>57.86</v>
          </cell>
        </row>
        <row r="855">
          <cell r="A855" t="str">
            <v>181102</v>
          </cell>
          <cell r="B855" t="str">
            <v>Revestimento em placa cerâmica esmaltada para paredes de 15 x 15 cm, assentado com argamassa colante industrializada</v>
          </cell>
          <cell r="C855" t="str">
            <v>m²</v>
          </cell>
          <cell r="D855">
            <v>19.84</v>
          </cell>
          <cell r="E855">
            <v>6.12</v>
          </cell>
          <cell r="F855">
            <v>25.96</v>
          </cell>
        </row>
        <row r="856">
          <cell r="A856" t="str">
            <v>181103</v>
          </cell>
          <cell r="B856" t="str">
            <v>Revestimento em placa cerâmica esmaltada para paredes de 20 x 20 cm, assentado com argamassa mista</v>
          </cell>
          <cell r="C856" t="str">
            <v>m²</v>
          </cell>
          <cell r="D856">
            <v>34.14</v>
          </cell>
          <cell r="E856">
            <v>34.89</v>
          </cell>
          <cell r="F856">
            <v>69.03</v>
          </cell>
        </row>
        <row r="857">
          <cell r="A857" t="str">
            <v>181104</v>
          </cell>
          <cell r="B857" t="str">
            <v>Revestimento em placa cerâmica esmaltada para paredes de 20 x 20 cm, assentado com argamassa AC-I colante industrializada</v>
          </cell>
          <cell r="C857" t="str">
            <v>m²</v>
          </cell>
          <cell r="D857">
            <v>31.01</v>
          </cell>
          <cell r="E857">
            <v>6.12</v>
          </cell>
          <cell r="F857">
            <v>37.130000000000003</v>
          </cell>
        </row>
        <row r="858">
          <cell r="A858" t="str">
            <v>181109</v>
          </cell>
          <cell r="B858" t="str">
            <v>Revestimento em placa cerâmica esmaltada para parede interna, de 10 x 10 cm, assentado com argamassa colante industrializada</v>
          </cell>
          <cell r="C858" t="str">
            <v>m²</v>
          </cell>
          <cell r="D858">
            <v>43.45</v>
          </cell>
          <cell r="E858">
            <v>6.12</v>
          </cell>
          <cell r="F858">
            <v>49.57</v>
          </cell>
        </row>
        <row r="859">
          <cell r="A859" t="str">
            <v>181110</v>
          </cell>
          <cell r="B859" t="str">
            <v>Revestimento em placa cerâmica esmaltada de 10 x 10 cm, assentado com argamassa colante industrializada</v>
          </cell>
          <cell r="C859" t="str">
            <v>m²</v>
          </cell>
          <cell r="D859">
            <v>37.32</v>
          </cell>
          <cell r="E859">
            <v>12.25</v>
          </cell>
          <cell r="F859">
            <v>49.57</v>
          </cell>
        </row>
        <row r="860">
          <cell r="A860" t="str">
            <v>181111</v>
          </cell>
          <cell r="B860" t="str">
            <v>Revestimento em placa cerâmica esmaltada para paredes de 20 x 20 cm, assentado com argamassa AC-II colante industrializada</v>
          </cell>
          <cell r="C860" t="str">
            <v>m²</v>
          </cell>
          <cell r="D860">
            <v>33.29</v>
          </cell>
          <cell r="E860">
            <v>6.12</v>
          </cell>
          <cell r="F860">
            <v>39.409999999999997</v>
          </cell>
        </row>
        <row r="861">
          <cell r="A861" t="str">
            <v>181120</v>
          </cell>
          <cell r="B861" t="str">
            <v>Rejuntamento de placa cerâmica de 15 x 15 cm com cimento branco, juntas até 3 mm</v>
          </cell>
          <cell r="C861" t="str">
            <v>m²</v>
          </cell>
          <cell r="D861">
            <v>0.26</v>
          </cell>
          <cell r="E861">
            <v>4.8499999999999996</v>
          </cell>
          <cell r="F861">
            <v>5.1100000000000003</v>
          </cell>
        </row>
        <row r="862">
          <cell r="A862" t="str">
            <v>181121</v>
          </cell>
          <cell r="B862" t="str">
            <v>Rejuntamento de placa cerâmica de 15 x 15 cm com argamassa industrializada para rejunte, juntas até 3 mm</v>
          </cell>
          <cell r="C862" t="str">
            <v>m²</v>
          </cell>
          <cell r="D862">
            <v>0.68</v>
          </cell>
          <cell r="E862">
            <v>4.8499999999999996</v>
          </cell>
          <cell r="F862">
            <v>5.53</v>
          </cell>
        </row>
        <row r="863">
          <cell r="A863" t="str">
            <v>181122</v>
          </cell>
          <cell r="B863" t="str">
            <v>Rejuntamento de cerâmica esmaltada de 20 x 20 cm com cimento branco, juntas até 3 mm</v>
          </cell>
          <cell r="C863" t="str">
            <v>m²</v>
          </cell>
          <cell r="D863">
            <v>0.38</v>
          </cell>
          <cell r="E863">
            <v>4.8499999999999996</v>
          </cell>
          <cell r="F863">
            <v>5.23</v>
          </cell>
        </row>
        <row r="864">
          <cell r="A864" t="str">
            <v>181123</v>
          </cell>
          <cell r="B864" t="str">
            <v>Rejuntamento de cerâmica esmaltada de 20 x 20 cm com argamassa industrializada para rejunte, juntas até 3 mm</v>
          </cell>
          <cell r="C864" t="str">
            <v>m²</v>
          </cell>
          <cell r="D864">
            <v>0.9</v>
          </cell>
          <cell r="E864">
            <v>4.8499999999999996</v>
          </cell>
          <cell r="F864">
            <v>5.75</v>
          </cell>
        </row>
        <row r="865">
          <cell r="A865" t="str">
            <v>181125</v>
          </cell>
          <cell r="B865" t="str">
            <v>Rejuntamento de placas cerâmicas de 10 x 10 cm com argamassa industrializada para rejunte, juntas de 6 mm</v>
          </cell>
          <cell r="C865" t="str">
            <v>m²</v>
          </cell>
          <cell r="D865">
            <v>3.39</v>
          </cell>
          <cell r="E865">
            <v>4.8499999999999996</v>
          </cell>
          <cell r="F865">
            <v>8.24</v>
          </cell>
        </row>
        <row r="866">
          <cell r="A866" t="str">
            <v>181202</v>
          </cell>
          <cell r="B866" t="str">
            <v>Revestimento em pastilha de porcelana natural ou esmaltada de 5 x 5 cm, assentado e rejuntado com argamassa colante industrializada</v>
          </cell>
          <cell r="C866" t="str">
            <v>m²</v>
          </cell>
          <cell r="D866">
            <v>106.71000000000001</v>
          </cell>
          <cell r="E866">
            <v>13.77</v>
          </cell>
          <cell r="F866">
            <v>120.48</v>
          </cell>
        </row>
        <row r="867">
          <cell r="A867" t="str">
            <v>181210</v>
          </cell>
          <cell r="B867" t="str">
            <v>Revestimento em pastilha de porcelana natural ou esmaltada de 5 x 5 cm, assentado e rejuntado com argamassa colante industrializada, faixas até 40 cm</v>
          </cell>
          <cell r="C867" t="str">
            <v>m</v>
          </cell>
          <cell r="D867">
            <v>42.69</v>
          </cell>
          <cell r="E867">
            <v>11.02</v>
          </cell>
          <cell r="F867">
            <v>53.71</v>
          </cell>
        </row>
        <row r="868">
          <cell r="A868" t="str">
            <v>181212</v>
          </cell>
          <cell r="B868" t="str">
            <v>Revestimento em pastilha de porcelana natural ou esmaltada de 2,5 x 2,5 cm, assentado e rejuntado com argamassa colante industrializada</v>
          </cell>
          <cell r="C868" t="str">
            <v>m²</v>
          </cell>
          <cell r="D868">
            <v>122.57000000000001</v>
          </cell>
          <cell r="E868">
            <v>13.77</v>
          </cell>
          <cell r="F868">
            <v>136.34</v>
          </cell>
        </row>
        <row r="869">
          <cell r="A869" t="str">
            <v>181220</v>
          </cell>
          <cell r="B869" t="str">
            <v>Revestimento em pastilha de porcelana natural ou esmaltada de 2,5 x 2,5 cm, assentado e rejuntado com argamassa colante industrializada, faixas até 40 cm</v>
          </cell>
          <cell r="C869" t="str">
            <v>m</v>
          </cell>
          <cell r="D869">
            <v>49.03</v>
          </cell>
          <cell r="E869">
            <v>11.02</v>
          </cell>
          <cell r="F869">
            <v>60.050000000000004</v>
          </cell>
        </row>
        <row r="870">
          <cell r="A870" t="str">
            <v>181301</v>
          </cell>
          <cell r="B870" t="str">
            <v>Revestimento de placa cerâmica não esmaltada extrudada alta resistência química e mecânica, espessura de 9 mm, assentado com argamassa colante industrializada</v>
          </cell>
          <cell r="C870" t="str">
            <v>m²</v>
          </cell>
          <cell r="D870">
            <v>65.34</v>
          </cell>
          <cell r="E870">
            <v>8.7799999999999994</v>
          </cell>
          <cell r="F870">
            <v>74.12</v>
          </cell>
        </row>
        <row r="871">
          <cell r="A871" t="str">
            <v>181320</v>
          </cell>
          <cell r="B871" t="str">
            <v>Rejuntamento de revestimento cerâmico não esmaltado extrudado antiácido 9 mm, com argamassa industrializada à base de resina epóxi, juntas acima de 3 até 6 mm</v>
          </cell>
          <cell r="C871" t="str">
            <v>m²</v>
          </cell>
          <cell r="D871">
            <v>12.4</v>
          </cell>
          <cell r="E871">
            <v>4.8499999999999996</v>
          </cell>
          <cell r="F871">
            <v>17.25</v>
          </cell>
        </row>
        <row r="872">
          <cell r="A872" t="str">
            <v>190101</v>
          </cell>
          <cell r="B872" t="str">
            <v>Rodapé em granito com 7 cm de altura</v>
          </cell>
          <cell r="C872" t="str">
            <v>m</v>
          </cell>
          <cell r="D872">
            <v>77.67</v>
          </cell>
          <cell r="E872">
            <v>0.97</v>
          </cell>
          <cell r="F872">
            <v>78.64</v>
          </cell>
        </row>
        <row r="873">
          <cell r="A873" t="str">
            <v>190102</v>
          </cell>
          <cell r="B873" t="str">
            <v>Revestimento em granito com 2 cm de espessura, assente com massa</v>
          </cell>
          <cell r="C873" t="str">
            <v>m²</v>
          </cell>
          <cell r="D873">
            <v>167.3</v>
          </cell>
          <cell r="E873">
            <v>5.83</v>
          </cell>
          <cell r="F873">
            <v>173.13</v>
          </cell>
        </row>
        <row r="874">
          <cell r="A874" t="str">
            <v>190104</v>
          </cell>
          <cell r="B874" t="str">
            <v>Revestimento em granito com 3 cm de espessura, assente com massa</v>
          </cell>
          <cell r="C874" t="str">
            <v>m²</v>
          </cell>
          <cell r="D874">
            <v>261.14999999999998</v>
          </cell>
          <cell r="E874">
            <v>6.8</v>
          </cell>
          <cell r="F874">
            <v>267.95</v>
          </cell>
        </row>
        <row r="875">
          <cell r="A875" t="str">
            <v>190106</v>
          </cell>
          <cell r="B875" t="str">
            <v>Peitoril e/ou soleira em granito com espessura de 2 cm e largura até 20 cm</v>
          </cell>
          <cell r="C875" t="str">
            <v>m</v>
          </cell>
          <cell r="D875">
            <v>80.349999999999994</v>
          </cell>
          <cell r="E875">
            <v>1.94</v>
          </cell>
          <cell r="F875">
            <v>82.29</v>
          </cell>
        </row>
        <row r="876">
          <cell r="A876" t="str">
            <v>190112</v>
          </cell>
          <cell r="B876" t="str">
            <v>Degrau e espelho de granito</v>
          </cell>
          <cell r="C876" t="str">
            <v>m</v>
          </cell>
          <cell r="D876">
            <v>177.97</v>
          </cell>
          <cell r="E876">
            <v>3.4</v>
          </cell>
          <cell r="F876">
            <v>181.37</v>
          </cell>
        </row>
        <row r="877">
          <cell r="A877" t="str">
            <v>190132</v>
          </cell>
          <cell r="B877" t="str">
            <v>Rodapé em granito com altura de 7,1 a 10 cm</v>
          </cell>
          <cell r="C877" t="str">
            <v>m</v>
          </cell>
          <cell r="D877">
            <v>82.15</v>
          </cell>
          <cell r="E877">
            <v>0.97</v>
          </cell>
          <cell r="F877">
            <v>83.12</v>
          </cell>
        </row>
        <row r="878">
          <cell r="A878" t="str">
            <v>190139</v>
          </cell>
          <cell r="B878" t="str">
            <v>Peitoril e/ou soleira em granito, espessura de 2 cm e largura de 21 até 30 cm</v>
          </cell>
          <cell r="C878" t="str">
            <v>m</v>
          </cell>
          <cell r="D878">
            <v>81.680000000000007</v>
          </cell>
          <cell r="E878">
            <v>2.91</v>
          </cell>
          <cell r="F878">
            <v>84.59</v>
          </cell>
        </row>
        <row r="879">
          <cell r="A879" t="str">
            <v>190202</v>
          </cell>
          <cell r="B879" t="str">
            <v>Revestimento em mármore branco de 2 cm, assente com massa</v>
          </cell>
          <cell r="C879" t="str">
            <v>m²</v>
          </cell>
          <cell r="D879">
            <v>395.84000000000003</v>
          </cell>
          <cell r="E879">
            <v>5.83</v>
          </cell>
          <cell r="F879">
            <v>401.67</v>
          </cell>
        </row>
        <row r="880">
          <cell r="A880" t="str">
            <v>190204</v>
          </cell>
          <cell r="B880" t="str">
            <v>Revestimento em mármore travertino nacional de 2 cm, assente com massa</v>
          </cell>
          <cell r="C880" t="str">
            <v>m²</v>
          </cell>
          <cell r="D880">
            <v>488.29</v>
          </cell>
          <cell r="E880">
            <v>5.83</v>
          </cell>
          <cell r="F880">
            <v>494.12</v>
          </cell>
        </row>
        <row r="881">
          <cell r="A881" t="str">
            <v>190206</v>
          </cell>
          <cell r="B881" t="str">
            <v>Revestimento em mármore branco de 3 cm, assente com massa</v>
          </cell>
          <cell r="C881" t="str">
            <v>m²</v>
          </cell>
          <cell r="D881">
            <v>491.43</v>
          </cell>
          <cell r="E881">
            <v>6.8</v>
          </cell>
          <cell r="F881">
            <v>498.23</v>
          </cell>
        </row>
        <row r="882">
          <cell r="A882" t="str">
            <v>190208</v>
          </cell>
          <cell r="B882" t="str">
            <v>Revestimento em mármore travertino nacional de 3 cm, assente com massa</v>
          </cell>
          <cell r="C882" t="str">
            <v>m²</v>
          </cell>
          <cell r="D882">
            <v>532</v>
          </cell>
          <cell r="E882">
            <v>6.8</v>
          </cell>
          <cell r="F882">
            <v>538.79999999999995</v>
          </cell>
        </row>
        <row r="883">
          <cell r="A883" t="str">
            <v>190222</v>
          </cell>
          <cell r="B883" t="str">
            <v>Degrau e espelho em mármore branco</v>
          </cell>
          <cell r="C883" t="str">
            <v>m</v>
          </cell>
          <cell r="D883">
            <v>234.71</v>
          </cell>
          <cell r="E883">
            <v>3.4</v>
          </cell>
          <cell r="F883">
            <v>238.11</v>
          </cell>
        </row>
        <row r="884">
          <cell r="A884" t="str">
            <v>190224</v>
          </cell>
          <cell r="B884" t="str">
            <v>Degrau e espelho em mármore travertino nacional</v>
          </cell>
          <cell r="C884" t="str">
            <v>m</v>
          </cell>
          <cell r="D884">
            <v>268.66000000000003</v>
          </cell>
          <cell r="E884">
            <v>3.4</v>
          </cell>
          <cell r="F884">
            <v>272.06</v>
          </cell>
        </row>
        <row r="885">
          <cell r="A885" t="str">
            <v>190225</v>
          </cell>
          <cell r="B885" t="str">
            <v>Rodapé em mármore branco, com 7 cm de altura</v>
          </cell>
          <cell r="C885" t="str">
            <v>m</v>
          </cell>
          <cell r="D885">
            <v>31.43</v>
          </cell>
          <cell r="E885">
            <v>0.97</v>
          </cell>
          <cell r="F885">
            <v>32.4</v>
          </cell>
        </row>
        <row r="886">
          <cell r="A886" t="str">
            <v>190302</v>
          </cell>
          <cell r="B886" t="str">
            <v>Revestimento em pedra tipo arenito comum</v>
          </cell>
          <cell r="C886" t="str">
            <v>m²</v>
          </cell>
          <cell r="D886">
            <v>115.94</v>
          </cell>
          <cell r="E886">
            <v>15.540000000000001</v>
          </cell>
          <cell r="F886">
            <v>131.47999999999999</v>
          </cell>
        </row>
        <row r="887">
          <cell r="A887" t="str">
            <v>190306</v>
          </cell>
          <cell r="B887" t="str">
            <v>Revestimento em pedra mineira comum</v>
          </cell>
          <cell r="C887" t="str">
            <v>m²</v>
          </cell>
          <cell r="D887">
            <v>197.82</v>
          </cell>
          <cell r="E887">
            <v>15.540000000000001</v>
          </cell>
          <cell r="F887">
            <v>213.36</v>
          </cell>
        </row>
        <row r="888">
          <cell r="A888" t="str">
            <v>190309</v>
          </cell>
          <cell r="B888" t="str">
            <v>Revestimento em pedra miracema</v>
          </cell>
          <cell r="C888" t="str">
            <v>m²</v>
          </cell>
          <cell r="D888">
            <v>47.52</v>
          </cell>
          <cell r="E888">
            <v>12.16</v>
          </cell>
          <cell r="F888">
            <v>59.68</v>
          </cell>
        </row>
        <row r="889">
          <cell r="A889" t="str">
            <v>190310</v>
          </cell>
          <cell r="B889" t="str">
            <v>Rodapé em pedra miracema com 5,75 cm de altura</v>
          </cell>
          <cell r="C889" t="str">
            <v>m</v>
          </cell>
          <cell r="D889">
            <v>11.83</v>
          </cell>
          <cell r="E889">
            <v>13.09</v>
          </cell>
          <cell r="F889">
            <v>24.92</v>
          </cell>
        </row>
        <row r="890">
          <cell r="A890" t="str">
            <v>190311</v>
          </cell>
          <cell r="B890" t="str">
            <v>Rodapé em pedra miracema com 11,5 cm de altura</v>
          </cell>
          <cell r="C890" t="str">
            <v>m</v>
          </cell>
          <cell r="D890">
            <v>3.34</v>
          </cell>
          <cell r="E890">
            <v>19.53</v>
          </cell>
          <cell r="F890">
            <v>22.87</v>
          </cell>
        </row>
        <row r="891">
          <cell r="A891" t="str">
            <v>190322</v>
          </cell>
          <cell r="B891" t="str">
            <v>Rodapé em pedra mineira simples de 10 cm</v>
          </cell>
          <cell r="C891" t="str">
            <v>m</v>
          </cell>
          <cell r="D891">
            <v>44.550000000000004</v>
          </cell>
          <cell r="E891">
            <v>0.97</v>
          </cell>
          <cell r="F891">
            <v>45.52</v>
          </cell>
        </row>
        <row r="892">
          <cell r="A892" t="str">
            <v>190324</v>
          </cell>
          <cell r="B892" t="str">
            <v>Rodapé em pedra mineira para escada de 10 cm, incluindo triângulo</v>
          </cell>
          <cell r="C892" t="str">
            <v>m</v>
          </cell>
          <cell r="D892">
            <v>46.550000000000004</v>
          </cell>
          <cell r="E892">
            <v>1.46</v>
          </cell>
          <cell r="F892">
            <v>48.01</v>
          </cell>
        </row>
        <row r="893">
          <cell r="A893" t="str">
            <v>190326</v>
          </cell>
          <cell r="B893" t="str">
            <v>Revestimento em pedra ardósia selecionada</v>
          </cell>
          <cell r="C893" t="str">
            <v>m²</v>
          </cell>
          <cell r="D893">
            <v>36.26</v>
          </cell>
          <cell r="E893">
            <v>12.42</v>
          </cell>
          <cell r="F893">
            <v>48.68</v>
          </cell>
        </row>
        <row r="894">
          <cell r="A894" t="str">
            <v>190327</v>
          </cell>
          <cell r="B894" t="str">
            <v>Rodapé em pedra ardósia com 7 cm de altura</v>
          </cell>
          <cell r="C894" t="str">
            <v>m</v>
          </cell>
          <cell r="D894">
            <v>5.22</v>
          </cell>
          <cell r="E894">
            <v>3.29</v>
          </cell>
          <cell r="F894">
            <v>8.51</v>
          </cell>
        </row>
        <row r="895">
          <cell r="A895" t="str">
            <v>190329</v>
          </cell>
          <cell r="B895" t="str">
            <v>Soleira e/ou peitoril em ardósia, espessura de 2 cm e largura até 20 cm</v>
          </cell>
          <cell r="C895" t="str">
            <v>m</v>
          </cell>
          <cell r="D895">
            <v>49.4</v>
          </cell>
          <cell r="E895">
            <v>1.94</v>
          </cell>
          <cell r="F895">
            <v>51.34</v>
          </cell>
        </row>
        <row r="896">
          <cell r="A896" t="str">
            <v>192002</v>
          </cell>
          <cell r="B896" t="str">
            <v>Recolocação de mármore, pedras e granitos, assentes com massa</v>
          </cell>
          <cell r="C896" t="str">
            <v>m²</v>
          </cell>
          <cell r="D896">
            <v>6.07</v>
          </cell>
          <cell r="E896">
            <v>24.95</v>
          </cell>
          <cell r="F896">
            <v>31.02</v>
          </cell>
        </row>
        <row r="897">
          <cell r="A897" t="str">
            <v>200104</v>
          </cell>
          <cell r="B897" t="str">
            <v>Lambril em madeira macho/fêmea tarugado, exceto pinus</v>
          </cell>
          <cell r="C897" t="str">
            <v>m²</v>
          </cell>
          <cell r="D897">
            <v>31.240000000000002</v>
          </cell>
          <cell r="E897">
            <v>32.450000000000003</v>
          </cell>
          <cell r="F897">
            <v>63.690000000000005</v>
          </cell>
        </row>
        <row r="898">
          <cell r="A898" t="str">
            <v>200301</v>
          </cell>
          <cell r="B898" t="str">
            <v>Soalho em tábua de madeira aparelhada</v>
          </cell>
          <cell r="C898" t="str">
            <v>m²</v>
          </cell>
          <cell r="D898">
            <v>177.09</v>
          </cell>
          <cell r="E898">
            <v>0</v>
          </cell>
          <cell r="F898">
            <v>177.09</v>
          </cell>
        </row>
        <row r="899">
          <cell r="A899" t="str">
            <v>200402</v>
          </cell>
          <cell r="B899" t="str">
            <v>Piso em tacos de Ipê colado</v>
          </cell>
          <cell r="C899" t="str">
            <v>m²</v>
          </cell>
          <cell r="D899">
            <v>97.18</v>
          </cell>
          <cell r="E899">
            <v>10.620000000000001</v>
          </cell>
          <cell r="F899">
            <v>107.8</v>
          </cell>
        </row>
        <row r="900">
          <cell r="A900" t="str">
            <v>201002</v>
          </cell>
          <cell r="B900" t="str">
            <v>Rodapé de madeira de 5 x 1,5 cm</v>
          </cell>
          <cell r="C900" t="str">
            <v>m</v>
          </cell>
          <cell r="D900">
            <v>10.790000000000001</v>
          </cell>
          <cell r="E900">
            <v>7.08</v>
          </cell>
          <cell r="F900">
            <v>17.87</v>
          </cell>
        </row>
        <row r="901">
          <cell r="A901" t="str">
            <v>201004</v>
          </cell>
          <cell r="B901" t="str">
            <v>Rodapé de madeira de 7 x 1,5 cm</v>
          </cell>
          <cell r="C901" t="str">
            <v>m</v>
          </cell>
          <cell r="D901">
            <v>11.18</v>
          </cell>
          <cell r="E901">
            <v>7.08</v>
          </cell>
          <cell r="F901">
            <v>18.260000000000002</v>
          </cell>
        </row>
        <row r="902">
          <cell r="A902" t="str">
            <v>201012</v>
          </cell>
          <cell r="B902" t="str">
            <v>Cordão de madeira</v>
          </cell>
          <cell r="C902" t="str">
            <v>m</v>
          </cell>
          <cell r="D902">
            <v>1.82</v>
          </cell>
          <cell r="E902">
            <v>1.72</v>
          </cell>
          <cell r="F902">
            <v>3.54</v>
          </cell>
        </row>
        <row r="903">
          <cell r="A903" t="str">
            <v>202002</v>
          </cell>
          <cell r="B903" t="str">
            <v>Recolocação de soalho em madeira</v>
          </cell>
          <cell r="C903" t="str">
            <v>m²</v>
          </cell>
          <cell r="D903">
            <v>0.2</v>
          </cell>
          <cell r="E903">
            <v>4.17</v>
          </cell>
          <cell r="F903">
            <v>4.37</v>
          </cell>
        </row>
        <row r="904">
          <cell r="A904" t="str">
            <v>202004</v>
          </cell>
          <cell r="B904" t="str">
            <v>Recolocação de tacos soltos com cola</v>
          </cell>
          <cell r="C904" t="str">
            <v>m²</v>
          </cell>
          <cell r="D904">
            <v>10.18</v>
          </cell>
          <cell r="E904">
            <v>10.620000000000001</v>
          </cell>
          <cell r="F904">
            <v>20.8</v>
          </cell>
        </row>
        <row r="905">
          <cell r="A905" t="str">
            <v>202010</v>
          </cell>
          <cell r="B905" t="str">
            <v>Recolocação de rodapé e cordão de madeira</v>
          </cell>
          <cell r="C905" t="str">
            <v>m</v>
          </cell>
          <cell r="D905">
            <v>0.2</v>
          </cell>
          <cell r="E905">
            <v>5.32</v>
          </cell>
          <cell r="F905">
            <v>5.5200000000000005</v>
          </cell>
        </row>
        <row r="906">
          <cell r="A906" t="str">
            <v>202020</v>
          </cell>
          <cell r="B906" t="str">
            <v>Raspagem com calafetação e aplicação de verniz sinteco</v>
          </cell>
          <cell r="C906" t="str">
            <v>m²</v>
          </cell>
          <cell r="D906">
            <v>42.07</v>
          </cell>
          <cell r="E906">
            <v>0</v>
          </cell>
          <cell r="F906">
            <v>42.07</v>
          </cell>
        </row>
        <row r="907">
          <cell r="A907" t="str">
            <v>202022</v>
          </cell>
          <cell r="B907" t="str">
            <v>Raspagem com calafetação e aplicação de cera</v>
          </cell>
          <cell r="C907" t="str">
            <v>m²</v>
          </cell>
          <cell r="D907">
            <v>25.59</v>
          </cell>
          <cell r="E907">
            <v>0</v>
          </cell>
          <cell r="F907">
            <v>25.59</v>
          </cell>
        </row>
        <row r="908">
          <cell r="A908" t="str">
            <v>210110</v>
          </cell>
          <cell r="B908" t="str">
            <v>Revestimento em borracha sintética preta de 4,0 mm - colado</v>
          </cell>
          <cell r="C908" t="str">
            <v>m²</v>
          </cell>
          <cell r="D908">
            <v>40.770000000000003</v>
          </cell>
          <cell r="E908">
            <v>4.93</v>
          </cell>
          <cell r="F908">
            <v>45.7</v>
          </cell>
        </row>
        <row r="909">
          <cell r="A909" t="str">
            <v>210113</v>
          </cell>
          <cell r="B909" t="str">
            <v>Revestimento em borracha sintética preta de 7,0 mm - argamassado</v>
          </cell>
          <cell r="C909" t="str">
            <v>m²</v>
          </cell>
          <cell r="D909">
            <v>81.44</v>
          </cell>
          <cell r="E909">
            <v>11.8</v>
          </cell>
          <cell r="F909">
            <v>93.24</v>
          </cell>
        </row>
        <row r="910">
          <cell r="A910" t="str">
            <v>210205</v>
          </cell>
          <cell r="B910" t="str">
            <v>Revestimento vinílico de 2,0 mm, para tráfego médio, com impermeabilizante acrílico</v>
          </cell>
          <cell r="C910" t="str">
            <v>m²</v>
          </cell>
          <cell r="D910">
            <v>65.23</v>
          </cell>
          <cell r="E910">
            <v>0</v>
          </cell>
          <cell r="F910">
            <v>65.23</v>
          </cell>
        </row>
        <row r="911">
          <cell r="A911" t="str">
            <v>210206</v>
          </cell>
          <cell r="B911" t="str">
            <v>Revestimento vinílico de 3,2 mm, para tráfego intenso, com impermeabilizante acrílico</v>
          </cell>
          <cell r="C911" t="str">
            <v>m²</v>
          </cell>
          <cell r="D911">
            <v>91.24</v>
          </cell>
          <cell r="E911">
            <v>0</v>
          </cell>
          <cell r="F911">
            <v>91.24</v>
          </cell>
        </row>
        <row r="912">
          <cell r="A912" t="str">
            <v>210226</v>
          </cell>
          <cell r="B912" t="str">
            <v>Revestimento vinílico em manta acústica heterogênea, espessura 3mm</v>
          </cell>
          <cell r="C912" t="str">
            <v>m²</v>
          </cell>
          <cell r="D912">
            <v>108.04</v>
          </cell>
          <cell r="E912">
            <v>0</v>
          </cell>
          <cell r="F912">
            <v>108.04</v>
          </cell>
        </row>
        <row r="913">
          <cell r="A913" t="str">
            <v>210227</v>
          </cell>
          <cell r="B913" t="str">
            <v>Revestimento vinílico em manta heterogênea, espessura 2mm</v>
          </cell>
          <cell r="C913" t="str">
            <v>m²</v>
          </cell>
          <cell r="D913">
            <v>104.43</v>
          </cell>
          <cell r="E913">
            <v>0</v>
          </cell>
          <cell r="F913">
            <v>104.43</v>
          </cell>
        </row>
        <row r="914">
          <cell r="A914" t="str">
            <v>210228</v>
          </cell>
          <cell r="B914" t="str">
            <v>Revestimento vinílico em manta calandrada homogênea flexível com espessura de 2mm</v>
          </cell>
          <cell r="C914" t="str">
            <v>m²</v>
          </cell>
          <cell r="D914">
            <v>109.34</v>
          </cell>
          <cell r="E914">
            <v>0</v>
          </cell>
          <cell r="F914">
            <v>109.34</v>
          </cell>
        </row>
        <row r="915">
          <cell r="A915" t="str">
            <v>210229</v>
          </cell>
          <cell r="B915" t="str">
            <v>Revestimento vinílico heterogêneo flexível em réguas com espessura de 3mm</v>
          </cell>
          <cell r="C915" t="str">
            <v>m²</v>
          </cell>
          <cell r="D915">
            <v>92.59</v>
          </cell>
          <cell r="E915">
            <v>0</v>
          </cell>
          <cell r="F915">
            <v>92.59</v>
          </cell>
        </row>
        <row r="916">
          <cell r="A916" t="str">
            <v>210301</v>
          </cell>
          <cell r="B916" t="str">
            <v>Revestimento em aço inoxidável AISI 304, liga 18,8, chapa 20, com espessura de 1 mm, acabamento escovado com grana especial</v>
          </cell>
          <cell r="C916" t="str">
            <v>m²</v>
          </cell>
          <cell r="D916">
            <v>588.73</v>
          </cell>
          <cell r="E916">
            <v>0</v>
          </cell>
          <cell r="F916">
            <v>588.73</v>
          </cell>
        </row>
        <row r="917">
          <cell r="A917" t="str">
            <v>210309</v>
          </cell>
          <cell r="B917" t="str">
            <v>Piso elevado tipo telescópico em chapa de aço, sem revestimento</v>
          </cell>
          <cell r="C917" t="str">
            <v>m²</v>
          </cell>
          <cell r="D917">
            <v>179.4</v>
          </cell>
          <cell r="E917">
            <v>0</v>
          </cell>
          <cell r="F917">
            <v>179.4</v>
          </cell>
        </row>
        <row r="918">
          <cell r="A918" t="str">
            <v>210410</v>
          </cell>
          <cell r="B918" t="str">
            <v>Revestimento com carpete para tráfego moderado, uso comercial, tipo bouclê de 5,4 até 8 mm</v>
          </cell>
          <cell r="C918" t="str">
            <v>m²</v>
          </cell>
          <cell r="D918">
            <v>70.36</v>
          </cell>
          <cell r="E918">
            <v>0</v>
          </cell>
          <cell r="F918">
            <v>70.36</v>
          </cell>
        </row>
        <row r="919">
          <cell r="A919" t="str">
            <v>210411</v>
          </cell>
          <cell r="B919" t="str">
            <v>Revestimento com carpete para tráfego intenso, uso comercial, tipo bouclê de 6 mm</v>
          </cell>
          <cell r="C919" t="str">
            <v>m²</v>
          </cell>
          <cell r="D919">
            <v>99.64</v>
          </cell>
          <cell r="E919">
            <v>0</v>
          </cell>
          <cell r="F919">
            <v>99.64</v>
          </cell>
        </row>
        <row r="920">
          <cell r="A920" t="str">
            <v>210501</v>
          </cell>
          <cell r="B920" t="str">
            <v>Piso em painel com miolo de madeira contraplacado por lâminas de madeira e externamente por chapas em CRFS - espessura de 40 mm</v>
          </cell>
          <cell r="C920" t="str">
            <v>m²</v>
          </cell>
          <cell r="D920">
            <v>86.3</v>
          </cell>
          <cell r="E920">
            <v>45.410000000000004</v>
          </cell>
          <cell r="F920">
            <v>131.71</v>
          </cell>
        </row>
        <row r="921">
          <cell r="A921" t="str">
            <v>210605</v>
          </cell>
          <cell r="B921" t="str">
            <v>Piso elevado monolítico em malha de PVC, preenchida com massa autonivelante, altura 75mm</v>
          </cell>
          <cell r="C921" t="str">
            <v>m²</v>
          </cell>
          <cell r="D921">
            <v>178.73</v>
          </cell>
          <cell r="E921">
            <v>0</v>
          </cell>
          <cell r="F921">
            <v>178.73</v>
          </cell>
        </row>
        <row r="922">
          <cell r="A922" t="str">
            <v>210701</v>
          </cell>
          <cell r="B922" t="str">
            <v>Revestimento em laminado melamínico dissipativo</v>
          </cell>
          <cell r="C922" t="str">
            <v>m²</v>
          </cell>
          <cell r="D922">
            <v>89.99</v>
          </cell>
          <cell r="E922">
            <v>0</v>
          </cell>
          <cell r="F922">
            <v>89.99</v>
          </cell>
        </row>
        <row r="923">
          <cell r="A923" t="str">
            <v>211005</v>
          </cell>
          <cell r="B923" t="str">
            <v>Rodapé em poliestireno de 7,0 cm</v>
          </cell>
          <cell r="C923" t="str">
            <v>m</v>
          </cell>
          <cell r="D923">
            <v>14.32</v>
          </cell>
          <cell r="E923">
            <v>6.44</v>
          </cell>
          <cell r="F923">
            <v>20.76</v>
          </cell>
        </row>
        <row r="924">
          <cell r="A924" t="str">
            <v>211006</v>
          </cell>
          <cell r="B924" t="str">
            <v>Rodapé vinílico de 5,0 cm, com impermeabilizante acrílico</v>
          </cell>
          <cell r="C924" t="str">
            <v>m</v>
          </cell>
          <cell r="D924">
            <v>19.489999999999998</v>
          </cell>
          <cell r="E924">
            <v>0</v>
          </cell>
          <cell r="F924">
            <v>19.489999999999998</v>
          </cell>
        </row>
        <row r="925">
          <cell r="A925" t="str">
            <v>211007</v>
          </cell>
          <cell r="B925" t="str">
            <v>Rodapé vinílico de 7,5 cm, com impermeabilizante acrílico</v>
          </cell>
          <cell r="C925" t="str">
            <v>m</v>
          </cell>
          <cell r="D925">
            <v>20.66</v>
          </cell>
          <cell r="E925">
            <v>0</v>
          </cell>
          <cell r="F925">
            <v>20.66</v>
          </cell>
        </row>
        <row r="926">
          <cell r="A926" t="str">
            <v>211008</v>
          </cell>
          <cell r="B926" t="str">
            <v>Rodapé vinílico hospitalar de 7,5 cm, com impermeabilizante acrílico</v>
          </cell>
          <cell r="C926" t="str">
            <v>m</v>
          </cell>
          <cell r="D926">
            <v>29.47</v>
          </cell>
          <cell r="E926">
            <v>0</v>
          </cell>
          <cell r="F926">
            <v>29.47</v>
          </cell>
        </row>
        <row r="927">
          <cell r="A927" t="str">
            <v>211021</v>
          </cell>
          <cell r="B927" t="str">
            <v>Rodapé em borracha sintética preta, até 7 cm - colado</v>
          </cell>
          <cell r="C927" t="str">
            <v>m</v>
          </cell>
          <cell r="D927">
            <v>7.8900000000000006</v>
          </cell>
          <cell r="E927">
            <v>1.5</v>
          </cell>
          <cell r="F927">
            <v>9.39</v>
          </cell>
        </row>
        <row r="928">
          <cell r="A928" t="str">
            <v>211022</v>
          </cell>
          <cell r="B928" t="str">
            <v>Rodapé de cordão de poliamida</v>
          </cell>
          <cell r="C928" t="str">
            <v>m</v>
          </cell>
          <cell r="D928">
            <v>2.85</v>
          </cell>
          <cell r="E928">
            <v>0</v>
          </cell>
          <cell r="F928">
            <v>2.85</v>
          </cell>
        </row>
        <row r="929">
          <cell r="A929" t="str">
            <v>211105</v>
          </cell>
          <cell r="B929" t="str">
            <v>Degrau (piso e espelho) em borracha sintética preta com testeira - colado</v>
          </cell>
          <cell r="C929" t="str">
            <v>m</v>
          </cell>
          <cell r="D929">
            <v>53.84</v>
          </cell>
          <cell r="E929">
            <v>4.07</v>
          </cell>
          <cell r="F929">
            <v>57.910000000000004</v>
          </cell>
        </row>
        <row r="930">
          <cell r="A930" t="str">
            <v>211113</v>
          </cell>
          <cell r="B930" t="str">
            <v>Testeira para arremate de degrau vinílico, espessura de 2,0 mm, com impermeabilizante acrílico</v>
          </cell>
          <cell r="C930" t="str">
            <v>m</v>
          </cell>
          <cell r="D930">
            <v>28.52</v>
          </cell>
          <cell r="E930">
            <v>0</v>
          </cell>
          <cell r="F930">
            <v>28.52</v>
          </cell>
        </row>
        <row r="931">
          <cell r="A931" t="str">
            <v>211114</v>
          </cell>
          <cell r="B931" t="str">
            <v>Testeira para arremate de degrau vinílico, espessura de 3,2 mm, com impermeabilizante acrílico</v>
          </cell>
          <cell r="C931" t="str">
            <v>m</v>
          </cell>
          <cell r="D931">
            <v>22.51</v>
          </cell>
          <cell r="E931">
            <v>0</v>
          </cell>
          <cell r="F931">
            <v>22.51</v>
          </cell>
        </row>
        <row r="932">
          <cell r="A932" t="str">
            <v>212002</v>
          </cell>
          <cell r="B932" t="str">
            <v>Recolocação de piso sintético com cola</v>
          </cell>
          <cell r="C932" t="str">
            <v>m²</v>
          </cell>
          <cell r="D932">
            <v>4.7699999999999996</v>
          </cell>
          <cell r="E932">
            <v>4.29</v>
          </cell>
          <cell r="F932">
            <v>9.06</v>
          </cell>
        </row>
        <row r="933">
          <cell r="A933" t="str">
            <v>212004</v>
          </cell>
          <cell r="B933" t="str">
            <v>Recolocação de piso sintético argamassado</v>
          </cell>
          <cell r="C933" t="str">
            <v>m²</v>
          </cell>
          <cell r="D933">
            <v>2.5499999999999998</v>
          </cell>
          <cell r="E933">
            <v>15.030000000000001</v>
          </cell>
          <cell r="F933">
            <v>17.579999999999998</v>
          </cell>
        </row>
        <row r="934">
          <cell r="A934" t="str">
            <v>212005</v>
          </cell>
          <cell r="B934" t="str">
            <v>Recolocação de piso elevado telescópico metálico, inclusive estrutura de sustentação</v>
          </cell>
          <cell r="C934" t="str">
            <v>m²</v>
          </cell>
          <cell r="D934">
            <v>0</v>
          </cell>
          <cell r="E934">
            <v>32.6</v>
          </cell>
          <cell r="F934">
            <v>32.6</v>
          </cell>
        </row>
        <row r="935">
          <cell r="A935" t="str">
            <v>212006</v>
          </cell>
          <cell r="B935" t="str">
            <v>Furação de piso elevado telescópico em chapa de aço</v>
          </cell>
          <cell r="C935" t="str">
            <v>un</v>
          </cell>
          <cell r="D935">
            <v>35</v>
          </cell>
          <cell r="E935">
            <v>0</v>
          </cell>
          <cell r="F935">
            <v>35</v>
          </cell>
        </row>
        <row r="936">
          <cell r="A936" t="str">
            <v>212010</v>
          </cell>
          <cell r="B936" t="str">
            <v>Recolocação de rodapé e cordões sintéticos</v>
          </cell>
          <cell r="C936" t="str">
            <v>m</v>
          </cell>
          <cell r="D936">
            <v>0</v>
          </cell>
          <cell r="E936">
            <v>5.32</v>
          </cell>
          <cell r="F936">
            <v>5.32</v>
          </cell>
        </row>
        <row r="937">
          <cell r="A937" t="str">
            <v>212030</v>
          </cell>
          <cell r="B937" t="str">
            <v>Fita antiderrapante com largura de 5 cm</v>
          </cell>
          <cell r="C937" t="str">
            <v>m</v>
          </cell>
          <cell r="D937">
            <v>4.3</v>
          </cell>
          <cell r="E937">
            <v>5.88</v>
          </cell>
          <cell r="F937">
            <v>10.18</v>
          </cell>
        </row>
        <row r="938">
          <cell r="A938" t="str">
            <v>212041</v>
          </cell>
          <cell r="B938" t="str">
            <v>Cantoneira de sobrepor em PVC de 4,0 x 4,0 cm</v>
          </cell>
          <cell r="C938" t="str">
            <v>m</v>
          </cell>
          <cell r="D938">
            <v>12.34</v>
          </cell>
          <cell r="E938">
            <v>1.5</v>
          </cell>
          <cell r="F938">
            <v>13.84</v>
          </cell>
        </row>
        <row r="939">
          <cell r="A939" t="str">
            <v>212046</v>
          </cell>
          <cell r="B939" t="str">
            <v>Canto externo de acabamento em PVC</v>
          </cell>
          <cell r="C939" t="str">
            <v>m</v>
          </cell>
          <cell r="D939">
            <v>5.63</v>
          </cell>
          <cell r="E939">
            <v>0.75</v>
          </cell>
          <cell r="F939">
            <v>6.38</v>
          </cell>
        </row>
        <row r="940">
          <cell r="A940" t="str">
            <v>220101</v>
          </cell>
          <cell r="B940" t="str">
            <v>Forro em tábuas aparelhadas macho e fêmea de pinus</v>
          </cell>
          <cell r="C940" t="str">
            <v>m²</v>
          </cell>
          <cell r="D940">
            <v>13.05</v>
          </cell>
          <cell r="E940">
            <v>12.52</v>
          </cell>
          <cell r="F940">
            <v>25.57</v>
          </cell>
        </row>
        <row r="941">
          <cell r="A941" t="str">
            <v>220102</v>
          </cell>
          <cell r="B941" t="str">
            <v>Forro em tábuas aparelhadas macho e fêmea de pinus tarugado</v>
          </cell>
          <cell r="C941" t="str">
            <v>m²</v>
          </cell>
          <cell r="D941">
            <v>27.400000000000002</v>
          </cell>
          <cell r="E941">
            <v>25.04</v>
          </cell>
          <cell r="F941">
            <v>52.44</v>
          </cell>
        </row>
        <row r="942">
          <cell r="A942" t="str">
            <v>220108</v>
          </cell>
          <cell r="B942" t="str">
            <v>Forro xadrez em ripas de angelim-vermelho / bacuri / maçaranduba tarugado</v>
          </cell>
          <cell r="C942" t="str">
            <v>m²</v>
          </cell>
          <cell r="D942">
            <v>49.28</v>
          </cell>
          <cell r="E942">
            <v>27.13</v>
          </cell>
          <cell r="F942">
            <v>76.41</v>
          </cell>
        </row>
        <row r="943">
          <cell r="A943" t="str">
            <v>220121</v>
          </cell>
          <cell r="B943" t="str">
            <v>Testeira em tábua aparelhada, com largura de até 20 cm</v>
          </cell>
          <cell r="C943" t="str">
            <v>m</v>
          </cell>
          <cell r="D943">
            <v>9.02</v>
          </cell>
          <cell r="E943">
            <v>8.35</v>
          </cell>
          <cell r="F943">
            <v>17.37</v>
          </cell>
        </row>
        <row r="944">
          <cell r="A944" t="str">
            <v>220122</v>
          </cell>
          <cell r="B944" t="str">
            <v>Beiral em tábua de angelim-vermelho / bacuri / maçaranduba macho e fêmea com tarugamento</v>
          </cell>
          <cell r="C944" t="str">
            <v>m²</v>
          </cell>
          <cell r="D944">
            <v>61.83</v>
          </cell>
          <cell r="E944">
            <v>25.04</v>
          </cell>
          <cell r="F944">
            <v>86.87</v>
          </cell>
        </row>
        <row r="945">
          <cell r="A945" t="str">
            <v>220124</v>
          </cell>
          <cell r="B945" t="str">
            <v>Beiral em tábua de angelim-vermelho / bacuri / maçaranduba macho e fêmea</v>
          </cell>
          <cell r="C945" t="str">
            <v>m²</v>
          </cell>
          <cell r="D945">
            <v>49.120000000000005</v>
          </cell>
          <cell r="E945">
            <v>12.52</v>
          </cell>
          <cell r="F945">
            <v>61.64</v>
          </cell>
        </row>
        <row r="946">
          <cell r="A946" t="str">
            <v>220201</v>
          </cell>
          <cell r="B946" t="str">
            <v>Forro em placa de gesso liso fixo</v>
          </cell>
          <cell r="C946" t="str">
            <v>m²</v>
          </cell>
          <cell r="D946">
            <v>49.95</v>
          </cell>
          <cell r="E946">
            <v>0</v>
          </cell>
          <cell r="F946">
            <v>49.95</v>
          </cell>
        </row>
        <row r="947">
          <cell r="A947" t="str">
            <v>220203</v>
          </cell>
          <cell r="B947" t="str">
            <v>Forro em painéis de gesso acartonado, com espessura de 12,5 mm, fixo</v>
          </cell>
          <cell r="C947" t="str">
            <v>m²</v>
          </cell>
          <cell r="D947">
            <v>50.9</v>
          </cell>
          <cell r="E947">
            <v>0</v>
          </cell>
          <cell r="F947">
            <v>50.9</v>
          </cell>
        </row>
        <row r="948">
          <cell r="A948" t="str">
            <v>220210</v>
          </cell>
          <cell r="B948" t="str">
            <v>Forro em painéis de gesso acartonado, acabamento liso com película em PVC - 625 x 1250 mm, espessura de 9,5 mm, removível</v>
          </cell>
          <cell r="C948" t="str">
            <v>m²</v>
          </cell>
          <cell r="D948">
            <v>57.5</v>
          </cell>
          <cell r="E948">
            <v>0</v>
          </cell>
          <cell r="F948">
            <v>57.5</v>
          </cell>
        </row>
        <row r="949">
          <cell r="A949" t="str">
            <v>220219</v>
          </cell>
          <cell r="B949" t="str">
            <v>Forro de gesso removível com película rígida de PVC de 625 x 625mm</v>
          </cell>
          <cell r="C949" t="str">
            <v>m²</v>
          </cell>
          <cell r="D949">
            <v>63.75</v>
          </cell>
          <cell r="E949">
            <v>0</v>
          </cell>
          <cell r="F949">
            <v>63.75</v>
          </cell>
        </row>
        <row r="950">
          <cell r="A950" t="str">
            <v>220301</v>
          </cell>
          <cell r="B950" t="str">
            <v>Forro em poliestireno expandido com textura acrílica, espessura de 20 mm</v>
          </cell>
          <cell r="C950" t="str">
            <v>m²</v>
          </cell>
          <cell r="D950">
            <v>36.24</v>
          </cell>
          <cell r="E950">
            <v>0</v>
          </cell>
          <cell r="F950">
            <v>36.24</v>
          </cell>
        </row>
        <row r="951">
          <cell r="A951" t="str">
            <v>220302</v>
          </cell>
          <cell r="B951" t="str">
            <v>Forro em lã de vidro revestido em PVC, espessura de 20 mm</v>
          </cell>
          <cell r="C951" t="str">
            <v>m²</v>
          </cell>
          <cell r="D951">
            <v>56.24</v>
          </cell>
          <cell r="E951">
            <v>0</v>
          </cell>
          <cell r="F951">
            <v>56.24</v>
          </cell>
        </row>
        <row r="952">
          <cell r="A952" t="str">
            <v>220304</v>
          </cell>
          <cell r="B952" t="str">
            <v>Forro modular removível em PVC - 618 mm x 1243 mm</v>
          </cell>
          <cell r="C952" t="str">
            <v>m²</v>
          </cell>
          <cell r="D952">
            <v>61.38</v>
          </cell>
          <cell r="E952">
            <v>0</v>
          </cell>
          <cell r="F952">
            <v>61.38</v>
          </cell>
        </row>
        <row r="953">
          <cell r="A953" t="str">
            <v>220305</v>
          </cell>
          <cell r="B953" t="str">
            <v>Forro em fibra mineral revestido em látex</v>
          </cell>
          <cell r="C953" t="str">
            <v>m²</v>
          </cell>
          <cell r="D953">
            <v>53.71</v>
          </cell>
          <cell r="E953">
            <v>0</v>
          </cell>
          <cell r="F953">
            <v>53.71</v>
          </cell>
        </row>
        <row r="954">
          <cell r="A954" t="str">
            <v>220307</v>
          </cell>
          <cell r="B954" t="str">
            <v>Forro em lâmina de PVC</v>
          </cell>
          <cell r="C954" t="str">
            <v>m²</v>
          </cell>
          <cell r="D954">
            <v>49.85</v>
          </cell>
          <cell r="E954">
            <v>0</v>
          </cell>
          <cell r="F954">
            <v>49.85</v>
          </cell>
        </row>
        <row r="955">
          <cell r="A955" t="str">
            <v>220314</v>
          </cell>
          <cell r="B955" t="str">
            <v>Forro em fibra mineral com placas acústicas removíveis de 625 x 625mm</v>
          </cell>
          <cell r="C955" t="str">
            <v>m²</v>
          </cell>
          <cell r="D955">
            <v>71.36</v>
          </cell>
          <cell r="E955">
            <v>0</v>
          </cell>
          <cell r="F955">
            <v>71.36</v>
          </cell>
        </row>
        <row r="956">
          <cell r="A956" t="str">
            <v>220402</v>
          </cell>
          <cell r="B956" t="str">
            <v>Forro metálico removivel, em painéis de 625 x 625 mm, tipo colmeia</v>
          </cell>
          <cell r="C956" t="str">
            <v>m²</v>
          </cell>
          <cell r="D956">
            <v>228.59</v>
          </cell>
          <cell r="E956">
            <v>0</v>
          </cell>
          <cell r="F956">
            <v>228.59</v>
          </cell>
        </row>
        <row r="957">
          <cell r="A957" t="str">
            <v>220608</v>
          </cell>
          <cell r="B957" t="str">
            <v>Brise metálico, espessura 0,5 mm em chapa microperfurada aluzinc, fixado sobre estrutura auxiliar, conforme projeto</v>
          </cell>
          <cell r="C957" t="str">
            <v>m²</v>
          </cell>
          <cell r="D957">
            <v>196</v>
          </cell>
          <cell r="E957">
            <v>0</v>
          </cell>
          <cell r="F957">
            <v>196</v>
          </cell>
        </row>
        <row r="958">
          <cell r="A958" t="str">
            <v>220609</v>
          </cell>
          <cell r="B958" t="str">
            <v>Termobrise em aluzinc pré-pintado, com injeção de poliuretano expandido, largura 335 mm</v>
          </cell>
          <cell r="C958" t="str">
            <v>m²</v>
          </cell>
          <cell r="D958">
            <v>604.88</v>
          </cell>
          <cell r="E958">
            <v>0</v>
          </cell>
          <cell r="F958">
            <v>604.88</v>
          </cell>
        </row>
        <row r="959">
          <cell r="A959" t="str">
            <v>220613</v>
          </cell>
          <cell r="B959" t="str">
            <v>Brise em placa cimentícia, montado em perfil e chapa metálica</v>
          </cell>
          <cell r="C959" t="str">
            <v>m²</v>
          </cell>
          <cell r="D959">
            <v>101.16</v>
          </cell>
          <cell r="E959">
            <v>61.79</v>
          </cell>
          <cell r="F959">
            <v>162.94999999999999</v>
          </cell>
        </row>
        <row r="960">
          <cell r="A960" t="str">
            <v>220614</v>
          </cell>
          <cell r="B960" t="str">
            <v>Brise em placa cimentícia com espessura de 12mm</v>
          </cell>
          <cell r="C960" t="str">
            <v>m²</v>
          </cell>
          <cell r="D960">
            <v>120.66</v>
          </cell>
          <cell r="E960">
            <v>61.79</v>
          </cell>
          <cell r="F960">
            <v>182.45000000000002</v>
          </cell>
        </row>
        <row r="961">
          <cell r="A961" t="str">
            <v>222001</v>
          </cell>
          <cell r="B961" t="str">
            <v>Placa em fibra de vidro revestida em PVC</v>
          </cell>
          <cell r="C961" t="str">
            <v>m²</v>
          </cell>
          <cell r="D961">
            <v>28.05</v>
          </cell>
          <cell r="E961">
            <v>0</v>
          </cell>
          <cell r="F961">
            <v>28.05</v>
          </cell>
        </row>
        <row r="962">
          <cell r="A962" t="str">
            <v>222002</v>
          </cell>
          <cell r="B962" t="str">
            <v>Recolocação de forros fixados</v>
          </cell>
          <cell r="C962" t="str">
            <v>m²</v>
          </cell>
          <cell r="D962">
            <v>0.41000000000000003</v>
          </cell>
          <cell r="E962">
            <v>6.26</v>
          </cell>
          <cell r="F962">
            <v>6.67</v>
          </cell>
        </row>
        <row r="963">
          <cell r="A963" t="str">
            <v>222004</v>
          </cell>
          <cell r="B963" t="str">
            <v>Recolocação de forros apoiados ou encaixados</v>
          </cell>
          <cell r="C963" t="str">
            <v>m²</v>
          </cell>
          <cell r="D963">
            <v>0</v>
          </cell>
          <cell r="E963">
            <v>3.13</v>
          </cell>
          <cell r="F963">
            <v>3.13</v>
          </cell>
        </row>
        <row r="964">
          <cell r="A964" t="str">
            <v>222005</v>
          </cell>
          <cell r="B964" t="str">
            <v>Moldura de gesso simples, largura até 6,0 cm</v>
          </cell>
          <cell r="C964" t="str">
            <v>m</v>
          </cell>
          <cell r="D964">
            <v>10.64</v>
          </cell>
          <cell r="E964">
            <v>0</v>
          </cell>
          <cell r="F964">
            <v>10.64</v>
          </cell>
        </row>
        <row r="965">
          <cell r="A965" t="str">
            <v>222009</v>
          </cell>
          <cell r="B965" t="str">
            <v>Abertura para vão de luminária em forro de PVC modular</v>
          </cell>
          <cell r="C965" t="str">
            <v>un</v>
          </cell>
          <cell r="D965">
            <v>9.15</v>
          </cell>
          <cell r="E965">
            <v>0</v>
          </cell>
          <cell r="F965">
            <v>9.15</v>
          </cell>
        </row>
        <row r="966">
          <cell r="A966" t="str">
            <v>230103</v>
          </cell>
          <cell r="B966" t="str">
            <v>Caixilho de madeira fixo</v>
          </cell>
          <cell r="C966" t="str">
            <v>m²</v>
          </cell>
          <cell r="D966">
            <v>328.48</v>
          </cell>
          <cell r="E966">
            <v>28.05</v>
          </cell>
          <cell r="F966">
            <v>356.53000000000003</v>
          </cell>
        </row>
        <row r="967">
          <cell r="A967" t="str">
            <v>230104</v>
          </cell>
          <cell r="B967" t="str">
            <v>Caixilho em madeira de correr</v>
          </cell>
          <cell r="C967" t="str">
            <v>m²</v>
          </cell>
          <cell r="D967">
            <v>489.94</v>
          </cell>
          <cell r="E967">
            <v>28.05</v>
          </cell>
          <cell r="F967">
            <v>517.99</v>
          </cell>
        </row>
        <row r="968">
          <cell r="A968" t="str">
            <v>230105</v>
          </cell>
          <cell r="B968" t="str">
            <v>Caixilho em madeira maximar</v>
          </cell>
          <cell r="C968" t="str">
            <v>m²</v>
          </cell>
          <cell r="D968">
            <v>243.07</v>
          </cell>
          <cell r="E968">
            <v>28.05</v>
          </cell>
          <cell r="F968">
            <v>271.12</v>
          </cell>
        </row>
        <row r="969">
          <cell r="A969" t="str">
            <v>230106</v>
          </cell>
          <cell r="B969" t="str">
            <v>Caixilho em madeira tipo veneziana de correr</v>
          </cell>
          <cell r="C969" t="str">
            <v>m²</v>
          </cell>
          <cell r="D969">
            <v>327.73</v>
          </cell>
          <cell r="E969">
            <v>28.05</v>
          </cell>
          <cell r="F969">
            <v>355.78000000000003</v>
          </cell>
        </row>
        <row r="970">
          <cell r="A970" t="str">
            <v>230201</v>
          </cell>
          <cell r="B970" t="str">
            <v>Acréscimo de bandeira - porta macho e fêmea com batente de madeira</v>
          </cell>
          <cell r="C970" t="str">
            <v>m²</v>
          </cell>
          <cell r="D970">
            <v>370.39</v>
          </cell>
          <cell r="E970">
            <v>29.2</v>
          </cell>
          <cell r="F970">
            <v>399.59000000000003</v>
          </cell>
        </row>
        <row r="971">
          <cell r="A971" t="str">
            <v>230203</v>
          </cell>
          <cell r="B971" t="str">
            <v>Porta macho e fêmea com batente de madeira - 72 x 210 cm</v>
          </cell>
          <cell r="C971" t="str">
            <v>un</v>
          </cell>
          <cell r="D971">
            <v>606.4</v>
          </cell>
          <cell r="E971">
            <v>59.22</v>
          </cell>
          <cell r="F971">
            <v>665.62</v>
          </cell>
        </row>
        <row r="972">
          <cell r="A972" t="str">
            <v>230204</v>
          </cell>
          <cell r="B972" t="str">
            <v>Porta macho e fêmea com batente de madeira - 82 x 210 cm</v>
          </cell>
          <cell r="C972" t="str">
            <v>un</v>
          </cell>
          <cell r="D972">
            <v>616.84</v>
          </cell>
          <cell r="E972">
            <v>59.22</v>
          </cell>
          <cell r="F972">
            <v>676.06000000000006</v>
          </cell>
        </row>
        <row r="973">
          <cell r="A973" t="str">
            <v>230205</v>
          </cell>
          <cell r="B973" t="str">
            <v>Porta macho e fêmea com batente de madeira - 92 x 210 cm</v>
          </cell>
          <cell r="C973" t="str">
            <v>un</v>
          </cell>
          <cell r="D973">
            <v>700.89</v>
          </cell>
          <cell r="E973">
            <v>59.22</v>
          </cell>
          <cell r="F973">
            <v>760.11</v>
          </cell>
        </row>
        <row r="974">
          <cell r="A974" t="str">
            <v>230206</v>
          </cell>
          <cell r="B974" t="str">
            <v>Porta macho e fêmea com batente de madeira - 124 x 210 cm</v>
          </cell>
          <cell r="C974" t="str">
            <v>un</v>
          </cell>
          <cell r="D974">
            <v>1161.8800000000001</v>
          </cell>
          <cell r="E974">
            <v>73.95</v>
          </cell>
          <cell r="F974">
            <v>1235.83</v>
          </cell>
        </row>
        <row r="975">
          <cell r="A975" t="str">
            <v>230250</v>
          </cell>
          <cell r="B975" t="str">
            <v>Acréscimo de bandeira - porta macho e fêmea com batente metálico</v>
          </cell>
          <cell r="C975" t="str">
            <v>m²</v>
          </cell>
          <cell r="D975">
            <v>405.08</v>
          </cell>
          <cell r="E975">
            <v>27.94</v>
          </cell>
          <cell r="F975">
            <v>433.02</v>
          </cell>
        </row>
        <row r="976">
          <cell r="A976" t="str">
            <v>230252</v>
          </cell>
          <cell r="B976" t="str">
            <v>Porta macho e fêmea com batente metálico - 72 x 210 cm</v>
          </cell>
          <cell r="C976" t="str">
            <v>un</v>
          </cell>
          <cell r="D976">
            <v>688.72</v>
          </cell>
          <cell r="E976">
            <v>55.04</v>
          </cell>
          <cell r="F976">
            <v>743.76</v>
          </cell>
        </row>
        <row r="977">
          <cell r="A977" t="str">
            <v>230253</v>
          </cell>
          <cell r="B977" t="str">
            <v>Porta macho e fêmea com batente metálico - 82 x 210 cm</v>
          </cell>
          <cell r="C977" t="str">
            <v>un</v>
          </cell>
          <cell r="D977">
            <v>702.76</v>
          </cell>
          <cell r="E977">
            <v>55.04</v>
          </cell>
          <cell r="F977">
            <v>757.80000000000007</v>
          </cell>
        </row>
        <row r="978">
          <cell r="A978" t="str">
            <v>230254</v>
          </cell>
          <cell r="B978" t="str">
            <v>Porta macho e fêmea com batente metálico - 92 x 210 cm</v>
          </cell>
          <cell r="C978" t="str">
            <v>un</v>
          </cell>
          <cell r="D978">
            <v>790.41</v>
          </cell>
          <cell r="E978">
            <v>55.04</v>
          </cell>
          <cell r="F978">
            <v>845.45</v>
          </cell>
        </row>
        <row r="979">
          <cell r="A979" t="str">
            <v>230255</v>
          </cell>
          <cell r="B979" t="str">
            <v>Porta macho e fêmea com batente metálico - 124 x 210 cm</v>
          </cell>
          <cell r="C979" t="str">
            <v>un</v>
          </cell>
          <cell r="D979">
            <v>1221.6199999999999</v>
          </cell>
          <cell r="E979">
            <v>71.98</v>
          </cell>
          <cell r="F979">
            <v>1293.5999999999999</v>
          </cell>
        </row>
        <row r="980">
          <cell r="A980" t="str">
            <v>230401</v>
          </cell>
          <cell r="B980" t="str">
            <v>Acréscimo de bandeira - porta lisa revestida com laminado fenólico melamínico e batente de madeira sem revestimento</v>
          </cell>
          <cell r="C980" t="str">
            <v>m²</v>
          </cell>
          <cell r="D980">
            <v>309</v>
          </cell>
          <cell r="E980">
            <v>29.2</v>
          </cell>
          <cell r="F980">
            <v>338.2</v>
          </cell>
        </row>
        <row r="981">
          <cell r="A981" t="str">
            <v>230408</v>
          </cell>
          <cell r="B981" t="str">
            <v>Porta em laminado fenólico melamínico com batente em alumínio - 62 x 160 cm</v>
          </cell>
          <cell r="C981" t="str">
            <v>un</v>
          </cell>
          <cell r="D981">
            <v>523.70000000000005</v>
          </cell>
          <cell r="E981">
            <v>29.22</v>
          </cell>
          <cell r="F981">
            <v>552.91999999999996</v>
          </cell>
        </row>
        <row r="982">
          <cell r="A982" t="str">
            <v>230409</v>
          </cell>
          <cell r="B982" t="str">
            <v>Porta em laminado fenólico melamínico com acabamento liso, batente de madeira sem revestimento - 72 x 210 cm</v>
          </cell>
          <cell r="C982" t="str">
            <v>un</v>
          </cell>
          <cell r="D982">
            <v>564.84</v>
          </cell>
          <cell r="E982">
            <v>59.22</v>
          </cell>
          <cell r="F982">
            <v>624.05999999999995</v>
          </cell>
        </row>
        <row r="983">
          <cell r="A983" t="str">
            <v>230410</v>
          </cell>
          <cell r="B983" t="str">
            <v>Porta em laminado fenólico melamínico com acabamento liso, batente de madeira sem revestimento - 82 x 210 cm</v>
          </cell>
          <cell r="C983" t="str">
            <v>un</v>
          </cell>
          <cell r="D983">
            <v>596.42999999999995</v>
          </cell>
          <cell r="E983">
            <v>59.22</v>
          </cell>
          <cell r="F983">
            <v>655.65</v>
          </cell>
        </row>
        <row r="984">
          <cell r="A984" t="str">
            <v>230411</v>
          </cell>
          <cell r="B984" t="str">
            <v>Porta em laminado fenólico melamínico com acabamento liso, batente de madeira sem revestimento - 92 x 210 cm</v>
          </cell>
          <cell r="C984" t="str">
            <v>un</v>
          </cell>
          <cell r="D984">
            <v>616.79999999999995</v>
          </cell>
          <cell r="E984">
            <v>59.22</v>
          </cell>
          <cell r="F984">
            <v>676.02</v>
          </cell>
        </row>
        <row r="985">
          <cell r="A985" t="str">
            <v>230412</v>
          </cell>
          <cell r="B985" t="str">
            <v>Porta em laminado fenólico melamínico com acabamento liso, batente de madeira sem revestimento - 124 x 210 cm</v>
          </cell>
          <cell r="C985" t="str">
            <v>un</v>
          </cell>
          <cell r="D985">
            <v>1026.42</v>
          </cell>
          <cell r="E985">
            <v>73.95</v>
          </cell>
          <cell r="F985">
            <v>1100.3699999999999</v>
          </cell>
        </row>
        <row r="986">
          <cell r="A986" t="str">
            <v>230413</v>
          </cell>
          <cell r="B986" t="str">
            <v>Porta em laminado fenólico melamínico com acabamento liso, batente de madeira sem revestimento - 144 x 210 cm</v>
          </cell>
          <cell r="C986" t="str">
            <v>un</v>
          </cell>
          <cell r="D986">
            <v>1120.67</v>
          </cell>
          <cell r="E986">
            <v>73.95</v>
          </cell>
          <cell r="F986">
            <v>1194.6199999999999</v>
          </cell>
        </row>
        <row r="987">
          <cell r="A987" t="str">
            <v>230414</v>
          </cell>
          <cell r="B987" t="str">
            <v>Porta em laminado fenólico melamínico com acabamento liso, batente de madeira sem revestimento - 220 x 210 cm</v>
          </cell>
          <cell r="C987" t="str">
            <v>un</v>
          </cell>
          <cell r="D987">
            <v>2017.44</v>
          </cell>
          <cell r="E987">
            <v>84.39</v>
          </cell>
          <cell r="F987">
            <v>2101.83</v>
          </cell>
        </row>
        <row r="988">
          <cell r="A988" t="str">
            <v>230450</v>
          </cell>
          <cell r="B988" t="str">
            <v>Acréscimo de bandeira - porta lisa revestida com laminado fenólico melamínico e batente metálico</v>
          </cell>
          <cell r="C988" t="str">
            <v>m²</v>
          </cell>
          <cell r="D988">
            <v>343.69</v>
          </cell>
          <cell r="E988">
            <v>27.94</v>
          </cell>
          <cell r="F988">
            <v>371.63</v>
          </cell>
        </row>
        <row r="989">
          <cell r="A989" t="str">
            <v>230457</v>
          </cell>
          <cell r="B989" t="str">
            <v>Porta em laminado melamínico estrutural com acabamento texturizado, batente em alumínio com ferragens - 60 x 180 cm</v>
          </cell>
          <cell r="C989" t="str">
            <v>un</v>
          </cell>
          <cell r="D989">
            <v>921</v>
          </cell>
          <cell r="E989">
            <v>7.3</v>
          </cell>
          <cell r="F989">
            <v>928.30000000000007</v>
          </cell>
        </row>
        <row r="990">
          <cell r="A990" t="str">
            <v>230458</v>
          </cell>
          <cell r="B990" t="str">
            <v>Porta em laminado fenólico melamínico com acabamento liso, batente metálico - 62 x 160 cm</v>
          </cell>
          <cell r="C990" t="str">
            <v>un</v>
          </cell>
          <cell r="D990">
            <v>621.04999999999995</v>
          </cell>
          <cell r="E990">
            <v>57.13</v>
          </cell>
          <cell r="F990">
            <v>678.18000000000006</v>
          </cell>
        </row>
        <row r="991">
          <cell r="A991" t="str">
            <v>230459</v>
          </cell>
          <cell r="B991" t="str">
            <v>Porta em laminado fenólico melamínico com acabamento liso, batente metálico - 72 x 210 cm</v>
          </cell>
          <cell r="C991" t="str">
            <v>un</v>
          </cell>
          <cell r="D991">
            <v>647.16</v>
          </cell>
          <cell r="E991">
            <v>55.04</v>
          </cell>
          <cell r="F991">
            <v>702.2</v>
          </cell>
        </row>
        <row r="992">
          <cell r="A992" t="str">
            <v>230460</v>
          </cell>
          <cell r="B992" t="str">
            <v>Porta em laminado fenólico melamínico com acabamento liso, batente metálico - 82 x 210 cm</v>
          </cell>
          <cell r="C992" t="str">
            <v>un</v>
          </cell>
          <cell r="D992">
            <v>685.95</v>
          </cell>
          <cell r="E992">
            <v>55.04</v>
          </cell>
          <cell r="F992">
            <v>740.99</v>
          </cell>
        </row>
        <row r="993">
          <cell r="A993" t="str">
            <v>230461</v>
          </cell>
          <cell r="B993" t="str">
            <v>Porta em laminado fenólico melamínico com acabamento liso, batente metálico - 92 x 210 cm</v>
          </cell>
          <cell r="C993" t="str">
            <v>un</v>
          </cell>
          <cell r="D993">
            <v>706.32</v>
          </cell>
          <cell r="E993">
            <v>55.04</v>
          </cell>
          <cell r="F993">
            <v>761.36</v>
          </cell>
        </row>
        <row r="994">
          <cell r="A994" t="str">
            <v>230462</v>
          </cell>
          <cell r="B994" t="str">
            <v>Porta em laminado fenólico melamínico com acabamento liso, batente metálico - 124 x 210 cm</v>
          </cell>
          <cell r="C994" t="str">
            <v>un</v>
          </cell>
          <cell r="D994">
            <v>1086.1600000000001</v>
          </cell>
          <cell r="E994">
            <v>71.98</v>
          </cell>
          <cell r="F994">
            <v>1158.1400000000001</v>
          </cell>
        </row>
        <row r="995">
          <cell r="A995" t="str">
            <v>230463</v>
          </cell>
          <cell r="B995" t="str">
            <v>Porta em laminado fenólico melamínico com acabamento liso, batente metálico - 62 x 100 cm</v>
          </cell>
          <cell r="C995" t="str">
            <v>un</v>
          </cell>
          <cell r="D995">
            <v>294.67</v>
          </cell>
          <cell r="E995">
            <v>29.22</v>
          </cell>
          <cell r="F995">
            <v>323.89</v>
          </cell>
        </row>
        <row r="996">
          <cell r="A996" t="str">
            <v>230801</v>
          </cell>
          <cell r="B996" t="str">
            <v>Estrado em madeira</v>
          </cell>
          <cell r="C996" t="str">
            <v>m²</v>
          </cell>
          <cell r="D996">
            <v>46.62</v>
          </cell>
          <cell r="E996">
            <v>20.87</v>
          </cell>
          <cell r="F996">
            <v>67.489999999999995</v>
          </cell>
        </row>
        <row r="997">
          <cell r="A997" t="str">
            <v>230802</v>
          </cell>
          <cell r="B997" t="str">
            <v>Faixa/batedor de proteção em madeira aparelhada natural 10 x 2,5 cm</v>
          </cell>
          <cell r="C997" t="str">
            <v>m</v>
          </cell>
          <cell r="D997">
            <v>4.05</v>
          </cell>
          <cell r="E997">
            <v>21.47</v>
          </cell>
          <cell r="F997">
            <v>25.52</v>
          </cell>
        </row>
        <row r="998">
          <cell r="A998" t="str">
            <v>230803</v>
          </cell>
          <cell r="B998" t="str">
            <v>Faixa/batedor de proteção em madeira de 20 x 5 cm, com acabamento em laminado fenólico melamínico</v>
          </cell>
          <cell r="C998" t="str">
            <v>m</v>
          </cell>
          <cell r="D998">
            <v>33.520000000000003</v>
          </cell>
          <cell r="E998">
            <v>41.74</v>
          </cell>
          <cell r="F998">
            <v>75.260000000000005</v>
          </cell>
        </row>
        <row r="999">
          <cell r="A999" t="str">
            <v>230804</v>
          </cell>
          <cell r="B999" t="str">
            <v>Armário/gabinete embutido em MDF sob medida, revestido em laminado melamínico, com portas e prateleiras</v>
          </cell>
          <cell r="C999" t="str">
            <v>m²</v>
          </cell>
          <cell r="D999">
            <v>1052.9100000000001</v>
          </cell>
          <cell r="E999">
            <v>0</v>
          </cell>
          <cell r="F999">
            <v>1052.9100000000001</v>
          </cell>
        </row>
        <row r="1000">
          <cell r="A1000" t="str">
            <v>230806</v>
          </cell>
          <cell r="B1000" t="str">
            <v>Tampo sob medida em compensado, revestido na face superior em laminado fenólico melamínico</v>
          </cell>
          <cell r="C1000" t="str">
            <v>m²</v>
          </cell>
          <cell r="D1000">
            <v>576.08000000000004</v>
          </cell>
          <cell r="E1000">
            <v>0</v>
          </cell>
          <cell r="F1000">
            <v>576.08000000000004</v>
          </cell>
        </row>
        <row r="1001">
          <cell r="A1001" t="str">
            <v>230808</v>
          </cell>
          <cell r="B1001" t="str">
            <v>Prateleira sob medida em compensado, revestida nas duas faces em lamimado fenólico melamínico</v>
          </cell>
          <cell r="C1001" t="str">
            <v>m²</v>
          </cell>
          <cell r="D1001">
            <v>362.06</v>
          </cell>
          <cell r="E1001">
            <v>8.35</v>
          </cell>
          <cell r="F1001">
            <v>370.41</v>
          </cell>
        </row>
        <row r="1002">
          <cell r="A1002" t="str">
            <v>230810</v>
          </cell>
          <cell r="B1002" t="str">
            <v>Armário tipo prateleira com subdivisão em compensado, revestido totalmente em laminado fenólico melamínico</v>
          </cell>
          <cell r="C1002" t="str">
            <v>m²</v>
          </cell>
          <cell r="D1002">
            <v>882.88</v>
          </cell>
          <cell r="E1002">
            <v>0</v>
          </cell>
          <cell r="F1002">
            <v>882.88</v>
          </cell>
        </row>
        <row r="1003">
          <cell r="A1003" t="str">
            <v>230811</v>
          </cell>
          <cell r="B1003" t="str">
            <v>Painel em compensado naval, espessura de 25 mm</v>
          </cell>
          <cell r="C1003" t="str">
            <v>m²</v>
          </cell>
          <cell r="D1003">
            <v>66</v>
          </cell>
          <cell r="E1003">
            <v>20.87</v>
          </cell>
          <cell r="F1003">
            <v>86.87</v>
          </cell>
        </row>
        <row r="1004">
          <cell r="A1004" t="str">
            <v>230813</v>
          </cell>
          <cell r="B1004" t="str">
            <v>Lousa em laminado melamínico texturizado, verde oficial, ´Greenboard´ - 5,00 x 1,20 m</v>
          </cell>
          <cell r="C1004" t="str">
            <v>un</v>
          </cell>
          <cell r="D1004">
            <v>1078.48</v>
          </cell>
          <cell r="E1004">
            <v>24.54</v>
          </cell>
          <cell r="F1004">
            <v>1103.02</v>
          </cell>
        </row>
        <row r="1005">
          <cell r="A1005" t="str">
            <v>230816</v>
          </cell>
          <cell r="B1005" t="str">
            <v>Porta lisa com balcão, batente de madeira, completa - 82 x 210 cm</v>
          </cell>
          <cell r="C1005" t="str">
            <v>cj</v>
          </cell>
          <cell r="D1005">
            <v>348.77</v>
          </cell>
          <cell r="E1005">
            <v>90.52</v>
          </cell>
          <cell r="F1005">
            <v>439.29</v>
          </cell>
        </row>
        <row r="1006">
          <cell r="A1006" t="str">
            <v>230817</v>
          </cell>
          <cell r="B1006" t="str">
            <v>Lousa em laminado melamínico, branco - linha comercial</v>
          </cell>
          <cell r="C1006" t="str">
            <v>m²</v>
          </cell>
          <cell r="D1006">
            <v>122.66</v>
          </cell>
          <cell r="E1006">
            <v>4.09</v>
          </cell>
          <cell r="F1006">
            <v>126.75</v>
          </cell>
        </row>
        <row r="1007">
          <cell r="A1007" t="str">
            <v>230821</v>
          </cell>
          <cell r="B1007" t="str">
            <v>Armário sob medida em compensado de madeira totalmente revestido em folheado de madeira, completo</v>
          </cell>
          <cell r="C1007" t="str">
            <v>m²</v>
          </cell>
          <cell r="D1007">
            <v>1026.8</v>
          </cell>
          <cell r="E1007">
            <v>0</v>
          </cell>
          <cell r="F1007">
            <v>1026.8</v>
          </cell>
        </row>
        <row r="1008">
          <cell r="A1008" t="str">
            <v>230822</v>
          </cell>
          <cell r="B1008" t="str">
            <v>Armário sob medida em compensado de madeira totalmente revestido em laminado melamínico texturizado, completo</v>
          </cell>
          <cell r="C1008" t="str">
            <v>m²</v>
          </cell>
          <cell r="D1008">
            <v>998.99</v>
          </cell>
          <cell r="E1008">
            <v>0</v>
          </cell>
          <cell r="F1008">
            <v>998.99</v>
          </cell>
        </row>
        <row r="1009">
          <cell r="A1009" t="str">
            <v>230823</v>
          </cell>
          <cell r="B1009" t="str">
            <v>Lousa em laminado melamínico texturizado, verde oficial, ´Greenboard´ - 2,50 x 1,20 m</v>
          </cell>
          <cell r="C1009" t="str">
            <v>un</v>
          </cell>
          <cell r="D1009">
            <v>466.06</v>
          </cell>
          <cell r="E1009">
            <v>12.27</v>
          </cell>
          <cell r="F1009">
            <v>478.33</v>
          </cell>
        </row>
        <row r="1010">
          <cell r="A1010" t="str">
            <v>230824</v>
          </cell>
          <cell r="B1010" t="str">
            <v>Porta lisa de correr, em madeira</v>
          </cell>
          <cell r="C1010" t="str">
            <v>m²</v>
          </cell>
          <cell r="D1010">
            <v>516.29999999999995</v>
          </cell>
          <cell r="E1010">
            <v>59.22</v>
          </cell>
          <cell r="F1010">
            <v>575.52</v>
          </cell>
        </row>
        <row r="1011">
          <cell r="A1011" t="str">
            <v>230825</v>
          </cell>
          <cell r="B1011" t="str">
            <v>Porta veneziana de correr, em madeira</v>
          </cell>
          <cell r="C1011" t="str">
            <v>m²</v>
          </cell>
          <cell r="D1011">
            <v>568.64</v>
          </cell>
          <cell r="E1011">
            <v>59.22</v>
          </cell>
          <cell r="F1011">
            <v>627.86</v>
          </cell>
        </row>
        <row r="1012">
          <cell r="A1012" t="str">
            <v>230832</v>
          </cell>
          <cell r="B1012" t="str">
            <v>Porta acústica de madeira</v>
          </cell>
          <cell r="C1012" t="str">
            <v>m²</v>
          </cell>
          <cell r="D1012">
            <v>194.77</v>
          </cell>
          <cell r="E1012">
            <v>42.730000000000004</v>
          </cell>
          <cell r="F1012">
            <v>237.5</v>
          </cell>
        </row>
        <row r="1013">
          <cell r="A1013" t="str">
            <v>230901</v>
          </cell>
          <cell r="B1013" t="str">
            <v>Acréscimo de bandeira - porta lisa comum com batente de madeira</v>
          </cell>
          <cell r="C1013" t="str">
            <v>m²</v>
          </cell>
          <cell r="D1013">
            <v>81.52</v>
          </cell>
          <cell r="E1013">
            <v>29.2</v>
          </cell>
          <cell r="F1013">
            <v>110.72</v>
          </cell>
        </row>
        <row r="1014">
          <cell r="A1014" t="str">
            <v>230902</v>
          </cell>
          <cell r="B1014" t="str">
            <v>Porta lisa com batente madeira - 62 x 210 cm</v>
          </cell>
          <cell r="C1014" t="str">
            <v>un</v>
          </cell>
          <cell r="D1014">
            <v>167.58</v>
          </cell>
          <cell r="E1014">
            <v>59.22</v>
          </cell>
          <cell r="F1014">
            <v>226.8</v>
          </cell>
        </row>
        <row r="1015">
          <cell r="A1015" t="str">
            <v>230903</v>
          </cell>
          <cell r="B1015" t="str">
            <v>Porta lisa com batente madeira - 72 x 210 cm</v>
          </cell>
          <cell r="C1015" t="str">
            <v>un</v>
          </cell>
          <cell r="D1015">
            <v>168.33</v>
          </cell>
          <cell r="E1015">
            <v>59.22</v>
          </cell>
          <cell r="F1015">
            <v>227.55</v>
          </cell>
        </row>
        <row r="1016">
          <cell r="A1016" t="str">
            <v>230904</v>
          </cell>
          <cell r="B1016" t="str">
            <v>Porta lisa com batente madeira - 82 x 210 cm</v>
          </cell>
          <cell r="C1016" t="str">
            <v>un</v>
          </cell>
          <cell r="D1016">
            <v>168.83</v>
          </cell>
          <cell r="E1016">
            <v>59.22</v>
          </cell>
          <cell r="F1016">
            <v>228.05</v>
          </cell>
        </row>
        <row r="1017">
          <cell r="A1017" t="str">
            <v>230905</v>
          </cell>
          <cell r="B1017" t="str">
            <v>Porta lisa com batente madeira - 92 x 210 cm</v>
          </cell>
          <cell r="C1017" t="str">
            <v>un</v>
          </cell>
          <cell r="D1017">
            <v>177.16</v>
          </cell>
          <cell r="E1017">
            <v>59.22</v>
          </cell>
          <cell r="F1017">
            <v>236.38</v>
          </cell>
        </row>
        <row r="1018">
          <cell r="A1018" t="str">
            <v>230906</v>
          </cell>
          <cell r="B1018" t="str">
            <v>Porta lisa com batente madeira - 124 x 210 cm</v>
          </cell>
          <cell r="C1018" t="str">
            <v>un</v>
          </cell>
          <cell r="D1018">
            <v>276.48</v>
          </cell>
          <cell r="E1018">
            <v>73.95</v>
          </cell>
          <cell r="F1018">
            <v>350.43</v>
          </cell>
        </row>
        <row r="1019">
          <cell r="A1019" t="str">
            <v>230910</v>
          </cell>
          <cell r="B1019" t="str">
            <v>Porta lisa com batente madeira - 164 x 210 cm</v>
          </cell>
          <cell r="C1019" t="str">
            <v>un</v>
          </cell>
          <cell r="D1019">
            <v>294.94</v>
          </cell>
          <cell r="E1019">
            <v>85.570000000000007</v>
          </cell>
          <cell r="F1019">
            <v>380.51</v>
          </cell>
        </row>
        <row r="1020">
          <cell r="A1020" t="str">
            <v>230911</v>
          </cell>
          <cell r="B1020" t="str">
            <v>Porta lisa com batente madeira - 110 x 210 cm</v>
          </cell>
          <cell r="C1020" t="str">
            <v>un</v>
          </cell>
          <cell r="D1020">
            <v>327.01</v>
          </cell>
          <cell r="E1020">
            <v>59.22</v>
          </cell>
          <cell r="F1020">
            <v>386.23</v>
          </cell>
        </row>
        <row r="1021">
          <cell r="A1021" t="str">
            <v>230942</v>
          </cell>
          <cell r="B1021" t="str">
            <v>Porta lisa com batente em alumínio, largura 62 cm, altura de 105 a 200 cm</v>
          </cell>
          <cell r="C1021" t="str">
            <v>un</v>
          </cell>
          <cell r="D1021">
            <v>114.83</v>
          </cell>
          <cell r="E1021">
            <v>57.13</v>
          </cell>
          <cell r="F1021">
            <v>171.96</v>
          </cell>
        </row>
        <row r="1022">
          <cell r="A1022" t="str">
            <v>230943</v>
          </cell>
          <cell r="B1022" t="str">
            <v>Porta lisa com batente em alumínio, largura 82 cm, altura de 105 a 200 cm</v>
          </cell>
          <cell r="C1022" t="str">
            <v>un</v>
          </cell>
          <cell r="D1022">
            <v>116.08</v>
          </cell>
          <cell r="E1022">
            <v>57.13</v>
          </cell>
          <cell r="F1022">
            <v>173.21</v>
          </cell>
        </row>
        <row r="1023">
          <cell r="A1023" t="str">
            <v>230944</v>
          </cell>
          <cell r="B1023" t="str">
            <v>Porta lisa com batente em alumínio, largura 92 cm, altura de 105 a 200 cm</v>
          </cell>
          <cell r="C1023" t="str">
            <v>un</v>
          </cell>
          <cell r="D1023">
            <v>124.41</v>
          </cell>
          <cell r="E1023">
            <v>57.13</v>
          </cell>
          <cell r="F1023">
            <v>181.54</v>
          </cell>
        </row>
        <row r="1024">
          <cell r="A1024" t="str">
            <v>230950</v>
          </cell>
          <cell r="B1024" t="str">
            <v>Acréscimo de bandeira - porta lisa comum com batente metálico</v>
          </cell>
          <cell r="C1024" t="str">
            <v>m²</v>
          </cell>
          <cell r="D1024">
            <v>116.25</v>
          </cell>
          <cell r="E1024">
            <v>27.94</v>
          </cell>
          <cell r="F1024">
            <v>144.19</v>
          </cell>
        </row>
        <row r="1025">
          <cell r="A1025" t="str">
            <v>230951</v>
          </cell>
          <cell r="B1025" t="str">
            <v>Porta lisa com batente metálico - 62 x 100 cm</v>
          </cell>
          <cell r="C1025" t="str">
            <v>un</v>
          </cell>
          <cell r="D1025">
            <v>107.18</v>
          </cell>
          <cell r="E1025">
            <v>29.22</v>
          </cell>
          <cell r="F1025">
            <v>136.4</v>
          </cell>
        </row>
        <row r="1026">
          <cell r="A1026" t="str">
            <v>230952</v>
          </cell>
          <cell r="B1026" t="str">
            <v>Porta lisa com batente metálico - 62 x 160 cm</v>
          </cell>
          <cell r="C1026" t="str">
            <v>un</v>
          </cell>
          <cell r="D1026">
            <v>184.54</v>
          </cell>
          <cell r="E1026">
            <v>29.22</v>
          </cell>
          <cell r="F1026">
            <v>213.76</v>
          </cell>
        </row>
        <row r="1027">
          <cell r="A1027" t="str">
            <v>230953</v>
          </cell>
          <cell r="B1027" t="str">
            <v>Porta lisa com batente metálico - 82 x 160 cm</v>
          </cell>
          <cell r="C1027" t="str">
            <v>un</v>
          </cell>
          <cell r="D1027">
            <v>185.79</v>
          </cell>
          <cell r="E1027">
            <v>29.22</v>
          </cell>
          <cell r="F1027">
            <v>215.01</v>
          </cell>
        </row>
        <row r="1028">
          <cell r="A1028" t="str">
            <v>230954</v>
          </cell>
          <cell r="B1028" t="str">
            <v>Porta lisa com batente metálico - 72 x 210 cm</v>
          </cell>
          <cell r="C1028" t="str">
            <v>un</v>
          </cell>
          <cell r="D1028">
            <v>250.65</v>
          </cell>
          <cell r="E1028">
            <v>55.04</v>
          </cell>
          <cell r="F1028">
            <v>305.69</v>
          </cell>
        </row>
        <row r="1029">
          <cell r="A1029" t="str">
            <v>230955</v>
          </cell>
          <cell r="B1029" t="str">
            <v>Porta lisa com batente metálico - 82 x 210 cm</v>
          </cell>
          <cell r="C1029" t="str">
            <v>un</v>
          </cell>
          <cell r="D1029">
            <v>254.75</v>
          </cell>
          <cell r="E1029">
            <v>55.04</v>
          </cell>
          <cell r="F1029">
            <v>309.79000000000002</v>
          </cell>
        </row>
        <row r="1030">
          <cell r="A1030" t="str">
            <v>230956</v>
          </cell>
          <cell r="B1030" t="str">
            <v>Porta lisa com batente metálico - 92 x 210 cm</v>
          </cell>
          <cell r="C1030" t="str">
            <v>un</v>
          </cell>
          <cell r="D1030">
            <v>266.68</v>
          </cell>
          <cell r="E1030">
            <v>55.04</v>
          </cell>
          <cell r="F1030">
            <v>321.72000000000003</v>
          </cell>
        </row>
        <row r="1031">
          <cell r="A1031" t="str">
            <v>230957</v>
          </cell>
          <cell r="B1031" t="str">
            <v>Porta lisa com batente metálico - 124 x 210 cm</v>
          </cell>
          <cell r="C1031" t="str">
            <v>un</v>
          </cell>
          <cell r="D1031">
            <v>336.22</v>
          </cell>
          <cell r="E1031">
            <v>71.98</v>
          </cell>
          <cell r="F1031">
            <v>408.2</v>
          </cell>
        </row>
        <row r="1032">
          <cell r="A1032" t="str">
            <v>230958</v>
          </cell>
          <cell r="B1032" t="str">
            <v>Porta lisa com batente metálico - 144 x 210 cm</v>
          </cell>
          <cell r="C1032" t="str">
            <v>un</v>
          </cell>
          <cell r="D1032">
            <v>344.92</v>
          </cell>
          <cell r="E1032">
            <v>71.98</v>
          </cell>
          <cell r="F1032">
            <v>416.90000000000003</v>
          </cell>
        </row>
        <row r="1033">
          <cell r="A1033" t="str">
            <v>230959</v>
          </cell>
          <cell r="B1033" t="str">
            <v>Porta lisa com batente metálico - 164 x 210 cm</v>
          </cell>
          <cell r="C1033" t="str">
            <v>un</v>
          </cell>
          <cell r="D1033">
            <v>353.12</v>
          </cell>
          <cell r="E1033">
            <v>71.98</v>
          </cell>
          <cell r="F1033">
            <v>425.1</v>
          </cell>
        </row>
        <row r="1034">
          <cell r="A1034" t="str">
            <v>230960</v>
          </cell>
          <cell r="B1034" t="str">
            <v>Porta lisa com batente metálico - 62 x 180 cm</v>
          </cell>
          <cell r="C1034" t="str">
            <v>un</v>
          </cell>
          <cell r="D1034">
            <v>213.68</v>
          </cell>
          <cell r="E1034">
            <v>29.22</v>
          </cell>
          <cell r="F1034">
            <v>242.9</v>
          </cell>
        </row>
        <row r="1035">
          <cell r="A1035" t="str">
            <v>230961</v>
          </cell>
          <cell r="B1035" t="str">
            <v>Porta lisa com batente metálico - 62 x 210 cm</v>
          </cell>
          <cell r="C1035" t="str">
            <v>un</v>
          </cell>
          <cell r="D1035">
            <v>246.3</v>
          </cell>
          <cell r="E1035">
            <v>29.22</v>
          </cell>
          <cell r="F1035">
            <v>275.52</v>
          </cell>
        </row>
        <row r="1036">
          <cell r="A1036" t="str">
            <v>230963</v>
          </cell>
          <cell r="B1036" t="str">
            <v>Porta lisa com batente madeira, 2 folhas - 1,40 x 2,10 m</v>
          </cell>
          <cell r="C1036" t="str">
            <v>un</v>
          </cell>
          <cell r="D1036">
            <v>527.35</v>
          </cell>
          <cell r="E1036">
            <v>73.95</v>
          </cell>
          <cell r="F1036">
            <v>601.29999999999995</v>
          </cell>
        </row>
        <row r="1037">
          <cell r="A1037" t="str">
            <v>231101</v>
          </cell>
          <cell r="B1037" t="str">
            <v>Acréscimo de bandeira - porta lisa para acabamento em verniz, com batente de madeira</v>
          </cell>
          <cell r="C1037" t="str">
            <v>m²</v>
          </cell>
          <cell r="D1037">
            <v>93.210000000000008</v>
          </cell>
          <cell r="E1037">
            <v>29.2</v>
          </cell>
          <cell r="F1037">
            <v>122.41</v>
          </cell>
        </row>
        <row r="1038">
          <cell r="A1038" t="str">
            <v>231103</v>
          </cell>
          <cell r="B1038" t="str">
            <v>Porta lisa para acabamento em verniz, com batente de madeira - 72 x 210 cm</v>
          </cell>
          <cell r="C1038" t="str">
            <v>un</v>
          </cell>
          <cell r="D1038">
            <v>187.18</v>
          </cell>
          <cell r="E1038">
            <v>59.22</v>
          </cell>
          <cell r="F1038">
            <v>246.4</v>
          </cell>
        </row>
        <row r="1039">
          <cell r="A1039" t="str">
            <v>231104</v>
          </cell>
          <cell r="B1039" t="str">
            <v>Porta lisa para acabamento em verniz, com batente de madeira - 82 x 210 cm</v>
          </cell>
          <cell r="C1039" t="str">
            <v>un</v>
          </cell>
          <cell r="D1039">
            <v>187.68</v>
          </cell>
          <cell r="E1039">
            <v>59.22</v>
          </cell>
          <cell r="F1039">
            <v>246.9</v>
          </cell>
        </row>
        <row r="1040">
          <cell r="A1040" t="str">
            <v>231105</v>
          </cell>
          <cell r="B1040" t="str">
            <v>Porta lisa para acabamento em verniz, com batente de madeira - 92 x 210 cm</v>
          </cell>
          <cell r="C1040" t="str">
            <v>un</v>
          </cell>
          <cell r="D1040">
            <v>196.8</v>
          </cell>
          <cell r="E1040">
            <v>59.22</v>
          </cell>
          <cell r="F1040">
            <v>256.02</v>
          </cell>
        </row>
        <row r="1041">
          <cell r="A1041" t="str">
            <v>231106</v>
          </cell>
          <cell r="B1041" t="str">
            <v>Porta lisa para acabamento em verniz, com batente de madeira - 110 x 210 cm</v>
          </cell>
          <cell r="C1041" t="str">
            <v>un</v>
          </cell>
          <cell r="D1041">
            <v>337.82</v>
          </cell>
          <cell r="E1041">
            <v>59.22</v>
          </cell>
          <cell r="F1041">
            <v>397.04</v>
          </cell>
        </row>
        <row r="1042">
          <cell r="A1042" t="str">
            <v>231120</v>
          </cell>
          <cell r="B1042" t="str">
            <v>Acréscimo de bandeira - porta lisa para acabamento em verniz, com batente metálico</v>
          </cell>
          <cell r="C1042" t="str">
            <v>m²</v>
          </cell>
          <cell r="D1042">
            <v>127.94</v>
          </cell>
          <cell r="E1042">
            <v>27.94</v>
          </cell>
          <cell r="F1042">
            <v>155.88</v>
          </cell>
        </row>
        <row r="1043">
          <cell r="A1043" t="str">
            <v>231121</v>
          </cell>
          <cell r="B1043" t="str">
            <v>Porta lisa para acabamento em verniz, com batente metálico - 72 x 210 cm</v>
          </cell>
          <cell r="C1043" t="str">
            <v>un</v>
          </cell>
          <cell r="D1043">
            <v>269.5</v>
          </cell>
          <cell r="E1043">
            <v>55.04</v>
          </cell>
          <cell r="F1043">
            <v>324.54000000000002</v>
          </cell>
        </row>
        <row r="1044">
          <cell r="A1044" t="str">
            <v>231122</v>
          </cell>
          <cell r="B1044" t="str">
            <v>Porta lisa para acabamento em verniz, com batente metálico - 82 x 210 cm</v>
          </cell>
          <cell r="C1044" t="str">
            <v>un</v>
          </cell>
          <cell r="D1044">
            <v>273.60000000000002</v>
          </cell>
          <cell r="E1044">
            <v>55.04</v>
          </cell>
          <cell r="F1044">
            <v>328.64</v>
          </cell>
        </row>
        <row r="1045">
          <cell r="A1045" t="str">
            <v>231123</v>
          </cell>
          <cell r="B1045" t="str">
            <v>Porta lisa para acabamento em verniz, com batente metálico - 92 x 210 cm</v>
          </cell>
          <cell r="C1045" t="str">
            <v>un</v>
          </cell>
          <cell r="D1045">
            <v>286.32</v>
          </cell>
          <cell r="E1045">
            <v>55.04</v>
          </cell>
          <cell r="F1045">
            <v>341.36</v>
          </cell>
        </row>
        <row r="1046">
          <cell r="A1046" t="str">
            <v>231124</v>
          </cell>
          <cell r="B1046" t="str">
            <v>Porta lisa para acabamento em verniz, com batente metálico - 110 x 210 cm</v>
          </cell>
          <cell r="C1046" t="str">
            <v>un</v>
          </cell>
          <cell r="D1046">
            <v>332.94</v>
          </cell>
          <cell r="E1046">
            <v>55.04</v>
          </cell>
          <cell r="F1046">
            <v>387.98</v>
          </cell>
        </row>
        <row r="1047">
          <cell r="A1047" t="str">
            <v>232002</v>
          </cell>
          <cell r="B1047" t="str">
            <v>Recolocação de batentes de madeira</v>
          </cell>
          <cell r="C1047" t="str">
            <v>un</v>
          </cell>
          <cell r="D1047">
            <v>1.02</v>
          </cell>
          <cell r="E1047">
            <v>27.91</v>
          </cell>
          <cell r="F1047">
            <v>28.93</v>
          </cell>
        </row>
        <row r="1048">
          <cell r="A1048" t="str">
            <v>232004</v>
          </cell>
          <cell r="B1048" t="str">
            <v>Recolocação de folhas de porta ou janela</v>
          </cell>
          <cell r="C1048" t="str">
            <v>un</v>
          </cell>
          <cell r="D1048">
            <v>0</v>
          </cell>
          <cell r="E1048">
            <v>33.39</v>
          </cell>
          <cell r="F1048">
            <v>33.39</v>
          </cell>
        </row>
        <row r="1049">
          <cell r="A1049" t="str">
            <v>232006</v>
          </cell>
          <cell r="B1049" t="str">
            <v>Recolocação de guarnição ou molduras</v>
          </cell>
          <cell r="C1049" t="str">
            <v>m</v>
          </cell>
          <cell r="D1049">
            <v>0</v>
          </cell>
          <cell r="E1049">
            <v>1.04</v>
          </cell>
          <cell r="F1049">
            <v>1.04</v>
          </cell>
        </row>
        <row r="1050">
          <cell r="A1050" t="str">
            <v>232010</v>
          </cell>
          <cell r="B1050" t="str">
            <v>Batente de madeira para porta</v>
          </cell>
          <cell r="C1050" t="str">
            <v>m</v>
          </cell>
          <cell r="D1050">
            <v>16.25</v>
          </cell>
          <cell r="E1050">
            <v>6.44</v>
          </cell>
          <cell r="F1050">
            <v>22.69</v>
          </cell>
        </row>
        <row r="1051">
          <cell r="A1051" t="str">
            <v>232011</v>
          </cell>
          <cell r="B1051" t="str">
            <v>Visor fixo e requadro de madeira para porta, para receber vidro</v>
          </cell>
          <cell r="C1051" t="str">
            <v>m²</v>
          </cell>
          <cell r="D1051">
            <v>641.89</v>
          </cell>
          <cell r="E1051">
            <v>83.48</v>
          </cell>
          <cell r="F1051">
            <v>725.37</v>
          </cell>
        </row>
        <row r="1052">
          <cell r="A1052" t="str">
            <v>232012</v>
          </cell>
          <cell r="B1052" t="str">
            <v>Guarnição de madeira</v>
          </cell>
          <cell r="C1052" t="str">
            <v>m</v>
          </cell>
          <cell r="D1052">
            <v>2.21</v>
          </cell>
          <cell r="E1052">
            <v>1.04</v>
          </cell>
          <cell r="F1052">
            <v>3.25</v>
          </cell>
        </row>
        <row r="1053">
          <cell r="A1053" t="str">
            <v>232014</v>
          </cell>
          <cell r="B1053" t="str">
            <v>Acréscimo de visor completo em porta de madeira</v>
          </cell>
          <cell r="C1053" t="str">
            <v>un</v>
          </cell>
          <cell r="D1053">
            <v>127.21000000000001</v>
          </cell>
          <cell r="E1053">
            <v>0</v>
          </cell>
          <cell r="F1053">
            <v>127.21000000000001</v>
          </cell>
        </row>
        <row r="1054">
          <cell r="A1054" t="str">
            <v>232016</v>
          </cell>
          <cell r="B1054" t="str">
            <v>Folha de porta veneziana maciça, sob medida</v>
          </cell>
          <cell r="C1054" t="str">
            <v>m²</v>
          </cell>
          <cell r="D1054">
            <v>332.8</v>
          </cell>
          <cell r="E1054">
            <v>10.44</v>
          </cell>
          <cell r="F1054">
            <v>343.24</v>
          </cell>
        </row>
        <row r="1055">
          <cell r="A1055" t="str">
            <v>232017</v>
          </cell>
          <cell r="B1055" t="str">
            <v>Folha de porta lisa folheada com madeira, sob medida</v>
          </cell>
          <cell r="C1055" t="str">
            <v>m²</v>
          </cell>
          <cell r="D1055">
            <v>114.91</v>
          </cell>
          <cell r="E1055">
            <v>10.44</v>
          </cell>
          <cell r="F1055">
            <v>125.35000000000001</v>
          </cell>
        </row>
        <row r="1056">
          <cell r="A1056" t="str">
            <v>232018</v>
          </cell>
          <cell r="B1056" t="str">
            <v>Folha de porta em madeira para receber vidro, sob medida</v>
          </cell>
          <cell r="C1056" t="str">
            <v>m²</v>
          </cell>
          <cell r="D1056">
            <v>307.2</v>
          </cell>
          <cell r="E1056">
            <v>10.44</v>
          </cell>
          <cell r="F1056">
            <v>317.64</v>
          </cell>
        </row>
        <row r="1057">
          <cell r="A1057" t="str">
            <v>232022</v>
          </cell>
          <cell r="B1057" t="str">
            <v>Folha de porta macho e fêmea, 72 x 210 cm</v>
          </cell>
          <cell r="C1057" t="str">
            <v>un</v>
          </cell>
          <cell r="D1057">
            <v>507.14</v>
          </cell>
          <cell r="E1057">
            <v>31.310000000000002</v>
          </cell>
          <cell r="F1057">
            <v>538.45000000000005</v>
          </cell>
        </row>
        <row r="1058">
          <cell r="A1058" t="str">
            <v>232023</v>
          </cell>
          <cell r="B1058" t="str">
            <v>Folha de porta macho e fêmea, 82 x 210 cm</v>
          </cell>
          <cell r="C1058" t="str">
            <v>un</v>
          </cell>
          <cell r="D1058">
            <v>517.58000000000004</v>
          </cell>
          <cell r="E1058">
            <v>31.310000000000002</v>
          </cell>
          <cell r="F1058">
            <v>548.89</v>
          </cell>
        </row>
        <row r="1059">
          <cell r="A1059" t="str">
            <v>232024</v>
          </cell>
          <cell r="B1059" t="str">
            <v>Folha de porta macho e fêmea, 92 x 210 cm</v>
          </cell>
          <cell r="C1059" t="str">
            <v>un</v>
          </cell>
          <cell r="D1059">
            <v>601.63</v>
          </cell>
          <cell r="E1059">
            <v>31.310000000000002</v>
          </cell>
          <cell r="F1059">
            <v>632.94000000000005</v>
          </cell>
        </row>
        <row r="1060">
          <cell r="A1060" t="str">
            <v>232031</v>
          </cell>
          <cell r="B1060" t="str">
            <v>Folha de porta lisa comum, 62 x 210 cm</v>
          </cell>
          <cell r="C1060" t="str">
            <v>un</v>
          </cell>
          <cell r="D1060">
            <v>68.319999999999993</v>
          </cell>
          <cell r="E1060">
            <v>31.310000000000002</v>
          </cell>
          <cell r="F1060">
            <v>99.63</v>
          </cell>
        </row>
        <row r="1061">
          <cell r="A1061" t="str">
            <v>232032</v>
          </cell>
          <cell r="B1061" t="str">
            <v>Folha de porta lisa comum, 72 x 210 cm</v>
          </cell>
          <cell r="C1061" t="str">
            <v>un</v>
          </cell>
          <cell r="D1061">
            <v>69.069999999999993</v>
          </cell>
          <cell r="E1061">
            <v>31.310000000000002</v>
          </cell>
          <cell r="F1061">
            <v>100.38</v>
          </cell>
        </row>
        <row r="1062">
          <cell r="A1062" t="str">
            <v>232033</v>
          </cell>
          <cell r="B1062" t="str">
            <v>Folha de porta lisa comum, 82 x 210 cm</v>
          </cell>
          <cell r="C1062" t="str">
            <v>un</v>
          </cell>
          <cell r="D1062">
            <v>69.569999999999993</v>
          </cell>
          <cell r="E1062">
            <v>31.310000000000002</v>
          </cell>
          <cell r="F1062">
            <v>100.88</v>
          </cell>
        </row>
        <row r="1063">
          <cell r="A1063" t="str">
            <v>232034</v>
          </cell>
          <cell r="B1063" t="str">
            <v>Folha de porta lisa comum, 92 x 210 cm</v>
          </cell>
          <cell r="C1063" t="str">
            <v>un</v>
          </cell>
          <cell r="D1063">
            <v>77.900000000000006</v>
          </cell>
          <cell r="E1063">
            <v>31.310000000000002</v>
          </cell>
          <cell r="F1063">
            <v>109.21000000000001</v>
          </cell>
        </row>
        <row r="1064">
          <cell r="A1064" t="str">
            <v>232045</v>
          </cell>
          <cell r="B1064" t="str">
            <v>Folha de porta em laminado fenólico melamínico com acabamento liso, 72 x 210 cm</v>
          </cell>
          <cell r="C1064" t="str">
            <v>un</v>
          </cell>
          <cell r="D1064">
            <v>465.58</v>
          </cell>
          <cell r="E1064">
            <v>31.310000000000002</v>
          </cell>
          <cell r="F1064">
            <v>496.89</v>
          </cell>
        </row>
        <row r="1065">
          <cell r="A1065" t="str">
            <v>232046</v>
          </cell>
          <cell r="B1065" t="str">
            <v>Folha de porta em laminado fenólico melamínico com acabamento liso, 92 x 210 cm</v>
          </cell>
          <cell r="C1065" t="str">
            <v>un</v>
          </cell>
          <cell r="D1065">
            <v>517.54</v>
          </cell>
          <cell r="E1065">
            <v>31.310000000000002</v>
          </cell>
          <cell r="F1065">
            <v>548.85</v>
          </cell>
        </row>
        <row r="1066">
          <cell r="A1066" t="str">
            <v>232055</v>
          </cell>
          <cell r="B1066" t="str">
            <v>Folha de porta em laminado fenólico melamínico com acabamento liso, 82 x 210 cm</v>
          </cell>
          <cell r="C1066" t="str">
            <v>un</v>
          </cell>
          <cell r="D1066">
            <v>497.17</v>
          </cell>
          <cell r="E1066">
            <v>31.310000000000002</v>
          </cell>
          <cell r="F1066">
            <v>528.48</v>
          </cell>
        </row>
        <row r="1067">
          <cell r="A1067" t="str">
            <v>240101</v>
          </cell>
          <cell r="B1067" t="str">
            <v>Caixilho em ferro fixo, sob medida</v>
          </cell>
          <cell r="C1067" t="str">
            <v>m²</v>
          </cell>
          <cell r="D1067">
            <v>355.74</v>
          </cell>
          <cell r="E1067">
            <v>13.63</v>
          </cell>
          <cell r="F1067">
            <v>369.37</v>
          </cell>
        </row>
        <row r="1068">
          <cell r="A1068" t="str">
            <v>240103</v>
          </cell>
          <cell r="B1068" t="str">
            <v>Caixilho em ferro basculante, sob medida</v>
          </cell>
          <cell r="C1068" t="str">
            <v>m²</v>
          </cell>
          <cell r="D1068">
            <v>370.45</v>
          </cell>
          <cell r="E1068">
            <v>13.63</v>
          </cell>
          <cell r="F1068">
            <v>384.08</v>
          </cell>
        </row>
        <row r="1069">
          <cell r="A1069" t="str">
            <v>240104</v>
          </cell>
          <cell r="B1069" t="str">
            <v>Caixilho em ferro basculante, linha comercial</v>
          </cell>
          <cell r="C1069" t="str">
            <v>m²</v>
          </cell>
          <cell r="D1069">
            <v>215.05</v>
          </cell>
          <cell r="E1069">
            <v>13.63</v>
          </cell>
          <cell r="F1069">
            <v>228.68</v>
          </cell>
        </row>
        <row r="1070">
          <cell r="A1070" t="str">
            <v>240105</v>
          </cell>
          <cell r="B1070" t="str">
            <v>Caixilho em ferro maximar, sob medida</v>
          </cell>
          <cell r="C1070" t="str">
            <v>m²</v>
          </cell>
          <cell r="D1070">
            <v>303.3</v>
          </cell>
          <cell r="E1070">
            <v>13.63</v>
          </cell>
          <cell r="F1070">
            <v>316.93</v>
          </cell>
        </row>
        <row r="1071">
          <cell r="A1071" t="str">
            <v>240106</v>
          </cell>
          <cell r="B1071" t="str">
            <v>Caixilho em ferro maximar com grade, linha comercial</v>
          </cell>
          <cell r="C1071" t="str">
            <v>m²</v>
          </cell>
          <cell r="D1071">
            <v>358.36</v>
          </cell>
          <cell r="E1071">
            <v>13.63</v>
          </cell>
          <cell r="F1071">
            <v>371.99</v>
          </cell>
        </row>
        <row r="1072">
          <cell r="A1072" t="str">
            <v>240107</v>
          </cell>
          <cell r="B1072" t="str">
            <v>Caixilho em ferro de correr, sob medida</v>
          </cell>
          <cell r="C1072" t="str">
            <v>m²</v>
          </cell>
          <cell r="D1072">
            <v>433.58</v>
          </cell>
          <cell r="E1072">
            <v>13.63</v>
          </cell>
          <cell r="F1072">
            <v>447.21000000000004</v>
          </cell>
        </row>
        <row r="1073">
          <cell r="A1073" t="str">
            <v>240108</v>
          </cell>
          <cell r="B1073" t="str">
            <v>Caixilho em ferro de correr, linha comercial</v>
          </cell>
          <cell r="C1073" t="str">
            <v>m²</v>
          </cell>
          <cell r="D1073">
            <v>234.86</v>
          </cell>
          <cell r="E1073">
            <v>13.63</v>
          </cell>
          <cell r="F1073">
            <v>248.49</v>
          </cell>
        </row>
        <row r="1074">
          <cell r="A1074" t="str">
            <v>240109</v>
          </cell>
          <cell r="B1074" t="str">
            <v>Caixilho em ferro com ventilação permanente, sob medida</v>
          </cell>
          <cell r="C1074" t="str">
            <v>m²</v>
          </cell>
          <cell r="D1074">
            <v>286.88</v>
          </cell>
          <cell r="E1074">
            <v>13.63</v>
          </cell>
          <cell r="F1074">
            <v>300.51</v>
          </cell>
        </row>
        <row r="1075">
          <cell r="A1075" t="str">
            <v>240110</v>
          </cell>
          <cell r="B1075" t="str">
            <v>Caixilho em ferro tipo veneziana, linha comercial</v>
          </cell>
          <cell r="C1075" t="str">
            <v>m²</v>
          </cell>
          <cell r="D1075">
            <v>243.48000000000002</v>
          </cell>
          <cell r="E1075">
            <v>13.63</v>
          </cell>
          <cell r="F1075">
            <v>257.11</v>
          </cell>
        </row>
        <row r="1076">
          <cell r="A1076" t="str">
            <v>240111</v>
          </cell>
          <cell r="B1076" t="str">
            <v>Caixilho em ferro tipo veneziana, sob medida</v>
          </cell>
          <cell r="C1076" t="str">
            <v>m²</v>
          </cell>
          <cell r="D1076">
            <v>316.51</v>
          </cell>
          <cell r="E1076">
            <v>13.63</v>
          </cell>
          <cell r="F1076">
            <v>330.14</v>
          </cell>
        </row>
        <row r="1077">
          <cell r="A1077" t="str">
            <v>240112</v>
          </cell>
          <cell r="B1077" t="str">
            <v>Caixilho tipo veneziana industrial com montantes em aço galvanizado e aletas em fibra de vidro</v>
          </cell>
          <cell r="C1077" t="str">
            <v>m²</v>
          </cell>
          <cell r="D1077">
            <v>158.22999999999999</v>
          </cell>
          <cell r="E1077">
            <v>0</v>
          </cell>
          <cell r="F1077">
            <v>158.22999999999999</v>
          </cell>
        </row>
        <row r="1078">
          <cell r="A1078" t="str">
            <v>240115</v>
          </cell>
          <cell r="B1078" t="str">
            <v>Caixilho tipo veneziana industrial com aletas em PVC e montantes em aço galvanizado</v>
          </cell>
          <cell r="C1078" t="str">
            <v>m²</v>
          </cell>
          <cell r="D1078">
            <v>150</v>
          </cell>
          <cell r="E1078">
            <v>0</v>
          </cell>
          <cell r="F1078">
            <v>150</v>
          </cell>
        </row>
        <row r="1079">
          <cell r="A1079" t="str">
            <v>240118</v>
          </cell>
          <cell r="B1079" t="str">
            <v>Caixilho removível, em tela de aço galvanizado, tipo ondulada com malha de 1´, fio 12, com requadro tubular de aço carbono, sob medida</v>
          </cell>
          <cell r="C1079" t="str">
            <v>m²</v>
          </cell>
          <cell r="D1079">
            <v>204.47</v>
          </cell>
          <cell r="E1079">
            <v>13.1</v>
          </cell>
          <cell r="F1079">
            <v>217.57</v>
          </cell>
        </row>
        <row r="1080">
          <cell r="A1080" t="str">
            <v>240119</v>
          </cell>
          <cell r="B1080" t="str">
            <v>Caixilho fixo em tela de aço galvanizado, tipo ondulada com malha de 1/2´, fio 12, com requadro em cantoneira de aço carbono, sob medida</v>
          </cell>
          <cell r="C1080" t="str">
            <v>m²</v>
          </cell>
          <cell r="D1080">
            <v>228.63</v>
          </cell>
          <cell r="E1080">
            <v>13.1</v>
          </cell>
          <cell r="F1080">
            <v>241.73000000000002</v>
          </cell>
        </row>
        <row r="1081">
          <cell r="A1081" t="str">
            <v>240120</v>
          </cell>
          <cell r="B1081" t="str">
            <v>Caixilho fixo em aço SAE 1010/1020 para vidro à prova de bala, sob medida</v>
          </cell>
          <cell r="C1081" t="str">
            <v>m²</v>
          </cell>
          <cell r="D1081">
            <v>524.5</v>
          </cell>
          <cell r="E1081">
            <v>34.72</v>
          </cell>
          <cell r="F1081">
            <v>559.22</v>
          </cell>
        </row>
        <row r="1082">
          <cell r="A1082" t="str">
            <v>240127</v>
          </cell>
          <cell r="B1082" t="str">
            <v>Caixilho tipo guichê em perfil de chapa dobrada em aço com subdivisões para vidro laminado 3 mm, sob medida</v>
          </cell>
          <cell r="C1082" t="str">
            <v>m²</v>
          </cell>
          <cell r="D1082">
            <v>519.29999999999995</v>
          </cell>
          <cell r="E1082">
            <v>13.63</v>
          </cell>
          <cell r="F1082">
            <v>532.92999999999995</v>
          </cell>
        </row>
        <row r="1083">
          <cell r="A1083" t="str">
            <v>240128</v>
          </cell>
          <cell r="B1083" t="str">
            <v>Caixilho tipo guichê em chapa de aço</v>
          </cell>
          <cell r="C1083" t="str">
            <v>m²</v>
          </cell>
          <cell r="D1083">
            <v>699.69</v>
          </cell>
          <cell r="E1083">
            <v>44.99</v>
          </cell>
          <cell r="F1083">
            <v>744.68000000000006</v>
          </cell>
        </row>
        <row r="1084">
          <cell r="A1084" t="str">
            <v>240201</v>
          </cell>
          <cell r="B1084" t="str">
            <v>Porta em ferro de abrir, para receber vidro, sob medida</v>
          </cell>
          <cell r="C1084" t="str">
            <v>m²</v>
          </cell>
          <cell r="D1084">
            <v>612.11</v>
          </cell>
          <cell r="E1084">
            <v>40.89</v>
          </cell>
          <cell r="F1084">
            <v>653</v>
          </cell>
        </row>
        <row r="1085">
          <cell r="A1085" t="str">
            <v>240202</v>
          </cell>
          <cell r="B1085" t="str">
            <v>Porta em ferro de abrir, para receber vidro, linha comercial</v>
          </cell>
          <cell r="C1085" t="str">
            <v>m²</v>
          </cell>
          <cell r="D1085">
            <v>243.59</v>
          </cell>
          <cell r="E1085">
            <v>40.89</v>
          </cell>
          <cell r="F1085">
            <v>284.48</v>
          </cell>
        </row>
        <row r="1086">
          <cell r="A1086" t="str">
            <v>240204</v>
          </cell>
          <cell r="B1086" t="str">
            <v>Porta/portão tipo gradil sob medida</v>
          </cell>
          <cell r="C1086" t="str">
            <v>m²</v>
          </cell>
          <cell r="D1086">
            <v>337.37</v>
          </cell>
          <cell r="E1086">
            <v>40.89</v>
          </cell>
          <cell r="F1086">
            <v>378.26</v>
          </cell>
        </row>
        <row r="1087">
          <cell r="A1087" t="str">
            <v>240205</v>
          </cell>
          <cell r="B1087" t="str">
            <v>Porta corta-fogo classe P.90 de 90 x 210 cm, completa, com maçaneta tipo alavanca</v>
          </cell>
          <cell r="C1087" t="str">
            <v>un</v>
          </cell>
          <cell r="D1087">
            <v>495.5</v>
          </cell>
          <cell r="E1087">
            <v>72.069999999999993</v>
          </cell>
          <cell r="F1087">
            <v>567.57000000000005</v>
          </cell>
        </row>
        <row r="1088">
          <cell r="A1088" t="str">
            <v>240206</v>
          </cell>
          <cell r="B1088" t="str">
            <v>Porta/portão de abrir em chapa, sob medida</v>
          </cell>
          <cell r="C1088" t="str">
            <v>m²</v>
          </cell>
          <cell r="D1088">
            <v>447.08</v>
          </cell>
          <cell r="E1088">
            <v>40.89</v>
          </cell>
          <cell r="F1088">
            <v>487.97</v>
          </cell>
        </row>
        <row r="1089">
          <cell r="A1089" t="str">
            <v>240207</v>
          </cell>
          <cell r="B1089" t="str">
            <v>Porta de ferro de abrir tipo veneziana, linha comercial</v>
          </cell>
          <cell r="C1089" t="str">
            <v>m²</v>
          </cell>
          <cell r="D1089">
            <v>209.31</v>
          </cell>
          <cell r="E1089">
            <v>40.89</v>
          </cell>
          <cell r="F1089">
            <v>250.20000000000002</v>
          </cell>
        </row>
        <row r="1090">
          <cell r="A1090" t="str">
            <v>240208</v>
          </cell>
          <cell r="B1090" t="str">
            <v>Porta/portão de abrir em veneziana de ferro, sob medida</v>
          </cell>
          <cell r="C1090" t="str">
            <v>m²</v>
          </cell>
          <cell r="D1090">
            <v>542.84</v>
          </cell>
          <cell r="E1090">
            <v>40.89</v>
          </cell>
          <cell r="F1090">
            <v>583.73</v>
          </cell>
        </row>
        <row r="1091">
          <cell r="A1091" t="str">
            <v>240210</v>
          </cell>
          <cell r="B1091" t="str">
            <v>Portão tubular em tela de aço galvanizado até 2,50 m de altura, completo</v>
          </cell>
          <cell r="C1091" t="str">
            <v>m²</v>
          </cell>
          <cell r="D1091">
            <v>344.74</v>
          </cell>
          <cell r="E1091">
            <v>31.18</v>
          </cell>
          <cell r="F1091">
            <v>375.92</v>
          </cell>
        </row>
        <row r="1092">
          <cell r="A1092" t="str">
            <v>240227</v>
          </cell>
          <cell r="B1092" t="str">
            <v>Portão de 2 folhas, tubular em tela de aço galvanizado acima de 2,50 m de altura, completo</v>
          </cell>
          <cell r="C1092" t="str">
            <v>m²</v>
          </cell>
          <cell r="D1092">
            <v>358.03000000000003</v>
          </cell>
          <cell r="E1092">
            <v>40.89</v>
          </cell>
          <cell r="F1092">
            <v>398.92</v>
          </cell>
        </row>
        <row r="1093">
          <cell r="A1093" t="str">
            <v>240228</v>
          </cell>
          <cell r="B1093" t="str">
            <v>Porta/portão de correr em tela ondulada de aço galvanizado, sob medida</v>
          </cell>
          <cell r="C1093" t="str">
            <v>m²</v>
          </cell>
          <cell r="D1093">
            <v>357.16</v>
          </cell>
          <cell r="E1093">
            <v>40.89</v>
          </cell>
          <cell r="F1093">
            <v>398.05</v>
          </cell>
        </row>
        <row r="1094">
          <cell r="A1094" t="str">
            <v>240229</v>
          </cell>
          <cell r="B1094" t="str">
            <v>Porta/portão de correr em chapa cega dupla, sob medida</v>
          </cell>
          <cell r="C1094" t="str">
            <v>m²</v>
          </cell>
          <cell r="D1094">
            <v>702.28</v>
          </cell>
          <cell r="E1094">
            <v>40.89</v>
          </cell>
          <cell r="F1094">
            <v>743.17</v>
          </cell>
        </row>
        <row r="1095">
          <cell r="A1095" t="str">
            <v>240238</v>
          </cell>
          <cell r="B1095" t="str">
            <v>Porta corta-fogo classe P.90 de 100 x 210 cm, completa, com maçaneta tipo alavanca</v>
          </cell>
          <cell r="C1095" t="str">
            <v>un</v>
          </cell>
          <cell r="D1095">
            <v>577.38</v>
          </cell>
          <cell r="E1095">
            <v>72.069999999999993</v>
          </cell>
          <cell r="F1095">
            <v>649.45000000000005</v>
          </cell>
        </row>
        <row r="1096">
          <cell r="A1096" t="str">
            <v>240241</v>
          </cell>
          <cell r="B1096" t="str">
            <v>Porta em ferro de correr, para receber vidro, sob medida</v>
          </cell>
          <cell r="C1096" t="str">
            <v>m²</v>
          </cell>
          <cell r="D1096">
            <v>697.33</v>
          </cell>
          <cell r="E1096">
            <v>40.89</v>
          </cell>
          <cell r="F1096">
            <v>738.22</v>
          </cell>
        </row>
        <row r="1097">
          <cell r="A1097" t="str">
            <v>240243</v>
          </cell>
          <cell r="B1097" t="str">
            <v>Porta em ferro de abrir, parte inferior chapeada, parte superior para receber vidro, sob medida</v>
          </cell>
          <cell r="C1097" t="str">
            <v>m²</v>
          </cell>
          <cell r="D1097">
            <v>665.41</v>
          </cell>
          <cell r="E1097">
            <v>40.89</v>
          </cell>
          <cell r="F1097">
            <v>706.30000000000007</v>
          </cell>
        </row>
        <row r="1098">
          <cell r="A1098" t="str">
            <v>240244</v>
          </cell>
          <cell r="B1098" t="str">
            <v>Porta em ferro tipo sanfonada, em chapa cega, sob medida</v>
          </cell>
          <cell r="C1098" t="str">
            <v>m²</v>
          </cell>
          <cell r="D1098">
            <v>434.26</v>
          </cell>
          <cell r="E1098">
            <v>40.89</v>
          </cell>
          <cell r="F1098">
            <v>475.15000000000003</v>
          </cell>
        </row>
        <row r="1099">
          <cell r="A1099" t="str">
            <v>240245</v>
          </cell>
          <cell r="B1099" t="str">
            <v>Grade de proteção para caixilhos</v>
          </cell>
          <cell r="C1099" t="str">
            <v>m²</v>
          </cell>
          <cell r="D1099">
            <v>415.45</v>
          </cell>
          <cell r="E1099">
            <v>27.16</v>
          </cell>
          <cell r="F1099">
            <v>442.61</v>
          </cell>
        </row>
        <row r="1100">
          <cell r="A1100" t="str">
            <v>240246</v>
          </cell>
          <cell r="B1100" t="str">
            <v>Porta de abrir em tela ondulada de aço galvanizado, completa</v>
          </cell>
          <cell r="C1100" t="str">
            <v>m²</v>
          </cell>
          <cell r="D1100">
            <v>324.02999999999997</v>
          </cell>
          <cell r="E1100">
            <v>33.229999999999997</v>
          </cell>
          <cell r="F1100">
            <v>357.26</v>
          </cell>
        </row>
        <row r="1101">
          <cell r="A1101" t="str">
            <v>240247</v>
          </cell>
          <cell r="B1101" t="str">
            <v>Portinhola de correr em chapa, para ´passa pacote´, completa, sob medida</v>
          </cell>
          <cell r="C1101" t="str">
            <v>m²</v>
          </cell>
          <cell r="D1101">
            <v>884.05000000000007</v>
          </cell>
          <cell r="E1101">
            <v>27.16</v>
          </cell>
          <cell r="F1101">
            <v>911.21</v>
          </cell>
        </row>
        <row r="1102">
          <cell r="A1102" t="str">
            <v>240248</v>
          </cell>
          <cell r="B1102" t="str">
            <v>Portinhola de abrir em chapa, para ´passa pacote´, completa, sob medida</v>
          </cell>
          <cell r="C1102" t="str">
            <v>m²</v>
          </cell>
          <cell r="D1102">
            <v>710.21</v>
          </cell>
          <cell r="E1102">
            <v>27.16</v>
          </cell>
          <cell r="F1102">
            <v>737.37</v>
          </cell>
        </row>
        <row r="1103">
          <cell r="A1103" t="str">
            <v>240249</v>
          </cell>
          <cell r="B1103" t="str">
            <v>Grade em barra chata soldada de 1 1/2´ x 1/4´, sob medida</v>
          </cell>
          <cell r="C1103" t="str">
            <v>m²</v>
          </cell>
          <cell r="D1103">
            <v>759.1</v>
          </cell>
          <cell r="E1103">
            <v>13.63</v>
          </cell>
          <cell r="F1103">
            <v>772.73</v>
          </cell>
        </row>
        <row r="1104">
          <cell r="A1104" t="str">
            <v>240259</v>
          </cell>
          <cell r="B1104" t="str">
            <v>Porta de enrolar manual, cega ou vazada</v>
          </cell>
          <cell r="C1104" t="str">
            <v>m²</v>
          </cell>
          <cell r="D1104">
            <v>288.93</v>
          </cell>
          <cell r="E1104">
            <v>21.47</v>
          </cell>
          <cell r="F1104">
            <v>310.39999999999998</v>
          </cell>
        </row>
        <row r="1105">
          <cell r="A1105" t="str">
            <v>240263</v>
          </cell>
          <cell r="B1105" t="str">
            <v>Portão de 2 folhas tubular diâmetro de 3´, com tela em aço galvanizado de 2´, altura acima de 3,00 m, completo</v>
          </cell>
          <cell r="C1105" t="str">
            <v>m²</v>
          </cell>
          <cell r="D1105">
            <v>371.74</v>
          </cell>
          <cell r="E1105">
            <v>40.89</v>
          </cell>
          <cell r="F1105">
            <v>412.63</v>
          </cell>
        </row>
        <row r="1106">
          <cell r="A1106" t="str">
            <v>240281</v>
          </cell>
          <cell r="B1106" t="str">
            <v>Porta/portão de abrir em chapa cega com isolamento acústico, sob medida</v>
          </cell>
          <cell r="C1106" t="str">
            <v>m²</v>
          </cell>
          <cell r="D1106">
            <v>526.28</v>
          </cell>
          <cell r="E1106">
            <v>63.92</v>
          </cell>
          <cell r="F1106">
            <v>590.20000000000005</v>
          </cell>
        </row>
        <row r="1107">
          <cell r="A1107" t="str">
            <v>240284</v>
          </cell>
          <cell r="B1107" t="str">
            <v>Portão basculante em chapa metálica, estruturado com perfis metálicos</v>
          </cell>
          <cell r="C1107" t="str">
            <v>m²</v>
          </cell>
          <cell r="D1107">
            <v>374.84000000000003</v>
          </cell>
          <cell r="E1107">
            <v>29.09</v>
          </cell>
          <cell r="F1107">
            <v>403.93</v>
          </cell>
        </row>
        <row r="1108">
          <cell r="A1108" t="str">
            <v>240290</v>
          </cell>
          <cell r="B1108" t="str">
            <v>Porta de abrir em chapa dupla com visor, batente envolvente, completa</v>
          </cell>
          <cell r="C1108" t="str">
            <v>m²</v>
          </cell>
          <cell r="D1108">
            <v>1198.25</v>
          </cell>
          <cell r="E1108">
            <v>31.05</v>
          </cell>
          <cell r="F1108">
            <v>1229.3</v>
          </cell>
        </row>
        <row r="1109">
          <cell r="A1109" t="str">
            <v>240291</v>
          </cell>
          <cell r="B1109" t="str">
            <v>Porta corta-fogo classe P.90, com barra antipânico numa face e maçaneta na outra, completa</v>
          </cell>
          <cell r="C1109" t="str">
            <v>m²</v>
          </cell>
          <cell r="D1109">
            <v>514.32000000000005</v>
          </cell>
          <cell r="E1109">
            <v>72.069999999999993</v>
          </cell>
          <cell r="F1109">
            <v>586.39</v>
          </cell>
        </row>
        <row r="1110">
          <cell r="A1110" t="str">
            <v>240292</v>
          </cell>
          <cell r="B1110" t="str">
            <v>Porta corta-fogo classe P.120 de 90 x 210 cm, com uma folha de abrir</v>
          </cell>
          <cell r="C1110" t="str">
            <v>un</v>
          </cell>
          <cell r="D1110">
            <v>1461.07</v>
          </cell>
          <cell r="E1110">
            <v>78.22</v>
          </cell>
          <cell r="F1110">
            <v>1539.29</v>
          </cell>
        </row>
        <row r="1111">
          <cell r="A1111" t="str">
            <v>240293</v>
          </cell>
          <cell r="B1111" t="str">
            <v>Portão de 2 folhas tubular, com tela em aço galvanizado de 2´ e fio 10, completo</v>
          </cell>
          <cell r="C1111" t="str">
            <v>m²</v>
          </cell>
          <cell r="D1111">
            <v>363.57</v>
          </cell>
          <cell r="E1111">
            <v>40.89</v>
          </cell>
          <cell r="F1111">
            <v>404.46000000000004</v>
          </cell>
        </row>
        <row r="1112">
          <cell r="A1112" t="str">
            <v>240296</v>
          </cell>
          <cell r="B1112" t="str">
            <v>Porta corta-fogo classe P.120 de 80 x 210 cm, com uma folha de abrir, completa</v>
          </cell>
          <cell r="C1112" t="str">
            <v>un</v>
          </cell>
          <cell r="D1112">
            <v>1461.07</v>
          </cell>
          <cell r="E1112">
            <v>78.22</v>
          </cell>
          <cell r="F1112">
            <v>1539.29</v>
          </cell>
        </row>
        <row r="1113">
          <cell r="A1113" t="str">
            <v>240304</v>
          </cell>
          <cell r="B1113" t="str">
            <v>Guarda-corpo tubular com tela em aço galvanizado, diâmetro de 1 1/2´</v>
          </cell>
          <cell r="C1113" t="str">
            <v>m</v>
          </cell>
          <cell r="D1113">
            <v>374.08</v>
          </cell>
          <cell r="E1113">
            <v>21.47</v>
          </cell>
          <cell r="F1113">
            <v>395.55</v>
          </cell>
        </row>
        <row r="1114">
          <cell r="A1114" t="str">
            <v>240306</v>
          </cell>
          <cell r="B1114" t="str">
            <v>Escada marinheiro (galvanizada)</v>
          </cell>
          <cell r="C1114" t="str">
            <v>m</v>
          </cell>
          <cell r="D1114">
            <v>288.38</v>
          </cell>
          <cell r="E1114">
            <v>8.58</v>
          </cell>
          <cell r="F1114">
            <v>296.95999999999998</v>
          </cell>
        </row>
        <row r="1115">
          <cell r="A1115" t="str">
            <v>240308</v>
          </cell>
          <cell r="B1115" t="str">
            <v>Escada marinheiro com guarda corpo (degrau em ´T´)</v>
          </cell>
          <cell r="C1115" t="str">
            <v>m</v>
          </cell>
          <cell r="D1115">
            <v>600.4</v>
          </cell>
          <cell r="E1115">
            <v>21.47</v>
          </cell>
          <cell r="F1115">
            <v>621.87</v>
          </cell>
        </row>
        <row r="1116">
          <cell r="A1116" t="str">
            <v>240310</v>
          </cell>
          <cell r="B1116" t="str">
            <v>Alçapão/tampa em chapa de ferro com porta cadeado</v>
          </cell>
          <cell r="C1116" t="str">
            <v>m²</v>
          </cell>
          <cell r="D1116">
            <v>815.28</v>
          </cell>
          <cell r="E1116">
            <v>42.94</v>
          </cell>
          <cell r="F1116">
            <v>858.22</v>
          </cell>
        </row>
        <row r="1117">
          <cell r="A1117" t="str">
            <v>240320</v>
          </cell>
          <cell r="B1117" t="str">
            <v>Tela de proteção tipo mosquiteira em aço galvanizado, com requadro em perfis de ferro</v>
          </cell>
          <cell r="C1117" t="str">
            <v>m²</v>
          </cell>
          <cell r="D1117">
            <v>252.51000000000002</v>
          </cell>
          <cell r="E1117">
            <v>7.08</v>
          </cell>
          <cell r="F1117">
            <v>259.58999999999997</v>
          </cell>
        </row>
        <row r="1118">
          <cell r="A1118" t="str">
            <v>240321</v>
          </cell>
          <cell r="B1118" t="str">
            <v>Tela de proteção em malha ondulada de 1´, fio 10 (BWG), com requadro</v>
          </cell>
          <cell r="C1118" t="str">
            <v>m²</v>
          </cell>
          <cell r="D1118">
            <v>270.24</v>
          </cell>
          <cell r="E1118">
            <v>21.47</v>
          </cell>
          <cell r="F1118">
            <v>291.70999999999998</v>
          </cell>
        </row>
        <row r="1119">
          <cell r="A1119" t="str">
            <v>240329</v>
          </cell>
          <cell r="B1119" t="str">
            <v>Fechamento em chapa de aço galvanizada nº 14 MSG, perfurada com diâmetro de 12,7 mm, requadro em chapa dobrada</v>
          </cell>
          <cell r="C1119" t="str">
            <v>m²</v>
          </cell>
          <cell r="D1119">
            <v>396.71000000000004</v>
          </cell>
          <cell r="E1119">
            <v>13.63</v>
          </cell>
          <cell r="F1119">
            <v>410.34000000000003</v>
          </cell>
        </row>
        <row r="1120">
          <cell r="A1120" t="str">
            <v>240330</v>
          </cell>
          <cell r="B1120" t="str">
            <v>Fechamento em chapa expandida losangular de 10 x 20 mm, com requadro em cantoneira de aço carbono</v>
          </cell>
          <cell r="C1120" t="str">
            <v>m²</v>
          </cell>
          <cell r="D1120">
            <v>286.85000000000002</v>
          </cell>
          <cell r="E1120">
            <v>27.16</v>
          </cell>
          <cell r="F1120">
            <v>314.01</v>
          </cell>
        </row>
        <row r="1121">
          <cell r="A1121" t="str">
            <v>240331</v>
          </cell>
          <cell r="B1121" t="str">
            <v>Corrimão tubular em aço galvanizado, diâmetro 1 1/2´</v>
          </cell>
          <cell r="C1121" t="str">
            <v>m</v>
          </cell>
          <cell r="D1121">
            <v>119</v>
          </cell>
          <cell r="E1121">
            <v>10.74</v>
          </cell>
          <cell r="F1121">
            <v>129.74</v>
          </cell>
        </row>
        <row r="1122">
          <cell r="A1122" t="str">
            <v>240332</v>
          </cell>
          <cell r="B1122" t="str">
            <v>Corrimão tubular em aço galvanizado, diâmetro 2´</v>
          </cell>
          <cell r="C1122" t="str">
            <v>m</v>
          </cell>
          <cell r="D1122">
            <v>123.16</v>
          </cell>
          <cell r="E1122">
            <v>10.74</v>
          </cell>
          <cell r="F1122">
            <v>133.9</v>
          </cell>
        </row>
        <row r="1123">
          <cell r="A1123" t="str">
            <v>240334</v>
          </cell>
          <cell r="B1123" t="str">
            <v>Tampa em chapa de segurança tipo xadrez, aço galvanizado a fogo antiderrapante de 1/4´</v>
          </cell>
          <cell r="C1123" t="str">
            <v>m²</v>
          </cell>
          <cell r="D1123">
            <v>660.94</v>
          </cell>
          <cell r="E1123">
            <v>31.18</v>
          </cell>
          <cell r="F1123">
            <v>692.12</v>
          </cell>
        </row>
        <row r="1124">
          <cell r="A1124" t="str">
            <v>240341</v>
          </cell>
          <cell r="B1124" t="str">
            <v>Fechamento em chapa perfurada, furos quadrados 4 x 4 mm, com requadro em cantoneira de aço carbono</v>
          </cell>
          <cell r="C1124" t="str">
            <v>m²</v>
          </cell>
          <cell r="D1124">
            <v>456.5</v>
          </cell>
          <cell r="E1124">
            <v>13.63</v>
          </cell>
          <cell r="F1124">
            <v>470.13</v>
          </cell>
        </row>
        <row r="1125">
          <cell r="A1125" t="str">
            <v>240355</v>
          </cell>
          <cell r="B1125" t="str">
            <v>Corrimão em tubo de aço inoxidável escovado, diâmetro de 1 1/2´</v>
          </cell>
          <cell r="C1125" t="str">
            <v>m</v>
          </cell>
          <cell r="D1125">
            <v>345.45</v>
          </cell>
          <cell r="E1125">
            <v>10.74</v>
          </cell>
          <cell r="F1125">
            <v>356.19</v>
          </cell>
        </row>
        <row r="1126">
          <cell r="A1126" t="str">
            <v>240368</v>
          </cell>
          <cell r="B1126" t="str">
            <v>Grade para piso eletrofundida, malha 30 x 100 mm, com barra de 40 x 2 mm</v>
          </cell>
          <cell r="C1126" t="str">
            <v>m²</v>
          </cell>
          <cell r="D1126">
            <v>343.13</v>
          </cell>
          <cell r="E1126">
            <v>27.16</v>
          </cell>
          <cell r="F1126">
            <v>370.29</v>
          </cell>
        </row>
        <row r="1127">
          <cell r="A1127" t="str">
            <v>240369</v>
          </cell>
          <cell r="B1127" t="str">
            <v>Grade para forro eletrofundida, malha 25 x 100 mm, com barra de 25 x 2 mm</v>
          </cell>
          <cell r="C1127" t="str">
            <v>m²</v>
          </cell>
          <cell r="D1127">
            <v>213.31</v>
          </cell>
          <cell r="E1127">
            <v>8.58</v>
          </cell>
          <cell r="F1127">
            <v>221.89000000000001</v>
          </cell>
        </row>
        <row r="1128">
          <cell r="A1128" t="str">
            <v>240393</v>
          </cell>
          <cell r="B1128" t="str">
            <v>Porta de enrolar automatizada, em chapa de aço galvanizada microperfurada, com pintura eletrostática, com controle remoto</v>
          </cell>
          <cell r="C1128" t="str">
            <v>m²</v>
          </cell>
          <cell r="D1128">
            <v>694.74</v>
          </cell>
          <cell r="E1128">
            <v>0</v>
          </cell>
          <cell r="F1128">
            <v>694.74</v>
          </cell>
        </row>
        <row r="1129">
          <cell r="A1129" t="str">
            <v>240396</v>
          </cell>
          <cell r="B1129" t="str">
            <v>Corrimão em tubo de aço inoxidável escovado, com diâmetro de 1 1/2´ e montantes com diâmetro de 2´</v>
          </cell>
          <cell r="C1129" t="str">
            <v>m</v>
          </cell>
          <cell r="D1129">
            <v>687</v>
          </cell>
          <cell r="E1129">
            <v>21.47</v>
          </cell>
          <cell r="F1129">
            <v>708.47</v>
          </cell>
        </row>
        <row r="1130">
          <cell r="A1130" t="str">
            <v>240397</v>
          </cell>
          <cell r="B1130" t="str">
            <v>Corrimão duplo em tubo de aço inoxidável escovado, com diâmetro de 1 1/2´ e montantes com diâmetro de 2´</v>
          </cell>
          <cell r="C1130" t="str">
            <v>m</v>
          </cell>
          <cell r="D1130">
            <v>767.5</v>
          </cell>
          <cell r="E1130">
            <v>25.76</v>
          </cell>
          <cell r="F1130">
            <v>793.26</v>
          </cell>
        </row>
        <row r="1131">
          <cell r="A1131" t="str">
            <v>240398</v>
          </cell>
          <cell r="B1131" t="str">
            <v>Guarda-corpo com tela trançada, em tubo de aço galvanizado, diâmetro 1 1/2´</v>
          </cell>
          <cell r="C1131" t="str">
            <v>m</v>
          </cell>
          <cell r="D1131">
            <v>427.25</v>
          </cell>
          <cell r="E1131">
            <v>25.16</v>
          </cell>
          <cell r="F1131">
            <v>452.41</v>
          </cell>
        </row>
        <row r="1132">
          <cell r="A1132" t="str">
            <v>240422</v>
          </cell>
          <cell r="B1132" t="str">
            <v>Grade de segurança em aço SAE 1045, diâmetro 1´, sem têmpera e revenimento</v>
          </cell>
          <cell r="C1132" t="str">
            <v>m²</v>
          </cell>
          <cell r="D1132">
            <v>668.33</v>
          </cell>
          <cell r="E1132">
            <v>30.19</v>
          </cell>
          <cell r="F1132">
            <v>698.52</v>
          </cell>
        </row>
        <row r="1133">
          <cell r="A1133" t="str">
            <v>240423</v>
          </cell>
          <cell r="B1133" t="str">
            <v>Grade de segurança, para janela, em aço SAE 1045, diâmetro 1´, sem têmpera e revenimento</v>
          </cell>
          <cell r="C1133" t="str">
            <v>m²</v>
          </cell>
          <cell r="D1133">
            <v>716.67</v>
          </cell>
          <cell r="E1133">
            <v>30.19</v>
          </cell>
          <cell r="F1133">
            <v>746.86</v>
          </cell>
        </row>
        <row r="1134">
          <cell r="A1134" t="str">
            <v>240424</v>
          </cell>
          <cell r="B1134" t="str">
            <v>Grade de segurança em aço SAE 1045 chapeada, diâmetro 1´, sem têmpera e revenimento</v>
          </cell>
          <cell r="C1134" t="str">
            <v>m²</v>
          </cell>
          <cell r="D1134">
            <v>1018</v>
          </cell>
          <cell r="E1134">
            <v>30.19</v>
          </cell>
          <cell r="F1134">
            <v>1048.19</v>
          </cell>
        </row>
        <row r="1135">
          <cell r="A1135" t="str">
            <v>240425</v>
          </cell>
          <cell r="B1135" t="str">
            <v>Porta de segurança de abrir em grade com aço SAE 1045, diâmetro 1´, completa, sem têmpera e revenimento</v>
          </cell>
          <cell r="C1135" t="str">
            <v>m²</v>
          </cell>
          <cell r="D1135">
            <v>927.5</v>
          </cell>
          <cell r="E1135">
            <v>55.35</v>
          </cell>
          <cell r="F1135">
            <v>982.85</v>
          </cell>
        </row>
        <row r="1136">
          <cell r="A1136" t="str">
            <v>240426</v>
          </cell>
          <cell r="B1136" t="str">
            <v>Porta de segurança de abrir em grade com aço SAE 1045 chapeada, diâmetro 1´, completa, sem têmpera e revenimento</v>
          </cell>
          <cell r="C1136" t="str">
            <v>m²</v>
          </cell>
          <cell r="D1136">
            <v>1151.33</v>
          </cell>
          <cell r="E1136">
            <v>55.35</v>
          </cell>
          <cell r="F1136">
            <v>1206.68</v>
          </cell>
        </row>
        <row r="1137">
          <cell r="A1137" t="str">
            <v>240427</v>
          </cell>
          <cell r="B1137" t="str">
            <v>Porta de segurança de abrir, em grade com aço SAE 1045, diâmetro 1´, com ferrolho longo embutido em caixa, completa, sem têmpera e revenimento</v>
          </cell>
          <cell r="C1137" t="str">
            <v>m²</v>
          </cell>
          <cell r="D1137">
            <v>1057.83</v>
          </cell>
          <cell r="E1137">
            <v>55.35</v>
          </cell>
          <cell r="F1137">
            <v>1113.18</v>
          </cell>
        </row>
        <row r="1138">
          <cell r="A1138" t="str">
            <v>240428</v>
          </cell>
          <cell r="B1138" t="str">
            <v>Portão de segurança de abrir, para muralha, em grade com aço SAE 1045 chapeado, diâmetro 1´, completo, sem têmpera e revenimento</v>
          </cell>
          <cell r="C1138" t="str">
            <v>m²</v>
          </cell>
          <cell r="D1138">
            <v>1354.8</v>
          </cell>
          <cell r="E1138">
            <v>55.35</v>
          </cell>
          <cell r="F1138">
            <v>1410.15</v>
          </cell>
        </row>
        <row r="1139">
          <cell r="A1139" t="str">
            <v>240430</v>
          </cell>
          <cell r="B1139" t="str">
            <v>Grade de segurança em aço SAE 1045, diâmetro 1´, com têmpera e revenimento</v>
          </cell>
          <cell r="C1139" t="str">
            <v>m²</v>
          </cell>
          <cell r="D1139">
            <v>766.67000000000007</v>
          </cell>
          <cell r="E1139">
            <v>30.19</v>
          </cell>
          <cell r="F1139">
            <v>796.86</v>
          </cell>
        </row>
        <row r="1140">
          <cell r="A1140" t="str">
            <v>240431</v>
          </cell>
          <cell r="B1140" t="str">
            <v>Grade de segurança, para janela, em aço SAE 1045, diâmetro 1´, com têmpera e revenimento</v>
          </cell>
          <cell r="C1140" t="str">
            <v>m²</v>
          </cell>
          <cell r="D1140">
            <v>830</v>
          </cell>
          <cell r="E1140">
            <v>30.19</v>
          </cell>
          <cell r="F1140">
            <v>860.19</v>
          </cell>
        </row>
        <row r="1141">
          <cell r="A1141" t="str">
            <v>240432</v>
          </cell>
          <cell r="B1141" t="str">
            <v>Grade de segurança em aço SAE 1045 chapeada, diâmetro 1´, com têmpera e revenimento</v>
          </cell>
          <cell r="C1141" t="str">
            <v>m²</v>
          </cell>
          <cell r="D1141">
            <v>1191.33</v>
          </cell>
          <cell r="E1141">
            <v>30.19</v>
          </cell>
          <cell r="F1141">
            <v>1221.52</v>
          </cell>
        </row>
        <row r="1142">
          <cell r="A1142" t="str">
            <v>240433</v>
          </cell>
          <cell r="B1142" t="str">
            <v>Porta de segurança de abrir em grade com aço SAE 1045, diâmetro 1´, completa, com têmpera e revenimento</v>
          </cell>
          <cell r="C1142" t="str">
            <v>m²</v>
          </cell>
          <cell r="D1142">
            <v>1064.33</v>
          </cell>
          <cell r="E1142">
            <v>55.35</v>
          </cell>
          <cell r="F1142">
            <v>1119.68</v>
          </cell>
        </row>
        <row r="1143">
          <cell r="A1143" t="str">
            <v>240434</v>
          </cell>
          <cell r="B1143" t="str">
            <v>Porta de segurança de abrir, em grade com aço SAE 1045 chapeada, diâmetro 1´, completa, com têmpera e revenimento</v>
          </cell>
          <cell r="C1143" t="str">
            <v>m²</v>
          </cell>
          <cell r="D1143">
            <v>1400</v>
          </cell>
          <cell r="E1143">
            <v>55.35</v>
          </cell>
          <cell r="F1143">
            <v>1455.3500000000001</v>
          </cell>
        </row>
        <row r="1144">
          <cell r="A1144" t="str">
            <v>240435</v>
          </cell>
          <cell r="B1144" t="str">
            <v>Porta de segurança de abrir, em grade com aço SAE 1045, diâmetro 1´, com ferrolho longo embutido em caixa, completa, com têmpera e revenimento</v>
          </cell>
          <cell r="C1144" t="str">
            <v>m²</v>
          </cell>
          <cell r="D1144">
            <v>1224.5</v>
          </cell>
          <cell r="E1144">
            <v>55.35</v>
          </cell>
          <cell r="F1144">
            <v>1279.8499999999999</v>
          </cell>
        </row>
        <row r="1145">
          <cell r="A1145" t="str">
            <v>240436</v>
          </cell>
          <cell r="B1145" t="str">
            <v>Porta de segurança de abrir, em grade com aço SAE 1045 chapeada, com isolamento acústico, diâmetro 1´, completa, com têmpera e revenimento</v>
          </cell>
          <cell r="C1145" t="str">
            <v>m²</v>
          </cell>
          <cell r="D1145">
            <v>1416.68</v>
          </cell>
          <cell r="E1145">
            <v>55.35</v>
          </cell>
          <cell r="F1145">
            <v>1472.03</v>
          </cell>
        </row>
        <row r="1146">
          <cell r="A1146" t="str">
            <v>240437</v>
          </cell>
          <cell r="B1146" t="str">
            <v>Portão de segurança de abrir, para muralha, em grade com aço SAE 1045 chapeado, diâmetro 1´, completo, com têmpera e revenimento</v>
          </cell>
          <cell r="C1146" t="str">
            <v>m²</v>
          </cell>
          <cell r="D1146">
            <v>1525.5</v>
          </cell>
          <cell r="E1146">
            <v>55.35</v>
          </cell>
          <cell r="F1146">
            <v>1580.8500000000001</v>
          </cell>
        </row>
        <row r="1147">
          <cell r="A1147" t="str">
            <v>240440</v>
          </cell>
          <cell r="B1147" t="str">
            <v>Porta de segurança de correr em grade de aço SAE 1045, diâmetro de 1´, completa, com têmpera e revenimento</v>
          </cell>
          <cell r="C1147" t="str">
            <v>m²</v>
          </cell>
          <cell r="D1147">
            <v>1243.33</v>
          </cell>
          <cell r="E1147">
            <v>30.19</v>
          </cell>
          <cell r="F1147">
            <v>1273.52</v>
          </cell>
        </row>
        <row r="1148">
          <cell r="A1148" t="str">
            <v>240441</v>
          </cell>
          <cell r="B1148" t="str">
            <v>Porta de segurança de correr suspensa em grade de aço SAE 1045 chapeada, diâmetro de 1´, completa, com têmpera e revenimento</v>
          </cell>
          <cell r="C1148" t="str">
            <v>m²</v>
          </cell>
          <cell r="D1148">
            <v>1418</v>
          </cell>
          <cell r="E1148">
            <v>30.19</v>
          </cell>
          <cell r="F1148">
            <v>1448.19</v>
          </cell>
        </row>
        <row r="1149">
          <cell r="A1149" t="str">
            <v>240442</v>
          </cell>
          <cell r="B1149" t="str">
            <v>Porta de segurança de correr em grade de aço SAE 1045 chapeada, diâmetro de 1´, completa, sem têmpera e revenimento</v>
          </cell>
          <cell r="C1149" t="str">
            <v>m²</v>
          </cell>
          <cell r="D1149">
            <v>1390.56</v>
          </cell>
          <cell r="E1149">
            <v>121.53</v>
          </cell>
          <cell r="F1149">
            <v>1512.09</v>
          </cell>
        </row>
        <row r="1150">
          <cell r="A1150" t="str">
            <v>240461</v>
          </cell>
          <cell r="B1150" t="str">
            <v>Caixilho de segurança em aço SAE 1010/1020 tipo fixo e de correr, para receber vidro, com bandeira tipo veneziana</v>
          </cell>
          <cell r="C1150" t="str">
            <v>m²</v>
          </cell>
          <cell r="D1150">
            <v>437.5</v>
          </cell>
          <cell r="E1150">
            <v>30.19</v>
          </cell>
          <cell r="F1150">
            <v>467.69</v>
          </cell>
        </row>
        <row r="1151">
          <cell r="A1151" t="str">
            <v>240462</v>
          </cell>
          <cell r="B1151" t="str">
            <v>Guichê de segurança em grade com aço SAE 1045, diâmetro de 1´, com têmpera e revenimento</v>
          </cell>
          <cell r="C1151" t="str">
            <v>m²</v>
          </cell>
          <cell r="D1151">
            <v>1060</v>
          </cell>
          <cell r="E1151">
            <v>30.19</v>
          </cell>
          <cell r="F1151">
            <v>1090.19</v>
          </cell>
        </row>
        <row r="1152">
          <cell r="A1152" t="str">
            <v>240463</v>
          </cell>
          <cell r="B1152" t="str">
            <v>Guichê de segurança em grade com aço SAE 1045, diâmetro de 1´, sem têmpera e revenimento</v>
          </cell>
          <cell r="C1152" t="str">
            <v>m²</v>
          </cell>
          <cell r="D1152">
            <v>815</v>
          </cell>
          <cell r="E1152">
            <v>30.19</v>
          </cell>
          <cell r="F1152">
            <v>845.19</v>
          </cell>
        </row>
        <row r="1153">
          <cell r="A1153" t="str">
            <v>240504</v>
          </cell>
          <cell r="B1153" t="str">
            <v>Portão de segurança de abrir, para muralha, em chapa de aço galvanizado, completo - padrão Fundação Casa</v>
          </cell>
          <cell r="C1153" t="str">
            <v>m²</v>
          </cell>
          <cell r="D1153">
            <v>950</v>
          </cell>
          <cell r="E1153">
            <v>30.19</v>
          </cell>
          <cell r="F1153">
            <v>980.19</v>
          </cell>
        </row>
        <row r="1154">
          <cell r="A1154" t="str">
            <v>240505</v>
          </cell>
          <cell r="B1154" t="str">
            <v>Porta de segurança de abrir em chapa de aço galvanizado, batente envolvente, completa - padrão Fundação Casa</v>
          </cell>
          <cell r="C1154" t="str">
            <v>m²</v>
          </cell>
          <cell r="D1154">
            <v>865</v>
          </cell>
          <cell r="E1154">
            <v>34.04</v>
          </cell>
          <cell r="F1154">
            <v>899.04</v>
          </cell>
        </row>
        <row r="1155">
          <cell r="A1155" t="str">
            <v>240506</v>
          </cell>
          <cell r="B1155" t="str">
            <v>Caixilho de segurança tipo ventilação permanente, com tela de proteção, em chapa expandida, batente envolvente - padrão Fundação Casa</v>
          </cell>
          <cell r="C1155" t="str">
            <v>m²</v>
          </cell>
          <cell r="D1155">
            <v>746.67</v>
          </cell>
          <cell r="E1155">
            <v>30.19</v>
          </cell>
          <cell r="F1155">
            <v>776.86</v>
          </cell>
        </row>
        <row r="1156">
          <cell r="A1156" t="str">
            <v>240512</v>
          </cell>
          <cell r="B1156" t="str">
            <v>Gaiola de segurança, completa - padrão Fundação Casa</v>
          </cell>
          <cell r="C1156" t="str">
            <v>cj</v>
          </cell>
          <cell r="D1156">
            <v>16498.77</v>
          </cell>
          <cell r="E1156">
            <v>560.42999999999995</v>
          </cell>
          <cell r="F1156">
            <v>17059.2</v>
          </cell>
        </row>
        <row r="1157">
          <cell r="A1157" t="str">
            <v>240517</v>
          </cell>
          <cell r="B1157" t="str">
            <v>Caixilho de segurança com ventilação permanente e grade, tipo 1, batente envolvente - padrão Fundação Casa</v>
          </cell>
          <cell r="C1157" t="str">
            <v>m²</v>
          </cell>
          <cell r="D1157">
            <v>1150</v>
          </cell>
          <cell r="E1157">
            <v>30.19</v>
          </cell>
          <cell r="F1157">
            <v>1180.19</v>
          </cell>
        </row>
        <row r="1158">
          <cell r="A1158" t="str">
            <v>240518</v>
          </cell>
          <cell r="B1158" t="str">
            <v>Caixilho de segurança com ventilação permanente, tipo 2, batente envolvente - padrão Fundação Casa</v>
          </cell>
          <cell r="C1158" t="str">
            <v>m²</v>
          </cell>
          <cell r="D1158">
            <v>1200</v>
          </cell>
          <cell r="E1158">
            <v>30.19</v>
          </cell>
          <cell r="F1158">
            <v>1230.19</v>
          </cell>
        </row>
        <row r="1159">
          <cell r="A1159" t="str">
            <v>240601</v>
          </cell>
          <cell r="B1159" t="str">
            <v>Porta de abrir em chapa de aço galvanizado, com requadro em tela ondulada malha 2´ e fio 12</v>
          </cell>
          <cell r="C1159" t="str">
            <v>m²</v>
          </cell>
          <cell r="D1159">
            <v>456.04</v>
          </cell>
          <cell r="E1159">
            <v>60.370000000000005</v>
          </cell>
          <cell r="F1159">
            <v>516.41</v>
          </cell>
        </row>
        <row r="1160">
          <cell r="A1160" t="str">
            <v>242002</v>
          </cell>
          <cell r="B1160" t="str">
            <v>Recolocação de esquadrias metálicas</v>
          </cell>
          <cell r="C1160" t="str">
            <v>m²</v>
          </cell>
          <cell r="D1160">
            <v>0</v>
          </cell>
          <cell r="E1160">
            <v>21.47</v>
          </cell>
          <cell r="F1160">
            <v>21.47</v>
          </cell>
        </row>
        <row r="1161">
          <cell r="A1161" t="str">
            <v>242004</v>
          </cell>
          <cell r="B1161" t="str">
            <v>Recolocação de batentes</v>
          </cell>
          <cell r="C1161" t="str">
            <v>m</v>
          </cell>
          <cell r="D1161">
            <v>0.97</v>
          </cell>
          <cell r="E1161">
            <v>5.58</v>
          </cell>
          <cell r="F1161">
            <v>6.55</v>
          </cell>
        </row>
        <row r="1162">
          <cell r="A1162" t="str">
            <v>242006</v>
          </cell>
          <cell r="B1162" t="str">
            <v>Recolocação de escada de marinheiro</v>
          </cell>
          <cell r="C1162" t="str">
            <v>m</v>
          </cell>
          <cell r="D1162">
            <v>0</v>
          </cell>
          <cell r="E1162">
            <v>12.89</v>
          </cell>
          <cell r="F1162">
            <v>12.89</v>
          </cell>
        </row>
        <row r="1163">
          <cell r="A1163" t="str">
            <v>242009</v>
          </cell>
          <cell r="B1163" t="str">
            <v>Solda MIG em esquadrias metálicas</v>
          </cell>
          <cell r="C1163" t="str">
            <v>m</v>
          </cell>
          <cell r="D1163">
            <v>11.31</v>
          </cell>
          <cell r="E1163">
            <v>14.46</v>
          </cell>
          <cell r="F1163">
            <v>25.77</v>
          </cell>
        </row>
        <row r="1164">
          <cell r="A1164" t="str">
            <v>242010</v>
          </cell>
          <cell r="B1164" t="str">
            <v>Brete para instalação lateral em grade de segurança</v>
          </cell>
          <cell r="C1164" t="str">
            <v>cj</v>
          </cell>
          <cell r="D1164">
            <v>1219.6300000000001</v>
          </cell>
          <cell r="E1164">
            <v>49.660000000000004</v>
          </cell>
          <cell r="F1164">
            <v>1269.29</v>
          </cell>
        </row>
        <row r="1165">
          <cell r="A1165" t="str">
            <v>242012</v>
          </cell>
          <cell r="B1165" t="str">
            <v>Batente em chapa dobrada para portas</v>
          </cell>
          <cell r="C1165" t="str">
            <v>m</v>
          </cell>
          <cell r="D1165">
            <v>37.56</v>
          </cell>
          <cell r="E1165">
            <v>5.58</v>
          </cell>
          <cell r="F1165">
            <v>43.14</v>
          </cell>
        </row>
        <row r="1166">
          <cell r="A1166" t="str">
            <v>242014</v>
          </cell>
          <cell r="B1166" t="str">
            <v>Batente em chapa de aço SAE 1010/1020, espessura de 3/16´, para obras de segurança</v>
          </cell>
          <cell r="C1166" t="str">
            <v>m</v>
          </cell>
          <cell r="D1166">
            <v>91.56</v>
          </cell>
          <cell r="E1166">
            <v>5.58</v>
          </cell>
          <cell r="F1166">
            <v>97.14</v>
          </cell>
        </row>
        <row r="1167">
          <cell r="A1167" t="str">
            <v>242020</v>
          </cell>
          <cell r="B1167" t="str">
            <v>Chapa de ferro nº 14, inclusive soldagem</v>
          </cell>
          <cell r="C1167" t="str">
            <v>m²</v>
          </cell>
          <cell r="D1167">
            <v>70.86</v>
          </cell>
          <cell r="E1167">
            <v>25.27</v>
          </cell>
          <cell r="F1167">
            <v>96.13</v>
          </cell>
        </row>
        <row r="1168">
          <cell r="A1168" t="str">
            <v>242023</v>
          </cell>
          <cell r="B1168" t="str">
            <v>Tela ondulada em aço galvanizado fio 10 BWG, malha de 1´</v>
          </cell>
          <cell r="C1168" t="str">
            <v>m²</v>
          </cell>
          <cell r="D1168">
            <v>45.06</v>
          </cell>
          <cell r="E1168">
            <v>4.55</v>
          </cell>
          <cell r="F1168">
            <v>49.61</v>
          </cell>
        </row>
        <row r="1169">
          <cell r="A1169" t="str">
            <v>242027</v>
          </cell>
          <cell r="B1169" t="str">
            <v>Tela em aço galvanizado fio 16 BWG, malha de 1´ - tipo alambrado</v>
          </cell>
          <cell r="C1169" t="str">
            <v>m²</v>
          </cell>
          <cell r="D1169">
            <v>17.440000000000001</v>
          </cell>
          <cell r="E1169">
            <v>4.55</v>
          </cell>
          <cell r="F1169">
            <v>21.990000000000002</v>
          </cell>
        </row>
        <row r="1170">
          <cell r="A1170" t="str">
            <v>242030</v>
          </cell>
          <cell r="B1170" t="str">
            <v>Chapa perfurada em aço SAE 1020, furos redondos de diâmetro 7,5 mm, espessura 1/8´ - soldagem tipo MIG</v>
          </cell>
          <cell r="C1170" t="str">
            <v>m²</v>
          </cell>
          <cell r="D1170">
            <v>182.05</v>
          </cell>
          <cell r="E1170">
            <v>46.07</v>
          </cell>
          <cell r="F1170">
            <v>228.12</v>
          </cell>
        </row>
        <row r="1171">
          <cell r="A1171" t="str">
            <v>242031</v>
          </cell>
          <cell r="B1171" t="str">
            <v>Chapa perfurada em aço SAE 1020, furos redondos de diâmetro 25 mm, espessura 1/4´, inclusive soldagem</v>
          </cell>
          <cell r="C1171" t="str">
            <v>m²</v>
          </cell>
          <cell r="D1171">
            <v>312.87</v>
          </cell>
          <cell r="E1171">
            <v>46.07</v>
          </cell>
          <cell r="F1171">
            <v>358.94</v>
          </cell>
        </row>
        <row r="1172">
          <cell r="A1172" t="str">
            <v>250102</v>
          </cell>
          <cell r="B1172" t="str">
            <v>Caixilho em alumínio fixo, sob medida</v>
          </cell>
          <cell r="C1172" t="str">
            <v>m²</v>
          </cell>
          <cell r="D1172">
            <v>347.61</v>
          </cell>
          <cell r="E1172">
            <v>32.21</v>
          </cell>
          <cell r="F1172">
            <v>379.82</v>
          </cell>
        </row>
        <row r="1173">
          <cell r="A1173" t="str">
            <v>250103</v>
          </cell>
          <cell r="B1173" t="str">
            <v>Caixilho em alumínio basculante com vidro, linha comercial</v>
          </cell>
          <cell r="C1173" t="str">
            <v>m²</v>
          </cell>
          <cell r="D1173">
            <v>197.27</v>
          </cell>
          <cell r="E1173">
            <v>32.21</v>
          </cell>
          <cell r="F1173">
            <v>229.48000000000002</v>
          </cell>
        </row>
        <row r="1174">
          <cell r="A1174" t="str">
            <v>250104</v>
          </cell>
          <cell r="B1174" t="str">
            <v>Caixilho em alumínio basculante, sob medida</v>
          </cell>
          <cell r="C1174" t="str">
            <v>m²</v>
          </cell>
          <cell r="D1174">
            <v>528.76</v>
          </cell>
          <cell r="E1174">
            <v>32.21</v>
          </cell>
          <cell r="F1174">
            <v>560.97</v>
          </cell>
        </row>
        <row r="1175">
          <cell r="A1175" t="str">
            <v>250105</v>
          </cell>
          <cell r="B1175" t="str">
            <v>Caixilho em alumínio maximar, com vidro, linha comercial</v>
          </cell>
          <cell r="C1175" t="str">
            <v>m²</v>
          </cell>
          <cell r="D1175">
            <v>314.17</v>
          </cell>
          <cell r="E1175">
            <v>32.21</v>
          </cell>
          <cell r="F1175">
            <v>346.38</v>
          </cell>
        </row>
        <row r="1176">
          <cell r="A1176" t="str">
            <v>250106</v>
          </cell>
          <cell r="B1176" t="str">
            <v>Caixilho em alumínio maximar, sob medida</v>
          </cell>
          <cell r="C1176" t="str">
            <v>m²</v>
          </cell>
          <cell r="D1176">
            <v>442.65000000000003</v>
          </cell>
          <cell r="E1176">
            <v>32.21</v>
          </cell>
          <cell r="F1176">
            <v>474.86</v>
          </cell>
        </row>
        <row r="1177">
          <cell r="A1177" t="str">
            <v>250107</v>
          </cell>
          <cell r="B1177" t="str">
            <v>Caixilho em alumínio de correr, com vidro, linha comercial</v>
          </cell>
          <cell r="C1177" t="str">
            <v>m²</v>
          </cell>
          <cell r="D1177">
            <v>237.02</v>
          </cell>
          <cell r="E1177">
            <v>32.21</v>
          </cell>
          <cell r="F1177">
            <v>269.23</v>
          </cell>
        </row>
        <row r="1178">
          <cell r="A1178" t="str">
            <v>250108</v>
          </cell>
          <cell r="B1178" t="str">
            <v>Caixilho em alumínio de correr, sob medida</v>
          </cell>
          <cell r="C1178" t="str">
            <v>m²</v>
          </cell>
          <cell r="D1178">
            <v>453.09000000000003</v>
          </cell>
          <cell r="E1178">
            <v>32.21</v>
          </cell>
          <cell r="F1178">
            <v>485.3</v>
          </cell>
        </row>
        <row r="1179">
          <cell r="A1179" t="str">
            <v>250109</v>
          </cell>
          <cell r="B1179" t="str">
            <v>Caixilho em alumínio tipo veneziana, com vidro, linha comercial</v>
          </cell>
          <cell r="C1179" t="str">
            <v>m²</v>
          </cell>
          <cell r="D1179">
            <v>425.08</v>
          </cell>
          <cell r="E1179">
            <v>32.21</v>
          </cell>
          <cell r="F1179">
            <v>457.29</v>
          </cell>
        </row>
        <row r="1180">
          <cell r="A1180" t="str">
            <v>250110</v>
          </cell>
          <cell r="B1180" t="str">
            <v>Caixilho em alumínio tipo veneziana, sob medida</v>
          </cell>
          <cell r="C1180" t="str">
            <v>m²</v>
          </cell>
          <cell r="D1180">
            <v>518.12</v>
          </cell>
          <cell r="E1180">
            <v>32.21</v>
          </cell>
          <cell r="F1180">
            <v>550.33000000000004</v>
          </cell>
        </row>
        <row r="1181">
          <cell r="A1181" t="str">
            <v>250111</v>
          </cell>
          <cell r="B1181" t="str">
            <v>Caixilho guilhotina em alumínio anodizado, sob medida</v>
          </cell>
          <cell r="C1181" t="str">
            <v>m²</v>
          </cell>
          <cell r="D1181">
            <v>769.49</v>
          </cell>
          <cell r="E1181">
            <v>32.21</v>
          </cell>
          <cell r="F1181">
            <v>801.7</v>
          </cell>
        </row>
        <row r="1182">
          <cell r="A1182" t="str">
            <v>250112</v>
          </cell>
          <cell r="B1182" t="str">
            <v>Caixilho tipo veneziana industrial com montantes em alumínio e aletas em fibra de vidro</v>
          </cell>
          <cell r="C1182" t="str">
            <v>m²</v>
          </cell>
          <cell r="D1182">
            <v>170</v>
          </cell>
          <cell r="E1182">
            <v>0</v>
          </cell>
          <cell r="F1182">
            <v>170</v>
          </cell>
        </row>
        <row r="1183">
          <cell r="A1183" t="str">
            <v>250124</v>
          </cell>
          <cell r="B1183" t="str">
            <v>Caixilho fixo em alumínio, sob medida, cor branco</v>
          </cell>
          <cell r="C1183" t="str">
            <v>m²</v>
          </cell>
          <cell r="D1183">
            <v>575.95000000000005</v>
          </cell>
          <cell r="E1183">
            <v>24.73</v>
          </cell>
          <cell r="F1183">
            <v>600.67999999999995</v>
          </cell>
        </row>
        <row r="1184">
          <cell r="A1184" t="str">
            <v>250136</v>
          </cell>
          <cell r="B1184" t="str">
            <v>Caixilho em alumínio maximar com vidro, cor branco</v>
          </cell>
          <cell r="C1184" t="str">
            <v>m²</v>
          </cell>
          <cell r="D1184">
            <v>731.61</v>
          </cell>
          <cell r="E1184">
            <v>32.21</v>
          </cell>
          <cell r="F1184">
            <v>763.82</v>
          </cell>
        </row>
        <row r="1185">
          <cell r="A1185" t="str">
            <v>250137</v>
          </cell>
          <cell r="B1185" t="str">
            <v>Caixilho em alumínio basculante com vidro, cor branco</v>
          </cell>
          <cell r="C1185" t="str">
            <v>m²</v>
          </cell>
          <cell r="D1185">
            <v>822.7</v>
          </cell>
          <cell r="E1185">
            <v>32.21</v>
          </cell>
          <cell r="F1185">
            <v>854.91</v>
          </cell>
        </row>
        <row r="1186">
          <cell r="A1186" t="str">
            <v>250138</v>
          </cell>
          <cell r="B1186" t="str">
            <v>Caixilho em alumínio de correr com vidro, cor branco</v>
          </cell>
          <cell r="C1186" t="str">
            <v>m²</v>
          </cell>
          <cell r="D1186">
            <v>446.64</v>
          </cell>
          <cell r="E1186">
            <v>32.21</v>
          </cell>
          <cell r="F1186">
            <v>478.85</v>
          </cell>
        </row>
        <row r="1187">
          <cell r="A1187" t="str">
            <v>250140</v>
          </cell>
          <cell r="B1187" t="str">
            <v>Caixilho em alumínio anodizado fixo</v>
          </cell>
          <cell r="C1187" t="str">
            <v>m²</v>
          </cell>
          <cell r="D1187">
            <v>392.51</v>
          </cell>
          <cell r="E1187">
            <v>24.73</v>
          </cell>
          <cell r="F1187">
            <v>417.24</v>
          </cell>
        </row>
        <row r="1188">
          <cell r="A1188" t="str">
            <v>250141</v>
          </cell>
          <cell r="B1188" t="str">
            <v>Caixilho em alumínio anodizado maximar</v>
          </cell>
          <cell r="C1188" t="str">
            <v>m²</v>
          </cell>
          <cell r="D1188">
            <v>466.86</v>
          </cell>
          <cell r="E1188">
            <v>24.73</v>
          </cell>
          <cell r="F1188">
            <v>491.59000000000003</v>
          </cell>
        </row>
        <row r="1189">
          <cell r="A1189" t="str">
            <v>250143</v>
          </cell>
          <cell r="B1189" t="str">
            <v>Caixilho em alumínio fixo, tipo fachada</v>
          </cell>
          <cell r="C1189" t="str">
            <v>m²</v>
          </cell>
          <cell r="D1189">
            <v>464.79</v>
          </cell>
          <cell r="E1189">
            <v>18.559999999999999</v>
          </cell>
          <cell r="F1189">
            <v>483.35</v>
          </cell>
        </row>
        <row r="1190">
          <cell r="A1190" t="str">
            <v>250144</v>
          </cell>
          <cell r="B1190" t="str">
            <v>Caixilho em alumínio maximar, tipo fachada</v>
          </cell>
          <cell r="C1190" t="str">
            <v>m²</v>
          </cell>
          <cell r="D1190">
            <v>535.5</v>
          </cell>
          <cell r="E1190">
            <v>18.559999999999999</v>
          </cell>
          <cell r="F1190">
            <v>554.05999999999995</v>
          </cell>
        </row>
        <row r="1191">
          <cell r="A1191" t="str">
            <v>250145</v>
          </cell>
          <cell r="B1191" t="str">
            <v>Caixilho em alumínio para pele de vidro, tipo fachada</v>
          </cell>
          <cell r="C1191" t="str">
            <v>m²</v>
          </cell>
          <cell r="D1191">
            <v>584.84</v>
          </cell>
          <cell r="E1191">
            <v>18.559999999999999</v>
          </cell>
          <cell r="F1191">
            <v>603.4</v>
          </cell>
        </row>
        <row r="1192">
          <cell r="A1192" t="str">
            <v>250146</v>
          </cell>
          <cell r="B1192" t="str">
            <v>Gradil em aluminio natural, sob medida</v>
          </cell>
          <cell r="C1192" t="str">
            <v>m²</v>
          </cell>
          <cell r="D1192">
            <v>630.64</v>
          </cell>
          <cell r="E1192">
            <v>0</v>
          </cell>
          <cell r="F1192">
            <v>630.64</v>
          </cell>
        </row>
        <row r="1193">
          <cell r="A1193" t="str">
            <v>250147</v>
          </cell>
          <cell r="B1193" t="str">
            <v>Caixilho fixo tipo veneziana em alumínio anodizado, sob medida - branco</v>
          </cell>
          <cell r="C1193" t="str">
            <v>m²</v>
          </cell>
          <cell r="D1193">
            <v>723.95</v>
          </cell>
          <cell r="E1193">
            <v>0</v>
          </cell>
          <cell r="F1193">
            <v>723.95</v>
          </cell>
        </row>
        <row r="1194">
          <cell r="A1194" t="str">
            <v>250150</v>
          </cell>
          <cell r="B1194" t="str">
            <v>Caixilho em alumínio anodizado fixo, sob medida - bronze/preto</v>
          </cell>
          <cell r="C1194" t="str">
            <v>m²</v>
          </cell>
          <cell r="D1194">
            <v>209.43</v>
          </cell>
          <cell r="E1194">
            <v>32.21</v>
          </cell>
          <cell r="F1194">
            <v>241.64000000000001</v>
          </cell>
        </row>
        <row r="1195">
          <cell r="A1195" t="str">
            <v>250151</v>
          </cell>
          <cell r="B1195" t="str">
            <v>Caixilho em alumínio anodizado basculante, sob medida - bronze/preto</v>
          </cell>
          <cell r="C1195" t="str">
            <v>m²</v>
          </cell>
          <cell r="D1195">
            <v>443.16</v>
          </cell>
          <cell r="E1195">
            <v>32.21</v>
          </cell>
          <cell r="F1195">
            <v>475.37</v>
          </cell>
        </row>
        <row r="1196">
          <cell r="A1196" t="str">
            <v>250152</v>
          </cell>
          <cell r="B1196" t="str">
            <v>Caixilho em alumínio anodizado maximar, sob medida - bronze/preto</v>
          </cell>
          <cell r="C1196" t="str">
            <v>m²</v>
          </cell>
          <cell r="D1196">
            <v>419.07</v>
          </cell>
          <cell r="E1196">
            <v>32.21</v>
          </cell>
          <cell r="F1196">
            <v>451.28000000000003</v>
          </cell>
        </row>
        <row r="1197">
          <cell r="A1197" t="str">
            <v>250153</v>
          </cell>
          <cell r="B1197" t="str">
            <v>Caixilho em alumínio anodizado de correr, sob medida - bronze/preto</v>
          </cell>
          <cell r="C1197" t="str">
            <v>m²</v>
          </cell>
          <cell r="D1197">
            <v>273.74</v>
          </cell>
          <cell r="E1197">
            <v>32.21</v>
          </cell>
          <cell r="F1197">
            <v>305.95</v>
          </cell>
        </row>
        <row r="1198">
          <cell r="A1198" t="str">
            <v>250201</v>
          </cell>
          <cell r="B1198" t="str">
            <v>Porta de entrada de abrir em alumínio com vidro, linha comercial</v>
          </cell>
          <cell r="C1198" t="str">
            <v>m²</v>
          </cell>
          <cell r="D1198">
            <v>467.06</v>
          </cell>
          <cell r="E1198">
            <v>64.41</v>
          </cell>
          <cell r="F1198">
            <v>531.47</v>
          </cell>
        </row>
        <row r="1199">
          <cell r="A1199" t="str">
            <v>250202</v>
          </cell>
          <cell r="B1199" t="str">
            <v>Porta de entrada de abrir em alumínio, sob medida</v>
          </cell>
          <cell r="C1199" t="str">
            <v>m²</v>
          </cell>
          <cell r="D1199">
            <v>567.53</v>
          </cell>
          <cell r="E1199">
            <v>64.41</v>
          </cell>
          <cell r="F1199">
            <v>631.94000000000005</v>
          </cell>
        </row>
        <row r="1200">
          <cell r="A1200" t="str">
            <v>250204</v>
          </cell>
          <cell r="B1200" t="str">
            <v>Porta de entrada de correr em alumínio, sob medida</v>
          </cell>
          <cell r="C1200" t="str">
            <v>m²</v>
          </cell>
          <cell r="D1200">
            <v>598.39</v>
          </cell>
          <cell r="E1200">
            <v>64.41</v>
          </cell>
          <cell r="F1200">
            <v>662.80000000000007</v>
          </cell>
        </row>
        <row r="1201">
          <cell r="A1201" t="str">
            <v>250205</v>
          </cell>
          <cell r="B1201" t="str">
            <v>Porta veneziana de abrir em alumínio, linha comercial</v>
          </cell>
          <cell r="C1201" t="str">
            <v>m²</v>
          </cell>
          <cell r="D1201">
            <v>448.84000000000003</v>
          </cell>
          <cell r="E1201">
            <v>64.41</v>
          </cell>
          <cell r="F1201">
            <v>513.25</v>
          </cell>
        </row>
        <row r="1202">
          <cell r="A1202" t="str">
            <v>250206</v>
          </cell>
          <cell r="B1202" t="str">
            <v>Porta/portinhola em alumínio, sob medida</v>
          </cell>
          <cell r="C1202" t="str">
            <v>m²</v>
          </cell>
          <cell r="D1202">
            <v>441.90000000000003</v>
          </cell>
          <cell r="E1202">
            <v>64.41</v>
          </cell>
          <cell r="F1202">
            <v>506.31</v>
          </cell>
        </row>
        <row r="1203">
          <cell r="A1203" t="str">
            <v>250207</v>
          </cell>
          <cell r="B1203" t="str">
            <v>Portinhola tipo veneziana em alumínio, linha comercial</v>
          </cell>
          <cell r="C1203" t="str">
            <v>m²</v>
          </cell>
          <cell r="D1203">
            <v>473.94</v>
          </cell>
          <cell r="E1203">
            <v>64.41</v>
          </cell>
          <cell r="F1203">
            <v>538.35</v>
          </cell>
        </row>
        <row r="1204">
          <cell r="A1204" t="str">
            <v>250211</v>
          </cell>
          <cell r="B1204" t="str">
            <v>Porta veneziana de abrir em alumínio, sob medida</v>
          </cell>
          <cell r="C1204" t="str">
            <v>m²</v>
          </cell>
          <cell r="D1204">
            <v>568.16999999999996</v>
          </cell>
          <cell r="E1204">
            <v>64.17</v>
          </cell>
          <cell r="F1204">
            <v>632.34</v>
          </cell>
        </row>
        <row r="1205">
          <cell r="A1205" t="str">
            <v>250221</v>
          </cell>
          <cell r="B1205" t="str">
            <v>Porta veneziana de abrir em alumínio, cor branca</v>
          </cell>
          <cell r="C1205" t="str">
            <v>m²</v>
          </cell>
          <cell r="D1205">
            <v>696.62</v>
          </cell>
          <cell r="E1205">
            <v>64.41</v>
          </cell>
          <cell r="F1205">
            <v>761.03</v>
          </cell>
        </row>
        <row r="1206">
          <cell r="A1206" t="str">
            <v>250222</v>
          </cell>
          <cell r="B1206" t="str">
            <v>Porta de correr em alumínio com veneziana e vidro, cor branca</v>
          </cell>
          <cell r="C1206" t="str">
            <v>m²</v>
          </cell>
          <cell r="D1206">
            <v>826.25</v>
          </cell>
          <cell r="E1206">
            <v>64.41</v>
          </cell>
          <cell r="F1206">
            <v>890.66</v>
          </cell>
        </row>
        <row r="1207">
          <cell r="A1207" t="str">
            <v>250223</v>
          </cell>
          <cell r="B1207" t="str">
            <v>Porta em alumínio anodizado de abrir, sob medida - bronze/preto</v>
          </cell>
          <cell r="C1207" t="str">
            <v>m²</v>
          </cell>
          <cell r="D1207">
            <v>300.5</v>
          </cell>
          <cell r="E1207">
            <v>32.21</v>
          </cell>
          <cell r="F1207">
            <v>332.71</v>
          </cell>
        </row>
        <row r="1208">
          <cell r="A1208" t="str">
            <v>250224</v>
          </cell>
          <cell r="B1208" t="str">
            <v>Porta em alumínio anodizado de correr, sob medida - bronze/preto</v>
          </cell>
          <cell r="C1208" t="str">
            <v>m²</v>
          </cell>
          <cell r="D1208">
            <v>294.05</v>
          </cell>
          <cell r="E1208">
            <v>32.21</v>
          </cell>
          <cell r="F1208">
            <v>326.26</v>
          </cell>
        </row>
        <row r="1209">
          <cell r="A1209" t="str">
            <v>250225</v>
          </cell>
          <cell r="B1209" t="str">
            <v>Porta em alumínio anodizado de abrir, tipo veneziana, sob medida - bronze/preto</v>
          </cell>
          <cell r="C1209" t="str">
            <v>m²</v>
          </cell>
          <cell r="D1209">
            <v>628.29</v>
          </cell>
          <cell r="E1209">
            <v>32.21</v>
          </cell>
          <cell r="F1209">
            <v>660.5</v>
          </cell>
        </row>
        <row r="1210">
          <cell r="A1210" t="str">
            <v>250226</v>
          </cell>
          <cell r="B1210" t="str">
            <v>Portinhola em alumínio anodizado de correr, tipo veneziana, sob medida - bronze/preto</v>
          </cell>
          <cell r="C1210" t="str">
            <v>m²</v>
          </cell>
          <cell r="D1210">
            <v>471.91</v>
          </cell>
          <cell r="E1210">
            <v>32.21</v>
          </cell>
          <cell r="F1210">
            <v>504.12</v>
          </cell>
        </row>
        <row r="1211">
          <cell r="A1211" t="str">
            <v>260102</v>
          </cell>
          <cell r="B1211" t="str">
            <v>Vidro liso transparente de 3 mm</v>
          </cell>
          <cell r="C1211" t="str">
            <v>m²</v>
          </cell>
          <cell r="D1211">
            <v>39.53</v>
          </cell>
          <cell r="E1211">
            <v>14.06</v>
          </cell>
          <cell r="F1211">
            <v>53.59</v>
          </cell>
        </row>
        <row r="1212">
          <cell r="A1212" t="str">
            <v>260104</v>
          </cell>
          <cell r="B1212" t="str">
            <v>Vidro liso transparente de 4 mm</v>
          </cell>
          <cell r="C1212" t="str">
            <v>m²</v>
          </cell>
          <cell r="D1212">
            <v>52.82</v>
          </cell>
          <cell r="E1212">
            <v>14.06</v>
          </cell>
          <cell r="F1212">
            <v>66.88</v>
          </cell>
        </row>
        <row r="1213">
          <cell r="A1213" t="str">
            <v>260106</v>
          </cell>
          <cell r="B1213" t="str">
            <v>Vidro liso transparente de 5 mm</v>
          </cell>
          <cell r="C1213" t="str">
            <v>m²</v>
          </cell>
          <cell r="D1213">
            <v>65.52</v>
          </cell>
          <cell r="E1213">
            <v>14.06</v>
          </cell>
          <cell r="F1213">
            <v>79.58</v>
          </cell>
        </row>
        <row r="1214">
          <cell r="A1214" t="str">
            <v>260108</v>
          </cell>
          <cell r="B1214" t="str">
            <v>Vidro liso transparente de 6 mm</v>
          </cell>
          <cell r="C1214" t="str">
            <v>m²</v>
          </cell>
          <cell r="D1214">
            <v>76.010000000000005</v>
          </cell>
          <cell r="E1214">
            <v>14.06</v>
          </cell>
          <cell r="F1214">
            <v>90.070000000000007</v>
          </cell>
        </row>
        <row r="1215">
          <cell r="A1215" t="str">
            <v>260112</v>
          </cell>
          <cell r="B1215" t="str">
            <v>Vidro liso laminado incolor de 6 mm</v>
          </cell>
          <cell r="C1215" t="str">
            <v>m²</v>
          </cell>
          <cell r="D1215">
            <v>142.69</v>
          </cell>
          <cell r="E1215">
            <v>14.06</v>
          </cell>
          <cell r="F1215">
            <v>156.75</v>
          </cell>
        </row>
        <row r="1216">
          <cell r="A1216" t="str">
            <v>260114</v>
          </cell>
          <cell r="B1216" t="str">
            <v>Vidro liso laminado colorido de 6 mm</v>
          </cell>
          <cell r="C1216" t="str">
            <v>m²</v>
          </cell>
          <cell r="D1216">
            <v>212.09</v>
          </cell>
          <cell r="E1216">
            <v>14.06</v>
          </cell>
          <cell r="F1216">
            <v>226.15</v>
          </cell>
        </row>
        <row r="1217">
          <cell r="A1217" t="str">
            <v>260116</v>
          </cell>
          <cell r="B1217" t="str">
            <v>Vidro liso laminado leitoso de 6 mm</v>
          </cell>
          <cell r="C1217" t="str">
            <v>m²</v>
          </cell>
          <cell r="D1217">
            <v>224.1</v>
          </cell>
          <cell r="E1217">
            <v>14.06</v>
          </cell>
          <cell r="F1217">
            <v>238.16</v>
          </cell>
        </row>
        <row r="1218">
          <cell r="A1218" t="str">
            <v>260117</v>
          </cell>
          <cell r="B1218" t="str">
            <v>Vidro liso laminado incolor de 10 mm</v>
          </cell>
          <cell r="C1218" t="str">
            <v>m²</v>
          </cell>
          <cell r="D1218">
            <v>226.01</v>
          </cell>
          <cell r="E1218">
            <v>14.06</v>
          </cell>
          <cell r="F1218">
            <v>240.07</v>
          </cell>
        </row>
        <row r="1219">
          <cell r="A1219" t="str">
            <v>260118</v>
          </cell>
          <cell r="B1219" t="str">
            <v>Vidro liso laminado incolor de 30 mm</v>
          </cell>
          <cell r="C1219" t="str">
            <v>m²</v>
          </cell>
          <cell r="D1219">
            <v>1559.03</v>
          </cell>
          <cell r="E1219">
            <v>14.06</v>
          </cell>
          <cell r="F1219">
            <v>1573.0900000000001</v>
          </cell>
        </row>
        <row r="1220">
          <cell r="A1220" t="str">
            <v>260119</v>
          </cell>
          <cell r="B1220" t="str">
            <v>Vidro liso laminado jateado de 6 mm</v>
          </cell>
          <cell r="C1220" t="str">
            <v>m²</v>
          </cell>
          <cell r="D1220">
            <v>208.83</v>
          </cell>
          <cell r="E1220">
            <v>14.06</v>
          </cell>
          <cell r="F1220">
            <v>222.89000000000001</v>
          </cell>
        </row>
        <row r="1221">
          <cell r="A1221" t="str">
            <v>260121</v>
          </cell>
          <cell r="B1221" t="str">
            <v>Vidro liso laminado incolor de 8 mm</v>
          </cell>
          <cell r="C1221" t="str">
            <v>m²</v>
          </cell>
          <cell r="D1221">
            <v>191.42000000000002</v>
          </cell>
          <cell r="E1221">
            <v>14.06</v>
          </cell>
          <cell r="F1221">
            <v>205.48000000000002</v>
          </cell>
        </row>
        <row r="1222">
          <cell r="A1222" t="str">
            <v>260123</v>
          </cell>
          <cell r="B1222" t="str">
            <v>Vidro fantasia de 3/4 mm</v>
          </cell>
          <cell r="C1222" t="str">
            <v>m²</v>
          </cell>
          <cell r="D1222">
            <v>43.36</v>
          </cell>
          <cell r="E1222">
            <v>14.06</v>
          </cell>
          <cell r="F1222">
            <v>57.42</v>
          </cell>
        </row>
        <row r="1223">
          <cell r="A1223" t="str">
            <v>260124</v>
          </cell>
          <cell r="B1223" t="str">
            <v>Vidro fantasia colorido de 3/4 mm</v>
          </cell>
          <cell r="C1223" t="str">
            <v>m²</v>
          </cell>
          <cell r="D1223">
            <v>117.96000000000001</v>
          </cell>
          <cell r="E1223">
            <v>14.06</v>
          </cell>
          <cell r="F1223">
            <v>132.02000000000001</v>
          </cell>
        </row>
        <row r="1224">
          <cell r="A1224" t="str">
            <v>260126</v>
          </cell>
          <cell r="B1224" t="str">
            <v>Vidro aramado de 6/7 mm</v>
          </cell>
          <cell r="C1224" t="str">
            <v>m²</v>
          </cell>
          <cell r="D1224">
            <v>136.69</v>
          </cell>
          <cell r="E1224">
            <v>14.06</v>
          </cell>
          <cell r="F1224">
            <v>150.75</v>
          </cell>
        </row>
        <row r="1225">
          <cell r="A1225" t="str">
            <v>260131</v>
          </cell>
          <cell r="B1225" t="str">
            <v>Vidro liso laminado colorido de 10 mm</v>
          </cell>
          <cell r="C1225" t="str">
            <v>m²</v>
          </cell>
          <cell r="D1225">
            <v>333.42</v>
          </cell>
          <cell r="E1225">
            <v>0</v>
          </cell>
          <cell r="F1225">
            <v>333.42</v>
          </cell>
        </row>
        <row r="1226">
          <cell r="A1226" t="str">
            <v>260135</v>
          </cell>
          <cell r="B1226" t="str">
            <v>Vidro liso laminado de alta segurança</v>
          </cell>
          <cell r="C1226" t="str">
            <v>m²</v>
          </cell>
          <cell r="D1226">
            <v>3468.3</v>
          </cell>
          <cell r="E1226">
            <v>0</v>
          </cell>
          <cell r="F1226">
            <v>3468.3</v>
          </cell>
        </row>
        <row r="1227">
          <cell r="A1227" t="str">
            <v>260140</v>
          </cell>
          <cell r="B1227" t="str">
            <v>Vidro laminado refletivo incolor de 8 mm, composto por lâmina de vidro ´float´e metalização na face externa tipo ´online´</v>
          </cell>
          <cell r="C1227" t="str">
            <v>m²</v>
          </cell>
          <cell r="D1227">
            <v>182.32</v>
          </cell>
          <cell r="E1227">
            <v>28.12</v>
          </cell>
          <cell r="F1227">
            <v>210.44</v>
          </cell>
        </row>
        <row r="1228">
          <cell r="A1228" t="str">
            <v>260143</v>
          </cell>
          <cell r="B1228" t="str">
            <v>Vidro laminado refletivo incolor de 12 mm, composto por lâmina de vidro ´float´e metalização na face externa tipo ´online´</v>
          </cell>
          <cell r="C1228" t="str">
            <v>m²</v>
          </cell>
          <cell r="D1228">
            <v>222.84</v>
          </cell>
          <cell r="E1228">
            <v>28.12</v>
          </cell>
          <cell r="F1228">
            <v>250.96</v>
          </cell>
        </row>
        <row r="1229">
          <cell r="A1229" t="str">
            <v>260202</v>
          </cell>
          <cell r="B1229" t="str">
            <v>Vidro temperado incolor de 6 mm</v>
          </cell>
          <cell r="C1229" t="str">
            <v>m²</v>
          </cell>
          <cell r="D1229">
            <v>118.58</v>
          </cell>
          <cell r="E1229">
            <v>0</v>
          </cell>
          <cell r="F1229">
            <v>118.58</v>
          </cell>
        </row>
        <row r="1230">
          <cell r="A1230" t="str">
            <v>260204</v>
          </cell>
          <cell r="B1230" t="str">
            <v>Vidro temperado incolor de 8 mm</v>
          </cell>
          <cell r="C1230" t="str">
            <v>m²</v>
          </cell>
          <cell r="D1230">
            <v>139.36000000000001</v>
          </cell>
          <cell r="E1230">
            <v>0</v>
          </cell>
          <cell r="F1230">
            <v>139.36000000000001</v>
          </cell>
        </row>
        <row r="1231">
          <cell r="A1231" t="str">
            <v>260206</v>
          </cell>
          <cell r="B1231" t="str">
            <v>Vidro temperado incolor de 10 mm</v>
          </cell>
          <cell r="C1231" t="str">
            <v>m²</v>
          </cell>
          <cell r="D1231">
            <v>201.82</v>
          </cell>
          <cell r="E1231">
            <v>0</v>
          </cell>
          <cell r="F1231">
            <v>201.82</v>
          </cell>
        </row>
        <row r="1232">
          <cell r="A1232" t="str">
            <v>260212</v>
          </cell>
          <cell r="B1232" t="str">
            <v>Vidro temperado cinza ou bronze de 6 mm</v>
          </cell>
          <cell r="C1232" t="str">
            <v>m²</v>
          </cell>
          <cell r="D1232">
            <v>166.6</v>
          </cell>
          <cell r="E1232">
            <v>0</v>
          </cell>
          <cell r="F1232">
            <v>166.6</v>
          </cell>
        </row>
        <row r="1233">
          <cell r="A1233" t="str">
            <v>260214</v>
          </cell>
          <cell r="B1233" t="str">
            <v>Vidro temperado cinza ou bronze de 8 mm</v>
          </cell>
          <cell r="C1233" t="str">
            <v>m²</v>
          </cell>
          <cell r="D1233">
            <v>208.64000000000001</v>
          </cell>
          <cell r="E1233">
            <v>0</v>
          </cell>
          <cell r="F1233">
            <v>208.64000000000001</v>
          </cell>
        </row>
        <row r="1234">
          <cell r="A1234" t="str">
            <v>260216</v>
          </cell>
          <cell r="B1234" t="str">
            <v>Vidro temperado cinza ou bronze de 10 mm</v>
          </cell>
          <cell r="C1234" t="str">
            <v>m²</v>
          </cell>
          <cell r="D1234">
            <v>256.62</v>
          </cell>
          <cell r="E1234">
            <v>0</v>
          </cell>
          <cell r="F1234">
            <v>256.62</v>
          </cell>
        </row>
        <row r="1235">
          <cell r="A1235" t="str">
            <v>260217</v>
          </cell>
          <cell r="B1235" t="str">
            <v>Vidro temperado serigrafado incolor de 8 mm</v>
          </cell>
          <cell r="C1235" t="str">
            <v>m²</v>
          </cell>
          <cell r="D1235">
            <v>304.12</v>
          </cell>
          <cell r="E1235">
            <v>0</v>
          </cell>
          <cell r="F1235">
            <v>304.12</v>
          </cell>
        </row>
        <row r="1236">
          <cell r="A1236" t="str">
            <v>260218</v>
          </cell>
          <cell r="B1236" t="str">
            <v>Vidro de controle solar, refletivo e metalização ´on line´ com 12mm de espessura</v>
          </cell>
          <cell r="C1236" t="str">
            <v>m²</v>
          </cell>
          <cell r="D1236">
            <v>810</v>
          </cell>
          <cell r="E1236">
            <v>0</v>
          </cell>
          <cell r="F1236">
            <v>810</v>
          </cell>
        </row>
        <row r="1237">
          <cell r="A1237" t="str">
            <v>260401</v>
          </cell>
          <cell r="B1237" t="str">
            <v>Espelho em vidro cristal liso, espessura de 4 mm, colocado sobre a parede</v>
          </cell>
          <cell r="C1237" t="str">
            <v>m²</v>
          </cell>
          <cell r="D1237">
            <v>292.72000000000003</v>
          </cell>
          <cell r="E1237">
            <v>0</v>
          </cell>
          <cell r="F1237">
            <v>292.72000000000003</v>
          </cell>
        </row>
        <row r="1238">
          <cell r="A1238" t="str">
            <v>260403</v>
          </cell>
          <cell r="B1238" t="str">
            <v>Espelho comum de 3 mm com moldura em alumínio</v>
          </cell>
          <cell r="C1238" t="str">
            <v>m²</v>
          </cell>
          <cell r="D1238">
            <v>253.97</v>
          </cell>
          <cell r="E1238">
            <v>10.67</v>
          </cell>
          <cell r="F1238">
            <v>264.64</v>
          </cell>
        </row>
        <row r="1239">
          <cell r="A1239" t="str">
            <v>262001</v>
          </cell>
          <cell r="B1239" t="str">
            <v>Massa para vidro</v>
          </cell>
          <cell r="C1239" t="str">
            <v>m</v>
          </cell>
          <cell r="D1239">
            <v>0.54</v>
          </cell>
          <cell r="E1239">
            <v>2.11</v>
          </cell>
          <cell r="F1239">
            <v>2.65</v>
          </cell>
        </row>
        <row r="1240">
          <cell r="A1240" t="str">
            <v>262002</v>
          </cell>
          <cell r="B1240" t="str">
            <v>Recolocação de vidro inclusive emassamento ou recolocação de baguetes</v>
          </cell>
          <cell r="C1240" t="str">
            <v>m²</v>
          </cell>
          <cell r="D1240">
            <v>2.68</v>
          </cell>
          <cell r="E1240">
            <v>28.12</v>
          </cell>
          <cell r="F1240">
            <v>30.8</v>
          </cell>
        </row>
        <row r="1241">
          <cell r="A1241" t="str">
            <v>262006</v>
          </cell>
          <cell r="B1241" t="str">
            <v>Furação em vidro</v>
          </cell>
          <cell r="C1241" t="str">
            <v>un</v>
          </cell>
          <cell r="D1241">
            <v>38.25</v>
          </cell>
          <cell r="E1241">
            <v>0</v>
          </cell>
          <cell r="F1241">
            <v>38.25</v>
          </cell>
        </row>
        <row r="1242">
          <cell r="A1242" t="str">
            <v>270201</v>
          </cell>
          <cell r="B1242" t="str">
            <v>Chapa de policarbonato compacta cristal 6 mm</v>
          </cell>
          <cell r="C1242" t="str">
            <v>m²</v>
          </cell>
          <cell r="D1242">
            <v>312</v>
          </cell>
          <cell r="E1242">
            <v>0</v>
          </cell>
          <cell r="F1242">
            <v>312</v>
          </cell>
        </row>
        <row r="1243">
          <cell r="A1243" t="str">
            <v>270204</v>
          </cell>
          <cell r="B1243" t="str">
            <v>Chapa de policarbonato compacta cristal 10 mm</v>
          </cell>
          <cell r="C1243" t="str">
            <v>m²</v>
          </cell>
          <cell r="D1243">
            <v>511.55</v>
          </cell>
          <cell r="E1243">
            <v>0</v>
          </cell>
          <cell r="F1243">
            <v>511.55</v>
          </cell>
        </row>
        <row r="1244">
          <cell r="A1244" t="str">
            <v>270205</v>
          </cell>
          <cell r="B1244" t="str">
            <v>Chapa de policarbonato alveolar de 6 mm</v>
          </cell>
          <cell r="C1244" t="str">
            <v>m²</v>
          </cell>
          <cell r="D1244">
            <v>43.53</v>
          </cell>
          <cell r="E1244">
            <v>48.910000000000004</v>
          </cell>
          <cell r="F1244">
            <v>92.44</v>
          </cell>
        </row>
        <row r="1245">
          <cell r="A1245" t="str">
            <v>270303</v>
          </cell>
          <cell r="B1245" t="str">
            <v>Placa de poliéster reforçada com fibra de vidro de 3 mm</v>
          </cell>
          <cell r="C1245" t="str">
            <v>m²</v>
          </cell>
          <cell r="D1245">
            <v>93.43</v>
          </cell>
          <cell r="E1245">
            <v>28.12</v>
          </cell>
          <cell r="F1245">
            <v>121.55</v>
          </cell>
        </row>
        <row r="1246">
          <cell r="A1246" t="str">
            <v>270402</v>
          </cell>
          <cell r="B1246" t="str">
            <v>Caixilho de abrir com fechamento em chapa de PVC e requadro em cantoneira de aço carbono</v>
          </cell>
          <cell r="C1246" t="str">
            <v>m²</v>
          </cell>
          <cell r="D1246">
            <v>284.85000000000002</v>
          </cell>
          <cell r="E1246">
            <v>5.37</v>
          </cell>
          <cell r="F1246">
            <v>290.22000000000003</v>
          </cell>
        </row>
        <row r="1247">
          <cell r="A1247" t="str">
            <v>270403</v>
          </cell>
          <cell r="B1247" t="str">
            <v>Caixilho de correr em PVC</v>
          </cell>
          <cell r="C1247" t="str">
            <v>m²</v>
          </cell>
          <cell r="D1247">
            <v>312.5</v>
          </cell>
          <cell r="E1247">
            <v>48.42</v>
          </cell>
          <cell r="F1247">
            <v>360.92</v>
          </cell>
        </row>
        <row r="1248">
          <cell r="A1248" t="str">
            <v>280102</v>
          </cell>
          <cell r="B1248" t="str">
            <v>Ferragem completa com maçaneta tipo alavanca para porta externa com 1 folha</v>
          </cell>
          <cell r="C1248" t="str">
            <v>cj</v>
          </cell>
          <cell r="D1248">
            <v>130.33000000000001</v>
          </cell>
          <cell r="E1248">
            <v>31.310000000000002</v>
          </cell>
          <cell r="F1248">
            <v>161.63999999999999</v>
          </cell>
        </row>
        <row r="1249">
          <cell r="A1249" t="str">
            <v>280103</v>
          </cell>
          <cell r="B1249" t="str">
            <v>Ferragem completa com maçaneta tipo alavanca para porta externa com 2 folhas</v>
          </cell>
          <cell r="C1249" t="str">
            <v>cj</v>
          </cell>
          <cell r="D1249">
            <v>282.97000000000003</v>
          </cell>
          <cell r="E1249">
            <v>41.74</v>
          </cell>
          <cell r="F1249">
            <v>324.70999999999998</v>
          </cell>
        </row>
        <row r="1250">
          <cell r="A1250" t="str">
            <v>280104</v>
          </cell>
          <cell r="B1250" t="str">
            <v>Ferragem completa com maçaneta tipo alavanca para porta interna com 1 folha</v>
          </cell>
          <cell r="C1250" t="str">
            <v>cj</v>
          </cell>
          <cell r="D1250">
            <v>89.79</v>
          </cell>
          <cell r="E1250">
            <v>31.310000000000002</v>
          </cell>
          <cell r="F1250">
            <v>121.10000000000001</v>
          </cell>
        </row>
        <row r="1251">
          <cell r="A1251" t="str">
            <v>280105</v>
          </cell>
          <cell r="B1251" t="str">
            <v>Ferragem completa com maçaneta tipo alavanca para porta interna com 2 folhas</v>
          </cell>
          <cell r="C1251" t="str">
            <v>cj</v>
          </cell>
          <cell r="D1251">
            <v>227.1</v>
          </cell>
          <cell r="E1251">
            <v>41.74</v>
          </cell>
          <cell r="F1251">
            <v>268.83999999999997</v>
          </cell>
        </row>
        <row r="1252">
          <cell r="A1252" t="str">
            <v>280107</v>
          </cell>
          <cell r="B1252" t="str">
            <v>Ferragem completa para porta de box de WC tipo livre/ocupado</v>
          </cell>
          <cell r="C1252" t="str">
            <v>cj</v>
          </cell>
          <cell r="D1252">
            <v>68.180000000000007</v>
          </cell>
          <cell r="E1252">
            <v>31.310000000000002</v>
          </cell>
          <cell r="F1252">
            <v>99.490000000000009</v>
          </cell>
        </row>
        <row r="1253">
          <cell r="A1253" t="str">
            <v>280108</v>
          </cell>
          <cell r="B1253" t="str">
            <v>Ferragem adicional para porta vão simples em divisória</v>
          </cell>
          <cell r="C1253" t="str">
            <v>cj</v>
          </cell>
          <cell r="D1253">
            <v>162.63999999999999</v>
          </cell>
          <cell r="E1253">
            <v>0</v>
          </cell>
          <cell r="F1253">
            <v>162.63999999999999</v>
          </cell>
        </row>
        <row r="1254">
          <cell r="A1254" t="str">
            <v>280109</v>
          </cell>
          <cell r="B1254" t="str">
            <v>Ferragem adicional para porta vão duplo em divisória</v>
          </cell>
          <cell r="C1254" t="str">
            <v>cj</v>
          </cell>
          <cell r="D1254">
            <v>270.33</v>
          </cell>
          <cell r="E1254">
            <v>0</v>
          </cell>
          <cell r="F1254">
            <v>270.33</v>
          </cell>
        </row>
        <row r="1255">
          <cell r="A1255" t="str">
            <v>280112</v>
          </cell>
          <cell r="B1255" t="str">
            <v>Fechadura com maçaneta tipo alavanca, em poliamida, para porta interna</v>
          </cell>
          <cell r="C1255" t="str">
            <v>cj</v>
          </cell>
          <cell r="D1255">
            <v>125.33</v>
          </cell>
          <cell r="E1255">
            <v>31.310000000000002</v>
          </cell>
          <cell r="F1255">
            <v>156.63999999999999</v>
          </cell>
        </row>
        <row r="1256">
          <cell r="A1256" t="str">
            <v>280113</v>
          </cell>
          <cell r="B1256" t="str">
            <v>Fechadura com maçaneta tipo alavanca, em poliamida, para porta externa</v>
          </cell>
          <cell r="C1256" t="str">
            <v>cj</v>
          </cell>
          <cell r="D1256">
            <v>168.99</v>
          </cell>
          <cell r="E1256">
            <v>31.310000000000002</v>
          </cell>
          <cell r="F1256">
            <v>200.3</v>
          </cell>
        </row>
        <row r="1257">
          <cell r="A1257" t="str">
            <v>280115</v>
          </cell>
          <cell r="B1257" t="str">
            <v>Fechadura eletromagnética</v>
          </cell>
          <cell r="C1257" t="str">
            <v>cj</v>
          </cell>
          <cell r="D1257">
            <v>206.69</v>
          </cell>
          <cell r="E1257">
            <v>34.11</v>
          </cell>
          <cell r="F1257">
            <v>240.8</v>
          </cell>
        </row>
        <row r="1258">
          <cell r="A1258" t="str">
            <v>280116</v>
          </cell>
          <cell r="B1258" t="str">
            <v>Mola aérea para porta, com esforço acima de 50 kg até 60 kg</v>
          </cell>
          <cell r="C1258" t="str">
            <v>un</v>
          </cell>
          <cell r="D1258">
            <v>112.38</v>
          </cell>
          <cell r="E1258">
            <v>9.93</v>
          </cell>
          <cell r="F1258">
            <v>122.31</v>
          </cell>
        </row>
        <row r="1259">
          <cell r="A1259" t="str">
            <v>280117</v>
          </cell>
          <cell r="B1259" t="str">
            <v>Mola aérea para porta, com esforço acima de 60 kg até 70 kg</v>
          </cell>
          <cell r="C1259" t="str">
            <v>un</v>
          </cell>
          <cell r="D1259">
            <v>134.1</v>
          </cell>
          <cell r="E1259">
            <v>9.93</v>
          </cell>
          <cell r="F1259">
            <v>144.03</v>
          </cell>
        </row>
        <row r="1260">
          <cell r="A1260" t="str">
            <v>280118</v>
          </cell>
          <cell r="B1260" t="str">
            <v>Mola aérea para porta com largura até 1,60 m e peso até 250 kg</v>
          </cell>
          <cell r="C1260" t="str">
            <v>un</v>
          </cell>
          <cell r="D1260">
            <v>1292.3399999999999</v>
          </cell>
          <cell r="E1260">
            <v>24.830000000000002</v>
          </cell>
          <cell r="F1260">
            <v>1317.17</v>
          </cell>
        </row>
        <row r="1261">
          <cell r="A1261" t="str">
            <v>280121</v>
          </cell>
          <cell r="B1261" t="str">
            <v>Fechadura com chave para porta corta-fogo</v>
          </cell>
          <cell r="C1261" t="str">
            <v>un</v>
          </cell>
          <cell r="D1261">
            <v>340</v>
          </cell>
          <cell r="E1261">
            <v>18.63</v>
          </cell>
          <cell r="F1261">
            <v>358.63</v>
          </cell>
        </row>
        <row r="1262">
          <cell r="A1262" t="str">
            <v>280125</v>
          </cell>
          <cell r="B1262" t="str">
            <v>Visor tipo olho mágico</v>
          </cell>
          <cell r="C1262" t="str">
            <v>un</v>
          </cell>
          <cell r="D1262">
            <v>13.91</v>
          </cell>
          <cell r="E1262">
            <v>6.26</v>
          </cell>
          <cell r="F1262">
            <v>20.170000000000002</v>
          </cell>
        </row>
        <row r="1263">
          <cell r="A1263" t="str">
            <v>280127</v>
          </cell>
          <cell r="B1263" t="str">
            <v>Fechadura de segurança para cela tipo gorges, com clic e abertura de um lado</v>
          </cell>
          <cell r="C1263" t="str">
            <v>cj</v>
          </cell>
          <cell r="D1263">
            <v>339.54</v>
          </cell>
          <cell r="E1263">
            <v>3.11</v>
          </cell>
          <cell r="F1263">
            <v>342.65000000000003</v>
          </cell>
        </row>
        <row r="1264">
          <cell r="A1264" t="str">
            <v>280128</v>
          </cell>
          <cell r="B1264" t="str">
            <v>Fechadura de segurança para cela tipo gorges, com clic e abertura de um lado, embutida em caixa</v>
          </cell>
          <cell r="C1264" t="str">
            <v>cj</v>
          </cell>
          <cell r="D1264">
            <v>542.35</v>
          </cell>
          <cell r="E1264">
            <v>3.11</v>
          </cell>
          <cell r="F1264">
            <v>545.46</v>
          </cell>
        </row>
        <row r="1265">
          <cell r="A1265" t="str">
            <v>280129</v>
          </cell>
          <cell r="B1265" t="str">
            <v>Fechadura de segurança para corredor tipo gorges, com abertura de dois lados</v>
          </cell>
          <cell r="C1265" t="str">
            <v>cj</v>
          </cell>
          <cell r="D1265">
            <v>421.46000000000004</v>
          </cell>
          <cell r="E1265">
            <v>3.11</v>
          </cell>
          <cell r="F1265">
            <v>424.57</v>
          </cell>
        </row>
        <row r="1266">
          <cell r="A1266" t="str">
            <v>280133</v>
          </cell>
          <cell r="B1266" t="str">
            <v>Mola hidráulica de piso, para porta com largura até 1,10 m e peso até 120 kg</v>
          </cell>
          <cell r="C1266" t="str">
            <v>un</v>
          </cell>
          <cell r="D1266">
            <v>531.17999999999995</v>
          </cell>
          <cell r="E1266">
            <v>24.830000000000002</v>
          </cell>
          <cell r="F1266">
            <v>556.01</v>
          </cell>
        </row>
        <row r="1267">
          <cell r="A1267" t="str">
            <v>280136</v>
          </cell>
          <cell r="B1267" t="str">
            <v>Ferragem completa com maçaneta tipo alavanca, acabamento em alumínio, para porta externa com 1 folha</v>
          </cell>
          <cell r="C1267" t="str">
            <v>cj</v>
          </cell>
          <cell r="D1267">
            <v>209.31</v>
          </cell>
          <cell r="E1267">
            <v>31.310000000000002</v>
          </cell>
          <cell r="F1267">
            <v>240.62</v>
          </cell>
        </row>
        <row r="1268">
          <cell r="A1268" t="str">
            <v>280137</v>
          </cell>
          <cell r="B1268" t="str">
            <v>Ferragem completa com maçaneta tipo alavanca, acabamento em alumínio, para sanitário com 1 folha</v>
          </cell>
          <cell r="C1268" t="str">
            <v>cj</v>
          </cell>
          <cell r="D1268">
            <v>156.71</v>
          </cell>
          <cell r="E1268">
            <v>31.310000000000002</v>
          </cell>
          <cell r="F1268">
            <v>188.02</v>
          </cell>
        </row>
        <row r="1269">
          <cell r="A1269" t="str">
            <v>280140</v>
          </cell>
          <cell r="B1269" t="str">
            <v>Ferrolho de segurança de 1,20 m, para adaptação em portas de celas, embutido em caixa</v>
          </cell>
          <cell r="C1269" t="str">
            <v>un</v>
          </cell>
          <cell r="D1269">
            <v>245.67000000000002</v>
          </cell>
          <cell r="E1269">
            <v>49.660000000000004</v>
          </cell>
          <cell r="F1269">
            <v>295.33</v>
          </cell>
        </row>
        <row r="1270">
          <cell r="A1270" t="str">
            <v>280144</v>
          </cell>
          <cell r="B1270" t="str">
            <v>Ferragem completa com maçaneta tipo alavanca, acabamento em alumínio, para porta externa com 2 folhas</v>
          </cell>
          <cell r="C1270" t="str">
            <v>cj</v>
          </cell>
          <cell r="D1270">
            <v>346.62</v>
          </cell>
          <cell r="E1270">
            <v>41.74</v>
          </cell>
          <cell r="F1270">
            <v>388.36</v>
          </cell>
        </row>
        <row r="1271">
          <cell r="A1271" t="str">
            <v>280502</v>
          </cell>
          <cell r="B1271" t="str">
            <v>Cadeado de latão com cilíndro - trava dupla - 25/27mm</v>
          </cell>
          <cell r="C1271" t="str">
            <v>un</v>
          </cell>
          <cell r="D1271">
            <v>9.1199999999999992</v>
          </cell>
          <cell r="E1271">
            <v>0</v>
          </cell>
          <cell r="F1271">
            <v>9.1199999999999992</v>
          </cell>
        </row>
        <row r="1272">
          <cell r="A1272" t="str">
            <v>280504</v>
          </cell>
          <cell r="B1272" t="str">
            <v>Cadeado de latão com cilíndro - trava dupla - 35/36mm</v>
          </cell>
          <cell r="C1272" t="str">
            <v>un</v>
          </cell>
          <cell r="D1272">
            <v>13.91</v>
          </cell>
          <cell r="E1272">
            <v>0</v>
          </cell>
          <cell r="F1272">
            <v>13.91</v>
          </cell>
        </row>
        <row r="1273">
          <cell r="A1273" t="str">
            <v>280506</v>
          </cell>
          <cell r="B1273" t="str">
            <v>Cadeado de latão com cilíndro - trava dupla - 50mm</v>
          </cell>
          <cell r="C1273" t="str">
            <v>un</v>
          </cell>
          <cell r="D1273">
            <v>21.39</v>
          </cell>
          <cell r="E1273">
            <v>0</v>
          </cell>
          <cell r="F1273">
            <v>21.39</v>
          </cell>
        </row>
        <row r="1274">
          <cell r="A1274" t="str">
            <v>280507</v>
          </cell>
          <cell r="B1274" t="str">
            <v>Cadeado de latão com cilíndro, de alta segurança com 16 pinos e tetra-chave - 70mm</v>
          </cell>
          <cell r="C1274" t="str">
            <v>un</v>
          </cell>
          <cell r="D1274">
            <v>87.58</v>
          </cell>
          <cell r="E1274">
            <v>0</v>
          </cell>
          <cell r="F1274">
            <v>87.58</v>
          </cell>
        </row>
        <row r="1275">
          <cell r="A1275" t="str">
            <v>280508</v>
          </cell>
          <cell r="B1275" t="str">
            <v>Cadeado de latão com cilindro - trava dupla - 60mm</v>
          </cell>
          <cell r="C1275" t="str">
            <v>un</v>
          </cell>
          <cell r="D1275">
            <v>39.479999999999997</v>
          </cell>
          <cell r="E1275">
            <v>0</v>
          </cell>
          <cell r="F1275">
            <v>39.479999999999997</v>
          </cell>
        </row>
        <row r="1276">
          <cell r="A1276" t="str">
            <v>282002</v>
          </cell>
          <cell r="B1276" t="str">
            <v>Recolocação de fechaduras de embutir</v>
          </cell>
          <cell r="C1276" t="str">
            <v>un</v>
          </cell>
          <cell r="D1276">
            <v>0</v>
          </cell>
          <cell r="E1276">
            <v>31.310000000000002</v>
          </cell>
          <cell r="F1276">
            <v>31.310000000000002</v>
          </cell>
        </row>
        <row r="1277">
          <cell r="A1277" t="str">
            <v>282003</v>
          </cell>
          <cell r="B1277" t="str">
            <v>Barra antipânico de sobrepor para porta de 1 folha</v>
          </cell>
          <cell r="C1277" t="str">
            <v>un</v>
          </cell>
          <cell r="D1277">
            <v>468.99</v>
          </cell>
          <cell r="E1277">
            <v>24.830000000000002</v>
          </cell>
          <cell r="F1277">
            <v>493.82</v>
          </cell>
        </row>
        <row r="1278">
          <cell r="A1278" t="str">
            <v>282004</v>
          </cell>
          <cell r="B1278" t="str">
            <v>Recolocação de fechaduras e fechos de sobrepor</v>
          </cell>
          <cell r="C1278" t="str">
            <v>un</v>
          </cell>
          <cell r="D1278">
            <v>0</v>
          </cell>
          <cell r="E1278">
            <v>26.93</v>
          </cell>
          <cell r="F1278">
            <v>26.93</v>
          </cell>
        </row>
        <row r="1279">
          <cell r="A1279" t="str">
            <v>282005</v>
          </cell>
          <cell r="B1279" t="str">
            <v>Barra antipânico de sobrepor e maçaneta livre para porta de 1 folha</v>
          </cell>
          <cell r="C1279" t="str">
            <v>cj</v>
          </cell>
          <cell r="D1279">
            <v>509.58</v>
          </cell>
          <cell r="E1279">
            <v>32.28</v>
          </cell>
          <cell r="F1279">
            <v>541.86</v>
          </cell>
        </row>
        <row r="1280">
          <cell r="A1280" t="str">
            <v>282006</v>
          </cell>
          <cell r="B1280" t="str">
            <v>Recolocação de dobradiças</v>
          </cell>
          <cell r="C1280" t="str">
            <v>un</v>
          </cell>
          <cell r="D1280">
            <v>0</v>
          </cell>
          <cell r="E1280">
            <v>3.5500000000000003</v>
          </cell>
          <cell r="F1280">
            <v>3.5500000000000003</v>
          </cell>
        </row>
        <row r="1281">
          <cell r="A1281" t="str">
            <v>282007</v>
          </cell>
          <cell r="B1281" t="str">
            <v>Ferragem para portão de tapume</v>
          </cell>
          <cell r="C1281" t="str">
            <v>cj</v>
          </cell>
          <cell r="D1281">
            <v>178.34</v>
          </cell>
          <cell r="E1281">
            <v>62.61</v>
          </cell>
          <cell r="F1281">
            <v>240.95000000000002</v>
          </cell>
        </row>
        <row r="1282">
          <cell r="A1282" t="str">
            <v>282009</v>
          </cell>
          <cell r="B1282" t="str">
            <v>Dobradiça tipo gonzo, diâmetro de 1 1/2´ com abas de 2´ x 3/8´</v>
          </cell>
          <cell r="C1282" t="str">
            <v>un</v>
          </cell>
          <cell r="D1282">
            <v>41.97</v>
          </cell>
          <cell r="E1282">
            <v>11.950000000000001</v>
          </cell>
          <cell r="F1282">
            <v>53.92</v>
          </cell>
        </row>
        <row r="1283">
          <cell r="A1283" t="str">
            <v>282017</v>
          </cell>
          <cell r="B1283" t="str">
            <v>Brete para instalação superior em porta chapa/grade de segurança</v>
          </cell>
          <cell r="C1283" t="str">
            <v>cj</v>
          </cell>
          <cell r="D1283">
            <v>1585.08</v>
          </cell>
          <cell r="E1283">
            <v>74.489999999999995</v>
          </cell>
          <cell r="F1283">
            <v>1659.57</v>
          </cell>
        </row>
        <row r="1284">
          <cell r="A1284" t="str">
            <v>282021</v>
          </cell>
          <cell r="B1284" t="str">
            <v>Ferrolho de segurança para adaptação em portas de celas</v>
          </cell>
          <cell r="C1284" t="str">
            <v>un</v>
          </cell>
          <cell r="D1284">
            <v>96.67</v>
          </cell>
          <cell r="E1284">
            <v>24.830000000000002</v>
          </cell>
          <cell r="F1284">
            <v>121.5</v>
          </cell>
        </row>
        <row r="1285">
          <cell r="A1285" t="str">
            <v>282022</v>
          </cell>
          <cell r="B1285" t="str">
            <v>Dobradiça inferior para porta de vidro temperado</v>
          </cell>
          <cell r="C1285" t="str">
            <v>un</v>
          </cell>
          <cell r="D1285">
            <v>96.19</v>
          </cell>
          <cell r="E1285">
            <v>4.22</v>
          </cell>
          <cell r="F1285">
            <v>100.41</v>
          </cell>
        </row>
        <row r="1286">
          <cell r="A1286" t="str">
            <v>282023</v>
          </cell>
          <cell r="B1286" t="str">
            <v>Dobradiça superior para porta de vidro temperado</v>
          </cell>
          <cell r="C1286" t="str">
            <v>un</v>
          </cell>
          <cell r="D1286">
            <v>71.040000000000006</v>
          </cell>
          <cell r="E1286">
            <v>4.22</v>
          </cell>
          <cell r="F1286">
            <v>75.260000000000005</v>
          </cell>
        </row>
        <row r="1287">
          <cell r="A1287" t="str">
            <v>282033</v>
          </cell>
          <cell r="B1287" t="str">
            <v>Suporte simples de canto para vidro temperado</v>
          </cell>
          <cell r="C1287" t="str">
            <v>un</v>
          </cell>
          <cell r="D1287">
            <v>19.68</v>
          </cell>
          <cell r="E1287">
            <v>4.22</v>
          </cell>
          <cell r="F1287">
            <v>23.900000000000002</v>
          </cell>
        </row>
        <row r="1288">
          <cell r="A1288" t="str">
            <v>282036</v>
          </cell>
          <cell r="B1288" t="str">
            <v>Suporte duplo para vidro temperado fixado em alvenaria</v>
          </cell>
          <cell r="C1288" t="str">
            <v>un</v>
          </cell>
          <cell r="D1288">
            <v>89.4</v>
          </cell>
          <cell r="E1288">
            <v>4.22</v>
          </cell>
          <cell r="F1288">
            <v>93.62</v>
          </cell>
        </row>
        <row r="1289">
          <cell r="A1289" t="str">
            <v>282037</v>
          </cell>
          <cell r="B1289" t="str">
            <v>Suporte quádruplo para vidro temperado</v>
          </cell>
          <cell r="C1289" t="str">
            <v>un</v>
          </cell>
          <cell r="D1289">
            <v>98.18</v>
          </cell>
          <cell r="E1289">
            <v>4.22</v>
          </cell>
          <cell r="F1289">
            <v>102.4</v>
          </cell>
        </row>
        <row r="1290">
          <cell r="A1290" t="str">
            <v>282041</v>
          </cell>
          <cell r="B1290" t="str">
            <v>Dobradiça em latão cromado reforçada de 3 1/2´ x 3´</v>
          </cell>
          <cell r="C1290" t="str">
            <v>un</v>
          </cell>
          <cell r="D1290">
            <v>22.54</v>
          </cell>
          <cell r="E1290">
            <v>3.5500000000000003</v>
          </cell>
          <cell r="F1290">
            <v>26.09</v>
          </cell>
        </row>
        <row r="1291">
          <cell r="A1291" t="str">
            <v>282042</v>
          </cell>
          <cell r="B1291" t="str">
            <v>Dobradiça em latão cromado de 3 1/2´ x 3´</v>
          </cell>
          <cell r="C1291" t="str">
            <v>un</v>
          </cell>
          <cell r="D1291">
            <v>17.43</v>
          </cell>
          <cell r="E1291">
            <v>3.5500000000000003</v>
          </cell>
          <cell r="F1291">
            <v>20.98</v>
          </cell>
        </row>
        <row r="1292">
          <cell r="A1292" t="str">
            <v>282043</v>
          </cell>
          <cell r="B1292" t="str">
            <v>Dobradiça em latão cromado, com mola tipo vai e vem, de 3´</v>
          </cell>
          <cell r="C1292" t="str">
            <v>par</v>
          </cell>
          <cell r="D1292">
            <v>88.5</v>
          </cell>
          <cell r="E1292">
            <v>7.51</v>
          </cell>
          <cell r="F1292">
            <v>96.01</v>
          </cell>
        </row>
        <row r="1293">
          <cell r="A1293" t="str">
            <v>282051</v>
          </cell>
          <cell r="B1293" t="str">
            <v>Pivô superior lateral para porta em vidro temperado</v>
          </cell>
          <cell r="C1293" t="str">
            <v>un</v>
          </cell>
          <cell r="D1293">
            <v>7.57</v>
          </cell>
          <cell r="E1293">
            <v>4.22</v>
          </cell>
          <cell r="F1293">
            <v>11.790000000000001</v>
          </cell>
        </row>
        <row r="1294">
          <cell r="A1294" t="str">
            <v>282055</v>
          </cell>
          <cell r="B1294" t="str">
            <v>Mancal inferior com rolamento para porta em vidro temperado</v>
          </cell>
          <cell r="C1294" t="str">
            <v>un</v>
          </cell>
          <cell r="D1294">
            <v>136.37</v>
          </cell>
          <cell r="E1294">
            <v>4.22</v>
          </cell>
          <cell r="F1294">
            <v>140.59</v>
          </cell>
        </row>
        <row r="1295">
          <cell r="A1295" t="str">
            <v>282058</v>
          </cell>
          <cell r="B1295" t="str">
            <v>Barra antipânico com travamento horizontal e vertical com fechadura, para porta dupla, vãos de 1,40 a 1,60 m</v>
          </cell>
          <cell r="C1295" t="str">
            <v>cj</v>
          </cell>
          <cell r="D1295">
            <v>1240.97</v>
          </cell>
          <cell r="E1295">
            <v>99.320000000000007</v>
          </cell>
          <cell r="F1295">
            <v>1340.29</v>
          </cell>
        </row>
        <row r="1296">
          <cell r="A1296" t="str">
            <v>282059</v>
          </cell>
          <cell r="B1296" t="str">
            <v>Contra fechadura de centro para porta em vidro temperado</v>
          </cell>
          <cell r="C1296" t="str">
            <v>un</v>
          </cell>
          <cell r="D1296">
            <v>24.42</v>
          </cell>
          <cell r="E1296">
            <v>3.11</v>
          </cell>
          <cell r="F1296">
            <v>27.53</v>
          </cell>
        </row>
        <row r="1297">
          <cell r="A1297" t="str">
            <v>282060</v>
          </cell>
          <cell r="B1297" t="str">
            <v>Fechadura de centro com cilíndro para porta em vidro temperado</v>
          </cell>
          <cell r="C1297" t="str">
            <v>un</v>
          </cell>
          <cell r="D1297">
            <v>184</v>
          </cell>
          <cell r="E1297">
            <v>4.22</v>
          </cell>
          <cell r="F1297">
            <v>188.22</v>
          </cell>
        </row>
        <row r="1298">
          <cell r="A1298" t="str">
            <v>282065</v>
          </cell>
          <cell r="B1298" t="str">
            <v>Puxador duplo em aço inoxidável, para porta de madeira, alumínio ou vidro, de 350 mm</v>
          </cell>
          <cell r="C1298" t="str">
            <v>un</v>
          </cell>
          <cell r="D1298">
            <v>485.81</v>
          </cell>
          <cell r="E1298">
            <v>37.25</v>
          </cell>
          <cell r="F1298">
            <v>523.05999999999995</v>
          </cell>
        </row>
        <row r="1299">
          <cell r="A1299" t="str">
            <v>282071</v>
          </cell>
          <cell r="B1299" t="str">
            <v>Suporte duplo ou central sem núcleo para vidro temperado</v>
          </cell>
          <cell r="C1299" t="str">
            <v>un</v>
          </cell>
          <cell r="D1299">
            <v>16.07</v>
          </cell>
          <cell r="E1299">
            <v>4.22</v>
          </cell>
          <cell r="F1299">
            <v>20.29</v>
          </cell>
        </row>
        <row r="1300">
          <cell r="A1300" t="str">
            <v>282072</v>
          </cell>
          <cell r="B1300" t="str">
            <v>Suporte triplo com limitador para vidro temperado</v>
          </cell>
          <cell r="C1300" t="str">
            <v>un</v>
          </cell>
          <cell r="D1300">
            <v>52.5</v>
          </cell>
          <cell r="E1300">
            <v>4.22</v>
          </cell>
          <cell r="F1300">
            <v>56.72</v>
          </cell>
        </row>
        <row r="1301">
          <cell r="A1301" t="str">
            <v>282075</v>
          </cell>
          <cell r="B1301" t="str">
            <v>Capa de proteção para fechadura / ferrolho</v>
          </cell>
          <cell r="C1301" t="str">
            <v>un</v>
          </cell>
          <cell r="D1301">
            <v>8.83</v>
          </cell>
          <cell r="E1301">
            <v>23.89</v>
          </cell>
          <cell r="F1301">
            <v>32.72</v>
          </cell>
        </row>
        <row r="1302">
          <cell r="A1302" t="str">
            <v>282076</v>
          </cell>
          <cell r="B1302" t="str">
            <v>Espelho para trinco de piso para porta em vidro temperado</v>
          </cell>
          <cell r="C1302" t="str">
            <v>un</v>
          </cell>
          <cell r="D1302">
            <v>17.77</v>
          </cell>
          <cell r="E1302">
            <v>4.22</v>
          </cell>
          <cell r="F1302">
            <v>21.990000000000002</v>
          </cell>
        </row>
        <row r="1303">
          <cell r="A1303" t="str">
            <v>282077</v>
          </cell>
          <cell r="B1303" t="str">
            <v>Trinco de piso para porta em vidro temperado</v>
          </cell>
          <cell r="C1303" t="str">
            <v>un</v>
          </cell>
          <cell r="D1303">
            <v>98.73</v>
          </cell>
          <cell r="E1303">
            <v>4.22</v>
          </cell>
          <cell r="F1303">
            <v>102.95</v>
          </cell>
        </row>
        <row r="1304">
          <cell r="A1304" t="str">
            <v>282078</v>
          </cell>
          <cell r="B1304" t="str">
            <v>Fechadura externa com maçaneta tipo alavanca e cilindro, acabamento cor prata</v>
          </cell>
          <cell r="C1304" t="str">
            <v>un</v>
          </cell>
          <cell r="D1304">
            <v>131.4</v>
          </cell>
          <cell r="E1304">
            <v>37.25</v>
          </cell>
          <cell r="F1304">
            <v>168.65</v>
          </cell>
        </row>
        <row r="1305">
          <cell r="A1305" t="str">
            <v>282079</v>
          </cell>
          <cell r="B1305" t="str">
            <v>Barra antipânico com travamento horizontal e vertical para porta dupla, com fechadura - vãos de 1,70 a 2,60 m</v>
          </cell>
          <cell r="C1305" t="str">
            <v>cj</v>
          </cell>
          <cell r="D1305">
            <v>1955.13</v>
          </cell>
          <cell r="E1305">
            <v>113.7</v>
          </cell>
          <cell r="F1305">
            <v>2068.83</v>
          </cell>
        </row>
        <row r="1306">
          <cell r="A1306" t="str">
            <v>290102</v>
          </cell>
          <cell r="B1306" t="str">
            <v>Cantoneira em alumínio perfil sextavado</v>
          </cell>
          <cell r="C1306" t="str">
            <v>m</v>
          </cell>
          <cell r="D1306">
            <v>3.3000000000000003</v>
          </cell>
          <cell r="E1306">
            <v>7.5600000000000005</v>
          </cell>
          <cell r="F1306">
            <v>10.86</v>
          </cell>
        </row>
        <row r="1307">
          <cell r="A1307" t="str">
            <v>290103</v>
          </cell>
          <cell r="B1307" t="str">
            <v>Perfil em alumínio natural</v>
          </cell>
          <cell r="C1307" t="str">
            <v>kg</v>
          </cell>
          <cell r="D1307">
            <v>14.81</v>
          </cell>
          <cell r="E1307">
            <v>34.1</v>
          </cell>
          <cell r="F1307">
            <v>48.910000000000004</v>
          </cell>
        </row>
        <row r="1308">
          <cell r="A1308" t="str">
            <v>290104</v>
          </cell>
          <cell r="B1308" t="str">
            <v>Cantoneira em alumínio perfil ´Y´</v>
          </cell>
          <cell r="C1308" t="str">
            <v>m</v>
          </cell>
          <cell r="D1308">
            <v>4.34</v>
          </cell>
          <cell r="E1308">
            <v>7.61</v>
          </cell>
          <cell r="F1308">
            <v>11.950000000000001</v>
          </cell>
        </row>
        <row r="1309">
          <cell r="A1309" t="str">
            <v>290121</v>
          </cell>
          <cell r="B1309" t="str">
            <v>Cantoneira em aço galvanizado</v>
          </cell>
          <cell r="C1309" t="str">
            <v>kg</v>
          </cell>
          <cell r="D1309">
            <v>5.75</v>
          </cell>
          <cell r="E1309">
            <v>7.61</v>
          </cell>
          <cell r="F1309">
            <v>13.36</v>
          </cell>
        </row>
        <row r="1310">
          <cell r="A1310" t="str">
            <v>290123</v>
          </cell>
          <cell r="B1310" t="str">
            <v>Cantoneira e perfis em ferro</v>
          </cell>
          <cell r="C1310" t="str">
            <v>kg</v>
          </cell>
          <cell r="D1310">
            <v>3.67</v>
          </cell>
          <cell r="E1310">
            <v>7.61</v>
          </cell>
          <cell r="F1310">
            <v>11.28</v>
          </cell>
        </row>
        <row r="1311">
          <cell r="A1311" t="str">
            <v>290301</v>
          </cell>
          <cell r="B1311" t="str">
            <v>Cabo em aço galvanizado com alma de aço, diâmetro de 3/16´ (4,76 mm)</v>
          </cell>
          <cell r="C1311" t="str">
            <v>m</v>
          </cell>
          <cell r="D1311">
            <v>2.88</v>
          </cell>
          <cell r="E1311">
            <v>6.44</v>
          </cell>
          <cell r="F1311">
            <v>9.32</v>
          </cell>
        </row>
        <row r="1312">
          <cell r="A1312" t="str">
            <v>290302</v>
          </cell>
          <cell r="B1312" t="str">
            <v>Cabo em aço galvanizado com alma de aço, diâmetro de 5/16´ (7,94 mm)</v>
          </cell>
          <cell r="C1312" t="str">
            <v>m</v>
          </cell>
          <cell r="D1312">
            <v>5.3</v>
          </cell>
          <cell r="E1312">
            <v>6.44</v>
          </cell>
          <cell r="F1312">
            <v>11.74</v>
          </cell>
        </row>
        <row r="1313">
          <cell r="A1313" t="str">
            <v>290303</v>
          </cell>
          <cell r="B1313" t="str">
            <v>Cordoalha de aço galvanizado, diâmetro de 1/4´ (6,35 mm)</v>
          </cell>
          <cell r="C1313" t="str">
            <v>m</v>
          </cell>
          <cell r="D1313">
            <v>2.77</v>
          </cell>
          <cell r="E1313">
            <v>6.44</v>
          </cell>
          <cell r="F1313">
            <v>9.2100000000000009</v>
          </cell>
        </row>
        <row r="1314">
          <cell r="A1314" t="str">
            <v>290304</v>
          </cell>
          <cell r="B1314" t="str">
            <v>Cabo em aço galvanizado com alma de aço, diâmetro de 3/8´ (9,52 mm)</v>
          </cell>
          <cell r="C1314" t="str">
            <v>m</v>
          </cell>
          <cell r="D1314">
            <v>6.8100000000000005</v>
          </cell>
          <cell r="E1314">
            <v>6.44</v>
          </cell>
          <cell r="F1314">
            <v>13.25</v>
          </cell>
        </row>
        <row r="1315">
          <cell r="A1315" t="str">
            <v>292003</v>
          </cell>
          <cell r="B1315" t="str">
            <v>Alumínio liso para complementos e reparos</v>
          </cell>
          <cell r="C1315" t="str">
            <v>kg</v>
          </cell>
          <cell r="D1315">
            <v>20.079999999999998</v>
          </cell>
          <cell r="E1315">
            <v>7.7700000000000005</v>
          </cell>
          <cell r="F1315">
            <v>27.85</v>
          </cell>
        </row>
        <row r="1316">
          <cell r="A1316" t="str">
            <v>300101</v>
          </cell>
          <cell r="B1316" t="str">
            <v>Barra de apoio, para pessoas com mobilidade reduzida, em tubo de aço inoxidável de 1 1/2´</v>
          </cell>
          <cell r="C1316" t="str">
            <v>m</v>
          </cell>
          <cell r="D1316">
            <v>144.65</v>
          </cell>
          <cell r="E1316">
            <v>7.08</v>
          </cell>
          <cell r="F1316">
            <v>151.72999999999999</v>
          </cell>
        </row>
        <row r="1317">
          <cell r="A1317" t="str">
            <v>300102</v>
          </cell>
          <cell r="B1317" t="str">
            <v>Barra de apoio reta, para pessoas com mobilidade reduzida, em tubo de aço inoxidável de 1 1/2´ x 500 mm</v>
          </cell>
          <cell r="C1317" t="str">
            <v>un</v>
          </cell>
          <cell r="D1317">
            <v>91.48</v>
          </cell>
          <cell r="E1317">
            <v>6.44</v>
          </cell>
          <cell r="F1317">
            <v>97.92</v>
          </cell>
        </row>
        <row r="1318">
          <cell r="A1318" t="str">
            <v>300103</v>
          </cell>
          <cell r="B1318" t="str">
            <v>Barra de apoio reta, para pessoas com mobilidade reduzida, em tubo de aço inoxidável de 1 1/2´ x 800 mm</v>
          </cell>
          <cell r="C1318" t="str">
            <v>un</v>
          </cell>
          <cell r="D1318">
            <v>111.85000000000001</v>
          </cell>
          <cell r="E1318">
            <v>6.44</v>
          </cell>
          <cell r="F1318">
            <v>118.29</v>
          </cell>
        </row>
        <row r="1319">
          <cell r="A1319" t="str">
            <v>300104</v>
          </cell>
          <cell r="B1319" t="str">
            <v>Barra de apoio reta, para pessoas com mobilidade reduzida, em tubo de aço inoxidável de 1 1/2´ x 900 mm</v>
          </cell>
          <cell r="C1319" t="str">
            <v>un</v>
          </cell>
          <cell r="D1319">
            <v>131.38999999999999</v>
          </cell>
          <cell r="E1319">
            <v>6.44</v>
          </cell>
          <cell r="F1319">
            <v>137.83000000000001</v>
          </cell>
        </row>
        <row r="1320">
          <cell r="A1320" t="str">
            <v>300105</v>
          </cell>
          <cell r="B1320" t="str">
            <v>Barra de apoio em ângulo de 90°, para pessoas com mobilidade reduzida, em tubo de aço inoxidável de 1 1/2´ x 800 x 800 mm</v>
          </cell>
          <cell r="C1320" t="str">
            <v>un</v>
          </cell>
          <cell r="D1320">
            <v>227.92000000000002</v>
          </cell>
          <cell r="E1320">
            <v>6.44</v>
          </cell>
          <cell r="F1320">
            <v>234.36</v>
          </cell>
        </row>
        <row r="1321">
          <cell r="A1321" t="str">
            <v>300107</v>
          </cell>
          <cell r="B1321" t="str">
            <v>Barra de apoio reta, para pessoas com mobilidade reduzida, em tubo de alumínio, comprimento de 500 mm, acabamento com pintura epóxi</v>
          </cell>
          <cell r="C1321" t="str">
            <v>un</v>
          </cell>
          <cell r="D1321">
            <v>85.97</v>
          </cell>
          <cell r="E1321">
            <v>6.44</v>
          </cell>
          <cell r="F1321">
            <v>92.41</v>
          </cell>
        </row>
        <row r="1322">
          <cell r="A1322" t="str">
            <v>300108</v>
          </cell>
          <cell r="B1322" t="str">
            <v>Barra de apoio reta, para pessoas com mobilidade reduzida, em tubo de alumínio, comprimento de 800 mm, acabamento com pintura epóxi</v>
          </cell>
          <cell r="C1322" t="str">
            <v>un</v>
          </cell>
          <cell r="D1322">
            <v>106.09</v>
          </cell>
          <cell r="E1322">
            <v>6.44</v>
          </cell>
          <cell r="F1322">
            <v>112.53</v>
          </cell>
        </row>
        <row r="1323">
          <cell r="A1323" t="str">
            <v>300109</v>
          </cell>
          <cell r="B1323" t="str">
            <v>Barra de apoio, em ângulo de 90°, para pessoas com mobilidade reduzida, em tubo de alumínio de 800 x 800 mm, acabamento com pintura epóxi</v>
          </cell>
          <cell r="C1323" t="str">
            <v>un</v>
          </cell>
          <cell r="D1323">
            <v>213.87</v>
          </cell>
          <cell r="E1323">
            <v>6.44</v>
          </cell>
          <cell r="F1323">
            <v>220.31</v>
          </cell>
        </row>
        <row r="1324">
          <cell r="A1324" t="str">
            <v>300110</v>
          </cell>
          <cell r="B1324" t="str">
            <v>Barra de apoio reta, para pessoas com mobilidade reduzida, em tubo de alumínio, comprimento de 900 mm, acabamento com pintura epóxi</v>
          </cell>
          <cell r="C1324" t="str">
            <v>un</v>
          </cell>
          <cell r="D1324">
            <v>99.990000000000009</v>
          </cell>
          <cell r="E1324">
            <v>6.44</v>
          </cell>
          <cell r="F1324">
            <v>106.43</v>
          </cell>
        </row>
        <row r="1325">
          <cell r="A1325" t="str">
            <v>300111</v>
          </cell>
          <cell r="B1325" t="str">
            <v>Barra de proteção de sifão, para pessoas com mobilidade reduzida, em tubo de alumínio, acabamento com pintura epóxi</v>
          </cell>
          <cell r="C1325" t="str">
            <v>un</v>
          </cell>
          <cell r="D1325">
            <v>191</v>
          </cell>
          <cell r="E1325">
            <v>6.44</v>
          </cell>
          <cell r="F1325">
            <v>197.44</v>
          </cell>
        </row>
        <row r="1326">
          <cell r="A1326" t="str">
            <v>300112</v>
          </cell>
          <cell r="B1326" t="str">
            <v>Barra de apoio reta, para pessoas com mobilidade reduzida, em tubo de aço inoxidável de 1 1/4´ x 400 mm</v>
          </cell>
          <cell r="C1326" t="str">
            <v>un</v>
          </cell>
          <cell r="D1326">
            <v>85.53</v>
          </cell>
          <cell r="E1326">
            <v>6.44</v>
          </cell>
          <cell r="F1326">
            <v>91.97</v>
          </cell>
        </row>
        <row r="1327">
          <cell r="A1327" t="str">
            <v>300113</v>
          </cell>
          <cell r="B1327" t="str">
            <v>Barra de proteção para lavatório, para pessoas com mobilidade reduzida, em tubo de alumínio acabamento com pintura epóxi</v>
          </cell>
          <cell r="C1327" t="str">
            <v>un</v>
          </cell>
          <cell r="D1327">
            <v>363</v>
          </cell>
          <cell r="E1327">
            <v>10.74</v>
          </cell>
          <cell r="F1327">
            <v>373.74</v>
          </cell>
        </row>
        <row r="1328">
          <cell r="A1328" t="str">
            <v>300303</v>
          </cell>
          <cell r="B1328" t="str">
            <v>Bebedouro elétrico de pressão em aço inoxidável, capacidade de refrigeração de 06 l/h</v>
          </cell>
          <cell r="C1328" t="str">
            <v>un</v>
          </cell>
          <cell r="D1328">
            <v>1325.7</v>
          </cell>
          <cell r="E1328">
            <v>33.28</v>
          </cell>
          <cell r="F1328">
            <v>1358.98</v>
          </cell>
        </row>
        <row r="1329">
          <cell r="A1329" t="str">
            <v>300304</v>
          </cell>
          <cell r="B1329" t="str">
            <v>Bebedouro elétrico de pressão em aço inoxidável, capacidade de refrigeração de 16,6 l/h</v>
          </cell>
          <cell r="C1329" t="str">
            <v>un</v>
          </cell>
          <cell r="D1329">
            <v>1906.3600000000001</v>
          </cell>
          <cell r="E1329">
            <v>33.28</v>
          </cell>
          <cell r="F1329">
            <v>1939.64</v>
          </cell>
        </row>
        <row r="1330">
          <cell r="A1330" t="str">
            <v>300401</v>
          </cell>
          <cell r="B1330" t="str">
            <v>Revestimento em borracha sintética colorida de 5,0 mm, para sinalização tátil de alerta / direcional - assentamento argamassado</v>
          </cell>
          <cell r="C1330" t="str">
            <v>m²</v>
          </cell>
          <cell r="D1330">
            <v>147.29</v>
          </cell>
          <cell r="E1330">
            <v>11.8</v>
          </cell>
          <cell r="F1330">
            <v>159.09</v>
          </cell>
        </row>
        <row r="1331">
          <cell r="A1331" t="str">
            <v>300402</v>
          </cell>
          <cell r="B1331" t="str">
            <v>Revestimento em borracha sintética colorida de 5,0 mm, para sinalização tátil de alerta / direcional - colado</v>
          </cell>
          <cell r="C1331" t="str">
            <v>m²</v>
          </cell>
          <cell r="D1331">
            <v>113.51</v>
          </cell>
          <cell r="E1331">
            <v>4.93</v>
          </cell>
          <cell r="F1331">
            <v>118.44</v>
          </cell>
        </row>
        <row r="1332">
          <cell r="A1332" t="str">
            <v>300403</v>
          </cell>
          <cell r="B1332" t="str">
            <v>Piso em ladrilho hidráulico podotátil várias cores 25 x 25 x 2,5 cm, assentado com argamassa mista</v>
          </cell>
          <cell r="C1332" t="str">
            <v>m²</v>
          </cell>
          <cell r="D1332">
            <v>61.63</v>
          </cell>
          <cell r="E1332">
            <v>30.63</v>
          </cell>
          <cell r="F1332">
            <v>92.26</v>
          </cell>
        </row>
        <row r="1333">
          <cell r="A1333" t="str">
            <v>300404</v>
          </cell>
          <cell r="B1333" t="str">
            <v>Faixa em policarbonato para sinalização tátil fotoluminescente, para degraus, comprimento de 20 cm</v>
          </cell>
          <cell r="C1333" t="str">
            <v>un</v>
          </cell>
          <cell r="D1333">
            <v>2.8000000000000003</v>
          </cell>
          <cell r="E1333">
            <v>0.75</v>
          </cell>
          <cell r="F1333">
            <v>3.5500000000000003</v>
          </cell>
        </row>
        <row r="1334">
          <cell r="A1334" t="str">
            <v>300406</v>
          </cell>
          <cell r="B1334" t="str">
            <v>Revestimento em chapa de aço inoxidável para proteção de portas, altura de 40 cm</v>
          </cell>
          <cell r="C1334" t="str">
            <v>m</v>
          </cell>
          <cell r="D1334">
            <v>235.49</v>
          </cell>
          <cell r="E1334">
            <v>0</v>
          </cell>
          <cell r="F1334">
            <v>235.49</v>
          </cell>
        </row>
        <row r="1335">
          <cell r="A1335" t="str">
            <v>300407</v>
          </cell>
          <cell r="B1335" t="str">
            <v>Rejuntamento de piso em ladrilho hidráulico (25 x 25 x 2,5 cm) com argamassa industrializada para rejunte, juntas de 2 mm</v>
          </cell>
          <cell r="C1335" t="str">
            <v>m²</v>
          </cell>
          <cell r="D1335">
            <v>1.98</v>
          </cell>
          <cell r="E1335">
            <v>4.8499999999999996</v>
          </cell>
          <cell r="F1335">
            <v>6.83</v>
          </cell>
        </row>
        <row r="1336">
          <cell r="A1336" t="str">
            <v>300409</v>
          </cell>
          <cell r="B1336" t="str">
            <v>Sinalização visual de degraus com pintura esmalte epóxi, comprimento de 20 cm</v>
          </cell>
          <cell r="C1336" t="str">
            <v>un</v>
          </cell>
          <cell r="D1336">
            <v>0.26</v>
          </cell>
          <cell r="E1336">
            <v>7.08</v>
          </cell>
          <cell r="F1336">
            <v>7.34</v>
          </cell>
        </row>
        <row r="1337">
          <cell r="A1337" t="str">
            <v>300410</v>
          </cell>
          <cell r="B1337" t="str">
            <v>Piso tátil de concreto, alerta / direcional, intertravado, espessura de 6 cm, com rejunte em areia</v>
          </cell>
          <cell r="C1337" t="str">
            <v>m²</v>
          </cell>
          <cell r="D1337">
            <v>57.59</v>
          </cell>
          <cell r="E1337">
            <v>7.6400000000000006</v>
          </cell>
          <cell r="F1337">
            <v>65.23</v>
          </cell>
        </row>
        <row r="1338">
          <cell r="A1338" t="str">
            <v>300411</v>
          </cell>
          <cell r="B1338" t="str">
            <v>Revestimento em porcelanato antiderrapante de alerta / direcional, grupo de absorção BI-a, rejuntado</v>
          </cell>
          <cell r="C1338" t="str">
            <v>m²</v>
          </cell>
          <cell r="D1338">
            <v>337.01</v>
          </cell>
          <cell r="E1338">
            <v>19.2</v>
          </cell>
          <cell r="F1338">
            <v>356.21</v>
          </cell>
        </row>
        <row r="1339">
          <cell r="A1339" t="str">
            <v>300601</v>
          </cell>
          <cell r="B1339" t="str">
            <v>Placa para sinalização tátil (início ou final) em braille para corrimão</v>
          </cell>
          <cell r="C1339" t="str">
            <v>un</v>
          </cell>
          <cell r="D1339">
            <v>13.05</v>
          </cell>
          <cell r="E1339">
            <v>0.75</v>
          </cell>
          <cell r="F1339">
            <v>13.8</v>
          </cell>
        </row>
        <row r="1340">
          <cell r="A1340" t="str">
            <v>300602</v>
          </cell>
          <cell r="B1340" t="str">
            <v>Placa para sinalização tátil (pavimento) em braille para corrimão</v>
          </cell>
          <cell r="C1340" t="str">
            <v>un</v>
          </cell>
          <cell r="D1340">
            <v>13.05</v>
          </cell>
          <cell r="E1340">
            <v>0.75</v>
          </cell>
          <cell r="F1340">
            <v>13.8</v>
          </cell>
        </row>
        <row r="1341">
          <cell r="A1341" t="str">
            <v>300603</v>
          </cell>
          <cell r="B1341" t="str">
            <v>Anel de borracha para sinalização tátil para corrimão, diâmetro de 4,5 cm</v>
          </cell>
          <cell r="C1341" t="str">
            <v>un</v>
          </cell>
          <cell r="D1341">
            <v>21</v>
          </cell>
          <cell r="E1341">
            <v>0.75</v>
          </cell>
          <cell r="F1341">
            <v>21.75</v>
          </cell>
        </row>
        <row r="1342">
          <cell r="A1342" t="str">
            <v>300604</v>
          </cell>
          <cell r="B1342" t="str">
            <v>Sinalização com pictograma para vaga de estacionamento em tinta acrílica fosca, para pessoas com mobilidade reduzida</v>
          </cell>
          <cell r="C1342" t="str">
            <v>un</v>
          </cell>
          <cell r="D1342">
            <v>240.58</v>
          </cell>
          <cell r="E1342">
            <v>35.700000000000003</v>
          </cell>
          <cell r="F1342">
            <v>276.27999999999997</v>
          </cell>
        </row>
        <row r="1343">
          <cell r="A1343" t="str">
            <v>300605</v>
          </cell>
          <cell r="B1343" t="str">
            <v>Tinta acrílica para sinalização visual de piso, com acabamento microtexturizado e antiderrapante</v>
          </cell>
          <cell r="C1343" t="str">
            <v>m</v>
          </cell>
          <cell r="D1343">
            <v>17.55</v>
          </cell>
          <cell r="E1343">
            <v>10.73</v>
          </cell>
          <cell r="F1343">
            <v>28.28</v>
          </cell>
        </row>
        <row r="1344">
          <cell r="A1344" t="str">
            <v>300606</v>
          </cell>
          <cell r="B1344" t="str">
            <v>Sinalização de emergência visual e sonora</v>
          </cell>
          <cell r="C1344" t="str">
            <v>cj</v>
          </cell>
          <cell r="D1344">
            <v>660</v>
          </cell>
          <cell r="E1344">
            <v>11.370000000000001</v>
          </cell>
          <cell r="F1344">
            <v>671.37</v>
          </cell>
        </row>
        <row r="1345">
          <cell r="A1345" t="str">
            <v>300801</v>
          </cell>
          <cell r="B1345" t="str">
            <v>Bacia sifonada de louça sem tampa, para pessoas com mobilidade reduzida - 6 litros</v>
          </cell>
          <cell r="C1345" t="str">
            <v>un</v>
          </cell>
          <cell r="D1345">
            <v>421.40000000000003</v>
          </cell>
          <cell r="E1345">
            <v>28.580000000000002</v>
          </cell>
          <cell r="F1345">
            <v>449.98</v>
          </cell>
        </row>
        <row r="1346">
          <cell r="A1346" t="str">
            <v>300802</v>
          </cell>
          <cell r="B1346" t="str">
            <v>Assento para bacia sanitária com abertura frontal, para pessoas com mobilidade reduzida</v>
          </cell>
          <cell r="C1346" t="str">
            <v>un</v>
          </cell>
          <cell r="D1346">
            <v>499.01</v>
          </cell>
          <cell r="E1346">
            <v>1.41</v>
          </cell>
          <cell r="F1346">
            <v>500.42</v>
          </cell>
        </row>
        <row r="1347">
          <cell r="A1347" t="str">
            <v>300803</v>
          </cell>
          <cell r="B1347" t="str">
            <v>Assento articulado para banho, em alumínio com pintura epóxi de 700 x 450 mm</v>
          </cell>
          <cell r="C1347" t="str">
            <v>un</v>
          </cell>
          <cell r="D1347">
            <v>626.91999999999996</v>
          </cell>
          <cell r="E1347">
            <v>2.4300000000000002</v>
          </cell>
          <cell r="F1347">
            <v>629.35</v>
          </cell>
        </row>
        <row r="1348">
          <cell r="A1348" t="str">
            <v>300804</v>
          </cell>
          <cell r="B1348" t="str">
            <v>Lavatório de louça para canto sem coluna para pessoas com mobilidade reduzida</v>
          </cell>
          <cell r="C1348" t="str">
            <v>un</v>
          </cell>
          <cell r="D1348">
            <v>673.33</v>
          </cell>
          <cell r="E1348">
            <v>33.28</v>
          </cell>
          <cell r="F1348">
            <v>706.61</v>
          </cell>
        </row>
        <row r="1349">
          <cell r="A1349" t="str">
            <v>300805</v>
          </cell>
          <cell r="B1349" t="str">
            <v>Trocador acessível em MDF com revestimento em laminado melamínico de 180x80cm</v>
          </cell>
          <cell r="C1349" t="str">
            <v>un</v>
          </cell>
          <cell r="D1349">
            <v>967.88</v>
          </cell>
          <cell r="E1349">
            <v>171.9</v>
          </cell>
          <cell r="F1349">
            <v>1139.78</v>
          </cell>
        </row>
        <row r="1350">
          <cell r="A1350" t="str">
            <v>300806</v>
          </cell>
          <cell r="B1350" t="str">
            <v>Bacia sifonada de louça sem tampa, linha tradicional, para pessoas com mobilidade reduzida - 6 litros</v>
          </cell>
          <cell r="C1350" t="str">
            <v>un</v>
          </cell>
          <cell r="D1350">
            <v>415.19</v>
          </cell>
          <cell r="E1350">
            <v>28.580000000000002</v>
          </cell>
          <cell r="F1350">
            <v>443.77</v>
          </cell>
        </row>
        <row r="1351">
          <cell r="A1351" t="str">
            <v>301001</v>
          </cell>
          <cell r="B1351" t="str">
            <v>Fechadura com maçaneta para pessoas com mobilidade reduzida, em alumínio</v>
          </cell>
          <cell r="C1351" t="str">
            <v>un</v>
          </cell>
          <cell r="D1351">
            <v>555.82000000000005</v>
          </cell>
          <cell r="E1351">
            <v>31.310000000000002</v>
          </cell>
          <cell r="F1351">
            <v>587.13</v>
          </cell>
        </row>
        <row r="1352">
          <cell r="A1352" t="str">
            <v>301201</v>
          </cell>
          <cell r="B1352" t="str">
            <v>Rampa de acessibilidade pré-fabricada de concreto nas dimensões 2,20 x 1,86 x 1,20 m</v>
          </cell>
          <cell r="C1352" t="str">
            <v>un</v>
          </cell>
          <cell r="D1352">
            <v>568.13</v>
          </cell>
          <cell r="E1352">
            <v>43.550000000000004</v>
          </cell>
          <cell r="F1352">
            <v>611.67999999999995</v>
          </cell>
        </row>
        <row r="1353">
          <cell r="A1353" t="str">
            <v>301401</v>
          </cell>
          <cell r="B1353" t="str">
            <v>Elevador de uso restrito a pessoas com mobilidade reduzida com 02 paradas - uso interno em alvenaria</v>
          </cell>
          <cell r="C1353" t="str">
            <v>cj</v>
          </cell>
          <cell r="D1353">
            <v>53000</v>
          </cell>
          <cell r="E1353">
            <v>0</v>
          </cell>
          <cell r="F1353">
            <v>53000</v>
          </cell>
        </row>
        <row r="1354">
          <cell r="A1354" t="str">
            <v>301402</v>
          </cell>
          <cell r="B1354" t="str">
            <v>Elevador de uso restrito a pessoas com mobilidade reduzida com 03 paradas - uso interno em alvenaria</v>
          </cell>
          <cell r="C1354" t="str">
            <v>cj</v>
          </cell>
          <cell r="D1354">
            <v>56000</v>
          </cell>
          <cell r="E1354">
            <v>0</v>
          </cell>
          <cell r="F1354">
            <v>56000</v>
          </cell>
        </row>
        <row r="1355">
          <cell r="A1355" t="str">
            <v>301403</v>
          </cell>
          <cell r="B1355" t="str">
            <v>Plataforma para elevação até 2,00 m, nas dimensões de 900 x 1400 mm - percurso até 1,00 m de altura</v>
          </cell>
          <cell r="C1355" t="str">
            <v>cj</v>
          </cell>
          <cell r="D1355">
            <v>37066.5</v>
          </cell>
          <cell r="E1355">
            <v>0</v>
          </cell>
          <cell r="F1355">
            <v>37066.5</v>
          </cell>
        </row>
        <row r="1356">
          <cell r="A1356" t="str">
            <v>301404</v>
          </cell>
          <cell r="B1356" t="str">
            <v>Plataforma para elevação até 2,00 m, nas dimensões de 900 x 1400 mm - percurso superior a 1,00 m de altura</v>
          </cell>
          <cell r="C1356" t="str">
            <v>cj</v>
          </cell>
          <cell r="D1356">
            <v>38066.5</v>
          </cell>
          <cell r="E1356">
            <v>0</v>
          </cell>
          <cell r="F1356">
            <v>38066.5</v>
          </cell>
        </row>
        <row r="1357">
          <cell r="A1357" t="str">
            <v>320601</v>
          </cell>
          <cell r="B1357" t="str">
            <v>Lã de vidro e/ou lã de rocha com espessura de 1´</v>
          </cell>
          <cell r="C1357" t="str">
            <v>m²</v>
          </cell>
          <cell r="D1357">
            <v>8.34</v>
          </cell>
          <cell r="E1357">
            <v>1.94</v>
          </cell>
          <cell r="F1357">
            <v>10.28</v>
          </cell>
        </row>
        <row r="1358">
          <cell r="A1358" t="str">
            <v>320603</v>
          </cell>
          <cell r="B1358" t="str">
            <v>Lã de vidro e/ou lã de rocha com espessura de 2´</v>
          </cell>
          <cell r="C1358" t="str">
            <v>m²</v>
          </cell>
          <cell r="D1358">
            <v>13.17</v>
          </cell>
          <cell r="E1358">
            <v>1.94</v>
          </cell>
          <cell r="F1358">
            <v>15.11</v>
          </cell>
        </row>
        <row r="1359">
          <cell r="A1359" t="str">
            <v>320612</v>
          </cell>
          <cell r="B1359" t="str">
            <v>Argila expandida</v>
          </cell>
          <cell r="C1359" t="str">
            <v>m³</v>
          </cell>
          <cell r="D1359">
            <v>241.44</v>
          </cell>
          <cell r="E1359">
            <v>27.19</v>
          </cell>
          <cell r="F1359">
            <v>268.63</v>
          </cell>
        </row>
        <row r="1360">
          <cell r="A1360" t="str">
            <v>320613</v>
          </cell>
          <cell r="B1360" t="str">
            <v>Espuma flexível de poliuretano poliéter/poliéster para absorção acústica, espessura de 5,0 cm</v>
          </cell>
          <cell r="C1360" t="str">
            <v>m²</v>
          </cell>
          <cell r="D1360">
            <v>82.320000000000007</v>
          </cell>
          <cell r="E1360">
            <v>3.5500000000000003</v>
          </cell>
          <cell r="F1360">
            <v>85.87</v>
          </cell>
        </row>
        <row r="1361">
          <cell r="A1361" t="str">
            <v>320615</v>
          </cell>
          <cell r="B1361" t="str">
            <v>Lâmina refletiva revestida em alumínio nas duas faces, com reforço interno, para isolação térmica</v>
          </cell>
          <cell r="C1361" t="str">
            <v>m²</v>
          </cell>
          <cell r="D1361">
            <v>8.6999999999999993</v>
          </cell>
          <cell r="E1361">
            <v>5.1100000000000003</v>
          </cell>
          <cell r="F1361">
            <v>13.81</v>
          </cell>
        </row>
        <row r="1362">
          <cell r="A1362" t="str">
            <v>320623</v>
          </cell>
          <cell r="B1362" t="str">
            <v>Película de controle solar refletiva para aplicação em vidro</v>
          </cell>
          <cell r="C1362" t="str">
            <v>m²</v>
          </cell>
          <cell r="D1362">
            <v>29.810000000000002</v>
          </cell>
          <cell r="E1362">
            <v>0</v>
          </cell>
          <cell r="F1362">
            <v>29.810000000000002</v>
          </cell>
        </row>
        <row r="1363">
          <cell r="A1363" t="str">
            <v>320635</v>
          </cell>
          <cell r="B1363" t="str">
            <v>Membrana isolante térmica e impermeabilizante, acabamento em alumínio e coating acrílico</v>
          </cell>
          <cell r="C1363" t="str">
            <v>m²</v>
          </cell>
          <cell r="D1363">
            <v>8.02</v>
          </cell>
          <cell r="E1363">
            <v>5.1100000000000003</v>
          </cell>
          <cell r="F1363">
            <v>13.13</v>
          </cell>
        </row>
        <row r="1364">
          <cell r="A1364" t="str">
            <v>320704</v>
          </cell>
          <cell r="B1364" t="str">
            <v>Junta plástica de 3/4´ x 1/8´</v>
          </cell>
          <cell r="C1364" t="str">
            <v>m</v>
          </cell>
          <cell r="D1364">
            <v>0.97</v>
          </cell>
          <cell r="E1364">
            <v>3.2</v>
          </cell>
          <cell r="F1364">
            <v>4.17</v>
          </cell>
        </row>
        <row r="1365">
          <cell r="A1365" t="str">
            <v>320706</v>
          </cell>
          <cell r="B1365" t="str">
            <v>Junta de latão bitola de 1/8´</v>
          </cell>
          <cell r="C1365" t="str">
            <v>m</v>
          </cell>
          <cell r="D1365">
            <v>18.2</v>
          </cell>
          <cell r="E1365">
            <v>3.2</v>
          </cell>
          <cell r="F1365">
            <v>21.400000000000002</v>
          </cell>
        </row>
        <row r="1366">
          <cell r="A1366" t="str">
            <v>320709</v>
          </cell>
          <cell r="B1366" t="str">
            <v>Junta de dilatação ou vedação com mastique de silicone, 1,0 x 0,5 cm - inclusive guia de apoio em polietileno</v>
          </cell>
          <cell r="C1366" t="str">
            <v>m</v>
          </cell>
          <cell r="D1366">
            <v>4.3600000000000003</v>
          </cell>
          <cell r="E1366">
            <v>1.47</v>
          </cell>
          <cell r="F1366">
            <v>5.83</v>
          </cell>
        </row>
        <row r="1367">
          <cell r="A1367" t="str">
            <v>320711</v>
          </cell>
          <cell r="B1367" t="str">
            <v>Junta a base de asfalto oxidado a quente</v>
          </cell>
          <cell r="C1367" t="str">
            <v>cm³</v>
          </cell>
          <cell r="D1367">
            <v>0.03</v>
          </cell>
          <cell r="E1367">
            <v>0.03</v>
          </cell>
          <cell r="F1367">
            <v>0.06</v>
          </cell>
        </row>
        <row r="1368">
          <cell r="A1368" t="str">
            <v>320712</v>
          </cell>
          <cell r="B1368" t="str">
            <v>Mangueira plástica flexível para junta de dilatação</v>
          </cell>
          <cell r="C1368" t="str">
            <v>m</v>
          </cell>
          <cell r="D1368">
            <v>2.34</v>
          </cell>
          <cell r="E1368">
            <v>2.35</v>
          </cell>
          <cell r="F1368">
            <v>4.6900000000000004</v>
          </cell>
        </row>
        <row r="1369">
          <cell r="A1369" t="str">
            <v>320716</v>
          </cell>
          <cell r="B1369" t="str">
            <v>Junta de dilatação elástica a base de poliuretano</v>
          </cell>
          <cell r="C1369" t="str">
            <v>cm³</v>
          </cell>
          <cell r="D1369">
            <v>0.08</v>
          </cell>
          <cell r="E1369">
            <v>0.06</v>
          </cell>
          <cell r="F1369">
            <v>0.14000000000000001</v>
          </cell>
        </row>
        <row r="1370">
          <cell r="A1370" t="str">
            <v>320801</v>
          </cell>
          <cell r="B1370" t="str">
            <v>Junta estrutural com poliestireno expandido de alta densidade P-III, espessura de 10 mm</v>
          </cell>
          <cell r="C1370" t="str">
            <v>m²</v>
          </cell>
          <cell r="D1370">
            <v>5.0199999999999996</v>
          </cell>
          <cell r="E1370">
            <v>1.46</v>
          </cell>
          <cell r="F1370">
            <v>6.48</v>
          </cell>
        </row>
        <row r="1371">
          <cell r="A1371" t="str">
            <v>320803</v>
          </cell>
          <cell r="B1371" t="str">
            <v>Junta estrutural com poliestireno expandido de alta densidade P-III, espessura de 20 mm</v>
          </cell>
          <cell r="C1371" t="str">
            <v>m²</v>
          </cell>
          <cell r="D1371">
            <v>10.27</v>
          </cell>
          <cell r="E1371">
            <v>1.46</v>
          </cell>
          <cell r="F1371">
            <v>11.73</v>
          </cell>
        </row>
        <row r="1372">
          <cell r="A1372" t="str">
            <v>320805</v>
          </cell>
          <cell r="B1372" t="str">
            <v>Junta estrutural com perfilado termoplástico em PVC, perfil O-12</v>
          </cell>
          <cell r="C1372" t="str">
            <v>m</v>
          </cell>
          <cell r="D1372">
            <v>32.450000000000003</v>
          </cell>
          <cell r="E1372">
            <v>9.9700000000000006</v>
          </cell>
          <cell r="F1372">
            <v>42.42</v>
          </cell>
        </row>
        <row r="1373">
          <cell r="A1373" t="str">
            <v>320806</v>
          </cell>
          <cell r="B1373" t="str">
            <v>Junta estrutural com perfilado termoplástico em PVC, perfil O-22</v>
          </cell>
          <cell r="C1373" t="str">
            <v>m</v>
          </cell>
          <cell r="D1373">
            <v>42.02</v>
          </cell>
          <cell r="E1373">
            <v>9.9700000000000006</v>
          </cell>
          <cell r="F1373">
            <v>51.99</v>
          </cell>
        </row>
        <row r="1374">
          <cell r="A1374" t="str">
            <v>320807</v>
          </cell>
          <cell r="B1374" t="str">
            <v>Junta estrutural com perfil elastomérico para fissuras, painéis e estruturas em geral, movimentação máxima 15 mm</v>
          </cell>
          <cell r="C1374" t="str">
            <v>m</v>
          </cell>
          <cell r="D1374">
            <v>111.25</v>
          </cell>
          <cell r="E1374">
            <v>0</v>
          </cell>
          <cell r="F1374">
            <v>111.25</v>
          </cell>
        </row>
        <row r="1375">
          <cell r="A1375" t="str">
            <v>320809</v>
          </cell>
          <cell r="B1375" t="str">
            <v>Junta estrutural com perfil elastomérico para fissuras, painéis e estruturas em geral, movimentação máxima 30 mm</v>
          </cell>
          <cell r="C1375" t="str">
            <v>m</v>
          </cell>
          <cell r="D1375">
            <v>183.62</v>
          </cell>
          <cell r="E1375">
            <v>0</v>
          </cell>
          <cell r="F1375">
            <v>183.62</v>
          </cell>
        </row>
        <row r="1376">
          <cell r="A1376" t="str">
            <v>320810</v>
          </cell>
          <cell r="B1376" t="str">
            <v>Junta Jeene JJ 2540 VV com lábios poliméricos</v>
          </cell>
          <cell r="C1376" t="str">
            <v>m</v>
          </cell>
          <cell r="D1376">
            <v>440.3</v>
          </cell>
          <cell r="E1376">
            <v>4.8600000000000003</v>
          </cell>
          <cell r="F1376">
            <v>445.16</v>
          </cell>
        </row>
        <row r="1377">
          <cell r="A1377" t="str">
            <v>320811</v>
          </cell>
          <cell r="B1377" t="str">
            <v>Junta estrutural com perfil elastomérico e lábios poliméricos para obras de arte, movimentação máxima 40 mm</v>
          </cell>
          <cell r="C1377" t="str">
            <v>m</v>
          </cell>
          <cell r="D1377">
            <v>440.3</v>
          </cell>
          <cell r="E1377">
            <v>0</v>
          </cell>
          <cell r="F1377">
            <v>440.3</v>
          </cell>
        </row>
        <row r="1378">
          <cell r="A1378" t="str">
            <v>320813</v>
          </cell>
          <cell r="B1378" t="str">
            <v>Junta estrutural com perfil elastomérico e lábios poliméricos para obras de arte, movimentação máxima 55 mm</v>
          </cell>
          <cell r="C1378" t="str">
            <v>m</v>
          </cell>
          <cell r="D1378">
            <v>592.13</v>
          </cell>
          <cell r="E1378">
            <v>0</v>
          </cell>
          <cell r="F1378">
            <v>592.13</v>
          </cell>
        </row>
        <row r="1379">
          <cell r="A1379" t="str">
            <v>320816</v>
          </cell>
          <cell r="B1379" t="str">
            <v>Junta elástica estrutural de neoprene</v>
          </cell>
          <cell r="C1379" t="str">
            <v>m</v>
          </cell>
          <cell r="D1379">
            <v>139.9</v>
          </cell>
          <cell r="E1379">
            <v>0</v>
          </cell>
          <cell r="F1379">
            <v>139.9</v>
          </cell>
        </row>
        <row r="1380">
          <cell r="A1380" t="str">
            <v>320902</v>
          </cell>
          <cell r="B1380" t="str">
            <v>Chapa de aço em bitolas medias</v>
          </cell>
          <cell r="C1380" t="str">
            <v>kg</v>
          </cell>
          <cell r="D1380">
            <v>3.0300000000000002</v>
          </cell>
          <cell r="E1380">
            <v>6.42</v>
          </cell>
          <cell r="F1380">
            <v>9.4499999999999993</v>
          </cell>
        </row>
        <row r="1381">
          <cell r="A1381" t="str">
            <v>320904</v>
          </cell>
          <cell r="B1381" t="str">
            <v>Apoio em placa de neoprene fretado</v>
          </cell>
          <cell r="C1381" t="str">
            <v>dm³</v>
          </cell>
          <cell r="D1381">
            <v>84.15</v>
          </cell>
          <cell r="E1381">
            <v>4.28</v>
          </cell>
          <cell r="F1381">
            <v>88.43</v>
          </cell>
        </row>
        <row r="1382">
          <cell r="A1382" t="str">
            <v>321005</v>
          </cell>
          <cell r="B1382" t="str">
            <v>Proteção anticorrosiva, a base de resina epóxi com alcatrão, para ramais sob a terra, com DN até 1´</v>
          </cell>
          <cell r="C1382" t="str">
            <v>m</v>
          </cell>
          <cell r="D1382">
            <v>1.8</v>
          </cell>
          <cell r="E1382">
            <v>1.31</v>
          </cell>
          <cell r="F1382">
            <v>3.11</v>
          </cell>
        </row>
        <row r="1383">
          <cell r="A1383" t="str">
            <v>321006</v>
          </cell>
          <cell r="B1383" t="str">
            <v>Proteção anticorrosiva, a base de resina epóxi com alcatrão, para ramais sob a terra, com DN acima de 1´ até 2´</v>
          </cell>
          <cell r="C1383" t="str">
            <v>m</v>
          </cell>
          <cell r="D1383">
            <v>3.6</v>
          </cell>
          <cell r="E1383">
            <v>2.63</v>
          </cell>
          <cell r="F1383">
            <v>6.23</v>
          </cell>
        </row>
        <row r="1384">
          <cell r="A1384" t="str">
            <v>321007</v>
          </cell>
          <cell r="B1384" t="str">
            <v>Proteção anticorrosiva, a base de resina epóxi com alcatrão, para ramais sob a terra, com DN acima de 2´ até 3´</v>
          </cell>
          <cell r="C1384" t="str">
            <v>m</v>
          </cell>
          <cell r="D1384">
            <v>5.39</v>
          </cell>
          <cell r="E1384">
            <v>3.95</v>
          </cell>
          <cell r="F1384">
            <v>9.34</v>
          </cell>
        </row>
        <row r="1385">
          <cell r="A1385" t="str">
            <v>321008</v>
          </cell>
          <cell r="B1385" t="str">
            <v>Proteção anticorrosiva, a base de resina epóxi com alcatrão, para ramais sob a terra, com DN acima de 3´ até 4´</v>
          </cell>
          <cell r="C1385" t="str">
            <v>m</v>
          </cell>
          <cell r="D1385">
            <v>7.19</v>
          </cell>
          <cell r="E1385">
            <v>5.26</v>
          </cell>
          <cell r="F1385">
            <v>12.450000000000001</v>
          </cell>
        </row>
        <row r="1386">
          <cell r="A1386" t="str">
            <v>321009</v>
          </cell>
          <cell r="B1386" t="str">
            <v>Proteção anticorrosiva, com fita adesiva, para ramais sob a terra, com DN até 1´</v>
          </cell>
          <cell r="C1386" t="str">
            <v>m</v>
          </cell>
          <cell r="D1386">
            <v>9.66</v>
          </cell>
          <cell r="E1386">
            <v>0.78</v>
          </cell>
          <cell r="F1386">
            <v>10.44</v>
          </cell>
        </row>
        <row r="1387">
          <cell r="A1387" t="str">
            <v>321010</v>
          </cell>
          <cell r="B1387" t="str">
            <v>Proteção anticorrosiva, com fita adesiva, para ramais sob a terra, com DN acima de 1´ até 2´</v>
          </cell>
          <cell r="C1387" t="str">
            <v>m</v>
          </cell>
          <cell r="D1387">
            <v>17.43</v>
          </cell>
          <cell r="E1387">
            <v>1.1000000000000001</v>
          </cell>
          <cell r="F1387">
            <v>18.53</v>
          </cell>
        </row>
        <row r="1388">
          <cell r="A1388" t="str">
            <v>321011</v>
          </cell>
          <cell r="B1388" t="str">
            <v>Proteção anticorrosiva, com fita adesiva, para ramais sob a terra, com DN acima de 2´ até 3´</v>
          </cell>
          <cell r="C1388" t="str">
            <v>m</v>
          </cell>
          <cell r="D1388">
            <v>25.650000000000002</v>
          </cell>
          <cell r="E1388">
            <v>1.41</v>
          </cell>
          <cell r="F1388">
            <v>27.060000000000002</v>
          </cell>
        </row>
        <row r="1389">
          <cell r="A1389" t="str">
            <v>321012</v>
          </cell>
          <cell r="B1389" t="str">
            <v>Proteção anticorrosiva, com fita adesiva, para ramais sob a terra, com DN acima de 3´ até 4´</v>
          </cell>
          <cell r="C1389" t="str">
            <v>m</v>
          </cell>
          <cell r="D1389">
            <v>32.979999999999997</v>
          </cell>
          <cell r="E1389">
            <v>1.72</v>
          </cell>
          <cell r="F1389">
            <v>34.700000000000003</v>
          </cell>
        </row>
        <row r="1390">
          <cell r="A1390" t="str">
            <v>321014</v>
          </cell>
          <cell r="B1390" t="str">
            <v>Proteção anticorrosiva, com fita adesiva, para ramais sob a terra, com DN acima de 5´ até 6´</v>
          </cell>
          <cell r="C1390" t="str">
            <v>m</v>
          </cell>
          <cell r="D1390">
            <v>48.6</v>
          </cell>
          <cell r="E1390">
            <v>3.62</v>
          </cell>
          <cell r="F1390">
            <v>52.22</v>
          </cell>
        </row>
        <row r="1391">
          <cell r="A1391" t="str">
            <v>321016</v>
          </cell>
          <cell r="B1391" t="str">
            <v>Proteção anticorrosiva, a base de resina epóxi com alcatrão, para ramais sob a terra, com DN acima de 5´ até 6´</v>
          </cell>
          <cell r="C1391" t="str">
            <v>m</v>
          </cell>
          <cell r="D1391">
            <v>10.790000000000001</v>
          </cell>
          <cell r="E1391">
            <v>7.9</v>
          </cell>
          <cell r="F1391">
            <v>18.690000000000001</v>
          </cell>
        </row>
        <row r="1392">
          <cell r="A1392" t="str">
            <v>321101</v>
          </cell>
          <cell r="B1392" t="str">
            <v>Calha isolante com lã de vidro e/ou lã de rocha, espessura de 1´, para tubulação de 2´</v>
          </cell>
          <cell r="C1392" t="str">
            <v>m</v>
          </cell>
          <cell r="D1392">
            <v>14.700000000000001</v>
          </cell>
          <cell r="E1392">
            <v>5.49</v>
          </cell>
          <cell r="F1392">
            <v>20.190000000000001</v>
          </cell>
        </row>
        <row r="1393">
          <cell r="A1393" t="str">
            <v>321102</v>
          </cell>
          <cell r="B1393" t="str">
            <v>Calha isolante com lã de vidro e/ou lã de rocha, espessura de 1´, para tubulação de 1 1/2´</v>
          </cell>
          <cell r="C1393" t="str">
            <v>m</v>
          </cell>
          <cell r="D1393">
            <v>13.05</v>
          </cell>
          <cell r="E1393">
            <v>5.49</v>
          </cell>
          <cell r="F1393">
            <v>18.54</v>
          </cell>
        </row>
        <row r="1394">
          <cell r="A1394" t="str">
            <v>321103</v>
          </cell>
          <cell r="B1394" t="str">
            <v>Calha isolante com lã de vidro e/ou lã de rocha, espessura de 1´, para tubulação de 1´</v>
          </cell>
          <cell r="C1394" t="str">
            <v>m</v>
          </cell>
          <cell r="D1394">
            <v>10.99</v>
          </cell>
          <cell r="E1394">
            <v>5.49</v>
          </cell>
          <cell r="F1394">
            <v>16.48</v>
          </cell>
        </row>
        <row r="1395">
          <cell r="A1395" t="str">
            <v>321104</v>
          </cell>
          <cell r="B1395" t="str">
            <v>Calha isolante com lã de vidro e/ou lã de rocha, espessura de 1´, para tubulação de 3/4´</v>
          </cell>
          <cell r="C1395" t="str">
            <v>m</v>
          </cell>
          <cell r="D1395">
            <v>10.6</v>
          </cell>
          <cell r="E1395">
            <v>5.49</v>
          </cell>
          <cell r="F1395">
            <v>16.09</v>
          </cell>
        </row>
        <row r="1396">
          <cell r="A1396" t="str">
            <v>321105</v>
          </cell>
          <cell r="B1396" t="str">
            <v>Calha isolante com lã de vidro e/ou lã de rocha, espessura de 1´, para tubulação de 1/2´</v>
          </cell>
          <cell r="C1396" t="str">
            <v>m</v>
          </cell>
          <cell r="D1396">
            <v>9.5500000000000007</v>
          </cell>
          <cell r="E1396">
            <v>5.49</v>
          </cell>
          <cell r="F1396">
            <v>15.040000000000001</v>
          </cell>
        </row>
        <row r="1397">
          <cell r="A1397" t="str">
            <v>321106</v>
          </cell>
          <cell r="B1397" t="str">
            <v>Calha isolante com lã de vidro e/ou lã de rocha, espessura de 1´, para tubulação de 1 1/4´</v>
          </cell>
          <cell r="C1397" t="str">
            <v>m</v>
          </cell>
          <cell r="D1397">
            <v>11.94</v>
          </cell>
          <cell r="E1397">
            <v>5.49</v>
          </cell>
          <cell r="F1397">
            <v>17.43</v>
          </cell>
        </row>
        <row r="1398">
          <cell r="A1398" t="str">
            <v>321107</v>
          </cell>
          <cell r="B1398" t="str">
            <v>Calha isolante com lã de vidro e/ou lã de rocha, espessura de 1´, para tubulação de 2 1/2´</v>
          </cell>
          <cell r="C1398" t="str">
            <v>m</v>
          </cell>
          <cell r="D1398">
            <v>17.73</v>
          </cell>
          <cell r="E1398">
            <v>5.49</v>
          </cell>
          <cell r="F1398">
            <v>23.22</v>
          </cell>
        </row>
        <row r="1399">
          <cell r="A1399" t="str">
            <v>321108</v>
          </cell>
          <cell r="B1399" t="str">
            <v>Calha isolante com lã de vidro e/ou lã de rocha, espessura de 1´, para tubulação de 3´</v>
          </cell>
          <cell r="C1399" t="str">
            <v>m</v>
          </cell>
          <cell r="D1399">
            <v>20.38</v>
          </cell>
          <cell r="E1399">
            <v>5.49</v>
          </cell>
          <cell r="F1399">
            <v>25.87</v>
          </cell>
        </row>
        <row r="1400">
          <cell r="A1400" t="str">
            <v>321109</v>
          </cell>
          <cell r="B1400" t="str">
            <v>Calha isolante com lã de vidro e/ou lã de rocha, espessura de 1´, para tubulação de 4´</v>
          </cell>
          <cell r="C1400" t="str">
            <v>m</v>
          </cell>
          <cell r="D1400">
            <v>23.27</v>
          </cell>
          <cell r="E1400">
            <v>5.49</v>
          </cell>
          <cell r="F1400">
            <v>28.76</v>
          </cell>
        </row>
        <row r="1401">
          <cell r="A1401" t="str">
            <v>321115</v>
          </cell>
          <cell r="B1401" t="str">
            <v>Proteção para isolamento térmico em alumínio</v>
          </cell>
          <cell r="C1401" t="str">
            <v>m²</v>
          </cell>
          <cell r="D1401">
            <v>12.72</v>
          </cell>
          <cell r="E1401">
            <v>5.49</v>
          </cell>
          <cell r="F1401">
            <v>18.21</v>
          </cell>
        </row>
        <row r="1402">
          <cell r="A1402" t="str">
            <v>321120</v>
          </cell>
          <cell r="B1402" t="str">
            <v>Isolamento térmico em polietileno expandido, espessura de 5 mm, para tubulação de 1/2´ (15 mm)</v>
          </cell>
          <cell r="C1402" t="str">
            <v>m</v>
          </cell>
          <cell r="D1402">
            <v>0.56999999999999995</v>
          </cell>
          <cell r="E1402">
            <v>5.49</v>
          </cell>
          <cell r="F1402">
            <v>6.0600000000000005</v>
          </cell>
        </row>
        <row r="1403">
          <cell r="A1403" t="str">
            <v>321121</v>
          </cell>
          <cell r="B1403" t="str">
            <v>Isolamento térmico em polietileno expandido, espessura de 5 mm, para tubulação de 3/4´ (22 mm)</v>
          </cell>
          <cell r="C1403" t="str">
            <v>m</v>
          </cell>
          <cell r="D1403">
            <v>0.9</v>
          </cell>
          <cell r="E1403">
            <v>5.49</v>
          </cell>
          <cell r="F1403">
            <v>6.3900000000000006</v>
          </cell>
        </row>
        <row r="1404">
          <cell r="A1404" t="str">
            <v>321122</v>
          </cell>
          <cell r="B1404" t="str">
            <v>Isolamento térmico em polietileno expandido, espessura de 5 mm, para tubulação de 1´ (28 mm)</v>
          </cell>
          <cell r="C1404" t="str">
            <v>m</v>
          </cell>
          <cell r="D1404">
            <v>1.19</v>
          </cell>
          <cell r="E1404">
            <v>5.49</v>
          </cell>
          <cell r="F1404">
            <v>6.68</v>
          </cell>
        </row>
        <row r="1405">
          <cell r="A1405" t="str">
            <v>321123</v>
          </cell>
          <cell r="B1405" t="str">
            <v>Isolamento térmico em polietileno expandido, espessura de 10 mm, para tubulação de 1 1/4´ (35 mm)</v>
          </cell>
          <cell r="C1405" t="str">
            <v>m</v>
          </cell>
          <cell r="D1405">
            <v>3.0100000000000002</v>
          </cell>
          <cell r="E1405">
            <v>5.49</v>
          </cell>
          <cell r="F1405">
            <v>8.5</v>
          </cell>
        </row>
        <row r="1406">
          <cell r="A1406" t="str">
            <v>321124</v>
          </cell>
          <cell r="B1406" t="str">
            <v>Isolamento térmico em polietileno expandido, espessura de 10 mm, para tubulação de 1 1/2´ (42 mm)</v>
          </cell>
          <cell r="C1406" t="str">
            <v>m</v>
          </cell>
          <cell r="D1406">
            <v>3.67</v>
          </cell>
          <cell r="E1406">
            <v>5.49</v>
          </cell>
          <cell r="F1406">
            <v>9.16</v>
          </cell>
        </row>
        <row r="1407">
          <cell r="A1407" t="str">
            <v>321125</v>
          </cell>
          <cell r="B1407" t="str">
            <v>Isolamento térmico em polietileno expandido, espessura de 10 mm, para tubulação de 2´ (54 mm)</v>
          </cell>
          <cell r="C1407" t="str">
            <v>m</v>
          </cell>
          <cell r="D1407">
            <v>4.29</v>
          </cell>
          <cell r="E1407">
            <v>5.49</v>
          </cell>
          <cell r="F1407">
            <v>9.7799999999999994</v>
          </cell>
        </row>
        <row r="1408">
          <cell r="A1408" t="str">
            <v>321126</v>
          </cell>
          <cell r="B1408" t="str">
            <v>Isolamento térmico em polietileno expandido, espessura de 10 mm, para tubulação de 2 1/2´ (66 mm)</v>
          </cell>
          <cell r="C1408" t="str">
            <v>m</v>
          </cell>
          <cell r="D1408">
            <v>5.72</v>
          </cell>
          <cell r="E1408">
            <v>5.49</v>
          </cell>
          <cell r="F1408">
            <v>11.21</v>
          </cell>
        </row>
        <row r="1409">
          <cell r="A1409" t="str">
            <v>321127</v>
          </cell>
          <cell r="B1409" t="str">
            <v>Isolamento térmico em espuma elastomérica, espessura de 9 a 12 mm, para tubulação de 1/4´ (cobre)</v>
          </cell>
          <cell r="C1409" t="str">
            <v>m</v>
          </cell>
          <cell r="D1409">
            <v>3.13</v>
          </cell>
          <cell r="E1409">
            <v>5.49</v>
          </cell>
          <cell r="F1409">
            <v>8.6199999999999992</v>
          </cell>
        </row>
        <row r="1410">
          <cell r="A1410" t="str">
            <v>321128</v>
          </cell>
          <cell r="B1410" t="str">
            <v>Isolamento térmico em espuma elastomérica, espessura de 9 a 12 mm, para tubulação de 1/2´ (cobre)</v>
          </cell>
          <cell r="C1410" t="str">
            <v>m</v>
          </cell>
          <cell r="D1410">
            <v>3.3000000000000003</v>
          </cell>
          <cell r="E1410">
            <v>5.49</v>
          </cell>
          <cell r="F1410">
            <v>8.7899999999999991</v>
          </cell>
        </row>
        <row r="1411">
          <cell r="A1411" t="str">
            <v>321129</v>
          </cell>
          <cell r="B1411" t="str">
            <v>Isolamento térmico em espuma elastomérica, espessura de 9 a 12 mm, para tubulação de 5/8´ (cobre) ou 1/4´ (ferro)</v>
          </cell>
          <cell r="C1411" t="str">
            <v>m</v>
          </cell>
          <cell r="D1411">
            <v>3.62</v>
          </cell>
          <cell r="E1411">
            <v>5.49</v>
          </cell>
          <cell r="F1411">
            <v>9.11</v>
          </cell>
        </row>
        <row r="1412">
          <cell r="A1412" t="str">
            <v>321130</v>
          </cell>
          <cell r="B1412" t="str">
            <v>Isolamento térmico em espuma elastomérica, espessura de 9 a 12 mm, para tubulação de 1´ (cobre)</v>
          </cell>
          <cell r="C1412" t="str">
            <v>m</v>
          </cell>
          <cell r="D1412">
            <v>4.4400000000000004</v>
          </cell>
          <cell r="E1412">
            <v>5.49</v>
          </cell>
          <cell r="F1412">
            <v>9.93</v>
          </cell>
        </row>
        <row r="1413">
          <cell r="A1413" t="str">
            <v>321131</v>
          </cell>
          <cell r="B1413" t="str">
            <v>Isolamento térmico em espuma elastomérica, espessura de 19 a 26 mm, para tubulação de 7/8´ (cobre) ou 1/2´ (ferro)</v>
          </cell>
          <cell r="C1413" t="str">
            <v>m</v>
          </cell>
          <cell r="D1413">
            <v>8.7899999999999991</v>
          </cell>
          <cell r="E1413">
            <v>5.49</v>
          </cell>
          <cell r="F1413">
            <v>14.280000000000001</v>
          </cell>
        </row>
        <row r="1414">
          <cell r="A1414" t="str">
            <v>321132</v>
          </cell>
          <cell r="B1414" t="str">
            <v>Isolamento térmico em espuma elastomérica, espessura de 19 a 26 mm, para tubulação de 1 1/8´ (cobre) ou 3/4´ (ferro)</v>
          </cell>
          <cell r="C1414" t="str">
            <v>m</v>
          </cell>
          <cell r="D1414">
            <v>10.61</v>
          </cell>
          <cell r="E1414">
            <v>5.49</v>
          </cell>
          <cell r="F1414">
            <v>16.100000000000001</v>
          </cell>
        </row>
        <row r="1415">
          <cell r="A1415" t="str">
            <v>321133</v>
          </cell>
          <cell r="B1415" t="str">
            <v>Isolamento térmico em espuma elastomérica, espessura de 19 a 26 mm, para tubulação de 1 3/8´ (cobre) ou 1´ (ferro)</v>
          </cell>
          <cell r="C1415" t="str">
            <v>m</v>
          </cell>
          <cell r="D1415">
            <v>12.370000000000001</v>
          </cell>
          <cell r="E1415">
            <v>5.49</v>
          </cell>
          <cell r="F1415">
            <v>17.86</v>
          </cell>
        </row>
        <row r="1416">
          <cell r="A1416" t="str">
            <v>321134</v>
          </cell>
          <cell r="B1416" t="str">
            <v>Isolamento térmico em espuma elastomérica, espessura de 19 a 26 mm, para tubulação de 1 5/8´ (cobre) ou 1 1/4´ (ferro)</v>
          </cell>
          <cell r="C1416" t="str">
            <v>m</v>
          </cell>
          <cell r="D1416">
            <v>14.66</v>
          </cell>
          <cell r="E1416">
            <v>5.49</v>
          </cell>
          <cell r="F1416">
            <v>20.149999999999999</v>
          </cell>
        </row>
        <row r="1417">
          <cell r="A1417" t="str">
            <v>321135</v>
          </cell>
          <cell r="B1417" t="str">
            <v>Isolamento térmico em espuma elastomérica, espessura de 19 a 26 mm, para tubulação de 1 1/2´ (ferro)</v>
          </cell>
          <cell r="C1417" t="str">
            <v>m</v>
          </cell>
          <cell r="D1417">
            <v>16.59</v>
          </cell>
          <cell r="E1417">
            <v>5.49</v>
          </cell>
          <cell r="F1417">
            <v>22.080000000000002</v>
          </cell>
        </row>
        <row r="1418">
          <cell r="A1418" t="str">
            <v>321136</v>
          </cell>
          <cell r="B1418" t="str">
            <v>Isolamento térmico em espuma elastomérica, espessura de 19 a 26 mm, para tubulação de 2´ (ferro)</v>
          </cell>
          <cell r="C1418" t="str">
            <v>m</v>
          </cell>
          <cell r="D1418">
            <v>20</v>
          </cell>
          <cell r="E1418">
            <v>5.49</v>
          </cell>
          <cell r="F1418">
            <v>25.490000000000002</v>
          </cell>
        </row>
        <row r="1419">
          <cell r="A1419" t="str">
            <v>321137</v>
          </cell>
          <cell r="B1419" t="str">
            <v>Isolamento térmico em espuma elastomérica, espessura de 19 a 26 mm, para tubulação de 2 1/2´ (ferro)</v>
          </cell>
          <cell r="C1419" t="str">
            <v>m</v>
          </cell>
          <cell r="D1419">
            <v>24.94</v>
          </cell>
          <cell r="E1419">
            <v>5.49</v>
          </cell>
          <cell r="F1419">
            <v>30.43</v>
          </cell>
        </row>
        <row r="1420">
          <cell r="A1420" t="str">
            <v>321138</v>
          </cell>
          <cell r="B1420" t="str">
            <v>Isolamento térmico em espuma elastomérica, espessura de 19 a 26 mm, para tubulação de 3 1/2´ (cobre) ou 3´ (ferro)</v>
          </cell>
          <cell r="C1420" t="str">
            <v>m</v>
          </cell>
          <cell r="D1420">
            <v>28.05</v>
          </cell>
          <cell r="E1420">
            <v>5.49</v>
          </cell>
          <cell r="F1420">
            <v>33.54</v>
          </cell>
        </row>
        <row r="1421">
          <cell r="A1421" t="str">
            <v>321139</v>
          </cell>
          <cell r="B1421" t="str">
            <v>Isolamento térmico em espuma elastomérica, espessura de 19 a 26 mm, para tubulação de 4´ (ferro)</v>
          </cell>
          <cell r="C1421" t="str">
            <v>m</v>
          </cell>
          <cell r="D1421">
            <v>36.880000000000003</v>
          </cell>
          <cell r="E1421">
            <v>5.49</v>
          </cell>
          <cell r="F1421">
            <v>42.37</v>
          </cell>
        </row>
        <row r="1422">
          <cell r="A1422" t="str">
            <v>321140</v>
          </cell>
          <cell r="B1422" t="str">
            <v>Isolamento térmico em espuma elastomérica, espessura de 19 a 26 mm, para tubulação de 5´ (ferro)</v>
          </cell>
          <cell r="C1422" t="str">
            <v>m</v>
          </cell>
          <cell r="D1422">
            <v>46.4</v>
          </cell>
          <cell r="E1422">
            <v>5.49</v>
          </cell>
          <cell r="F1422">
            <v>51.89</v>
          </cell>
        </row>
        <row r="1423">
          <cell r="A1423" t="str">
            <v>321141</v>
          </cell>
          <cell r="B1423" t="str">
            <v>Isolamento térmico em espuma elastomérica, espessura de 19 a 26 mm, para tubulação de 6´ (ferro)</v>
          </cell>
          <cell r="C1423" t="str">
            <v>m</v>
          </cell>
          <cell r="D1423">
            <v>58.25</v>
          </cell>
          <cell r="E1423">
            <v>5.49</v>
          </cell>
          <cell r="F1423">
            <v>63.74</v>
          </cell>
        </row>
        <row r="1424">
          <cell r="A1424" t="str">
            <v>321142</v>
          </cell>
          <cell r="B1424" t="str">
            <v>Manta em espuma elastomérica, espessura de 19 a 26 mm, para isolamento térmico de tubulação acima de 6´</v>
          </cell>
          <cell r="C1424" t="str">
            <v>m²</v>
          </cell>
          <cell r="D1424">
            <v>82.69</v>
          </cell>
          <cell r="E1424">
            <v>9.98</v>
          </cell>
          <cell r="F1424">
            <v>92.67</v>
          </cell>
        </row>
        <row r="1425">
          <cell r="A1425" t="str">
            <v>321503</v>
          </cell>
          <cell r="B1425" t="str">
            <v>Impermeabilização em manta asfáltica com armadura, tipo III-B, espessura de 3 mm</v>
          </cell>
          <cell r="C1425" t="str">
            <v>m²</v>
          </cell>
          <cell r="D1425">
            <v>26.97</v>
          </cell>
          <cell r="E1425">
            <v>9.36</v>
          </cell>
          <cell r="F1425">
            <v>36.33</v>
          </cell>
        </row>
        <row r="1426">
          <cell r="A1426" t="str">
            <v>321504</v>
          </cell>
          <cell r="B1426" t="str">
            <v>Impermeabilização em manta asfáltica com armadura, tipo III-B, espessura de 4 mm</v>
          </cell>
          <cell r="C1426" t="str">
            <v>m²</v>
          </cell>
          <cell r="D1426">
            <v>29.560000000000002</v>
          </cell>
          <cell r="E1426">
            <v>9.36</v>
          </cell>
          <cell r="F1426">
            <v>38.92</v>
          </cell>
        </row>
        <row r="1427">
          <cell r="A1427" t="str">
            <v>321505</v>
          </cell>
          <cell r="B1427" t="str">
            <v>Impermeabilização em manta asfáltica plastomérica com armadura, tipo III, espessura de 3 mm, face exposta em ardósia cinza</v>
          </cell>
          <cell r="C1427" t="str">
            <v>m²</v>
          </cell>
          <cell r="D1427">
            <v>33.69</v>
          </cell>
          <cell r="E1427">
            <v>9.36</v>
          </cell>
          <cell r="F1427">
            <v>43.050000000000004</v>
          </cell>
        </row>
        <row r="1428">
          <cell r="A1428" t="str">
            <v>321508</v>
          </cell>
          <cell r="B1428" t="str">
            <v>Impermeabilização em manta asfáltica tipo III-B, espessura de 3 mm, face exposta em geotêxtil, com membrana acrílica</v>
          </cell>
          <cell r="C1428" t="str">
            <v>m²</v>
          </cell>
          <cell r="D1428">
            <v>64.37</v>
          </cell>
          <cell r="E1428">
            <v>11.78</v>
          </cell>
          <cell r="F1428">
            <v>76.150000000000006</v>
          </cell>
        </row>
        <row r="1429">
          <cell r="A1429" t="str">
            <v>321510</v>
          </cell>
          <cell r="B1429" t="str">
            <v>Impermeabilização em manta asfáltica plastomérica com armadura, tipo III, espessura de 4 mm, face exposta em geotêxtil com membrana acrílica</v>
          </cell>
          <cell r="C1429" t="str">
            <v>m²</v>
          </cell>
          <cell r="D1429">
            <v>66.55</v>
          </cell>
          <cell r="E1429">
            <v>11.78</v>
          </cell>
          <cell r="F1429">
            <v>78.33</v>
          </cell>
        </row>
        <row r="1430">
          <cell r="A1430" t="str">
            <v>321524</v>
          </cell>
          <cell r="B1430" t="str">
            <v>Impermeabilização com manta asfáltica tipo III, anti raiz, espessura de 4 mm</v>
          </cell>
          <cell r="C1430" t="str">
            <v>m²</v>
          </cell>
          <cell r="D1430">
            <v>76.16</v>
          </cell>
          <cell r="E1430">
            <v>0</v>
          </cell>
          <cell r="F1430">
            <v>76.16</v>
          </cell>
        </row>
        <row r="1431">
          <cell r="A1431" t="str">
            <v>321601</v>
          </cell>
          <cell r="B1431" t="str">
            <v>Impermeabilização em pintura de asfalto oxidado com solventes orgânicos, sobre massa</v>
          </cell>
          <cell r="C1431" t="str">
            <v>m²</v>
          </cell>
          <cell r="D1431">
            <v>3.6</v>
          </cell>
          <cell r="E1431">
            <v>3.88</v>
          </cell>
          <cell r="F1431">
            <v>7.48</v>
          </cell>
        </row>
        <row r="1432">
          <cell r="A1432" t="str">
            <v>321602</v>
          </cell>
          <cell r="B1432" t="str">
            <v>Impermeabilização em pintura de asfalto oxidado com solventes orgânicos, sobre metal</v>
          </cell>
          <cell r="C1432" t="str">
            <v>m²</v>
          </cell>
          <cell r="D1432">
            <v>2.52</v>
          </cell>
          <cell r="E1432">
            <v>3.88</v>
          </cell>
          <cell r="F1432">
            <v>6.4</v>
          </cell>
        </row>
        <row r="1433">
          <cell r="A1433" t="str">
            <v>321603</v>
          </cell>
          <cell r="B1433" t="str">
            <v>Impermeabilização em membrana de asfalto modificado com elastômeros, na cor preta</v>
          </cell>
          <cell r="C1433" t="str">
            <v>m²</v>
          </cell>
          <cell r="D1433">
            <v>21.1</v>
          </cell>
          <cell r="E1433">
            <v>3.88</v>
          </cell>
          <cell r="F1433">
            <v>24.98</v>
          </cell>
        </row>
        <row r="1434">
          <cell r="A1434" t="str">
            <v>321604</v>
          </cell>
          <cell r="B1434" t="str">
            <v>Impermeabilização em membrana de asfalto modificado com elastômeros, na cor preta e reforço em tela poliéster</v>
          </cell>
          <cell r="C1434" t="str">
            <v>m²</v>
          </cell>
          <cell r="D1434">
            <v>31.3</v>
          </cell>
          <cell r="E1434">
            <v>10.74</v>
          </cell>
          <cell r="F1434">
            <v>42.04</v>
          </cell>
        </row>
        <row r="1435">
          <cell r="A1435" t="str">
            <v>321605</v>
          </cell>
          <cell r="B1435" t="str">
            <v>Impermeabilização em membrana à base de polímeros acrílicos, na cor branca</v>
          </cell>
          <cell r="C1435" t="str">
            <v>m²</v>
          </cell>
          <cell r="D1435">
            <v>24.330000000000002</v>
          </cell>
          <cell r="E1435">
            <v>3.88</v>
          </cell>
          <cell r="F1435">
            <v>28.21</v>
          </cell>
        </row>
        <row r="1436">
          <cell r="A1436" t="str">
            <v>321606</v>
          </cell>
          <cell r="B1436" t="str">
            <v>Impermeabilização em membrana à base de polímeros acrílicos, na cor branca e reforço em tela poliéster</v>
          </cell>
          <cell r="C1436" t="str">
            <v>m²</v>
          </cell>
          <cell r="D1436">
            <v>35.82</v>
          </cell>
          <cell r="E1436">
            <v>10.74</v>
          </cell>
          <cell r="F1436">
            <v>46.56</v>
          </cell>
        </row>
        <row r="1437">
          <cell r="A1437" t="str">
            <v>321607</v>
          </cell>
          <cell r="B1437" t="str">
            <v>Impermeabilização em membrana à base de resina termoplástica e cimentos aditivados com reforço em tela poliéster</v>
          </cell>
          <cell r="C1437" t="str">
            <v>m²</v>
          </cell>
          <cell r="D1437">
            <v>27.060000000000002</v>
          </cell>
          <cell r="E1437">
            <v>12.68</v>
          </cell>
          <cell r="F1437">
            <v>39.74</v>
          </cell>
        </row>
        <row r="1438">
          <cell r="A1438" t="str">
            <v>321701</v>
          </cell>
          <cell r="B1438" t="str">
            <v>Impermeabilização em argamassa impermeável com aditivo hidrófugo</v>
          </cell>
          <cell r="C1438" t="str">
            <v>m³</v>
          </cell>
          <cell r="D1438">
            <v>262.52</v>
          </cell>
          <cell r="E1438">
            <v>167.66</v>
          </cell>
          <cell r="F1438">
            <v>430.18</v>
          </cell>
        </row>
        <row r="1439">
          <cell r="A1439" t="str">
            <v>321703</v>
          </cell>
          <cell r="B1439" t="str">
            <v>Impermeabilização em argamassa polimérica para umidade e água de percolação</v>
          </cell>
          <cell r="C1439" t="str">
            <v>m²</v>
          </cell>
          <cell r="D1439">
            <v>7.96</v>
          </cell>
          <cell r="E1439">
            <v>4.09</v>
          </cell>
          <cell r="F1439">
            <v>12.05</v>
          </cell>
        </row>
        <row r="1440">
          <cell r="A1440" t="str">
            <v>321704</v>
          </cell>
          <cell r="B1440" t="str">
            <v>Impermeabilização em argamassa polimérica com reforço em tela poliéster para pressão hidrostática positiva</v>
          </cell>
          <cell r="C1440" t="str">
            <v>m²</v>
          </cell>
          <cell r="D1440">
            <v>17.68</v>
          </cell>
          <cell r="E1440">
            <v>8.18</v>
          </cell>
          <cell r="F1440">
            <v>25.86</v>
          </cell>
        </row>
        <row r="1441">
          <cell r="A1441" t="str">
            <v>321705</v>
          </cell>
          <cell r="B1441" t="str">
            <v>Impermeabilização com cimento cristalizante para umidade e água de percolação</v>
          </cell>
          <cell r="C1441" t="str">
            <v>m²</v>
          </cell>
          <cell r="D1441">
            <v>6.92</v>
          </cell>
          <cell r="E1441">
            <v>4.09</v>
          </cell>
          <cell r="F1441">
            <v>11.01</v>
          </cell>
        </row>
        <row r="1442">
          <cell r="A1442" t="str">
            <v>321706</v>
          </cell>
          <cell r="B1442" t="str">
            <v>Impermeabilização com cimento cristalizante para pressão hidrostática positiva</v>
          </cell>
          <cell r="C1442" t="str">
            <v>m²</v>
          </cell>
          <cell r="D1442">
            <v>13.84</v>
          </cell>
          <cell r="E1442">
            <v>8.18</v>
          </cell>
          <cell r="F1442">
            <v>22.02</v>
          </cell>
        </row>
        <row r="1443">
          <cell r="A1443" t="str">
            <v>321707</v>
          </cell>
          <cell r="B1443" t="str">
            <v>Impermeabilização anticorrosiva em membrana epoxídica com alcatrão de hulha, sobre massa</v>
          </cell>
          <cell r="C1443" t="str">
            <v>m²</v>
          </cell>
          <cell r="D1443">
            <v>21.42</v>
          </cell>
          <cell r="E1443">
            <v>4.09</v>
          </cell>
          <cell r="F1443">
            <v>25.51</v>
          </cell>
        </row>
        <row r="1444">
          <cell r="A1444" t="str">
            <v>322001</v>
          </cell>
          <cell r="B1444" t="str">
            <v>Recolocação de argila expandida</v>
          </cell>
          <cell r="C1444" t="str">
            <v>m³</v>
          </cell>
          <cell r="D1444">
            <v>0</v>
          </cell>
          <cell r="E1444">
            <v>38.840000000000003</v>
          </cell>
          <cell r="F1444">
            <v>38.840000000000003</v>
          </cell>
        </row>
        <row r="1445">
          <cell r="A1445" t="str">
            <v>322002</v>
          </cell>
          <cell r="B1445" t="str">
            <v>Aplicação de papel KRAFT</v>
          </cell>
          <cell r="C1445" t="str">
            <v>m²</v>
          </cell>
          <cell r="D1445">
            <v>1.33</v>
          </cell>
          <cell r="E1445">
            <v>1.94</v>
          </cell>
          <cell r="F1445">
            <v>3.27</v>
          </cell>
        </row>
        <row r="1446">
          <cell r="A1446" t="str">
            <v>322005</v>
          </cell>
          <cell r="B1446" t="str">
            <v>Tela em polietileno, malha hexagonal de 1/2´, para armadura de argamassa</v>
          </cell>
          <cell r="C1446" t="str">
            <v>m²</v>
          </cell>
          <cell r="D1446">
            <v>1.68</v>
          </cell>
          <cell r="E1446">
            <v>1.94</v>
          </cell>
          <cell r="F1446">
            <v>3.62</v>
          </cell>
        </row>
        <row r="1447">
          <cell r="A1447" t="str">
            <v>322006</v>
          </cell>
          <cell r="B1447" t="str">
            <v>Tela galvanizada fio 24 BWG, malha hexagonal de 1/2´, para armadura de argamassa</v>
          </cell>
          <cell r="C1447" t="str">
            <v>m²</v>
          </cell>
          <cell r="D1447">
            <v>6.59</v>
          </cell>
          <cell r="E1447">
            <v>1.94</v>
          </cell>
          <cell r="F1447">
            <v>8.5299999999999994</v>
          </cell>
        </row>
        <row r="1448">
          <cell r="A1448" t="str">
            <v>330104</v>
          </cell>
          <cell r="B1448" t="str">
            <v>Estucamento e lixamento de concreto deteriorado</v>
          </cell>
          <cell r="C1448" t="str">
            <v>m²</v>
          </cell>
          <cell r="D1448">
            <v>4.7300000000000004</v>
          </cell>
          <cell r="E1448">
            <v>16.62</v>
          </cell>
          <cell r="F1448">
            <v>21.35</v>
          </cell>
        </row>
        <row r="1449">
          <cell r="A1449" t="str">
            <v>330105</v>
          </cell>
          <cell r="B1449" t="str">
            <v>Estucamento e lixamento de concreto</v>
          </cell>
          <cell r="C1449" t="str">
            <v>m²</v>
          </cell>
          <cell r="D1449">
            <v>2.34</v>
          </cell>
          <cell r="E1449">
            <v>16.62</v>
          </cell>
          <cell r="F1449">
            <v>18.96</v>
          </cell>
        </row>
        <row r="1450">
          <cell r="A1450" t="str">
            <v>330106</v>
          </cell>
          <cell r="B1450" t="str">
            <v>Imunizante para madeira</v>
          </cell>
          <cell r="C1450" t="str">
            <v>m²</v>
          </cell>
          <cell r="D1450">
            <v>3.0300000000000002</v>
          </cell>
          <cell r="E1450">
            <v>3.65</v>
          </cell>
          <cell r="F1450">
            <v>6.68</v>
          </cell>
        </row>
        <row r="1451">
          <cell r="A1451" t="str">
            <v>330128</v>
          </cell>
          <cell r="B1451" t="str">
            <v>Reparo de trincas rasas até 5,0 mm de largura, na massa</v>
          </cell>
          <cell r="C1451" t="str">
            <v>m</v>
          </cell>
          <cell r="D1451">
            <v>11.77</v>
          </cell>
          <cell r="E1451">
            <v>10.73</v>
          </cell>
          <cell r="F1451">
            <v>22.5</v>
          </cell>
        </row>
        <row r="1452">
          <cell r="A1452" t="str">
            <v>330135</v>
          </cell>
          <cell r="B1452" t="str">
            <v>Preparo de base para superfície metálica com fundo anti-oxidante</v>
          </cell>
          <cell r="C1452" t="str">
            <v>m²</v>
          </cell>
          <cell r="D1452">
            <v>3.9</v>
          </cell>
          <cell r="E1452">
            <v>4.04</v>
          </cell>
          <cell r="F1452">
            <v>7.94</v>
          </cell>
        </row>
        <row r="1453">
          <cell r="A1453" t="str">
            <v>330206</v>
          </cell>
          <cell r="B1453" t="str">
            <v>Massa corrida a base de PVA</v>
          </cell>
          <cell r="C1453" t="str">
            <v>m²</v>
          </cell>
          <cell r="D1453">
            <v>1.4000000000000001</v>
          </cell>
          <cell r="E1453">
            <v>5.22</v>
          </cell>
          <cell r="F1453">
            <v>6.62</v>
          </cell>
        </row>
        <row r="1454">
          <cell r="A1454" t="str">
            <v>330208</v>
          </cell>
          <cell r="B1454" t="str">
            <v>Massa corrida à base de resina acrílica</v>
          </cell>
          <cell r="C1454" t="str">
            <v>m²</v>
          </cell>
          <cell r="D1454">
            <v>2.27</v>
          </cell>
          <cell r="E1454">
            <v>5.22</v>
          </cell>
          <cell r="F1454">
            <v>7.49</v>
          </cell>
        </row>
        <row r="1455">
          <cell r="A1455" t="str">
            <v>330210</v>
          </cell>
          <cell r="B1455" t="str">
            <v>Massa corrida a óleo em esquadrias de madeira</v>
          </cell>
          <cell r="C1455" t="str">
            <v>m²</v>
          </cell>
          <cell r="D1455">
            <v>7.9300000000000006</v>
          </cell>
          <cell r="E1455">
            <v>7.05</v>
          </cell>
          <cell r="F1455">
            <v>14.98</v>
          </cell>
        </row>
        <row r="1456">
          <cell r="A1456" t="str">
            <v>330212</v>
          </cell>
          <cell r="B1456" t="str">
            <v>Massa corrida a óleo em superfície rebocada</v>
          </cell>
          <cell r="C1456" t="str">
            <v>m²</v>
          </cell>
          <cell r="D1456">
            <v>7.86</v>
          </cell>
          <cell r="E1456">
            <v>5.22</v>
          </cell>
          <cell r="F1456">
            <v>13.08</v>
          </cell>
        </row>
        <row r="1457">
          <cell r="A1457" t="str">
            <v>330304</v>
          </cell>
          <cell r="B1457" t="str">
            <v>Caiação em massa</v>
          </cell>
          <cell r="C1457" t="str">
            <v>m²</v>
          </cell>
          <cell r="D1457">
            <v>0.46</v>
          </cell>
          <cell r="E1457">
            <v>5.37</v>
          </cell>
          <cell r="F1457">
            <v>5.83</v>
          </cell>
        </row>
        <row r="1458">
          <cell r="A1458" t="str">
            <v>330322</v>
          </cell>
          <cell r="B1458" t="str">
            <v>Tinta látex em elemento vazado</v>
          </cell>
          <cell r="C1458" t="str">
            <v>m²</v>
          </cell>
          <cell r="D1458">
            <v>2.42</v>
          </cell>
          <cell r="E1458">
            <v>11.34</v>
          </cell>
          <cell r="F1458">
            <v>13.76</v>
          </cell>
        </row>
        <row r="1459">
          <cell r="A1459" t="str">
            <v>330330</v>
          </cell>
          <cell r="B1459" t="str">
            <v>Mineral impermeável</v>
          </cell>
          <cell r="C1459" t="str">
            <v>m²</v>
          </cell>
          <cell r="D1459">
            <v>1.9100000000000001</v>
          </cell>
          <cell r="E1459">
            <v>6.72</v>
          </cell>
          <cell r="F1459">
            <v>8.6300000000000008</v>
          </cell>
        </row>
        <row r="1460">
          <cell r="A1460" t="str">
            <v>330335</v>
          </cell>
          <cell r="B1460" t="str">
            <v>Pintura especial em esmalte para lousa cor verde</v>
          </cell>
          <cell r="C1460" t="str">
            <v>m²</v>
          </cell>
          <cell r="D1460">
            <v>3.41</v>
          </cell>
          <cell r="E1460">
            <v>9.66</v>
          </cell>
          <cell r="F1460">
            <v>13.07</v>
          </cell>
        </row>
        <row r="1461">
          <cell r="A1461" t="str">
            <v>330371</v>
          </cell>
          <cell r="B1461" t="str">
            <v>Verniz acrílico a base de solvente</v>
          </cell>
          <cell r="C1461" t="str">
            <v>m²</v>
          </cell>
          <cell r="D1461">
            <v>6.57</v>
          </cell>
          <cell r="E1461">
            <v>6.72</v>
          </cell>
          <cell r="F1461">
            <v>13.290000000000001</v>
          </cell>
        </row>
        <row r="1462">
          <cell r="A1462" t="str">
            <v>330374</v>
          </cell>
          <cell r="B1462" t="str">
            <v>Resina acrílica plastificante</v>
          </cell>
          <cell r="C1462" t="str">
            <v>m²</v>
          </cell>
          <cell r="D1462">
            <v>8.73</v>
          </cell>
          <cell r="E1462">
            <v>5.37</v>
          </cell>
          <cell r="F1462">
            <v>14.1</v>
          </cell>
        </row>
        <row r="1463">
          <cell r="A1463" t="str">
            <v>330375</v>
          </cell>
          <cell r="B1463" t="str">
            <v>Verniz acrílico</v>
          </cell>
          <cell r="C1463" t="str">
            <v>m²</v>
          </cell>
          <cell r="D1463">
            <v>7.15</v>
          </cell>
          <cell r="E1463">
            <v>9.19</v>
          </cell>
          <cell r="F1463">
            <v>16.34</v>
          </cell>
        </row>
        <row r="1464">
          <cell r="A1464" t="str">
            <v>330376</v>
          </cell>
          <cell r="B1464" t="str">
            <v>Hidrorrepelente incolor para fachada à base de silano-siloxano oligomérico disperso em água</v>
          </cell>
          <cell r="C1464" t="str">
            <v>m²</v>
          </cell>
          <cell r="D1464">
            <v>6.46</v>
          </cell>
          <cell r="E1464">
            <v>6.72</v>
          </cell>
          <cell r="F1464">
            <v>13.18</v>
          </cell>
        </row>
        <row r="1465">
          <cell r="A1465" t="str">
            <v>330377</v>
          </cell>
          <cell r="B1465" t="str">
            <v>Hidrorrepelente incolor para fachada à base de silano-siloxano oligomérico disperso em solvente</v>
          </cell>
          <cell r="C1465" t="str">
            <v>m²</v>
          </cell>
          <cell r="D1465">
            <v>11.25</v>
          </cell>
          <cell r="E1465">
            <v>6.72</v>
          </cell>
          <cell r="F1465">
            <v>17.97</v>
          </cell>
        </row>
        <row r="1466">
          <cell r="A1466" t="str">
            <v>330378</v>
          </cell>
          <cell r="B1466" t="str">
            <v>Verniz de proteção antipichação</v>
          </cell>
          <cell r="C1466" t="str">
            <v>m²</v>
          </cell>
          <cell r="D1466">
            <v>12.71</v>
          </cell>
          <cell r="E1466">
            <v>9.19</v>
          </cell>
          <cell r="F1466">
            <v>21.900000000000002</v>
          </cell>
        </row>
        <row r="1467">
          <cell r="A1467" t="str">
            <v>330501</v>
          </cell>
          <cell r="B1467" t="str">
            <v>Verniz fungicida para madeira</v>
          </cell>
          <cell r="C1467" t="str">
            <v>m²</v>
          </cell>
          <cell r="D1467">
            <v>3.69</v>
          </cell>
          <cell r="E1467">
            <v>6.72</v>
          </cell>
          <cell r="F1467">
            <v>10.41</v>
          </cell>
        </row>
        <row r="1468">
          <cell r="A1468" t="str">
            <v>330502</v>
          </cell>
          <cell r="B1468" t="str">
            <v>Enceramento de superfície de madeira à boneca</v>
          </cell>
          <cell r="C1468" t="str">
            <v>m²</v>
          </cell>
          <cell r="D1468">
            <v>8.1300000000000008</v>
          </cell>
          <cell r="E1468">
            <v>9.8000000000000007</v>
          </cell>
          <cell r="F1468">
            <v>17.93</v>
          </cell>
        </row>
        <row r="1469">
          <cell r="A1469" t="str">
            <v>330512</v>
          </cell>
          <cell r="B1469" t="str">
            <v>Esmalte em rodapés, baguetes ou molduras de madeira</v>
          </cell>
          <cell r="C1469" t="str">
            <v>m</v>
          </cell>
          <cell r="D1469">
            <v>1.34</v>
          </cell>
          <cell r="E1469">
            <v>1.22</v>
          </cell>
          <cell r="F1469">
            <v>2.56</v>
          </cell>
        </row>
        <row r="1470">
          <cell r="A1470" t="str">
            <v>330533</v>
          </cell>
          <cell r="B1470" t="str">
            <v>Verniz em superfície de madeira</v>
          </cell>
          <cell r="C1470" t="str">
            <v>m²</v>
          </cell>
          <cell r="D1470">
            <v>3.94</v>
          </cell>
          <cell r="E1470">
            <v>7.65</v>
          </cell>
          <cell r="F1470">
            <v>11.59</v>
          </cell>
        </row>
        <row r="1471">
          <cell r="A1471" t="str">
            <v>330536</v>
          </cell>
          <cell r="B1471" t="str">
            <v>Verniz em rodapés, baguetes ou molduras de madeira</v>
          </cell>
          <cell r="C1471" t="str">
            <v>m</v>
          </cell>
          <cell r="D1471">
            <v>1.04</v>
          </cell>
          <cell r="E1471">
            <v>0.97</v>
          </cell>
          <cell r="F1471">
            <v>2.0099999999999998</v>
          </cell>
        </row>
        <row r="1472">
          <cell r="A1472" t="str">
            <v>330602</v>
          </cell>
          <cell r="B1472" t="str">
            <v>Acrílico para quadras e pisos cimentados</v>
          </cell>
          <cell r="C1472" t="str">
            <v>m²</v>
          </cell>
          <cell r="D1472">
            <v>1.95</v>
          </cell>
          <cell r="E1472">
            <v>9.19</v>
          </cell>
          <cell r="F1472">
            <v>11.14</v>
          </cell>
        </row>
        <row r="1473">
          <cell r="A1473" t="str">
            <v>330710</v>
          </cell>
          <cell r="B1473" t="str">
            <v>Esmalte em estrutura metálica</v>
          </cell>
          <cell r="C1473" t="str">
            <v>m²</v>
          </cell>
          <cell r="D1473">
            <v>7.54</v>
          </cell>
          <cell r="E1473">
            <v>10.76</v>
          </cell>
          <cell r="F1473">
            <v>18.3</v>
          </cell>
        </row>
        <row r="1474">
          <cell r="A1474" t="str">
            <v>330713</v>
          </cell>
          <cell r="B1474" t="str">
            <v>Epóxi bicomponente em estruturas metálicas</v>
          </cell>
          <cell r="C1474" t="str">
            <v>kg</v>
          </cell>
          <cell r="D1474">
            <v>2.92</v>
          </cell>
          <cell r="E1474">
            <v>0</v>
          </cell>
          <cell r="F1474">
            <v>2.92</v>
          </cell>
        </row>
        <row r="1475">
          <cell r="A1475" t="str">
            <v>330714</v>
          </cell>
          <cell r="B1475" t="str">
            <v>Esmalte alquídico em estrutura metálica</v>
          </cell>
          <cell r="C1475" t="str">
            <v>kg</v>
          </cell>
          <cell r="D1475">
            <v>2.4900000000000002</v>
          </cell>
          <cell r="E1475">
            <v>0</v>
          </cell>
          <cell r="F1475">
            <v>2.4900000000000002</v>
          </cell>
        </row>
        <row r="1476">
          <cell r="A1476" t="str">
            <v>330731</v>
          </cell>
          <cell r="B1476" t="str">
            <v>Pintura intumescente para estrutura metálica, TRRF = 60 minutos</v>
          </cell>
          <cell r="C1476" t="str">
            <v>m²</v>
          </cell>
          <cell r="D1476">
            <v>85.16</v>
          </cell>
          <cell r="E1476">
            <v>0</v>
          </cell>
          <cell r="F1476">
            <v>85.16</v>
          </cell>
        </row>
        <row r="1477">
          <cell r="A1477" t="str">
            <v>330902</v>
          </cell>
          <cell r="B1477" t="str">
            <v>Borracha clorada para faixas demarcatórias</v>
          </cell>
          <cell r="C1477" t="str">
            <v>m</v>
          </cell>
          <cell r="D1477">
            <v>1.28</v>
          </cell>
          <cell r="E1477">
            <v>0.69000000000000006</v>
          </cell>
          <cell r="F1477">
            <v>1.97</v>
          </cell>
        </row>
        <row r="1478">
          <cell r="A1478" t="str">
            <v>331001</v>
          </cell>
          <cell r="B1478" t="str">
            <v>Tinta látex antimofo em massa, inclusive preparo</v>
          </cell>
          <cell r="C1478" t="str">
            <v>m²</v>
          </cell>
          <cell r="D1478">
            <v>3.18</v>
          </cell>
          <cell r="E1478">
            <v>9.19</v>
          </cell>
          <cell r="F1478">
            <v>12.370000000000001</v>
          </cell>
        </row>
        <row r="1479">
          <cell r="A1479" t="str">
            <v>331002</v>
          </cell>
          <cell r="B1479" t="str">
            <v>Tinta látex em massa, inclusive preparo</v>
          </cell>
          <cell r="C1479" t="str">
            <v>m²</v>
          </cell>
          <cell r="D1479">
            <v>3.94</v>
          </cell>
          <cell r="E1479">
            <v>9.19</v>
          </cell>
          <cell r="F1479">
            <v>13.13</v>
          </cell>
        </row>
        <row r="1480">
          <cell r="A1480" t="str">
            <v>331003</v>
          </cell>
          <cell r="B1480" t="str">
            <v>Tinta acrílica antimofo em massa, inclusive preparo</v>
          </cell>
          <cell r="C1480" t="str">
            <v>m²</v>
          </cell>
          <cell r="D1480">
            <v>5.07</v>
          </cell>
          <cell r="E1480">
            <v>9.19</v>
          </cell>
          <cell r="F1480">
            <v>14.26</v>
          </cell>
        </row>
        <row r="1481">
          <cell r="A1481" t="str">
            <v>331004</v>
          </cell>
          <cell r="B1481" t="str">
            <v>Esmalte em massa, inclusive preparo</v>
          </cell>
          <cell r="C1481" t="str">
            <v>m²</v>
          </cell>
          <cell r="D1481">
            <v>5.18</v>
          </cell>
          <cell r="E1481">
            <v>9.19</v>
          </cell>
          <cell r="F1481">
            <v>14.370000000000001</v>
          </cell>
        </row>
        <row r="1482">
          <cell r="A1482" t="str">
            <v>331005</v>
          </cell>
          <cell r="B1482" t="str">
            <v>Tinta acrílica em massa, inclusive preparo</v>
          </cell>
          <cell r="C1482" t="str">
            <v>m²</v>
          </cell>
          <cell r="D1482">
            <v>4.8</v>
          </cell>
          <cell r="E1482">
            <v>9.19</v>
          </cell>
          <cell r="F1482">
            <v>13.99</v>
          </cell>
        </row>
        <row r="1483">
          <cell r="A1483" t="str">
            <v>331006</v>
          </cell>
          <cell r="B1483" t="str">
            <v>Epóxi em massa, inclusive preparo</v>
          </cell>
          <cell r="C1483" t="str">
            <v>m²</v>
          </cell>
          <cell r="D1483">
            <v>26.51</v>
          </cell>
          <cell r="E1483">
            <v>19.309999999999999</v>
          </cell>
          <cell r="F1483">
            <v>45.82</v>
          </cell>
        </row>
        <row r="1484">
          <cell r="A1484" t="str">
            <v>331007</v>
          </cell>
          <cell r="B1484" t="str">
            <v>Borracha clorada em massa, inclusive preparo</v>
          </cell>
          <cell r="C1484" t="str">
            <v>m²</v>
          </cell>
          <cell r="D1484">
            <v>13.99</v>
          </cell>
          <cell r="E1484">
            <v>9.19</v>
          </cell>
          <cell r="F1484">
            <v>23.18</v>
          </cell>
        </row>
        <row r="1485">
          <cell r="A1485" t="str">
            <v>331010</v>
          </cell>
          <cell r="B1485" t="str">
            <v>Textura acrílica para uso interno / externo, inclusive preparo</v>
          </cell>
          <cell r="C1485" t="str">
            <v>m²</v>
          </cell>
          <cell r="D1485">
            <v>6.01</v>
          </cell>
          <cell r="E1485">
            <v>12.88</v>
          </cell>
          <cell r="F1485">
            <v>18.89</v>
          </cell>
        </row>
        <row r="1486">
          <cell r="A1486" t="str">
            <v>331101</v>
          </cell>
          <cell r="B1486" t="str">
            <v>Alumínio em superfície metálica, inclusive preparo</v>
          </cell>
          <cell r="C1486" t="str">
            <v>m²</v>
          </cell>
          <cell r="D1486">
            <v>7.76</v>
          </cell>
          <cell r="E1486">
            <v>12.88</v>
          </cell>
          <cell r="F1486">
            <v>20.64</v>
          </cell>
        </row>
        <row r="1487">
          <cell r="A1487" t="str">
            <v>331102</v>
          </cell>
          <cell r="B1487" t="str">
            <v>Esmalte em superfície metálica, inclusive preparo</v>
          </cell>
          <cell r="C1487" t="str">
            <v>m²</v>
          </cell>
          <cell r="D1487">
            <v>7.65</v>
          </cell>
          <cell r="E1487">
            <v>12.88</v>
          </cell>
          <cell r="F1487">
            <v>20.53</v>
          </cell>
        </row>
        <row r="1488">
          <cell r="A1488" t="str">
            <v>331103</v>
          </cell>
          <cell r="B1488" t="str">
            <v>Alumínio em superfície galvanizada e/ou alumínio, inclusive preparo</v>
          </cell>
          <cell r="C1488" t="str">
            <v>m²</v>
          </cell>
          <cell r="D1488">
            <v>7.82</v>
          </cell>
          <cell r="E1488">
            <v>12.88</v>
          </cell>
          <cell r="F1488">
            <v>20.7</v>
          </cell>
        </row>
        <row r="1489">
          <cell r="A1489" t="str">
            <v>331104</v>
          </cell>
          <cell r="B1489" t="str">
            <v>Esmalte em superfície galvanizada e/ou de alumínio, inclusive preparo</v>
          </cell>
          <cell r="C1489" t="str">
            <v>m²</v>
          </cell>
          <cell r="D1489">
            <v>7.47</v>
          </cell>
          <cell r="E1489">
            <v>12.88</v>
          </cell>
          <cell r="F1489">
            <v>20.350000000000001</v>
          </cell>
        </row>
        <row r="1490">
          <cell r="A1490" t="str">
            <v>331201</v>
          </cell>
          <cell r="B1490" t="str">
            <v>Esmalte em superfície de madeira, inclusive preparo</v>
          </cell>
          <cell r="C1490" t="str">
            <v>m²</v>
          </cell>
          <cell r="D1490">
            <v>6.75</v>
          </cell>
          <cell r="E1490">
            <v>12.88</v>
          </cell>
          <cell r="F1490">
            <v>19.63</v>
          </cell>
        </row>
        <row r="1491">
          <cell r="A1491" t="str">
            <v>340101</v>
          </cell>
          <cell r="B1491" t="str">
            <v>Terra vegetal orgânica comum</v>
          </cell>
          <cell r="C1491" t="str">
            <v>m³</v>
          </cell>
          <cell r="D1491">
            <v>94.23</v>
          </cell>
          <cell r="E1491">
            <v>24.28</v>
          </cell>
          <cell r="F1491">
            <v>118.51</v>
          </cell>
        </row>
        <row r="1492">
          <cell r="A1492" t="str">
            <v>340102</v>
          </cell>
          <cell r="B1492" t="str">
            <v>Limpeza e regularização de áreas para ajardinamento (jardins e canteiros)</v>
          </cell>
          <cell r="C1492" t="str">
            <v>m²</v>
          </cell>
          <cell r="D1492">
            <v>0</v>
          </cell>
          <cell r="E1492">
            <v>0.97</v>
          </cell>
          <cell r="F1492">
            <v>0.97</v>
          </cell>
        </row>
        <row r="1493">
          <cell r="A1493" t="str">
            <v>340202</v>
          </cell>
          <cell r="B1493" t="str">
            <v>Plantio de grama batatais em placas (praças e áreas abertas)</v>
          </cell>
          <cell r="C1493" t="str">
            <v>m²</v>
          </cell>
          <cell r="D1493">
            <v>4.68</v>
          </cell>
          <cell r="E1493">
            <v>1.57</v>
          </cell>
          <cell r="F1493">
            <v>6.25</v>
          </cell>
        </row>
        <row r="1494">
          <cell r="A1494" t="str">
            <v>340204</v>
          </cell>
          <cell r="B1494" t="str">
            <v>Plantio de grama batatais em placas (jardins e canteiros)</v>
          </cell>
          <cell r="C1494" t="str">
            <v>m²</v>
          </cell>
          <cell r="D1494">
            <v>4.3</v>
          </cell>
          <cell r="E1494">
            <v>2.35</v>
          </cell>
          <cell r="F1494">
            <v>6.65</v>
          </cell>
        </row>
        <row r="1495">
          <cell r="A1495" t="str">
            <v>340207</v>
          </cell>
          <cell r="B1495" t="str">
            <v>Forração com Lírio Amarelo, mínimo 18 mudas / m² - h= 0,50 m</v>
          </cell>
          <cell r="C1495" t="str">
            <v>m²</v>
          </cell>
          <cell r="D1495">
            <v>39.24</v>
          </cell>
          <cell r="E1495">
            <v>2.96</v>
          </cell>
          <cell r="F1495">
            <v>42.2</v>
          </cell>
        </row>
        <row r="1496">
          <cell r="A1496" t="str">
            <v>340208</v>
          </cell>
          <cell r="B1496" t="str">
            <v>Plantio de grama São Carlos em placas (jardins e canteiros)</v>
          </cell>
          <cell r="C1496" t="str">
            <v>m²</v>
          </cell>
          <cell r="D1496">
            <v>6.6000000000000005</v>
          </cell>
          <cell r="E1496">
            <v>2.35</v>
          </cell>
          <cell r="F1496">
            <v>8.9499999999999993</v>
          </cell>
        </row>
        <row r="1497">
          <cell r="A1497" t="str">
            <v>340209</v>
          </cell>
          <cell r="B1497" t="str">
            <v>Forração com Hera Inglesa, mínimo 18 mudas / m² - h= 0,15 m</v>
          </cell>
          <cell r="C1497" t="str">
            <v>m²</v>
          </cell>
          <cell r="D1497">
            <v>20.52</v>
          </cell>
          <cell r="E1497">
            <v>2.96</v>
          </cell>
          <cell r="F1497">
            <v>23.48</v>
          </cell>
        </row>
        <row r="1498">
          <cell r="A1498" t="str">
            <v>340210</v>
          </cell>
          <cell r="B1498" t="str">
            <v>Plantio de grama esmeralda em placas (jardins e canteiros)</v>
          </cell>
          <cell r="C1498" t="str">
            <v>m²</v>
          </cell>
          <cell r="D1498">
            <v>4.9000000000000004</v>
          </cell>
          <cell r="E1498">
            <v>2.35</v>
          </cell>
          <cell r="F1498">
            <v>7.25</v>
          </cell>
        </row>
        <row r="1499">
          <cell r="A1499" t="str">
            <v>340211</v>
          </cell>
          <cell r="B1499" t="str">
            <v>Forração com clorofito, mínimo de 20 mudas / m² - h= 0,15 m</v>
          </cell>
          <cell r="C1499" t="str">
            <v>m²</v>
          </cell>
          <cell r="D1499">
            <v>21.56</v>
          </cell>
          <cell r="E1499">
            <v>2.96</v>
          </cell>
          <cell r="F1499">
            <v>24.52</v>
          </cell>
        </row>
        <row r="1500">
          <cell r="A1500" t="str">
            <v>340240</v>
          </cell>
          <cell r="B1500" t="str">
            <v>Plantio de grama pelo processo hidrossemeadura</v>
          </cell>
          <cell r="C1500" t="str">
            <v>m²</v>
          </cell>
          <cell r="D1500">
            <v>2.7</v>
          </cell>
          <cell r="E1500">
            <v>0</v>
          </cell>
          <cell r="F1500">
            <v>2.7</v>
          </cell>
        </row>
        <row r="1501">
          <cell r="A1501" t="str">
            <v>340302</v>
          </cell>
          <cell r="B1501" t="str">
            <v>Arbusto Azaléa - h= 0,60 a 0,80 m</v>
          </cell>
          <cell r="C1501" t="str">
            <v>un</v>
          </cell>
          <cell r="D1501">
            <v>22.29</v>
          </cell>
          <cell r="E1501">
            <v>1.68</v>
          </cell>
          <cell r="F1501">
            <v>23.97</v>
          </cell>
        </row>
        <row r="1502">
          <cell r="A1502" t="str">
            <v>340312</v>
          </cell>
          <cell r="B1502" t="str">
            <v>Arbusto Moréia - h= 0,50 m</v>
          </cell>
          <cell r="C1502" t="str">
            <v>un</v>
          </cell>
          <cell r="D1502">
            <v>17.86</v>
          </cell>
          <cell r="E1502">
            <v>1.68</v>
          </cell>
          <cell r="F1502">
            <v>19.54</v>
          </cell>
        </row>
        <row r="1503">
          <cell r="A1503" t="str">
            <v>340313</v>
          </cell>
          <cell r="B1503" t="str">
            <v>Arbusto Alamanda - h= 0,60 a 0,80 m</v>
          </cell>
          <cell r="C1503" t="str">
            <v>un</v>
          </cell>
          <cell r="D1503">
            <v>17.399999999999999</v>
          </cell>
          <cell r="E1503">
            <v>1.68</v>
          </cell>
          <cell r="F1503">
            <v>19.079999999999998</v>
          </cell>
        </row>
        <row r="1504">
          <cell r="A1504" t="str">
            <v>340315</v>
          </cell>
          <cell r="B1504" t="str">
            <v>Arbusto Curcúligo - h= 0,60 a 0,80 m</v>
          </cell>
          <cell r="C1504" t="str">
            <v>un</v>
          </cell>
          <cell r="D1504">
            <v>18.59</v>
          </cell>
          <cell r="E1504">
            <v>1.68</v>
          </cell>
          <cell r="F1504">
            <v>20.27</v>
          </cell>
        </row>
        <row r="1505">
          <cell r="A1505" t="str">
            <v>340405</v>
          </cell>
          <cell r="B1505" t="str">
            <v>Árvore ornamental tipo Pata de Vaca - h= 2,00 m</v>
          </cell>
          <cell r="C1505" t="str">
            <v>un</v>
          </cell>
          <cell r="D1505">
            <v>41.480000000000004</v>
          </cell>
          <cell r="E1505">
            <v>14.8</v>
          </cell>
          <cell r="F1505">
            <v>56.28</v>
          </cell>
        </row>
        <row r="1506">
          <cell r="A1506" t="str">
            <v>340413</v>
          </cell>
          <cell r="B1506" t="str">
            <v>Árvore ornamental tipo Ipê Amarelo - h= 2,00 m</v>
          </cell>
          <cell r="C1506" t="str">
            <v>un</v>
          </cell>
          <cell r="D1506">
            <v>47.6</v>
          </cell>
          <cell r="E1506">
            <v>14.8</v>
          </cell>
          <cell r="F1506">
            <v>62.4</v>
          </cell>
        </row>
        <row r="1507">
          <cell r="A1507" t="str">
            <v>340416</v>
          </cell>
          <cell r="B1507" t="str">
            <v>Árvore ornamental tipo Areca Bambu - h= 2,00 m</v>
          </cell>
          <cell r="C1507" t="str">
            <v>un</v>
          </cell>
          <cell r="D1507">
            <v>51.56</v>
          </cell>
          <cell r="E1507">
            <v>14.8</v>
          </cell>
          <cell r="F1507">
            <v>66.36</v>
          </cell>
        </row>
        <row r="1508">
          <cell r="A1508" t="str">
            <v>340428</v>
          </cell>
          <cell r="B1508" t="str">
            <v>Árvore ornamental tipo Manaca-da-serra</v>
          </cell>
          <cell r="C1508" t="str">
            <v>un</v>
          </cell>
          <cell r="D1508">
            <v>133.33000000000001</v>
          </cell>
          <cell r="E1508">
            <v>7.1000000000000005</v>
          </cell>
          <cell r="F1508">
            <v>140.43</v>
          </cell>
        </row>
        <row r="1509">
          <cell r="A1509" t="str">
            <v>340436</v>
          </cell>
          <cell r="B1509" t="str">
            <v>Árvore ornamental tipo coqueiro Jerivá - h= 4,00 m</v>
          </cell>
          <cell r="C1509" t="str">
            <v>un</v>
          </cell>
          <cell r="D1509">
            <v>154.62</v>
          </cell>
          <cell r="E1509">
            <v>1.6500000000000001</v>
          </cell>
          <cell r="F1509">
            <v>156.27000000000001</v>
          </cell>
        </row>
        <row r="1510">
          <cell r="A1510" t="str">
            <v>340437</v>
          </cell>
          <cell r="B1510" t="str">
            <v>Árvore ornamental tipo Quaresmeira (Tibouchina granulosa) - h= 1,50 / 2,00 m</v>
          </cell>
          <cell r="C1510" t="str">
            <v>un</v>
          </cell>
          <cell r="D1510">
            <v>32.340000000000003</v>
          </cell>
          <cell r="E1510">
            <v>14.8</v>
          </cell>
          <cell r="F1510">
            <v>47.14</v>
          </cell>
        </row>
        <row r="1511">
          <cell r="A1511" t="str">
            <v>340501</v>
          </cell>
          <cell r="B1511" t="str">
            <v>Cerca em arame farpado com mourões de eucalipto</v>
          </cell>
          <cell r="C1511" t="str">
            <v>m</v>
          </cell>
          <cell r="D1511">
            <v>19.87</v>
          </cell>
          <cell r="E1511">
            <v>15.14</v>
          </cell>
          <cell r="F1511">
            <v>35.01</v>
          </cell>
        </row>
        <row r="1512">
          <cell r="A1512" t="str">
            <v>340502</v>
          </cell>
          <cell r="B1512" t="str">
            <v>Cerca em arame farpado com mourões de concreto</v>
          </cell>
          <cell r="C1512" t="str">
            <v>m</v>
          </cell>
          <cell r="D1512">
            <v>14.09</v>
          </cell>
          <cell r="E1512">
            <v>15.59</v>
          </cell>
          <cell r="F1512">
            <v>29.68</v>
          </cell>
        </row>
        <row r="1513">
          <cell r="A1513" t="str">
            <v>340503</v>
          </cell>
          <cell r="B1513" t="str">
            <v>Cerca em arame farpado com mourões de concreto, com ponta inclinada</v>
          </cell>
          <cell r="C1513" t="str">
            <v>m</v>
          </cell>
          <cell r="D1513">
            <v>21.080000000000002</v>
          </cell>
          <cell r="E1513">
            <v>15.59</v>
          </cell>
          <cell r="F1513">
            <v>36.67</v>
          </cell>
        </row>
        <row r="1514">
          <cell r="A1514" t="str">
            <v>340505</v>
          </cell>
          <cell r="B1514" t="str">
            <v>Cerca em tela de aço galvanizado de 2´, montantes em mourões de concreto com ponta inclinada e arame farpado</v>
          </cell>
          <cell r="C1514" t="str">
            <v>m</v>
          </cell>
          <cell r="D1514">
            <v>68.3</v>
          </cell>
          <cell r="E1514">
            <v>24.8</v>
          </cell>
          <cell r="F1514">
            <v>93.100000000000009</v>
          </cell>
        </row>
        <row r="1515">
          <cell r="A1515" t="str">
            <v>340508</v>
          </cell>
          <cell r="B1515" t="str">
            <v>Alambrado em tela de aço galvanizado de 2´, montantes metálicos e arame farpado, até 4,00 m de altura</v>
          </cell>
          <cell r="C1515" t="str">
            <v>m²</v>
          </cell>
          <cell r="D1515">
            <v>104.84</v>
          </cell>
          <cell r="E1515">
            <v>0</v>
          </cell>
          <cell r="F1515">
            <v>104.84</v>
          </cell>
        </row>
        <row r="1516">
          <cell r="A1516" t="str">
            <v>340511</v>
          </cell>
          <cell r="B1516" t="str">
            <v>Alambrado em tela de aço galvanizado de 2´, montantes metálicos e arame farpado, acima de 4,00 m de altura</v>
          </cell>
          <cell r="C1516" t="str">
            <v>m²</v>
          </cell>
          <cell r="D1516">
            <v>76.31</v>
          </cell>
          <cell r="E1516">
            <v>0</v>
          </cell>
          <cell r="F1516">
            <v>76.31</v>
          </cell>
        </row>
        <row r="1517">
          <cell r="A1517" t="str">
            <v>340512</v>
          </cell>
          <cell r="B1517" t="str">
            <v>Alambrado em tela de aço galvanizado de 1´, montantes metálicos e arame farpado</v>
          </cell>
          <cell r="C1517" t="str">
            <v>m²</v>
          </cell>
          <cell r="D1517">
            <v>87.61</v>
          </cell>
          <cell r="E1517">
            <v>0</v>
          </cell>
          <cell r="F1517">
            <v>87.61</v>
          </cell>
        </row>
        <row r="1518">
          <cell r="A1518" t="str">
            <v>340517</v>
          </cell>
          <cell r="B1518" t="str">
            <v>Barreira de proteção perimetral em aço inoxidável AISI 430, dupla</v>
          </cell>
          <cell r="C1518" t="str">
            <v>m</v>
          </cell>
          <cell r="D1518">
            <v>27.54</v>
          </cell>
          <cell r="E1518">
            <v>0</v>
          </cell>
          <cell r="F1518">
            <v>27.54</v>
          </cell>
        </row>
        <row r="1519">
          <cell r="A1519" t="str">
            <v>340519</v>
          </cell>
          <cell r="B1519" t="str">
            <v>Cerca em arame farpado com mourões de concreto com ponta inclinada, 12 fiadas</v>
          </cell>
          <cell r="C1519" t="str">
            <v>m</v>
          </cell>
          <cell r="D1519">
            <v>22.44</v>
          </cell>
          <cell r="E1519">
            <v>15.59</v>
          </cell>
          <cell r="F1519">
            <v>38.03</v>
          </cell>
        </row>
        <row r="1520">
          <cell r="A1520" t="str">
            <v>340521</v>
          </cell>
          <cell r="B1520" t="str">
            <v>Alambrado em tela de aço galvanizado de 2´, montantes metálicos com extremo superior duplo e arame farpado, acima de 4,00 m de altura</v>
          </cell>
          <cell r="C1520" t="str">
            <v>m²</v>
          </cell>
          <cell r="D1520">
            <v>103.51</v>
          </cell>
          <cell r="E1520">
            <v>0</v>
          </cell>
          <cell r="F1520">
            <v>103.51</v>
          </cell>
        </row>
        <row r="1521">
          <cell r="A1521" t="str">
            <v>340526</v>
          </cell>
          <cell r="B1521" t="str">
            <v>Gradil em aço galvanizado eletrofundido, malha 65 x 132 mm, e pintura eletrostática</v>
          </cell>
          <cell r="C1521" t="str">
            <v>m²</v>
          </cell>
          <cell r="D1521">
            <v>158.29</v>
          </cell>
          <cell r="E1521">
            <v>31.89</v>
          </cell>
          <cell r="F1521">
            <v>190.18</v>
          </cell>
        </row>
        <row r="1522">
          <cell r="A1522" t="str">
            <v>340527</v>
          </cell>
          <cell r="B1522" t="str">
            <v>Alambrado em tela de aço galvanizado de 2´, montantes metálicos retos</v>
          </cell>
          <cell r="C1522" t="str">
            <v>m²</v>
          </cell>
          <cell r="D1522">
            <v>75.58</v>
          </cell>
          <cell r="E1522">
            <v>0</v>
          </cell>
          <cell r="F1522">
            <v>75.58</v>
          </cell>
        </row>
        <row r="1523">
          <cell r="A1523" t="str">
            <v>340529</v>
          </cell>
          <cell r="B1523" t="str">
            <v>Portão de abrir em grade de aço galvanizado eletrofundida, malha 65 x 132 mm, e pintura eletrostática</v>
          </cell>
          <cell r="C1523" t="str">
            <v>m²</v>
          </cell>
          <cell r="D1523">
            <v>930.25</v>
          </cell>
          <cell r="E1523">
            <v>47.47</v>
          </cell>
          <cell r="F1523">
            <v>977.72</v>
          </cell>
        </row>
        <row r="1524">
          <cell r="A1524" t="str">
            <v>340530</v>
          </cell>
          <cell r="B1524" t="str">
            <v>Portão de correr em grade de aço galvanizado eletrofundida, malha 65 x 132 mm, e pintura eletrostática</v>
          </cell>
          <cell r="C1524" t="str">
            <v>m²</v>
          </cell>
          <cell r="D1524">
            <v>604.05999999999995</v>
          </cell>
          <cell r="E1524">
            <v>47.47</v>
          </cell>
          <cell r="F1524">
            <v>651.53</v>
          </cell>
        </row>
        <row r="1525">
          <cell r="A1525" t="str">
            <v>340531</v>
          </cell>
          <cell r="B1525" t="str">
            <v>Gradil de ferro perfilado, tipo parque</v>
          </cell>
          <cell r="C1525" t="str">
            <v>m²</v>
          </cell>
          <cell r="D1525">
            <v>170.77</v>
          </cell>
          <cell r="E1525">
            <v>12.530000000000001</v>
          </cell>
          <cell r="F1525">
            <v>183.3</v>
          </cell>
        </row>
        <row r="1526">
          <cell r="A1526" t="str">
            <v>340532</v>
          </cell>
          <cell r="B1526" t="str">
            <v>Portão de ferro perfilado, tipo parque</v>
          </cell>
          <cell r="C1526" t="str">
            <v>m²</v>
          </cell>
          <cell r="D1526">
            <v>267.04000000000002</v>
          </cell>
          <cell r="E1526">
            <v>13.780000000000001</v>
          </cell>
          <cell r="F1526">
            <v>280.82</v>
          </cell>
        </row>
        <row r="1527">
          <cell r="A1527" t="str">
            <v>340533</v>
          </cell>
          <cell r="B1527" t="str">
            <v>Cerca de arame liso com mourões de concreto reto</v>
          </cell>
          <cell r="C1527" t="str">
            <v>m</v>
          </cell>
          <cell r="D1527">
            <v>18.46</v>
          </cell>
          <cell r="E1527">
            <v>12.450000000000001</v>
          </cell>
          <cell r="F1527">
            <v>30.91</v>
          </cell>
        </row>
        <row r="1528">
          <cell r="A1528" t="str">
            <v>340535</v>
          </cell>
          <cell r="B1528" t="str">
            <v>Portão de abrir em gradil eletrofundido, malha 5 x 15 cm</v>
          </cell>
          <cell r="C1528" t="str">
            <v>m²</v>
          </cell>
          <cell r="D1528">
            <v>665.25</v>
          </cell>
          <cell r="E1528">
            <v>37.369999999999997</v>
          </cell>
          <cell r="F1528">
            <v>702.62</v>
          </cell>
        </row>
        <row r="1529">
          <cell r="A1529" t="str">
            <v>340536</v>
          </cell>
          <cell r="B1529" t="str">
            <v>Gradil tela eletrosoldado, malha de 5 x 15cm, galvanizado</v>
          </cell>
          <cell r="C1529" t="str">
            <v>m²</v>
          </cell>
          <cell r="D1529">
            <v>65.69</v>
          </cell>
          <cell r="E1529">
            <v>46.53</v>
          </cell>
          <cell r="F1529">
            <v>112.22</v>
          </cell>
        </row>
        <row r="1530">
          <cell r="A1530" t="str">
            <v>340537</v>
          </cell>
          <cell r="B1530" t="str">
            <v>Fechamento de divisa - mourão com placas pré moldadas</v>
          </cell>
          <cell r="C1530" t="str">
            <v>m</v>
          </cell>
          <cell r="D1530">
            <v>73.95</v>
          </cell>
          <cell r="E1530">
            <v>25.18</v>
          </cell>
          <cell r="F1530">
            <v>99.13</v>
          </cell>
        </row>
        <row r="1531">
          <cell r="A1531" t="str">
            <v>340778</v>
          </cell>
          <cell r="B1531" t="str">
            <v>Árvore tipo Aroeira salsa - h= 2,00 m</v>
          </cell>
          <cell r="C1531" t="str">
            <v>un</v>
          </cell>
          <cell r="D1531">
            <v>106.41</v>
          </cell>
          <cell r="E1531">
            <v>1.6500000000000001</v>
          </cell>
          <cell r="F1531">
            <v>108.06</v>
          </cell>
        </row>
        <row r="1532">
          <cell r="A1532" t="str">
            <v>341241</v>
          </cell>
          <cell r="B1532" t="str">
            <v>Árvore do tipo Falso barbatimão - h = 2,00m</v>
          </cell>
          <cell r="C1532" t="str">
            <v>un</v>
          </cell>
          <cell r="D1532">
            <v>113.07000000000001</v>
          </cell>
          <cell r="E1532">
            <v>1.6500000000000001</v>
          </cell>
          <cell r="F1532">
            <v>114.72</v>
          </cell>
        </row>
        <row r="1533">
          <cell r="A1533" t="str">
            <v>342005</v>
          </cell>
          <cell r="B1533" t="str">
            <v>Tela de arame galvanizado fio nº 22 BWG, malha de 2´, tipo galinheiro</v>
          </cell>
          <cell r="C1533" t="str">
            <v>m²</v>
          </cell>
          <cell r="D1533">
            <v>3.39</v>
          </cell>
          <cell r="E1533">
            <v>3.73</v>
          </cell>
          <cell r="F1533">
            <v>7.12</v>
          </cell>
        </row>
        <row r="1534">
          <cell r="A1534" t="str">
            <v>342008</v>
          </cell>
          <cell r="B1534" t="str">
            <v>Tela de aço galvanizado fio nº 10 BWG, malha de 2´, tipo alambrado de segurança</v>
          </cell>
          <cell r="C1534" t="str">
            <v>m²</v>
          </cell>
          <cell r="D1534">
            <v>27.44</v>
          </cell>
          <cell r="E1534">
            <v>5.12</v>
          </cell>
          <cell r="F1534">
            <v>32.56</v>
          </cell>
        </row>
        <row r="1535">
          <cell r="A1535" t="str">
            <v>342011</v>
          </cell>
          <cell r="B1535" t="str">
            <v>Recolocação de barreira de proteção perimetral, simples ou dupla</v>
          </cell>
          <cell r="C1535" t="str">
            <v>m</v>
          </cell>
          <cell r="D1535">
            <v>7.24</v>
          </cell>
          <cell r="E1535">
            <v>0</v>
          </cell>
          <cell r="F1535">
            <v>7.24</v>
          </cell>
        </row>
        <row r="1536">
          <cell r="A1536" t="str">
            <v>342012</v>
          </cell>
          <cell r="B1536" t="str">
            <v>Seixo rolado</v>
          </cell>
          <cell r="C1536" t="str">
            <v>m³</v>
          </cell>
          <cell r="D1536">
            <v>305.2</v>
          </cell>
          <cell r="E1536">
            <v>38.840000000000003</v>
          </cell>
          <cell r="F1536">
            <v>344.04</v>
          </cell>
        </row>
        <row r="1537">
          <cell r="A1537" t="str">
            <v>342016</v>
          </cell>
          <cell r="B1537" t="str">
            <v>Recolocação de alambrado, com altura até 4,50 m</v>
          </cell>
          <cell r="C1537" t="str">
            <v>m²</v>
          </cell>
          <cell r="D1537">
            <v>0.73</v>
          </cell>
          <cell r="E1537">
            <v>7.76</v>
          </cell>
          <cell r="F1537">
            <v>8.49</v>
          </cell>
        </row>
        <row r="1538">
          <cell r="A1538" t="str">
            <v>342017</v>
          </cell>
          <cell r="B1538" t="str">
            <v>Recolocação de alambrado, com altura acima de 4,50 m</v>
          </cell>
          <cell r="C1538" t="str">
            <v>m²</v>
          </cell>
          <cell r="D1538">
            <v>0.76</v>
          </cell>
          <cell r="E1538">
            <v>10.39</v>
          </cell>
          <cell r="F1538">
            <v>11.15</v>
          </cell>
        </row>
        <row r="1539">
          <cell r="A1539" t="str">
            <v>342038</v>
          </cell>
          <cell r="B1539" t="str">
            <v>Suporte para apoio de bicicletas em tubo de aço galvanizado, diâmetro de 2 1/2´</v>
          </cell>
          <cell r="C1539" t="str">
            <v>un</v>
          </cell>
          <cell r="D1539">
            <v>142.94999999999999</v>
          </cell>
          <cell r="E1539">
            <v>85.23</v>
          </cell>
          <cell r="F1539">
            <v>228.18</v>
          </cell>
        </row>
        <row r="1540">
          <cell r="A1540" t="str">
            <v>350107</v>
          </cell>
          <cell r="B1540" t="str">
            <v>Tela de arame galvanizado fio nº 12 BWG, malha de 2´</v>
          </cell>
          <cell r="C1540" t="str">
            <v>m²</v>
          </cell>
          <cell r="D1540">
            <v>17.8</v>
          </cell>
          <cell r="E1540">
            <v>3.22</v>
          </cell>
          <cell r="F1540">
            <v>21.02</v>
          </cell>
        </row>
        <row r="1541">
          <cell r="A1541" t="str">
            <v>350115</v>
          </cell>
          <cell r="B1541" t="str">
            <v>Trave oficial completa com rede para futebol de salão</v>
          </cell>
          <cell r="C1541" t="str">
            <v>cj</v>
          </cell>
          <cell r="D1541">
            <v>772.72</v>
          </cell>
          <cell r="E1541">
            <v>77.3</v>
          </cell>
          <cell r="F1541">
            <v>850.02</v>
          </cell>
        </row>
        <row r="1542">
          <cell r="A1542" t="str">
            <v>350116</v>
          </cell>
          <cell r="B1542" t="str">
            <v>Tabela completa com suporte e rede para basquete</v>
          </cell>
          <cell r="C1542" t="str">
            <v>un</v>
          </cell>
          <cell r="D1542">
            <v>909.63</v>
          </cell>
          <cell r="E1542">
            <v>955.12</v>
          </cell>
          <cell r="F1542">
            <v>1864.75</v>
          </cell>
        </row>
        <row r="1543">
          <cell r="A1543" t="str">
            <v>350117</v>
          </cell>
          <cell r="B1543" t="str">
            <v>Poste oficial completo com rede para voleibol</v>
          </cell>
          <cell r="C1543" t="str">
            <v>cj</v>
          </cell>
          <cell r="D1543">
            <v>659.75</v>
          </cell>
          <cell r="E1543">
            <v>77.3</v>
          </cell>
          <cell r="F1543">
            <v>737.05000000000007</v>
          </cell>
        </row>
        <row r="1544">
          <cell r="A1544" t="str">
            <v>350155</v>
          </cell>
          <cell r="B1544" t="str">
            <v>Piso em fibra de polipropileno corrugado para quadra de esportes, inclusive pintura</v>
          </cell>
          <cell r="C1544" t="str">
            <v>m²</v>
          </cell>
          <cell r="D1544">
            <v>55.92</v>
          </cell>
          <cell r="E1544">
            <v>14.780000000000001</v>
          </cell>
          <cell r="F1544">
            <v>70.7</v>
          </cell>
        </row>
        <row r="1545">
          <cell r="A1545" t="str">
            <v>350306</v>
          </cell>
          <cell r="B1545" t="str">
            <v>Cancela manual, metálica, com barreira até 3,50 m</v>
          </cell>
          <cell r="C1545" t="str">
            <v>un</v>
          </cell>
          <cell r="D1545">
            <v>1506.25</v>
          </cell>
          <cell r="E1545">
            <v>31.18</v>
          </cell>
          <cell r="F1545">
            <v>1537.43</v>
          </cell>
        </row>
        <row r="1546">
          <cell r="A1546" t="str">
            <v>350402</v>
          </cell>
          <cell r="B1546" t="str">
            <v>Banco contínuo em concreto vazado</v>
          </cell>
          <cell r="C1546" t="str">
            <v>m</v>
          </cell>
          <cell r="D1546">
            <v>49.43</v>
          </cell>
          <cell r="E1546">
            <v>45.81</v>
          </cell>
          <cell r="F1546">
            <v>95.24</v>
          </cell>
        </row>
        <row r="1547">
          <cell r="A1547" t="str">
            <v>350412</v>
          </cell>
          <cell r="B1547" t="str">
            <v>Banco em concreto pré-moldado, dimensões 150 x 45 x 45 cm</v>
          </cell>
          <cell r="C1547" t="str">
            <v>un</v>
          </cell>
          <cell r="D1547">
            <v>264.76</v>
          </cell>
          <cell r="E1547">
            <v>10.4</v>
          </cell>
          <cell r="F1547">
            <v>275.16000000000003</v>
          </cell>
        </row>
        <row r="1548">
          <cell r="A1548" t="str">
            <v>350413</v>
          </cell>
          <cell r="B1548" t="str">
            <v>Banco de madeira sobre alvenaria</v>
          </cell>
          <cell r="C1548" t="str">
            <v>m²</v>
          </cell>
          <cell r="D1548">
            <v>76.83</v>
          </cell>
          <cell r="E1548">
            <v>27.59</v>
          </cell>
          <cell r="F1548">
            <v>104.42</v>
          </cell>
        </row>
        <row r="1549">
          <cell r="A1549" t="str">
            <v>350520</v>
          </cell>
          <cell r="B1549" t="str">
            <v>Centro de atividades em madeira rústica</v>
          </cell>
          <cell r="C1549" t="str">
            <v>cj</v>
          </cell>
          <cell r="D1549">
            <v>2647.76</v>
          </cell>
          <cell r="E1549">
            <v>102.67</v>
          </cell>
          <cell r="F1549">
            <v>2750.43</v>
          </cell>
        </row>
        <row r="1550">
          <cell r="A1550" t="str">
            <v>350521</v>
          </cell>
          <cell r="B1550" t="str">
            <v>Balanço duplo em madeira rústica</v>
          </cell>
          <cell r="C1550" t="str">
            <v>cj</v>
          </cell>
          <cell r="D1550">
            <v>1123.68</v>
          </cell>
          <cell r="E1550">
            <v>102.67</v>
          </cell>
          <cell r="F1550">
            <v>1226.3499999999999</v>
          </cell>
        </row>
        <row r="1551">
          <cell r="A1551" t="str">
            <v>350522</v>
          </cell>
          <cell r="B1551" t="str">
            <v>Gangorra dupla em madeira rústica</v>
          </cell>
          <cell r="C1551" t="str">
            <v>cj</v>
          </cell>
          <cell r="D1551">
            <v>838.47</v>
          </cell>
          <cell r="E1551">
            <v>102.67</v>
          </cell>
          <cell r="F1551">
            <v>941.14</v>
          </cell>
        </row>
        <row r="1552">
          <cell r="A1552" t="str">
            <v>350524</v>
          </cell>
          <cell r="B1552" t="str">
            <v>Gira-gira em ferro com assento de madeira (8 lugares)</v>
          </cell>
          <cell r="C1552" t="str">
            <v>cj</v>
          </cell>
          <cell r="D1552">
            <v>1044.32</v>
          </cell>
          <cell r="E1552">
            <v>102.67</v>
          </cell>
          <cell r="F1552">
            <v>1146.99</v>
          </cell>
        </row>
        <row r="1553">
          <cell r="A1553" t="str">
            <v>350702</v>
          </cell>
          <cell r="B1553" t="str">
            <v>Plataforma com 3 mastros galvanizados, h= 7,00 m</v>
          </cell>
          <cell r="C1553" t="str">
            <v>cj</v>
          </cell>
          <cell r="D1553">
            <v>2506.84</v>
          </cell>
          <cell r="E1553">
            <v>163.31</v>
          </cell>
          <cell r="F1553">
            <v>2670.15</v>
          </cell>
        </row>
        <row r="1554">
          <cell r="A1554" t="str">
            <v>350703</v>
          </cell>
          <cell r="B1554" t="str">
            <v>Plataforma com 3 mastros galvanizados, h= 9,00 m</v>
          </cell>
          <cell r="C1554" t="str">
            <v>cj</v>
          </cell>
          <cell r="D1554">
            <v>3164.56</v>
          </cell>
          <cell r="E1554">
            <v>163.31</v>
          </cell>
          <cell r="F1554">
            <v>3327.87</v>
          </cell>
        </row>
        <row r="1555">
          <cell r="A1555" t="str">
            <v>350706</v>
          </cell>
          <cell r="B1555" t="str">
            <v>Mastro para bandeira galvanizado, h= 9,00 m</v>
          </cell>
          <cell r="C1555" t="str">
            <v>un</v>
          </cell>
          <cell r="D1555">
            <v>1043.21</v>
          </cell>
          <cell r="E1555">
            <v>24.22</v>
          </cell>
          <cell r="F1555">
            <v>1067.43</v>
          </cell>
        </row>
        <row r="1556">
          <cell r="A1556" t="str">
            <v>350707</v>
          </cell>
          <cell r="B1556" t="str">
            <v>Mastro para bandeira galvanizado, h= 7,00 m</v>
          </cell>
          <cell r="C1556" t="str">
            <v>un</v>
          </cell>
          <cell r="D1556">
            <v>823.99</v>
          </cell>
          <cell r="E1556">
            <v>24.22</v>
          </cell>
          <cell r="F1556">
            <v>848.21</v>
          </cell>
        </row>
        <row r="1557">
          <cell r="A1557" t="str">
            <v>352001</v>
          </cell>
          <cell r="B1557" t="str">
            <v>Tela em poliamida (nylon), malha 10 x 10 cm, fio 2 mm</v>
          </cell>
          <cell r="C1557" t="str">
            <v>m²</v>
          </cell>
          <cell r="D1557">
            <v>8.3699999999999992</v>
          </cell>
          <cell r="E1557">
            <v>0</v>
          </cell>
          <cell r="F1557">
            <v>8.3699999999999992</v>
          </cell>
        </row>
        <row r="1558">
          <cell r="A1558" t="str">
            <v>360124</v>
          </cell>
          <cell r="B1558" t="str">
            <v>Cubículo de média tensão, para uso ao tempo, classe 25 kV</v>
          </cell>
          <cell r="C1558" t="str">
            <v>cj</v>
          </cell>
          <cell r="D1558">
            <v>77678.240000000005</v>
          </cell>
          <cell r="E1558">
            <v>122.07000000000001</v>
          </cell>
          <cell r="F1558">
            <v>77800.31</v>
          </cell>
        </row>
        <row r="1559">
          <cell r="A1559" t="str">
            <v>360125</v>
          </cell>
          <cell r="B1559" t="str">
            <v>Cubículo de média tensão, para uso ao tempo, classe 15 kV</v>
          </cell>
          <cell r="C1559" t="str">
            <v>cj</v>
          </cell>
          <cell r="D1559">
            <v>55503.24</v>
          </cell>
          <cell r="E1559">
            <v>122.07000000000001</v>
          </cell>
          <cell r="F1559">
            <v>55625.31</v>
          </cell>
        </row>
        <row r="1560">
          <cell r="A1560" t="str">
            <v>360126</v>
          </cell>
          <cell r="B1560" t="str">
            <v>Cubículo de entrada e medição para uso abrigado, classe 15 kV</v>
          </cell>
          <cell r="C1560" t="str">
            <v>un</v>
          </cell>
          <cell r="D1560">
            <v>59962.239999999998</v>
          </cell>
          <cell r="E1560">
            <v>244.14000000000001</v>
          </cell>
          <cell r="F1560">
            <v>60206.380000000005</v>
          </cell>
        </row>
        <row r="1561">
          <cell r="A1561" t="str">
            <v>360301</v>
          </cell>
          <cell r="B1561" t="str">
            <v>Caixa de medição tipo II (300 x 560 x 200) mm, padrão concessionárias</v>
          </cell>
          <cell r="C1561" t="str">
            <v>un</v>
          </cell>
          <cell r="D1561">
            <v>75.150000000000006</v>
          </cell>
          <cell r="E1561">
            <v>79.84</v>
          </cell>
          <cell r="F1561">
            <v>154.99</v>
          </cell>
        </row>
        <row r="1562">
          <cell r="A1562" t="str">
            <v>360302</v>
          </cell>
          <cell r="B1562" t="str">
            <v>Caixa de medição polifásica (500 x 600 x 200) mm, padrão concessionárias</v>
          </cell>
          <cell r="C1562" t="str">
            <v>un</v>
          </cell>
          <cell r="D1562">
            <v>123.32000000000001</v>
          </cell>
          <cell r="E1562">
            <v>79.84</v>
          </cell>
          <cell r="F1562">
            <v>203.16</v>
          </cell>
        </row>
        <row r="1563">
          <cell r="A1563" t="str">
            <v>360303</v>
          </cell>
          <cell r="B1563" t="str">
            <v>Caixa de medição externa tipo ´L´ (900 x 600 x 270) mm, padrão Eletropaulo</v>
          </cell>
          <cell r="C1563" t="str">
            <v>un</v>
          </cell>
          <cell r="D1563">
            <v>270.89999999999998</v>
          </cell>
          <cell r="E1563">
            <v>90.960000000000008</v>
          </cell>
          <cell r="F1563">
            <v>361.86</v>
          </cell>
        </row>
        <row r="1564">
          <cell r="A1564" t="str">
            <v>360305</v>
          </cell>
          <cell r="B1564" t="str">
            <v>Caixa de medição externa tipo ´N´ (1300 x 1200 x 270) mm, padrão Eletropaulo</v>
          </cell>
          <cell r="C1564" t="str">
            <v>un</v>
          </cell>
          <cell r="D1564">
            <v>982.63</v>
          </cell>
          <cell r="E1564">
            <v>90.960000000000008</v>
          </cell>
          <cell r="F1564">
            <v>1073.5899999999999</v>
          </cell>
        </row>
        <row r="1565">
          <cell r="A1565" t="str">
            <v>360306</v>
          </cell>
          <cell r="B1565" t="str">
            <v>Caixa de medição externa tipo ´M´ (900 x 1200 x 270) mm, padrão Eletropaulo</v>
          </cell>
          <cell r="C1565" t="str">
            <v>un</v>
          </cell>
          <cell r="D1565">
            <v>677.52</v>
          </cell>
          <cell r="E1565">
            <v>90.960000000000008</v>
          </cell>
          <cell r="F1565">
            <v>768.48</v>
          </cell>
        </row>
        <row r="1566">
          <cell r="A1566" t="str">
            <v>360308</v>
          </cell>
          <cell r="B1566" t="str">
            <v>Caixa para seccionadora tipo ´T´ (900 x 600 x 250) mm, padrão Eletropaulo</v>
          </cell>
          <cell r="C1566" t="str">
            <v>un</v>
          </cell>
          <cell r="D1566">
            <v>251.59</v>
          </cell>
          <cell r="E1566">
            <v>68.22</v>
          </cell>
          <cell r="F1566">
            <v>319.81</v>
          </cell>
        </row>
        <row r="1567">
          <cell r="A1567" t="str">
            <v>360309</v>
          </cell>
          <cell r="B1567" t="str">
            <v>Caixa de medição interna tipo ´A1´ (1000 x 1000 x 300) mm, padrão Eletropaulo</v>
          </cell>
          <cell r="C1567" t="str">
            <v>un</v>
          </cell>
          <cell r="D1567">
            <v>928.66</v>
          </cell>
          <cell r="E1567">
            <v>95.91</v>
          </cell>
          <cell r="F1567">
            <v>1024.57</v>
          </cell>
        </row>
        <row r="1568">
          <cell r="A1568" t="str">
            <v>360312</v>
          </cell>
          <cell r="B1568" t="str">
            <v>Caixa de proteção para transformador de corrente, (1000 x 750 x 300) mm, padrão CPFL</v>
          </cell>
          <cell r="C1568" t="str">
            <v>un</v>
          </cell>
          <cell r="D1568">
            <v>337.18</v>
          </cell>
          <cell r="E1568">
            <v>90.960000000000008</v>
          </cell>
          <cell r="F1568">
            <v>428.14</v>
          </cell>
        </row>
        <row r="1569">
          <cell r="A1569" t="str">
            <v>360313</v>
          </cell>
          <cell r="B1569" t="str">
            <v>Caixa de proteção dos bornes do medidor, (300 x 250 x 90) mm, padrão CPFL</v>
          </cell>
          <cell r="C1569" t="str">
            <v>un</v>
          </cell>
          <cell r="D1569">
            <v>31.060000000000002</v>
          </cell>
          <cell r="E1569">
            <v>45.480000000000004</v>
          </cell>
          <cell r="F1569">
            <v>76.540000000000006</v>
          </cell>
        </row>
        <row r="1570">
          <cell r="A1570" t="str">
            <v>360315</v>
          </cell>
          <cell r="B1570" t="str">
            <v>Caixa de entrada tipo ´E´ (560 x 350 x 210) mm - padrão Eletropaulo</v>
          </cell>
          <cell r="C1570" t="str">
            <v>un</v>
          </cell>
          <cell r="D1570">
            <v>116.32000000000001</v>
          </cell>
          <cell r="E1570">
            <v>79.84</v>
          </cell>
          <cell r="F1570">
            <v>196.16</v>
          </cell>
        </row>
        <row r="1571">
          <cell r="A1571" t="str">
            <v>360316</v>
          </cell>
          <cell r="B1571" t="str">
            <v>Caixa base lateral tipo ´N´ (130 x 40 x 25) cm</v>
          </cell>
          <cell r="C1571" t="str">
            <v>un</v>
          </cell>
          <cell r="D1571">
            <v>255.83</v>
          </cell>
          <cell r="E1571">
            <v>90.960000000000008</v>
          </cell>
          <cell r="F1571">
            <v>346.79</v>
          </cell>
        </row>
        <row r="1572">
          <cell r="A1572" t="str">
            <v>360401</v>
          </cell>
          <cell r="B1572" t="str">
            <v>Suporte para 1 isolador de baixa tensão</v>
          </cell>
          <cell r="C1572" t="str">
            <v>un</v>
          </cell>
          <cell r="D1572">
            <v>8.02</v>
          </cell>
          <cell r="E1572">
            <v>6.82</v>
          </cell>
          <cell r="F1572">
            <v>14.84</v>
          </cell>
        </row>
        <row r="1573">
          <cell r="A1573" t="str">
            <v>360403</v>
          </cell>
          <cell r="B1573" t="str">
            <v>Suporte para 2 isoladores de baixa tensão</v>
          </cell>
          <cell r="C1573" t="str">
            <v>un</v>
          </cell>
          <cell r="D1573">
            <v>16.12</v>
          </cell>
          <cell r="E1573">
            <v>6.82</v>
          </cell>
          <cell r="F1573">
            <v>22.94</v>
          </cell>
        </row>
        <row r="1574">
          <cell r="A1574" t="str">
            <v>360405</v>
          </cell>
          <cell r="B1574" t="str">
            <v>Suporte para 3 isoladores de baixa tensão</v>
          </cell>
          <cell r="C1574" t="str">
            <v>un</v>
          </cell>
          <cell r="D1574">
            <v>26.330000000000002</v>
          </cell>
          <cell r="E1574">
            <v>6.82</v>
          </cell>
          <cell r="F1574">
            <v>33.15</v>
          </cell>
        </row>
        <row r="1575">
          <cell r="A1575" t="str">
            <v>360407</v>
          </cell>
          <cell r="B1575" t="str">
            <v>Suporte para 4 isoladores de baixa tensão</v>
          </cell>
          <cell r="C1575" t="str">
            <v>un</v>
          </cell>
          <cell r="D1575">
            <v>36.54</v>
          </cell>
          <cell r="E1575">
            <v>6.82</v>
          </cell>
          <cell r="F1575">
            <v>43.36</v>
          </cell>
        </row>
        <row r="1576">
          <cell r="A1576" t="str">
            <v>360501</v>
          </cell>
          <cell r="B1576" t="str">
            <v>Isolador tipo roldana para baixa tensão de 76 x 79 mm</v>
          </cell>
          <cell r="C1576" t="str">
            <v>un</v>
          </cell>
          <cell r="D1576">
            <v>10.89</v>
          </cell>
          <cell r="E1576">
            <v>4.55</v>
          </cell>
          <cell r="F1576">
            <v>15.44</v>
          </cell>
        </row>
        <row r="1577">
          <cell r="A1577" t="str">
            <v>360502</v>
          </cell>
          <cell r="B1577" t="str">
            <v>Isolador tipo castanha incluindo grampo de sustentação</v>
          </cell>
          <cell r="C1577" t="str">
            <v>un</v>
          </cell>
          <cell r="D1577">
            <v>5.5</v>
          </cell>
          <cell r="E1577">
            <v>4.55</v>
          </cell>
          <cell r="F1577">
            <v>10.050000000000001</v>
          </cell>
        </row>
        <row r="1578">
          <cell r="A1578" t="str">
            <v>360503</v>
          </cell>
          <cell r="B1578" t="str">
            <v>Isolador tipo disco para 23 kV (poste)</v>
          </cell>
          <cell r="C1578" t="str">
            <v>un</v>
          </cell>
          <cell r="D1578">
            <v>48.75</v>
          </cell>
          <cell r="E1578">
            <v>6.78</v>
          </cell>
          <cell r="F1578">
            <v>55.53</v>
          </cell>
        </row>
        <row r="1579">
          <cell r="A1579" t="str">
            <v>360504</v>
          </cell>
          <cell r="B1579" t="str">
            <v>Isolador tipo disco para 15 kV de 6´ - 150 mm</v>
          </cell>
          <cell r="C1579" t="str">
            <v>un</v>
          </cell>
          <cell r="D1579">
            <v>28.51</v>
          </cell>
          <cell r="E1579">
            <v>4.55</v>
          </cell>
          <cell r="F1579">
            <v>33.06</v>
          </cell>
        </row>
        <row r="1580">
          <cell r="A1580" t="str">
            <v>360507</v>
          </cell>
          <cell r="B1580" t="str">
            <v>Isolador tipo pino para 25 kV, inclusive pino (poste)</v>
          </cell>
          <cell r="C1580" t="str">
            <v>un</v>
          </cell>
          <cell r="D1580">
            <v>28.37</v>
          </cell>
          <cell r="E1580">
            <v>17.059999999999999</v>
          </cell>
          <cell r="F1580">
            <v>45.43</v>
          </cell>
        </row>
        <row r="1581">
          <cell r="A1581" t="str">
            <v>360508</v>
          </cell>
          <cell r="B1581" t="str">
            <v>Isolador tipo pino para 15 kV, inclusive pino (poste)</v>
          </cell>
          <cell r="C1581" t="str">
            <v>un</v>
          </cell>
          <cell r="D1581">
            <v>22.04</v>
          </cell>
          <cell r="E1581">
            <v>17.059999999999999</v>
          </cell>
          <cell r="F1581">
            <v>39.1</v>
          </cell>
        </row>
        <row r="1582">
          <cell r="A1582" t="str">
            <v>360510</v>
          </cell>
          <cell r="B1582" t="str">
            <v>Isolador pedestal para 15 kV</v>
          </cell>
          <cell r="C1582" t="str">
            <v>un</v>
          </cell>
          <cell r="D1582">
            <v>48.68</v>
          </cell>
          <cell r="E1582">
            <v>4.55</v>
          </cell>
          <cell r="F1582">
            <v>53.230000000000004</v>
          </cell>
        </row>
        <row r="1583">
          <cell r="A1583" t="str">
            <v>360511</v>
          </cell>
          <cell r="B1583" t="str">
            <v>Isolador pedestal para 25 kV</v>
          </cell>
          <cell r="C1583" t="str">
            <v>un</v>
          </cell>
          <cell r="D1583">
            <v>65.2</v>
          </cell>
          <cell r="E1583">
            <v>4.55</v>
          </cell>
          <cell r="F1583">
            <v>69.75</v>
          </cell>
        </row>
        <row r="1584">
          <cell r="A1584" t="str">
            <v>360601</v>
          </cell>
          <cell r="B1584" t="str">
            <v>Terminal modular (mufla) unipolar interno para cabo até 120 mm²/25 kV</v>
          </cell>
          <cell r="C1584" t="str">
            <v>cj</v>
          </cell>
          <cell r="D1584">
            <v>259.19</v>
          </cell>
          <cell r="E1584">
            <v>11.370000000000001</v>
          </cell>
          <cell r="F1584">
            <v>270.56</v>
          </cell>
        </row>
        <row r="1585">
          <cell r="A1585" t="str">
            <v>360603</v>
          </cell>
          <cell r="B1585" t="str">
            <v>Terminal modular (mufla) unipolar externo para cabo até 70 mm²/25 kV</v>
          </cell>
          <cell r="C1585" t="str">
            <v>cj</v>
          </cell>
          <cell r="D1585">
            <v>267.73</v>
          </cell>
          <cell r="E1585">
            <v>11.370000000000001</v>
          </cell>
          <cell r="F1585">
            <v>279.10000000000002</v>
          </cell>
        </row>
        <row r="1586">
          <cell r="A1586" t="str">
            <v>360606</v>
          </cell>
          <cell r="B1586" t="str">
            <v>Terminal modular (mufla) unipolar externo para cabo até 70 mm²/15 kV</v>
          </cell>
          <cell r="C1586" t="str">
            <v>cj</v>
          </cell>
          <cell r="D1586">
            <v>269.67</v>
          </cell>
          <cell r="E1586">
            <v>11.370000000000001</v>
          </cell>
          <cell r="F1586">
            <v>281.04000000000002</v>
          </cell>
        </row>
        <row r="1587">
          <cell r="A1587" t="str">
            <v>360608</v>
          </cell>
          <cell r="B1587" t="str">
            <v>Terminal modular (mufla) unipolar interno para cabo até 70 mm²/15 kV</v>
          </cell>
          <cell r="C1587" t="str">
            <v>cj</v>
          </cell>
          <cell r="D1587">
            <v>234.24</v>
          </cell>
          <cell r="E1587">
            <v>11.370000000000001</v>
          </cell>
          <cell r="F1587">
            <v>245.61</v>
          </cell>
        </row>
        <row r="1588">
          <cell r="A1588" t="str">
            <v>360701</v>
          </cell>
          <cell r="B1588" t="str">
            <v>Pára-raios de distribuição, classe 12 kV/5 kA, completo, encapsulado com polímero</v>
          </cell>
          <cell r="C1588" t="str">
            <v>un</v>
          </cell>
          <cell r="D1588">
            <v>122.64</v>
          </cell>
          <cell r="E1588">
            <v>10.72</v>
          </cell>
          <cell r="F1588">
            <v>133.36000000000001</v>
          </cell>
        </row>
        <row r="1589">
          <cell r="A1589" t="str">
            <v>360703</v>
          </cell>
          <cell r="B1589" t="str">
            <v>Pára-raios de distribuição, classe 12 kV/10 kA, completo, encapsulado com polímero</v>
          </cell>
          <cell r="C1589" t="str">
            <v>un</v>
          </cell>
          <cell r="D1589">
            <v>106.77</v>
          </cell>
          <cell r="E1589">
            <v>10.72</v>
          </cell>
          <cell r="F1589">
            <v>117.49000000000001</v>
          </cell>
        </row>
        <row r="1590">
          <cell r="A1590" t="str">
            <v>360705</v>
          </cell>
          <cell r="B1590" t="str">
            <v>Pára-raios de distribuição, classe 15 kV/5 kA, completo, encapsulado com polímero</v>
          </cell>
          <cell r="C1590" t="str">
            <v>un</v>
          </cell>
          <cell r="D1590">
            <v>120.4</v>
          </cell>
          <cell r="E1590">
            <v>10.72</v>
          </cell>
          <cell r="F1590">
            <v>131.12</v>
          </cell>
        </row>
        <row r="1591">
          <cell r="A1591" t="str">
            <v>360706</v>
          </cell>
          <cell r="B1591" t="str">
            <v>Pára-raios de distribuição, classe 15 kV/10 kA, completo, encapsulado com polímero</v>
          </cell>
          <cell r="C1591" t="str">
            <v>un</v>
          </cell>
          <cell r="D1591">
            <v>119.57000000000001</v>
          </cell>
          <cell r="E1591">
            <v>10.72</v>
          </cell>
          <cell r="F1591">
            <v>130.29</v>
          </cell>
        </row>
        <row r="1592">
          <cell r="A1592" t="str">
            <v>360707</v>
          </cell>
          <cell r="B1592" t="str">
            <v>Pára-raios de distribuição, classe 21 kV/5 kA, completo, encapsulado com polímero</v>
          </cell>
          <cell r="C1592" t="str">
            <v>un</v>
          </cell>
          <cell r="D1592">
            <v>163.5</v>
          </cell>
          <cell r="E1592">
            <v>10.72</v>
          </cell>
          <cell r="F1592">
            <v>174.22</v>
          </cell>
        </row>
        <row r="1593">
          <cell r="A1593" t="str">
            <v>360801</v>
          </cell>
          <cell r="B1593" t="str">
            <v>Grupo gerador com potência de 40/36 kVA, 220/127 V ou 380/220 V e fator de potência de 0,8 indutivo, completo, inclusive painel e conjunto de baterias</v>
          </cell>
          <cell r="C1593" t="str">
            <v>un</v>
          </cell>
          <cell r="D1593">
            <v>37876.629999999997</v>
          </cell>
          <cell r="E1593">
            <v>476.95</v>
          </cell>
          <cell r="F1593">
            <v>38353.58</v>
          </cell>
        </row>
        <row r="1594">
          <cell r="A1594" t="str">
            <v>360803</v>
          </cell>
          <cell r="B1594" t="str">
            <v>Grupo gerador com potência de 250/228 kVA, 220/127 V ou 380/220 V e fator de potência de 0,8 indutivo, completo, inclusive painel e conjunto de baterias</v>
          </cell>
          <cell r="C1594" t="str">
            <v>un</v>
          </cell>
          <cell r="D1594">
            <v>95441</v>
          </cell>
          <cell r="E1594">
            <v>891.68000000000006</v>
          </cell>
          <cell r="F1594">
            <v>96332.680000000008</v>
          </cell>
        </row>
        <row r="1595">
          <cell r="A1595" t="str">
            <v>360804</v>
          </cell>
          <cell r="B1595" t="str">
            <v>Grupo gerador com potência de 350/320 kVA, 220/127 V ou 380/220 V e fator de potência de 0,8 indutivo, completo, inclusive painel e conjunto de baterias</v>
          </cell>
          <cell r="C1595" t="str">
            <v>un</v>
          </cell>
          <cell r="D1595">
            <v>132190</v>
          </cell>
          <cell r="E1595">
            <v>891.68000000000006</v>
          </cell>
          <cell r="F1595">
            <v>133081.68</v>
          </cell>
        </row>
        <row r="1596">
          <cell r="A1596" t="str">
            <v>360805</v>
          </cell>
          <cell r="B1596" t="str">
            <v>Grupo gerador com potência de 80-73/88-81 kVA, 220/127 V ou 380/220 V e fator de potência de 0,8 indutivo, completo, inclusive painel e conjunto de baterias</v>
          </cell>
          <cell r="C1596" t="str">
            <v>un</v>
          </cell>
          <cell r="D1596">
            <v>47898.8</v>
          </cell>
          <cell r="E1596">
            <v>891.68000000000006</v>
          </cell>
          <cell r="F1596">
            <v>48790.48</v>
          </cell>
        </row>
        <row r="1597">
          <cell r="A1597" t="str">
            <v>360806</v>
          </cell>
          <cell r="B1597" t="str">
            <v>Grupo gerador com potência de 165/150 kVA, 220/127 V ou 380/220 V e fator de potência de 0,8 indutivo, completo, inclusive painel e conjunto de baterias</v>
          </cell>
          <cell r="C1597" t="str">
            <v>un</v>
          </cell>
          <cell r="D1597">
            <v>61871</v>
          </cell>
          <cell r="E1597">
            <v>891.68000000000006</v>
          </cell>
          <cell r="F1597">
            <v>62762.68</v>
          </cell>
        </row>
        <row r="1598">
          <cell r="A1598" t="str">
            <v>360807</v>
          </cell>
          <cell r="B1598" t="str">
            <v>Grupo gerador com potência de 450/400 kVA, 220/127 V ou 380/220 V e fator de potência de 0,8 indutivo, completo, inclusive painel e conjunto de baterias</v>
          </cell>
          <cell r="C1598" t="str">
            <v>un</v>
          </cell>
          <cell r="D1598">
            <v>148568.63</v>
          </cell>
          <cell r="E1598">
            <v>891.68000000000006</v>
          </cell>
          <cell r="F1598">
            <v>149460.31</v>
          </cell>
        </row>
        <row r="1599">
          <cell r="A1599" t="str">
            <v>360809</v>
          </cell>
          <cell r="B1599" t="str">
            <v>Grupo gerador com potência de 25/22 kVA, 220/127 V ou 380/220 V e fator de potência de 0,8 indutivo, completo, inclusive painel e conjunto de baterias</v>
          </cell>
          <cell r="C1599" t="str">
            <v>un</v>
          </cell>
          <cell r="D1599">
            <v>41792</v>
          </cell>
          <cell r="E1599">
            <v>476.95</v>
          </cell>
          <cell r="F1599">
            <v>42268.950000000004</v>
          </cell>
        </row>
        <row r="1600">
          <cell r="A1600" t="str">
            <v>360810</v>
          </cell>
          <cell r="B1600" t="str">
            <v>Grupo gerador com potência de 54-48/55-50 kVA, 220/127 V ou 380/220 V e fator de potência de 0,8 indutivo, completo, inclusive painel e conjunto de baterias</v>
          </cell>
          <cell r="C1600" t="str">
            <v>un</v>
          </cell>
          <cell r="D1600">
            <v>40447.22</v>
          </cell>
          <cell r="E1600">
            <v>476.95</v>
          </cell>
          <cell r="F1600">
            <v>40924.17</v>
          </cell>
        </row>
        <row r="1601">
          <cell r="A1601" t="str">
            <v>360811</v>
          </cell>
          <cell r="B1601" t="str">
            <v>Grupo gerador com potência de 180/168 kVA, 220/127 V ou 380/220 V e fator de potência de 0,8 indutivo, completo, inclusive painel e conjunto de baterias</v>
          </cell>
          <cell r="C1601" t="str">
            <v>un</v>
          </cell>
          <cell r="D1601">
            <v>75595.100000000006</v>
          </cell>
          <cell r="E1601">
            <v>891.68000000000006</v>
          </cell>
          <cell r="F1601">
            <v>76486.78</v>
          </cell>
        </row>
        <row r="1602">
          <cell r="A1602" t="str">
            <v>360829</v>
          </cell>
          <cell r="B1602" t="str">
            <v>Grupo gerador com potência de 563/513 kVA, 220/127 V ou 380/220V, completo, inclusive conjunto de baterias</v>
          </cell>
          <cell r="C1602" t="str">
            <v>un</v>
          </cell>
          <cell r="D1602">
            <v>182200</v>
          </cell>
          <cell r="E1602">
            <v>987.07</v>
          </cell>
          <cell r="F1602">
            <v>183187.07</v>
          </cell>
        </row>
        <row r="1603">
          <cell r="A1603" t="str">
            <v>360835</v>
          </cell>
          <cell r="B1603" t="str">
            <v>Grupo gerador carenado, potência de 150/120 kVA, tensão de saída 220/127 V, fator de potência de 0,8 indutivo, conjunto de baterias - completo</v>
          </cell>
          <cell r="C1603" t="str">
            <v>cj</v>
          </cell>
          <cell r="D1603">
            <v>60194.75</v>
          </cell>
          <cell r="E1603">
            <v>476.95</v>
          </cell>
          <cell r="F1603">
            <v>60671.700000000004</v>
          </cell>
        </row>
        <row r="1604">
          <cell r="A1604" t="str">
            <v>360902</v>
          </cell>
          <cell r="B1604" t="str">
            <v>Transformador de potência trifásico de 225 kVA, classe 15 kV, a óleo</v>
          </cell>
          <cell r="C1604" t="str">
            <v>un</v>
          </cell>
          <cell r="D1604">
            <v>12702.89</v>
          </cell>
          <cell r="E1604">
            <v>476.95</v>
          </cell>
          <cell r="F1604">
            <v>13179.84</v>
          </cell>
        </row>
        <row r="1605">
          <cell r="A1605" t="str">
            <v>360903</v>
          </cell>
          <cell r="B1605" t="str">
            <v>Transformador de potência trifásico de 75 kVA, classe 1,2 kV, a seco</v>
          </cell>
          <cell r="C1605" t="str">
            <v>un</v>
          </cell>
          <cell r="D1605">
            <v>8743.56</v>
          </cell>
          <cell r="E1605">
            <v>190.78</v>
          </cell>
          <cell r="F1605">
            <v>8934.34</v>
          </cell>
        </row>
        <row r="1606">
          <cell r="A1606" t="str">
            <v>360905</v>
          </cell>
          <cell r="B1606" t="str">
            <v>Transformador de potência trifásico de 150 kVA, classe 15 kV, a óleo</v>
          </cell>
          <cell r="C1606" t="str">
            <v>un</v>
          </cell>
          <cell r="D1606">
            <v>8936</v>
          </cell>
          <cell r="E1606">
            <v>476.95</v>
          </cell>
          <cell r="F1606">
            <v>9412.9500000000007</v>
          </cell>
        </row>
        <row r="1607">
          <cell r="A1607" t="str">
            <v>360906</v>
          </cell>
          <cell r="B1607" t="str">
            <v>Transformador de potência trifásico de 500 kVA, classe 15 kV, a seco</v>
          </cell>
          <cell r="C1607" t="str">
            <v>un</v>
          </cell>
          <cell r="D1607">
            <v>38132.15</v>
          </cell>
          <cell r="E1607">
            <v>763.12</v>
          </cell>
          <cell r="F1607">
            <v>38895.269999999997</v>
          </cell>
        </row>
        <row r="1608">
          <cell r="A1608" t="str">
            <v>360907</v>
          </cell>
          <cell r="B1608" t="str">
            <v>Transformador de potência trifásico de 1000 kVA, classe 15 kV, a seco com cabine</v>
          </cell>
          <cell r="C1608" t="str">
            <v>un</v>
          </cell>
          <cell r="D1608">
            <v>64793.919999999998</v>
          </cell>
          <cell r="E1608">
            <v>763.12</v>
          </cell>
          <cell r="F1608">
            <v>65557.039999999994</v>
          </cell>
        </row>
        <row r="1609">
          <cell r="A1609" t="str">
            <v>360910</v>
          </cell>
          <cell r="B1609" t="str">
            <v>Transformador de potência trifásico de 5 kVA, classe 0,6 kV, a seco com cabine</v>
          </cell>
          <cell r="C1609" t="str">
            <v>un</v>
          </cell>
          <cell r="D1609">
            <v>1659.72</v>
          </cell>
          <cell r="E1609">
            <v>190.78</v>
          </cell>
          <cell r="F1609">
            <v>1850.5</v>
          </cell>
        </row>
        <row r="1610">
          <cell r="A1610" t="str">
            <v>360911</v>
          </cell>
          <cell r="B1610" t="str">
            <v>Transformador de potência trifásico de 7,5 kVA, classe 0,6 kV, a seco com cabine</v>
          </cell>
          <cell r="C1610" t="str">
            <v>un</v>
          </cell>
          <cell r="D1610">
            <v>1961.47</v>
          </cell>
          <cell r="E1610">
            <v>190.78</v>
          </cell>
          <cell r="F1610">
            <v>2152.25</v>
          </cell>
        </row>
        <row r="1611">
          <cell r="A1611" t="str">
            <v>360913</v>
          </cell>
          <cell r="B1611" t="str">
            <v>Transformador de potência trifásico de 15 kVA, classe 1,2 kV, a seco com cabine</v>
          </cell>
          <cell r="C1611" t="str">
            <v>un</v>
          </cell>
          <cell r="D1611">
            <v>4376.1400000000003</v>
          </cell>
          <cell r="E1611">
            <v>190.78</v>
          </cell>
          <cell r="F1611">
            <v>4566.92</v>
          </cell>
        </row>
        <row r="1612">
          <cell r="A1612" t="str">
            <v>360915</v>
          </cell>
          <cell r="B1612" t="str">
            <v>Transformador de potência trifásico de 75 kVA, classe 15 kV, a óleo</v>
          </cell>
          <cell r="C1612" t="str">
            <v>un</v>
          </cell>
          <cell r="D1612">
            <v>5830.93</v>
          </cell>
          <cell r="E1612">
            <v>476.95</v>
          </cell>
          <cell r="F1612">
            <v>6307.88</v>
          </cell>
        </row>
        <row r="1613">
          <cell r="A1613" t="str">
            <v>360916</v>
          </cell>
          <cell r="B1613" t="str">
            <v>Transformador de potência trifásico de 225 kVA, classe 23 kV, a óleo</v>
          </cell>
          <cell r="C1613" t="str">
            <v>un</v>
          </cell>
          <cell r="D1613">
            <v>13501.48</v>
          </cell>
          <cell r="E1613">
            <v>476.95</v>
          </cell>
          <cell r="F1613">
            <v>13978.43</v>
          </cell>
        </row>
        <row r="1614">
          <cell r="A1614" t="str">
            <v>360917</v>
          </cell>
          <cell r="B1614" t="str">
            <v>Transformador de potência trifásico de 300 kVA, classe 15 kV, a óleo</v>
          </cell>
          <cell r="C1614" t="str">
            <v>un</v>
          </cell>
          <cell r="D1614">
            <v>14626.2</v>
          </cell>
          <cell r="E1614">
            <v>476.95</v>
          </cell>
          <cell r="F1614">
            <v>15103.15</v>
          </cell>
        </row>
        <row r="1615">
          <cell r="A1615" t="str">
            <v>360918</v>
          </cell>
          <cell r="B1615" t="str">
            <v>Transformador de potência trifásico de 112,5 kVA, classe 15 kV, a óleo</v>
          </cell>
          <cell r="C1615" t="str">
            <v>un</v>
          </cell>
          <cell r="D1615">
            <v>7209.58</v>
          </cell>
          <cell r="E1615">
            <v>476.95</v>
          </cell>
          <cell r="F1615">
            <v>7686.53</v>
          </cell>
        </row>
        <row r="1616">
          <cell r="A1616" t="str">
            <v>360922</v>
          </cell>
          <cell r="B1616" t="str">
            <v>Transformador de potência trifásico de 500 kVA, classe 15 kV, a seco com cabine</v>
          </cell>
          <cell r="C1616" t="str">
            <v>un</v>
          </cell>
          <cell r="D1616">
            <v>47372.97</v>
          </cell>
          <cell r="E1616">
            <v>763.12</v>
          </cell>
          <cell r="F1616">
            <v>48136.090000000004</v>
          </cell>
        </row>
        <row r="1617">
          <cell r="A1617" t="str">
            <v>360923</v>
          </cell>
          <cell r="B1617" t="str">
            <v>Transformador de potência trifásico de 30 kVA, classe 1,2 KV, a seco com cabine</v>
          </cell>
          <cell r="C1617" t="str">
            <v>un</v>
          </cell>
          <cell r="D1617">
            <v>5858.29</v>
          </cell>
          <cell r="E1617">
            <v>190.78</v>
          </cell>
          <cell r="F1617">
            <v>6049.07</v>
          </cell>
        </row>
        <row r="1618">
          <cell r="A1618" t="str">
            <v>360925</v>
          </cell>
          <cell r="B1618" t="str">
            <v>Transformador de potência trifásico de 500 kVA, classe 15 kV, a óleo</v>
          </cell>
          <cell r="C1618" t="str">
            <v>un</v>
          </cell>
          <cell r="D1618">
            <v>24069.040000000001</v>
          </cell>
          <cell r="E1618">
            <v>763.12</v>
          </cell>
          <cell r="F1618">
            <v>24832.16</v>
          </cell>
        </row>
        <row r="1619">
          <cell r="A1619" t="str">
            <v>360930</v>
          </cell>
          <cell r="B1619" t="str">
            <v>Transformador de potência trifásico de 750 kVA, classe 15 kV, a óleo</v>
          </cell>
          <cell r="C1619" t="str">
            <v>un</v>
          </cell>
          <cell r="D1619">
            <v>32178.55</v>
          </cell>
          <cell r="E1619">
            <v>763.12</v>
          </cell>
          <cell r="F1619">
            <v>32941.67</v>
          </cell>
        </row>
        <row r="1620">
          <cell r="A1620" t="str">
            <v>360936</v>
          </cell>
          <cell r="B1620" t="str">
            <v>Transformador de potência trifásico de 750 kVA, classe 15 kV, a seco</v>
          </cell>
          <cell r="C1620" t="str">
            <v>un</v>
          </cell>
          <cell r="D1620">
            <v>58924.54</v>
          </cell>
          <cell r="E1620">
            <v>763.12</v>
          </cell>
          <cell r="F1620">
            <v>59687.66</v>
          </cell>
        </row>
        <row r="1621">
          <cell r="A1621" t="str">
            <v>360937</v>
          </cell>
          <cell r="B1621" t="str">
            <v>Transformador de potência trifásico de 300 kVA, classe 15 kV, a seco</v>
          </cell>
          <cell r="C1621" t="str">
            <v>un</v>
          </cell>
          <cell r="D1621">
            <v>36950.019999999997</v>
          </cell>
          <cell r="E1621">
            <v>476.95</v>
          </cell>
          <cell r="F1621">
            <v>37426.97</v>
          </cell>
        </row>
        <row r="1622">
          <cell r="A1622" t="str">
            <v>360941</v>
          </cell>
          <cell r="B1622" t="str">
            <v>Transformador de potência trifásico de 45 kVA, classe 15 kV, a seco</v>
          </cell>
          <cell r="C1622" t="str">
            <v>un</v>
          </cell>
          <cell r="D1622">
            <v>9970</v>
          </cell>
          <cell r="E1622">
            <v>476.95</v>
          </cell>
          <cell r="F1622">
            <v>10446.950000000001</v>
          </cell>
        </row>
        <row r="1623">
          <cell r="A1623" t="str">
            <v>360948</v>
          </cell>
          <cell r="B1623" t="str">
            <v>Transformador trifásico a seco de 112,5 kVA, encapsulado em resina epóxi sob vácuo</v>
          </cell>
          <cell r="C1623" t="str">
            <v>un</v>
          </cell>
          <cell r="D1623">
            <v>15007.98</v>
          </cell>
          <cell r="E1623">
            <v>476.95</v>
          </cell>
          <cell r="F1623">
            <v>15484.93</v>
          </cell>
        </row>
        <row r="1624">
          <cell r="A1624" t="str">
            <v>360949</v>
          </cell>
          <cell r="B1624" t="str">
            <v>Transformador trifásico a seco de 150 kVA, encapsulado em resina epóxi sob vácuo</v>
          </cell>
          <cell r="C1624" t="str">
            <v>un</v>
          </cell>
          <cell r="D1624">
            <v>17501.39</v>
          </cell>
          <cell r="E1624">
            <v>476.95</v>
          </cell>
          <cell r="F1624">
            <v>17978.34</v>
          </cell>
        </row>
        <row r="1625">
          <cell r="A1625" t="str">
            <v>360967</v>
          </cell>
          <cell r="B1625" t="str">
            <v>Transformador de potência trifásico 45kVA, classe 24,2kV, encapsulado a vácuo em resina epóxi</v>
          </cell>
          <cell r="C1625" t="str">
            <v>un</v>
          </cell>
          <cell r="D1625">
            <v>18693.669999999998</v>
          </cell>
          <cell r="E1625">
            <v>190.78</v>
          </cell>
          <cell r="F1625">
            <v>18884.45</v>
          </cell>
        </row>
        <row r="1626">
          <cell r="A1626" t="str">
            <v>360968</v>
          </cell>
          <cell r="B1626" t="str">
            <v>Transformador de potência trifásico 750kVA, classe 24,2kV, encapsulado a vácuo em resina epóxi</v>
          </cell>
          <cell r="C1626" t="str">
            <v>un</v>
          </cell>
          <cell r="D1626">
            <v>51760</v>
          </cell>
          <cell r="E1626">
            <v>763.12</v>
          </cell>
          <cell r="F1626">
            <v>52523.12</v>
          </cell>
        </row>
        <row r="1627">
          <cell r="A1627" t="str">
            <v>360969</v>
          </cell>
          <cell r="B1627" t="str">
            <v>Transformador de potência trifásico de 300 kVA, classe 25kV, a óleo</v>
          </cell>
          <cell r="C1627" t="str">
            <v>un</v>
          </cell>
          <cell r="D1627">
            <v>13490</v>
          </cell>
          <cell r="E1627">
            <v>476.95</v>
          </cell>
          <cell r="F1627">
            <v>13966.95</v>
          </cell>
        </row>
        <row r="1628">
          <cell r="A1628" t="str">
            <v>360970</v>
          </cell>
          <cell r="B1628" t="str">
            <v>Transformador de potência trifásico de 500 kVA, classe 25kV, encapsulado a vácuo em resina epóxi</v>
          </cell>
          <cell r="C1628" t="str">
            <v>un</v>
          </cell>
          <cell r="D1628">
            <v>38833.33</v>
          </cell>
          <cell r="E1628">
            <v>763.12</v>
          </cell>
          <cell r="F1628">
            <v>39596.449999999997</v>
          </cell>
        </row>
        <row r="1629">
          <cell r="A1629" t="str">
            <v>362001</v>
          </cell>
          <cell r="B1629" t="str">
            <v>Vergalhão de cobre eletrolítico, diâmetro de 3/8´</v>
          </cell>
          <cell r="C1629" t="str">
            <v>m</v>
          </cell>
          <cell r="D1629">
            <v>22.88</v>
          </cell>
          <cell r="E1629">
            <v>9.1</v>
          </cell>
          <cell r="F1629">
            <v>31.98</v>
          </cell>
        </row>
        <row r="1630">
          <cell r="A1630" t="str">
            <v>362003</v>
          </cell>
          <cell r="B1630" t="str">
            <v>União angular para vergalhão, diâmetro de 3/8´</v>
          </cell>
          <cell r="C1630" t="str">
            <v>un</v>
          </cell>
          <cell r="D1630">
            <v>16.87</v>
          </cell>
          <cell r="E1630">
            <v>4.55</v>
          </cell>
          <cell r="F1630">
            <v>21.42</v>
          </cell>
        </row>
        <row r="1631">
          <cell r="A1631" t="str">
            <v>362004</v>
          </cell>
          <cell r="B1631" t="str">
            <v>Bobina mínima para disjuntor (a óleo)</v>
          </cell>
          <cell r="C1631" t="str">
            <v>un</v>
          </cell>
          <cell r="D1631">
            <v>828.57</v>
          </cell>
          <cell r="E1631">
            <v>31.11</v>
          </cell>
          <cell r="F1631">
            <v>859.68000000000006</v>
          </cell>
        </row>
        <row r="1632">
          <cell r="A1632" t="str">
            <v>362005</v>
          </cell>
          <cell r="B1632" t="str">
            <v>Terminal para vergalhão, diâmetro de 3/8´</v>
          </cell>
          <cell r="C1632" t="str">
            <v>un</v>
          </cell>
          <cell r="D1632">
            <v>9.18</v>
          </cell>
          <cell r="E1632">
            <v>4.55</v>
          </cell>
          <cell r="F1632">
            <v>13.73</v>
          </cell>
        </row>
        <row r="1633">
          <cell r="A1633" t="str">
            <v>362006</v>
          </cell>
          <cell r="B1633" t="str">
            <v>Braçadeira para fixação de eletroduto, até 4´</v>
          </cell>
          <cell r="C1633" t="str">
            <v>un</v>
          </cell>
          <cell r="D1633">
            <v>1.32</v>
          </cell>
          <cell r="E1633">
            <v>3.41</v>
          </cell>
          <cell r="F1633">
            <v>4.7300000000000004</v>
          </cell>
        </row>
        <row r="1634">
          <cell r="A1634" t="str">
            <v>362007</v>
          </cell>
          <cell r="B1634" t="str">
            <v>Prensa vergalhão ´T´, diâmetro de 3/8´</v>
          </cell>
          <cell r="C1634" t="str">
            <v>un</v>
          </cell>
          <cell r="D1634">
            <v>8.24</v>
          </cell>
          <cell r="E1634">
            <v>4.55</v>
          </cell>
          <cell r="F1634">
            <v>12.790000000000001</v>
          </cell>
        </row>
        <row r="1635">
          <cell r="A1635" t="str">
            <v>362009</v>
          </cell>
          <cell r="B1635" t="str">
            <v>Vara para manobra em cabine em fibra de vidro, para tensão até 36 kV</v>
          </cell>
          <cell r="C1635" t="str">
            <v>un</v>
          </cell>
          <cell r="D1635">
            <v>255.97</v>
          </cell>
          <cell r="E1635">
            <v>0.47000000000000003</v>
          </cell>
          <cell r="F1635">
            <v>256.44</v>
          </cell>
        </row>
        <row r="1636">
          <cell r="A1636" t="str">
            <v>362010</v>
          </cell>
          <cell r="B1636" t="str">
            <v>Bucha para passagem interna/externa com isolação para 15 kV</v>
          </cell>
          <cell r="C1636" t="str">
            <v>un</v>
          </cell>
          <cell r="D1636">
            <v>177.23</v>
          </cell>
          <cell r="E1636">
            <v>11.370000000000001</v>
          </cell>
          <cell r="F1636">
            <v>188.6</v>
          </cell>
        </row>
        <row r="1637">
          <cell r="A1637" t="str">
            <v>362012</v>
          </cell>
          <cell r="B1637" t="str">
            <v>Chapa de ferro de 1,50 x 0,50 m para bucha de passagem</v>
          </cell>
          <cell r="C1637" t="str">
            <v>un</v>
          </cell>
          <cell r="D1637">
            <v>79.22</v>
          </cell>
          <cell r="E1637">
            <v>11.370000000000001</v>
          </cell>
          <cell r="F1637">
            <v>90.59</v>
          </cell>
        </row>
        <row r="1638">
          <cell r="A1638" t="str">
            <v>362014</v>
          </cell>
          <cell r="B1638" t="str">
            <v>Cruzeta de madeira de 2400 mm</v>
          </cell>
          <cell r="C1638" t="str">
            <v>un</v>
          </cell>
          <cell r="D1638">
            <v>94.17</v>
          </cell>
          <cell r="E1638">
            <v>64.28</v>
          </cell>
          <cell r="F1638">
            <v>158.44999999999999</v>
          </cell>
        </row>
        <row r="1639">
          <cell r="A1639" t="str">
            <v>362015</v>
          </cell>
          <cell r="B1639" t="str">
            <v>Cruzeta de madeira de 90 x 115 x 3500 mm</v>
          </cell>
          <cell r="C1639" t="str">
            <v>un</v>
          </cell>
          <cell r="D1639">
            <v>125.24000000000001</v>
          </cell>
          <cell r="E1639">
            <v>64.28</v>
          </cell>
          <cell r="F1639">
            <v>189.52</v>
          </cell>
        </row>
        <row r="1640">
          <cell r="A1640" t="str">
            <v>362018</v>
          </cell>
          <cell r="B1640" t="str">
            <v>Luva isolante de borracha, acima de 10 até 20 kV</v>
          </cell>
          <cell r="C1640" t="str">
            <v>par</v>
          </cell>
          <cell r="D1640">
            <v>498.64</v>
          </cell>
          <cell r="E1640">
            <v>0.47000000000000003</v>
          </cell>
          <cell r="F1640">
            <v>499.11</v>
          </cell>
        </row>
        <row r="1641">
          <cell r="A1641" t="str">
            <v>362019</v>
          </cell>
          <cell r="B1641" t="str">
            <v>Luva isolante de borracha, acima de 20 até 30 kV</v>
          </cell>
          <cell r="C1641" t="str">
            <v>par</v>
          </cell>
          <cell r="D1641">
            <v>1173.56</v>
          </cell>
          <cell r="E1641">
            <v>0.47000000000000003</v>
          </cell>
          <cell r="F1641">
            <v>1174.03</v>
          </cell>
        </row>
        <row r="1642">
          <cell r="A1642" t="str">
            <v>362020</v>
          </cell>
          <cell r="B1642" t="str">
            <v>Mão francesa de 700 mm</v>
          </cell>
          <cell r="C1642" t="str">
            <v>un</v>
          </cell>
          <cell r="D1642">
            <v>11.83</v>
          </cell>
          <cell r="E1642">
            <v>22.740000000000002</v>
          </cell>
          <cell r="F1642">
            <v>34.57</v>
          </cell>
        </row>
        <row r="1643">
          <cell r="A1643" t="str">
            <v>362021</v>
          </cell>
          <cell r="B1643" t="str">
            <v>Luva isolante de borracha, até 10 kV</v>
          </cell>
          <cell r="C1643" t="str">
            <v>par</v>
          </cell>
          <cell r="D1643">
            <v>353.34000000000003</v>
          </cell>
          <cell r="E1643">
            <v>0.47000000000000003</v>
          </cell>
          <cell r="F1643">
            <v>353.81</v>
          </cell>
        </row>
        <row r="1644">
          <cell r="A1644" t="str">
            <v>362022</v>
          </cell>
          <cell r="B1644" t="str">
            <v>Mudança de tap do transformador</v>
          </cell>
          <cell r="C1644" t="str">
            <v>un</v>
          </cell>
          <cell r="D1644">
            <v>0</v>
          </cell>
          <cell r="E1644">
            <v>128.56</v>
          </cell>
          <cell r="F1644">
            <v>128.56</v>
          </cell>
        </row>
        <row r="1645">
          <cell r="A1645" t="str">
            <v>362023</v>
          </cell>
          <cell r="B1645" t="str">
            <v>Luva isolante de borracha, acima de 30 até 40 kV</v>
          </cell>
          <cell r="C1645" t="str">
            <v>par</v>
          </cell>
          <cell r="D1645">
            <v>1174.53</v>
          </cell>
          <cell r="E1645">
            <v>0.47000000000000003</v>
          </cell>
          <cell r="F1645">
            <v>1175</v>
          </cell>
        </row>
        <row r="1646">
          <cell r="A1646" t="str">
            <v>362024</v>
          </cell>
          <cell r="B1646" t="str">
            <v>Óleo para disjuntor</v>
          </cell>
          <cell r="C1646" t="str">
            <v>l</v>
          </cell>
          <cell r="D1646">
            <v>9.26</v>
          </cell>
          <cell r="E1646">
            <v>0.38</v>
          </cell>
          <cell r="F1646">
            <v>9.64</v>
          </cell>
        </row>
        <row r="1647">
          <cell r="A1647" t="str">
            <v>362026</v>
          </cell>
          <cell r="B1647" t="str">
            <v>Óleo para transformador</v>
          </cell>
          <cell r="C1647" t="str">
            <v>l</v>
          </cell>
          <cell r="D1647">
            <v>9.26</v>
          </cell>
          <cell r="E1647">
            <v>0.56000000000000005</v>
          </cell>
          <cell r="F1647">
            <v>9.82</v>
          </cell>
        </row>
        <row r="1648">
          <cell r="A1648" t="str">
            <v>362028</v>
          </cell>
          <cell r="B1648" t="str">
            <v>Placa de advertência ´Perigo Alta Tensão´ em cabine primária, nas dimensões 400 x 300 mm, chapa 18</v>
          </cell>
          <cell r="C1648" t="str">
            <v>un</v>
          </cell>
          <cell r="D1648">
            <v>48.6</v>
          </cell>
          <cell r="E1648">
            <v>4.7</v>
          </cell>
          <cell r="F1648">
            <v>53.300000000000004</v>
          </cell>
        </row>
        <row r="1649">
          <cell r="A1649" t="str">
            <v>362033</v>
          </cell>
          <cell r="B1649" t="str">
            <v>Luva de couro para proteção de luva isolante</v>
          </cell>
          <cell r="C1649" t="str">
            <v>par</v>
          </cell>
          <cell r="D1649">
            <v>23.740000000000002</v>
          </cell>
          <cell r="E1649">
            <v>0.47000000000000003</v>
          </cell>
          <cell r="F1649">
            <v>24.21</v>
          </cell>
        </row>
        <row r="1650">
          <cell r="A1650" t="str">
            <v>362034</v>
          </cell>
          <cell r="B1650" t="str">
            <v>Sela para cruzeta de madeira</v>
          </cell>
          <cell r="C1650" t="str">
            <v>un</v>
          </cell>
          <cell r="D1650">
            <v>6.8500000000000005</v>
          </cell>
          <cell r="E1650">
            <v>32.14</v>
          </cell>
          <cell r="F1650">
            <v>38.99</v>
          </cell>
        </row>
        <row r="1651">
          <cell r="A1651" t="str">
            <v>362035</v>
          </cell>
          <cell r="B1651" t="str">
            <v>Caixa porta luvas em madeira, com tampa</v>
          </cell>
          <cell r="C1651" t="str">
            <v>un</v>
          </cell>
          <cell r="D1651">
            <v>25.71</v>
          </cell>
          <cell r="E1651">
            <v>0.47000000000000003</v>
          </cell>
          <cell r="F1651">
            <v>26.18</v>
          </cell>
        </row>
        <row r="1652">
          <cell r="A1652" t="str">
            <v>362036</v>
          </cell>
          <cell r="B1652" t="str">
            <v>Suporte de transformador em poste ou estaleiro</v>
          </cell>
          <cell r="C1652" t="str">
            <v>un</v>
          </cell>
          <cell r="D1652">
            <v>66.12</v>
          </cell>
          <cell r="E1652">
            <v>64.28</v>
          </cell>
          <cell r="F1652">
            <v>130.4</v>
          </cell>
        </row>
        <row r="1653">
          <cell r="A1653" t="str">
            <v>362037</v>
          </cell>
          <cell r="B1653" t="str">
            <v>Caixa inviolável para secundário do transformador</v>
          </cell>
          <cell r="C1653" t="str">
            <v>un</v>
          </cell>
          <cell r="D1653">
            <v>152.75</v>
          </cell>
          <cell r="E1653">
            <v>4.55</v>
          </cell>
          <cell r="F1653">
            <v>157.30000000000001</v>
          </cell>
        </row>
        <row r="1654">
          <cell r="A1654" t="str">
            <v>362039</v>
          </cell>
          <cell r="B1654" t="str">
            <v>Estrado de borracha de 100 x 100 cm, isolante até 68 kV</v>
          </cell>
          <cell r="C1654" t="str">
            <v>un</v>
          </cell>
          <cell r="D1654">
            <v>256.10000000000002</v>
          </cell>
          <cell r="E1654">
            <v>0.47000000000000003</v>
          </cell>
          <cell r="F1654">
            <v>256.57</v>
          </cell>
        </row>
        <row r="1655">
          <cell r="A1655" t="str">
            <v>362054</v>
          </cell>
          <cell r="B1655" t="str">
            <v>Cruzeta metálica de 2400 mm, para fixação de mufla ou para-raios</v>
          </cell>
          <cell r="C1655" t="str">
            <v>un</v>
          </cell>
          <cell r="D1655">
            <v>284.94</v>
          </cell>
          <cell r="E1655">
            <v>64.28</v>
          </cell>
          <cell r="F1655">
            <v>349.22</v>
          </cell>
        </row>
        <row r="1656">
          <cell r="A1656" t="str">
            <v>370102</v>
          </cell>
          <cell r="B1656" t="str">
            <v>Quadro Telebrás de embutir de 200 x 200 x 120 mm</v>
          </cell>
          <cell r="C1656" t="str">
            <v>un</v>
          </cell>
          <cell r="D1656">
            <v>30.69</v>
          </cell>
          <cell r="E1656">
            <v>39.92</v>
          </cell>
          <cell r="F1656">
            <v>70.61</v>
          </cell>
        </row>
        <row r="1657">
          <cell r="A1657" t="str">
            <v>370108</v>
          </cell>
          <cell r="B1657" t="str">
            <v>Quadro Telebrás de embutir de 400 x 400 x 120 mm</v>
          </cell>
          <cell r="C1657" t="str">
            <v>un</v>
          </cell>
          <cell r="D1657">
            <v>63.34</v>
          </cell>
          <cell r="E1657">
            <v>55.58</v>
          </cell>
          <cell r="F1657">
            <v>118.92</v>
          </cell>
        </row>
        <row r="1658">
          <cell r="A1658" t="str">
            <v>370112</v>
          </cell>
          <cell r="B1658" t="str">
            <v>Quadro Telebrás de embutir de 600 x 600 x 120 mm</v>
          </cell>
          <cell r="C1658" t="str">
            <v>un</v>
          </cell>
          <cell r="D1658">
            <v>112.96000000000001</v>
          </cell>
          <cell r="E1658">
            <v>71.239999999999995</v>
          </cell>
          <cell r="F1658">
            <v>184.20000000000002</v>
          </cell>
        </row>
        <row r="1659">
          <cell r="A1659" t="str">
            <v>370116</v>
          </cell>
          <cell r="B1659" t="str">
            <v>Quadro Telebrás de embutir de 800 x 800 x 120 mm</v>
          </cell>
          <cell r="C1659" t="str">
            <v>un</v>
          </cell>
          <cell r="D1659">
            <v>180.73</v>
          </cell>
          <cell r="E1659">
            <v>88.23</v>
          </cell>
          <cell r="F1659">
            <v>268.95999999999998</v>
          </cell>
        </row>
        <row r="1660">
          <cell r="A1660" t="str">
            <v>370122</v>
          </cell>
          <cell r="B1660" t="str">
            <v>Quadro Telebrás de embutir de 1200 x 1200 x 120 mm</v>
          </cell>
          <cell r="C1660" t="str">
            <v>un</v>
          </cell>
          <cell r="D1660">
            <v>373.66</v>
          </cell>
          <cell r="E1660">
            <v>118.24000000000001</v>
          </cell>
          <cell r="F1660">
            <v>491.90000000000003</v>
          </cell>
        </row>
        <row r="1661">
          <cell r="A1661" t="str">
            <v>370202</v>
          </cell>
          <cell r="B1661" t="str">
            <v>Quadro Telebrás de sobrepor de 200 x 200 x 120 mm</v>
          </cell>
          <cell r="C1661" t="str">
            <v>un</v>
          </cell>
          <cell r="D1661">
            <v>30.52</v>
          </cell>
          <cell r="E1661">
            <v>34.11</v>
          </cell>
          <cell r="F1661">
            <v>64.63</v>
          </cell>
        </row>
        <row r="1662">
          <cell r="A1662" t="str">
            <v>370206</v>
          </cell>
          <cell r="B1662" t="str">
            <v>Quadro Telebrás de sobrepor de 400 x 400 x 120 mm</v>
          </cell>
          <cell r="C1662" t="str">
            <v>un</v>
          </cell>
          <cell r="D1662">
            <v>66.25</v>
          </cell>
          <cell r="E1662">
            <v>45.480000000000004</v>
          </cell>
          <cell r="F1662">
            <v>111.73</v>
          </cell>
        </row>
        <row r="1663">
          <cell r="A1663" t="str">
            <v>370210</v>
          </cell>
          <cell r="B1663" t="str">
            <v>Quadro Telebrás de sobrepor de 600 x 600 x 120 mm</v>
          </cell>
          <cell r="C1663" t="str">
            <v>un</v>
          </cell>
          <cell r="D1663">
            <v>133.77000000000001</v>
          </cell>
          <cell r="E1663">
            <v>56.85</v>
          </cell>
          <cell r="F1663">
            <v>190.62</v>
          </cell>
        </row>
        <row r="1664">
          <cell r="A1664" t="str">
            <v>370214</v>
          </cell>
          <cell r="B1664" t="str">
            <v>Quadro Telebrás de sobrepor de 800 x 800 x 120 mm</v>
          </cell>
          <cell r="C1664" t="str">
            <v>un</v>
          </cell>
          <cell r="D1664">
            <v>208.29</v>
          </cell>
          <cell r="E1664">
            <v>68.22</v>
          </cell>
          <cell r="F1664">
            <v>276.51</v>
          </cell>
        </row>
        <row r="1665">
          <cell r="A1665" t="str">
            <v>370320</v>
          </cell>
          <cell r="B1665" t="str">
            <v>Quadro de distribuição universal de embutir, para disjuntores 16 DIN / 12 Bolt-on - 150 A - sem componentes</v>
          </cell>
          <cell r="C1665" t="str">
            <v>un</v>
          </cell>
          <cell r="D1665">
            <v>164.3</v>
          </cell>
          <cell r="E1665">
            <v>69</v>
          </cell>
          <cell r="F1665">
            <v>233.3</v>
          </cell>
        </row>
        <row r="1666">
          <cell r="A1666" t="str">
            <v>370321</v>
          </cell>
          <cell r="B1666" t="str">
            <v>Quadro de distribuição universal de embutir, para disjuntores 24 DIN / 18 Bolt-on - 150 A - sem componentes</v>
          </cell>
          <cell r="C1666" t="str">
            <v>un</v>
          </cell>
          <cell r="D1666">
            <v>199.13</v>
          </cell>
          <cell r="E1666">
            <v>69</v>
          </cell>
          <cell r="F1666">
            <v>268.13</v>
          </cell>
        </row>
        <row r="1667">
          <cell r="A1667" t="str">
            <v>370322</v>
          </cell>
          <cell r="B1667" t="str">
            <v>Quadro de distribuição universal de embutir, para disjuntores 34 DIN / 24 Bolt-on - 150 A - sem componentes</v>
          </cell>
          <cell r="C1667" t="str">
            <v>un</v>
          </cell>
          <cell r="D1667">
            <v>231.31</v>
          </cell>
          <cell r="E1667">
            <v>86.25</v>
          </cell>
          <cell r="F1667">
            <v>317.56</v>
          </cell>
        </row>
        <row r="1668">
          <cell r="A1668" t="str">
            <v>370323</v>
          </cell>
          <cell r="B1668" t="str">
            <v>Quadro de distribuição universal de embutir, para disjuntores 44 DIN / 32 Bolt-on - 150 A - sem componentes</v>
          </cell>
          <cell r="C1668" t="str">
            <v>un</v>
          </cell>
          <cell r="D1668">
            <v>251.28</v>
          </cell>
          <cell r="E1668">
            <v>86.25</v>
          </cell>
          <cell r="F1668">
            <v>337.53000000000003</v>
          </cell>
        </row>
        <row r="1669">
          <cell r="A1669" t="str">
            <v>370324</v>
          </cell>
          <cell r="B1669" t="str">
            <v>Quadro de distribuição universal de embutir, para disjuntores 56 DIN / 40 Bolt-on - 225 A - sem componentes</v>
          </cell>
          <cell r="C1669" t="str">
            <v>un</v>
          </cell>
          <cell r="D1669">
            <v>379.19</v>
          </cell>
          <cell r="E1669">
            <v>103.5</v>
          </cell>
          <cell r="F1669">
            <v>482.69</v>
          </cell>
        </row>
        <row r="1670">
          <cell r="A1670" t="str">
            <v>370325</v>
          </cell>
          <cell r="B1670" t="str">
            <v>Quadro de distribuição universal de embutir, para disjuntores 70 DIN / 50 Bolt-on - 225 A - sem componentes</v>
          </cell>
          <cell r="C1670" t="str">
            <v>un</v>
          </cell>
          <cell r="D1670">
            <v>492.87</v>
          </cell>
          <cell r="E1670">
            <v>103.5</v>
          </cell>
          <cell r="F1670">
            <v>596.37</v>
          </cell>
        </row>
        <row r="1671">
          <cell r="A1671" t="str">
            <v>370425</v>
          </cell>
          <cell r="B1671" t="str">
            <v>Quadro de distribuição universal de sobrepor, para disjuntores 16 DIN / 12 Bolt-on - 150 A - sem componentes</v>
          </cell>
          <cell r="C1671" t="str">
            <v>un</v>
          </cell>
          <cell r="D1671">
            <v>209.29</v>
          </cell>
          <cell r="E1671">
            <v>51.75</v>
          </cell>
          <cell r="F1671">
            <v>261.04000000000002</v>
          </cell>
        </row>
        <row r="1672">
          <cell r="A1672" t="str">
            <v>370426</v>
          </cell>
          <cell r="B1672" t="str">
            <v>Quadro de distribuição universal de sobrepor, para disjuntores 24 DIN / 18 Bolt-on - 150 A - sem componentes</v>
          </cell>
          <cell r="C1672" t="str">
            <v>un</v>
          </cell>
          <cell r="D1672">
            <v>258.37</v>
          </cell>
          <cell r="E1672">
            <v>51.75</v>
          </cell>
          <cell r="F1672">
            <v>310.12</v>
          </cell>
        </row>
        <row r="1673">
          <cell r="A1673" t="str">
            <v>370427</v>
          </cell>
          <cell r="B1673" t="str">
            <v>Quadro de distribuição universal de sobrepor, para disjuntores 34 DIN / 24 Bolt-on - 150 A - sem componentes</v>
          </cell>
          <cell r="C1673" t="str">
            <v>un</v>
          </cell>
          <cell r="D1673">
            <v>285.49</v>
          </cell>
          <cell r="E1673">
            <v>69</v>
          </cell>
          <cell r="F1673">
            <v>354.49</v>
          </cell>
        </row>
        <row r="1674">
          <cell r="A1674" t="str">
            <v>370428</v>
          </cell>
          <cell r="B1674" t="str">
            <v>Quadro de distribuição universal de sobrepor, para disjuntores 44 DIN / 32 Bolt-on - 150 A - sem componentes</v>
          </cell>
          <cell r="C1674" t="str">
            <v>un</v>
          </cell>
          <cell r="D1674">
            <v>320.31</v>
          </cell>
          <cell r="E1674">
            <v>69</v>
          </cell>
          <cell r="F1674">
            <v>389.31</v>
          </cell>
        </row>
        <row r="1675">
          <cell r="A1675" t="str">
            <v>370429</v>
          </cell>
          <cell r="B1675" t="str">
            <v>Quadro de distribuição universal de sobrepor, para disjuntores 56 DIN / 40 Bolt-on - 225 A - sem componentes</v>
          </cell>
          <cell r="C1675" t="str">
            <v>un</v>
          </cell>
          <cell r="D1675">
            <v>428.86</v>
          </cell>
          <cell r="E1675">
            <v>86.25</v>
          </cell>
          <cell r="F1675">
            <v>515.11</v>
          </cell>
        </row>
        <row r="1676">
          <cell r="A1676" t="str">
            <v>370430</v>
          </cell>
          <cell r="B1676" t="str">
            <v>Quadro de distribuição universal de sobrepor, para disjuntores 70 DIN / 50 Bolt-on - 225 A - sem componentes</v>
          </cell>
          <cell r="C1676" t="str">
            <v>un</v>
          </cell>
          <cell r="D1676">
            <v>612.51</v>
          </cell>
          <cell r="E1676">
            <v>86.25</v>
          </cell>
          <cell r="F1676">
            <v>698.76</v>
          </cell>
        </row>
        <row r="1677">
          <cell r="A1677" t="str">
            <v>370501</v>
          </cell>
          <cell r="B1677" t="str">
            <v>Quadro de comando completo para conjunto motor-bomba submersível de poço profundo até 6HP, 220 / 380 V</v>
          </cell>
          <cell r="C1677" t="str">
            <v>un</v>
          </cell>
          <cell r="D1677">
            <v>1426.51</v>
          </cell>
          <cell r="E1677">
            <v>66.95</v>
          </cell>
          <cell r="F1677">
            <v>1493.46</v>
          </cell>
        </row>
        <row r="1678">
          <cell r="A1678" t="str">
            <v>370502</v>
          </cell>
          <cell r="B1678" t="str">
            <v>Quadro de comando completo para conjunto motor-bomba submersível de poço profundo acima de 6 HP até 12,5 HP, 220 V</v>
          </cell>
          <cell r="C1678" t="str">
            <v>un</v>
          </cell>
          <cell r="D1678">
            <v>2341.2800000000002</v>
          </cell>
          <cell r="E1678">
            <v>66.95</v>
          </cell>
          <cell r="F1678">
            <v>2408.23</v>
          </cell>
        </row>
        <row r="1679">
          <cell r="A1679" t="str">
            <v>370503</v>
          </cell>
          <cell r="B1679" t="str">
            <v>Quadro de comando completo para conjunto motor-bomba submersível de poço profundo acima de 12,5 HP até 20 HP, 220 V</v>
          </cell>
          <cell r="C1679" t="str">
            <v>un</v>
          </cell>
          <cell r="D1679">
            <v>4458.8500000000004</v>
          </cell>
          <cell r="E1679">
            <v>66.95</v>
          </cell>
          <cell r="F1679">
            <v>4525.8</v>
          </cell>
        </row>
        <row r="1680">
          <cell r="A1680" t="str">
            <v>370504</v>
          </cell>
          <cell r="B1680" t="str">
            <v>Quadro de comando completo para conjunto motor-bomba submersível de poço profundo acima de 20 HP até 50 HP, 220 V</v>
          </cell>
          <cell r="C1680" t="str">
            <v>un</v>
          </cell>
          <cell r="D1680">
            <v>6191.63</v>
          </cell>
          <cell r="E1680">
            <v>66.95</v>
          </cell>
          <cell r="F1680">
            <v>6258.58</v>
          </cell>
        </row>
        <row r="1681">
          <cell r="A1681" t="str">
            <v>370505</v>
          </cell>
          <cell r="B1681" t="str">
            <v>Quadro de comando completo para conjunto motor-bomba submersível de poço profundo acima de 6 HP até 15 HP, 380 V</v>
          </cell>
          <cell r="C1681" t="str">
            <v>un</v>
          </cell>
          <cell r="D1681">
            <v>1441.27</v>
          </cell>
          <cell r="E1681">
            <v>66.95</v>
          </cell>
          <cell r="F1681">
            <v>1508.22</v>
          </cell>
        </row>
        <row r="1682">
          <cell r="A1682" t="str">
            <v>370506</v>
          </cell>
          <cell r="B1682" t="str">
            <v>Quadro de comando completo para conjunto motor-bomba submersível de poço profundo acima de 15 HP até 50 HP, 380 V</v>
          </cell>
          <cell r="C1682" t="str">
            <v>un</v>
          </cell>
          <cell r="D1682">
            <v>4873.95</v>
          </cell>
          <cell r="E1682">
            <v>66.95</v>
          </cell>
          <cell r="F1682">
            <v>4940.8999999999996</v>
          </cell>
        </row>
        <row r="1683">
          <cell r="A1683" t="str">
            <v>370507</v>
          </cell>
          <cell r="B1683" t="str">
            <v>Quadro de comando completo para conjunto motor-bomba submersível de poço profundo acima de 50 HP até 150 HP, 220 / 380 / 440 V</v>
          </cell>
          <cell r="C1683" t="str">
            <v>un</v>
          </cell>
          <cell r="D1683">
            <v>10921.16</v>
          </cell>
          <cell r="E1683">
            <v>100.43</v>
          </cell>
          <cell r="F1683">
            <v>11021.59</v>
          </cell>
        </row>
        <row r="1684">
          <cell r="A1684" t="str">
            <v>370508</v>
          </cell>
          <cell r="B1684" t="str">
            <v>Quadro de comando completo para conjunto motor-bomba submersível de poço profundo acima de 15 HP até 50 HP, 440 V</v>
          </cell>
          <cell r="C1684" t="str">
            <v>un</v>
          </cell>
          <cell r="D1684">
            <v>4849.24</v>
          </cell>
          <cell r="E1684">
            <v>66.95</v>
          </cell>
          <cell r="F1684">
            <v>4916.1899999999996</v>
          </cell>
        </row>
        <row r="1685">
          <cell r="A1685" t="str">
            <v>370601</v>
          </cell>
          <cell r="B1685" t="str">
            <v>Painel monobloco autoportante em chapa de aço de 2,0 mm de espessura, com proteção mínima IP 54 - sem componentes</v>
          </cell>
          <cell r="C1685" t="str">
            <v>m²</v>
          </cell>
          <cell r="D1685">
            <v>725.11</v>
          </cell>
          <cell r="E1685">
            <v>61.04</v>
          </cell>
          <cell r="F1685">
            <v>786.15</v>
          </cell>
        </row>
        <row r="1686">
          <cell r="A1686" t="str">
            <v>371001</v>
          </cell>
          <cell r="B1686" t="str">
            <v>Barramento de cobre nu</v>
          </cell>
          <cell r="C1686" t="str">
            <v>kg</v>
          </cell>
          <cell r="D1686">
            <v>39.380000000000003</v>
          </cell>
          <cell r="E1686">
            <v>4</v>
          </cell>
          <cell r="F1686">
            <v>43.38</v>
          </cell>
        </row>
        <row r="1687">
          <cell r="A1687" t="str">
            <v>371102</v>
          </cell>
          <cell r="B1687" t="str">
            <v>Base de fusível Diazed completa para 25 A</v>
          </cell>
          <cell r="C1687" t="str">
            <v>un</v>
          </cell>
          <cell r="D1687">
            <v>14.64</v>
          </cell>
          <cell r="E1687">
            <v>6.82</v>
          </cell>
          <cell r="F1687">
            <v>21.46</v>
          </cell>
        </row>
        <row r="1688">
          <cell r="A1688" t="str">
            <v>371104</v>
          </cell>
          <cell r="B1688" t="str">
            <v>Base de fusível Diazed completa para 63 A</v>
          </cell>
          <cell r="C1688" t="str">
            <v>un</v>
          </cell>
          <cell r="D1688">
            <v>19.11</v>
          </cell>
          <cell r="E1688">
            <v>11.370000000000001</v>
          </cell>
          <cell r="F1688">
            <v>30.48</v>
          </cell>
        </row>
        <row r="1689">
          <cell r="A1689" t="str">
            <v>371106</v>
          </cell>
          <cell r="B1689" t="str">
            <v>Base de fusível NH até 125 A, com fusível</v>
          </cell>
          <cell r="C1689" t="str">
            <v>un</v>
          </cell>
          <cell r="D1689">
            <v>20.52</v>
          </cell>
          <cell r="E1689">
            <v>22.740000000000002</v>
          </cell>
          <cell r="F1689">
            <v>43.26</v>
          </cell>
        </row>
        <row r="1690">
          <cell r="A1690" t="str">
            <v>371108</v>
          </cell>
          <cell r="B1690" t="str">
            <v>Base de fusível NH até 250 A, com fusível</v>
          </cell>
          <cell r="C1690" t="str">
            <v>un</v>
          </cell>
          <cell r="D1690">
            <v>63.81</v>
          </cell>
          <cell r="E1690">
            <v>22.740000000000002</v>
          </cell>
          <cell r="F1690">
            <v>86.55</v>
          </cell>
        </row>
        <row r="1691">
          <cell r="A1691" t="str">
            <v>371110</v>
          </cell>
          <cell r="B1691" t="str">
            <v>Base de fusível NH até 400 A, com fusível</v>
          </cell>
          <cell r="C1691" t="str">
            <v>un</v>
          </cell>
          <cell r="D1691">
            <v>98.86</v>
          </cell>
          <cell r="E1691">
            <v>22.740000000000002</v>
          </cell>
          <cell r="F1691">
            <v>121.60000000000001</v>
          </cell>
        </row>
        <row r="1692">
          <cell r="A1692" t="str">
            <v>371112</v>
          </cell>
          <cell r="B1692" t="str">
            <v>Base de fusível tripolar de 15 kV</v>
          </cell>
          <cell r="C1692" t="str">
            <v>un</v>
          </cell>
          <cell r="D1692">
            <v>451.46000000000004</v>
          </cell>
          <cell r="E1692">
            <v>27.29</v>
          </cell>
          <cell r="F1692">
            <v>478.75</v>
          </cell>
        </row>
        <row r="1693">
          <cell r="A1693" t="str">
            <v>371113</v>
          </cell>
          <cell r="B1693" t="str">
            <v>Base de fusível tripolar de 25 kV</v>
          </cell>
          <cell r="C1693" t="str">
            <v>un</v>
          </cell>
          <cell r="D1693">
            <v>587.5</v>
          </cell>
          <cell r="E1693">
            <v>27.29</v>
          </cell>
          <cell r="F1693">
            <v>614.79</v>
          </cell>
        </row>
        <row r="1694">
          <cell r="A1694" t="str">
            <v>371114</v>
          </cell>
          <cell r="B1694" t="str">
            <v>Base de fusível unipolar de 15 kV</v>
          </cell>
          <cell r="C1694" t="str">
            <v>un</v>
          </cell>
          <cell r="D1694">
            <v>180.68</v>
          </cell>
          <cell r="E1694">
            <v>27.29</v>
          </cell>
          <cell r="F1694">
            <v>207.97</v>
          </cell>
        </row>
        <row r="1695">
          <cell r="A1695" t="str">
            <v>371202</v>
          </cell>
          <cell r="B1695" t="str">
            <v>Fusível tipo NH 00 de 6 A até 160 A</v>
          </cell>
          <cell r="C1695" t="str">
            <v>un</v>
          </cell>
          <cell r="D1695">
            <v>8.07</v>
          </cell>
          <cell r="E1695">
            <v>4.55</v>
          </cell>
          <cell r="F1695">
            <v>12.620000000000001</v>
          </cell>
        </row>
        <row r="1696">
          <cell r="A1696" t="str">
            <v>371204</v>
          </cell>
          <cell r="B1696" t="str">
            <v>Fusível tipo NH 1 de 36 A até 250 A</v>
          </cell>
          <cell r="C1696" t="str">
            <v>un</v>
          </cell>
          <cell r="D1696">
            <v>21.55</v>
          </cell>
          <cell r="E1696">
            <v>4.55</v>
          </cell>
          <cell r="F1696">
            <v>26.1</v>
          </cell>
        </row>
        <row r="1697">
          <cell r="A1697" t="str">
            <v>371206</v>
          </cell>
          <cell r="B1697" t="str">
            <v>Fusível tipo NH 2 de 224 A até 400 A</v>
          </cell>
          <cell r="C1697" t="str">
            <v>un</v>
          </cell>
          <cell r="D1697">
            <v>35.31</v>
          </cell>
          <cell r="E1697">
            <v>4.55</v>
          </cell>
          <cell r="F1697">
            <v>39.86</v>
          </cell>
        </row>
        <row r="1698">
          <cell r="A1698" t="str">
            <v>371208</v>
          </cell>
          <cell r="B1698" t="str">
            <v>Fusível tipo NH 3 de 400 A até 630 A</v>
          </cell>
          <cell r="C1698" t="str">
            <v>un</v>
          </cell>
          <cell r="D1698">
            <v>52.79</v>
          </cell>
          <cell r="E1698">
            <v>4.55</v>
          </cell>
          <cell r="F1698">
            <v>57.34</v>
          </cell>
        </row>
        <row r="1699">
          <cell r="A1699" t="str">
            <v>371210</v>
          </cell>
          <cell r="B1699" t="str">
            <v>Fusível tipo NH 4 de 800 A até 1250 A</v>
          </cell>
          <cell r="C1699" t="str">
            <v>un</v>
          </cell>
          <cell r="D1699">
            <v>246.07</v>
          </cell>
          <cell r="E1699">
            <v>4.55</v>
          </cell>
          <cell r="F1699">
            <v>250.62</v>
          </cell>
        </row>
        <row r="1700">
          <cell r="A1700" t="str">
            <v>371212</v>
          </cell>
          <cell r="B1700" t="str">
            <v>Fusível tipo HH para 15 kV de 2,5 A até 50 A</v>
          </cell>
          <cell r="C1700" t="str">
            <v>un</v>
          </cell>
          <cell r="D1700">
            <v>175.8</v>
          </cell>
          <cell r="E1700">
            <v>4.55</v>
          </cell>
          <cell r="F1700">
            <v>180.35</v>
          </cell>
        </row>
        <row r="1701">
          <cell r="A1701" t="str">
            <v>371213</v>
          </cell>
          <cell r="B1701" t="str">
            <v>Fusível tipo HH para 25 kV de 6 A até 63 A</v>
          </cell>
          <cell r="C1701" t="str">
            <v>un</v>
          </cell>
          <cell r="D1701">
            <v>247.11</v>
          </cell>
          <cell r="E1701">
            <v>4.55</v>
          </cell>
          <cell r="F1701">
            <v>251.66</v>
          </cell>
        </row>
        <row r="1702">
          <cell r="A1702" t="str">
            <v>371214</v>
          </cell>
          <cell r="B1702" t="str">
            <v>Fusível tipo HH para 15 kV de 60 A até 100 A</v>
          </cell>
          <cell r="C1702" t="str">
            <v>un</v>
          </cell>
          <cell r="D1702">
            <v>266.58</v>
          </cell>
          <cell r="E1702">
            <v>4.55</v>
          </cell>
          <cell r="F1702">
            <v>271.13</v>
          </cell>
        </row>
        <row r="1703">
          <cell r="A1703" t="str">
            <v>371220</v>
          </cell>
          <cell r="B1703" t="str">
            <v>Fusível diazed retardado de 2 A até 25 A</v>
          </cell>
          <cell r="C1703" t="str">
            <v>un</v>
          </cell>
          <cell r="D1703">
            <v>1.1000000000000001</v>
          </cell>
          <cell r="E1703">
            <v>4.55</v>
          </cell>
          <cell r="F1703">
            <v>5.65</v>
          </cell>
        </row>
        <row r="1704">
          <cell r="A1704" t="str">
            <v>371222</v>
          </cell>
          <cell r="B1704" t="str">
            <v>Fusível diazed retardado de 35 A até 63 A</v>
          </cell>
          <cell r="C1704" t="str">
            <v>un</v>
          </cell>
          <cell r="D1704">
            <v>1.51</v>
          </cell>
          <cell r="E1704">
            <v>4.55</v>
          </cell>
          <cell r="F1704">
            <v>6.0600000000000005</v>
          </cell>
        </row>
        <row r="1705">
          <cell r="A1705" t="str">
            <v>371230</v>
          </cell>
          <cell r="B1705" t="str">
            <v>Fusível em vidro para ´TP´ de 0,5 A</v>
          </cell>
          <cell r="C1705" t="str">
            <v>un</v>
          </cell>
          <cell r="D1705">
            <v>29.45</v>
          </cell>
          <cell r="E1705">
            <v>1.1399999999999999</v>
          </cell>
          <cell r="F1705">
            <v>30.59</v>
          </cell>
        </row>
        <row r="1706">
          <cell r="A1706" t="str">
            <v>371350</v>
          </cell>
          <cell r="B1706" t="str">
            <v>Disjuntor fixo PVO trifásico, 25 kV, 630 A x 600 MVA, 50/60 Hz, com acessórios</v>
          </cell>
          <cell r="C1706" t="str">
            <v>un</v>
          </cell>
          <cell r="D1706">
            <v>22846.19</v>
          </cell>
          <cell r="E1706">
            <v>144.12</v>
          </cell>
          <cell r="F1706">
            <v>22990.31</v>
          </cell>
        </row>
        <row r="1707">
          <cell r="A1707" t="str">
            <v>371351</v>
          </cell>
          <cell r="B1707" t="str">
            <v>Disjuntor fixo PVO trifásico, 17,5 kV, 630 A x 350 MVA, 50/60 Hz, com acessórios</v>
          </cell>
          <cell r="C1707" t="str">
            <v>un</v>
          </cell>
          <cell r="D1707">
            <v>12760.800000000001</v>
          </cell>
          <cell r="E1707">
            <v>144.12</v>
          </cell>
          <cell r="F1707">
            <v>12904.92</v>
          </cell>
        </row>
        <row r="1708">
          <cell r="A1708" t="str">
            <v>371352</v>
          </cell>
          <cell r="B1708" t="str">
            <v>Disjuntor a seco aberto trifásico, 600 V de 800 A, 50/60 Hz, com acessórios</v>
          </cell>
          <cell r="C1708" t="str">
            <v>un</v>
          </cell>
          <cell r="D1708">
            <v>12828.9</v>
          </cell>
          <cell r="E1708">
            <v>128.56</v>
          </cell>
          <cell r="F1708">
            <v>12957.460000000001</v>
          </cell>
        </row>
        <row r="1709">
          <cell r="A1709" t="str">
            <v>371353</v>
          </cell>
          <cell r="B1709" t="str">
            <v>Disjuntor fixo PVO trifásico, 15 kV, 630 A x 350 MVA, com relé de proteção de sobrecorrente e transformadores de corrente</v>
          </cell>
          <cell r="C1709" t="str">
            <v>cj</v>
          </cell>
          <cell r="D1709">
            <v>23293.15</v>
          </cell>
          <cell r="E1709">
            <v>190.53</v>
          </cell>
          <cell r="F1709">
            <v>23483.68</v>
          </cell>
        </row>
        <row r="1710">
          <cell r="A1710" t="str">
            <v>371355</v>
          </cell>
          <cell r="B1710" t="str">
            <v>Disjuntor em caixa aberta tripolar extraível, 500V de 3200A, com acessórios</v>
          </cell>
          <cell r="C1710" t="str">
            <v>un</v>
          </cell>
          <cell r="D1710">
            <v>33445.5</v>
          </cell>
          <cell r="E1710">
            <v>22.740000000000002</v>
          </cell>
          <cell r="F1710">
            <v>33468.239999999998</v>
          </cell>
        </row>
        <row r="1711">
          <cell r="A1711" t="str">
            <v>371357</v>
          </cell>
          <cell r="B1711" t="str">
            <v>Disjuntor em caixa aberta tripolar extraível, 500V de 4000A, com acessórios</v>
          </cell>
          <cell r="C1711" t="str">
            <v>un</v>
          </cell>
          <cell r="D1711">
            <v>59948.07</v>
          </cell>
          <cell r="E1711">
            <v>22.740000000000002</v>
          </cell>
          <cell r="F1711">
            <v>59970.81</v>
          </cell>
        </row>
        <row r="1712">
          <cell r="A1712" t="str">
            <v>371359</v>
          </cell>
          <cell r="B1712" t="str">
            <v>Disjuntor em caixa aberta tripolar extraível, 500V de 5000A, com acessórios</v>
          </cell>
          <cell r="C1712" t="str">
            <v>un</v>
          </cell>
          <cell r="D1712">
            <v>76626.16</v>
          </cell>
          <cell r="E1712">
            <v>22.740000000000002</v>
          </cell>
          <cell r="F1712">
            <v>76648.899999999994</v>
          </cell>
        </row>
        <row r="1713">
          <cell r="A1713" t="str">
            <v>371360</v>
          </cell>
          <cell r="B1713" t="str">
            <v>Disjuntor termomagnético, unipolar 127/220 V, corrente de 10 A até 30 A</v>
          </cell>
          <cell r="C1713" t="str">
            <v>un</v>
          </cell>
          <cell r="D1713">
            <v>6.65</v>
          </cell>
          <cell r="E1713">
            <v>6.82</v>
          </cell>
          <cell r="F1713">
            <v>13.47</v>
          </cell>
        </row>
        <row r="1714">
          <cell r="A1714" t="str">
            <v>371361</v>
          </cell>
          <cell r="B1714" t="str">
            <v>Disjuntor termomagnético, unipolar 127/220 V, corrente de 35 A até 50 A</v>
          </cell>
          <cell r="C1714" t="str">
            <v>un</v>
          </cell>
          <cell r="D1714">
            <v>10.98</v>
          </cell>
          <cell r="E1714">
            <v>6.82</v>
          </cell>
          <cell r="F1714">
            <v>17.8</v>
          </cell>
        </row>
        <row r="1715">
          <cell r="A1715" t="str">
            <v>371362</v>
          </cell>
          <cell r="B1715" t="str">
            <v>Disjuntor termomagnético, unipolar 127/220 V, corrente de 60 A até 70 A</v>
          </cell>
          <cell r="C1715" t="str">
            <v>un</v>
          </cell>
          <cell r="D1715">
            <v>16.45</v>
          </cell>
          <cell r="E1715">
            <v>6.82</v>
          </cell>
          <cell r="F1715">
            <v>23.27</v>
          </cell>
        </row>
        <row r="1716">
          <cell r="A1716" t="str">
            <v>371363</v>
          </cell>
          <cell r="B1716" t="str">
            <v>Disjuntor termomagnético, bipolar 220/380 V, corrente de 10 A até 50 A</v>
          </cell>
          <cell r="C1716" t="str">
            <v>un</v>
          </cell>
          <cell r="D1716">
            <v>37.28</v>
          </cell>
          <cell r="E1716">
            <v>13.64</v>
          </cell>
          <cell r="F1716">
            <v>50.92</v>
          </cell>
        </row>
        <row r="1717">
          <cell r="A1717" t="str">
            <v>371364</v>
          </cell>
          <cell r="B1717" t="str">
            <v>Disjuntor termomagnético, bipolar 220/380 V, corrente de 60 A até 100 A</v>
          </cell>
          <cell r="C1717" t="str">
            <v>un</v>
          </cell>
          <cell r="D1717">
            <v>53.050000000000004</v>
          </cell>
          <cell r="E1717">
            <v>13.64</v>
          </cell>
          <cell r="F1717">
            <v>66.69</v>
          </cell>
        </row>
        <row r="1718">
          <cell r="A1718" t="str">
            <v>371365</v>
          </cell>
          <cell r="B1718" t="str">
            <v>Disjuntor termomagnético, tripolar 220/380 V, corrente de 10 A até 50 A</v>
          </cell>
          <cell r="C1718" t="str">
            <v>un</v>
          </cell>
          <cell r="D1718">
            <v>45.93</v>
          </cell>
          <cell r="E1718">
            <v>20.47</v>
          </cell>
          <cell r="F1718">
            <v>66.400000000000006</v>
          </cell>
        </row>
        <row r="1719">
          <cell r="A1719" t="str">
            <v>371366</v>
          </cell>
          <cell r="B1719" t="str">
            <v>Disjuntor termomagnético, tripolar 220/380 V, corrente de 60 A até 100 A</v>
          </cell>
          <cell r="C1719" t="str">
            <v>un</v>
          </cell>
          <cell r="D1719">
            <v>66.13</v>
          </cell>
          <cell r="E1719">
            <v>20.47</v>
          </cell>
          <cell r="F1719">
            <v>86.600000000000009</v>
          </cell>
        </row>
        <row r="1720">
          <cell r="A1720" t="str">
            <v>371369</v>
          </cell>
          <cell r="B1720" t="str">
            <v>Disjuntor série universal, em caixa moldada, térmico e magnético fixos, bipolar 480 V, corrente de 60 A até 100 A</v>
          </cell>
          <cell r="C1720" t="str">
            <v>un</v>
          </cell>
          <cell r="D1720">
            <v>223.45000000000002</v>
          </cell>
          <cell r="E1720">
            <v>22.740000000000002</v>
          </cell>
          <cell r="F1720">
            <v>246.19</v>
          </cell>
        </row>
        <row r="1721">
          <cell r="A1721" t="str">
            <v>371370</v>
          </cell>
          <cell r="B1721" t="str">
            <v>Disjuntor série universal, em caixa moldada, térmico e magnético fixos, bipolar 480/600 V, corrente de 125 A</v>
          </cell>
          <cell r="C1721" t="str">
            <v>un</v>
          </cell>
          <cell r="D1721">
            <v>391.73</v>
          </cell>
          <cell r="E1721">
            <v>22.740000000000002</v>
          </cell>
          <cell r="F1721">
            <v>414.47</v>
          </cell>
        </row>
        <row r="1722">
          <cell r="A1722" t="str">
            <v>371372</v>
          </cell>
          <cell r="B1722" t="str">
            <v>Disjuntor série universal, em caixa moldada, térmico fixo e magnético ajustável, tripolar 600 V, corrente de 300 A até 400 A</v>
          </cell>
          <cell r="C1722" t="str">
            <v>un</v>
          </cell>
          <cell r="D1722">
            <v>1395.2</v>
          </cell>
          <cell r="E1722">
            <v>45.480000000000004</v>
          </cell>
          <cell r="F1722">
            <v>1440.68</v>
          </cell>
        </row>
        <row r="1723">
          <cell r="A1723" t="str">
            <v>371373</v>
          </cell>
          <cell r="B1723" t="str">
            <v>Disjuntor série universal, em caixa moldada, térmico fixo e magnético ajustável, tripolar 600 V, corrente de 500 A até 630 A</v>
          </cell>
          <cell r="C1723" t="str">
            <v>un</v>
          </cell>
          <cell r="D1723">
            <v>2291.6799999999998</v>
          </cell>
          <cell r="E1723">
            <v>45.480000000000004</v>
          </cell>
          <cell r="F1723">
            <v>2337.16</v>
          </cell>
        </row>
        <row r="1724">
          <cell r="A1724" t="str">
            <v>371374</v>
          </cell>
          <cell r="B1724" t="str">
            <v>Disjuntor série universal, em caixa moldada, térmico fixo e magnético ajustável, tripolar 600 V, corrente de 700 A até 800 A</v>
          </cell>
          <cell r="C1724" t="str">
            <v>un</v>
          </cell>
          <cell r="D1724">
            <v>4137.6899999999996</v>
          </cell>
          <cell r="E1724">
            <v>45.480000000000004</v>
          </cell>
          <cell r="F1724">
            <v>4183.17</v>
          </cell>
        </row>
        <row r="1725">
          <cell r="A1725" t="str">
            <v>371376</v>
          </cell>
          <cell r="B1725" t="str">
            <v>Disjuntor em caixa moldada, térmico e magnético ajustáveis, tripolar 630 A/690 V, faixa de ajuste de 440 até 630 A</v>
          </cell>
          <cell r="C1725" t="str">
            <v>un</v>
          </cell>
          <cell r="D1725">
            <v>2646.29</v>
          </cell>
          <cell r="E1725">
            <v>45.480000000000004</v>
          </cell>
          <cell r="F1725">
            <v>2691.77</v>
          </cell>
        </row>
        <row r="1726">
          <cell r="A1726" t="str">
            <v>371377</v>
          </cell>
          <cell r="B1726" t="str">
            <v>Disjuntor em caixa moldada, térmico e magnético ajustáveis, tripolar 1250 A/690 V, faixa de ajuste de 800 até 1250 A</v>
          </cell>
          <cell r="C1726" t="str">
            <v>un</v>
          </cell>
          <cell r="D1726">
            <v>7780.27</v>
          </cell>
          <cell r="E1726">
            <v>45.480000000000004</v>
          </cell>
          <cell r="F1726">
            <v>7825.75</v>
          </cell>
        </row>
        <row r="1727">
          <cell r="A1727" t="str">
            <v>371378</v>
          </cell>
          <cell r="B1727" t="str">
            <v>Disjuntor em caixa moldada, térmico e magnético ajustáveis, tripolar 1600 A/690 V, faixa de ajuste de 1000 até 1600 A</v>
          </cell>
          <cell r="C1727" t="str">
            <v>un</v>
          </cell>
          <cell r="D1727">
            <v>10548.25</v>
          </cell>
          <cell r="E1727">
            <v>45.480000000000004</v>
          </cell>
          <cell r="F1727">
            <v>10593.73</v>
          </cell>
        </row>
        <row r="1728">
          <cell r="A1728" t="str">
            <v>371380</v>
          </cell>
          <cell r="B1728" t="str">
            <v>Mini-disjuntor termomagnético, unipolar 127/220 V, corrente de 10 A até 32 A</v>
          </cell>
          <cell r="C1728" t="str">
            <v>un</v>
          </cell>
          <cell r="D1728">
            <v>5.37</v>
          </cell>
          <cell r="E1728">
            <v>4.55</v>
          </cell>
          <cell r="F1728">
            <v>9.92</v>
          </cell>
        </row>
        <row r="1729">
          <cell r="A1729" t="str">
            <v>371381</v>
          </cell>
          <cell r="B1729" t="str">
            <v>Mini-disjuntor termomagnético, unipolar 127/220 V, corrente de 40 A até 50 A</v>
          </cell>
          <cell r="C1729" t="str">
            <v>un</v>
          </cell>
          <cell r="D1729">
            <v>7.86</v>
          </cell>
          <cell r="E1729">
            <v>4.55</v>
          </cell>
          <cell r="F1729">
            <v>12.41</v>
          </cell>
        </row>
        <row r="1730">
          <cell r="A1730" t="str">
            <v>371382</v>
          </cell>
          <cell r="B1730" t="str">
            <v>Mini-disjuntor termomagnético, unipolar 127/220 V, corrente de 63 A</v>
          </cell>
          <cell r="C1730" t="str">
            <v>un</v>
          </cell>
          <cell r="D1730">
            <v>11.43</v>
          </cell>
          <cell r="E1730">
            <v>4.55</v>
          </cell>
          <cell r="F1730">
            <v>15.98</v>
          </cell>
        </row>
        <row r="1731">
          <cell r="A1731" t="str">
            <v>371384</v>
          </cell>
          <cell r="B1731" t="str">
            <v>Mini-disjuntor termomagnético, bipolar 220/380 V, corrente de 10 A até 32 A</v>
          </cell>
          <cell r="C1731" t="str">
            <v>un</v>
          </cell>
          <cell r="D1731">
            <v>25.37</v>
          </cell>
          <cell r="E1731">
            <v>4.55</v>
          </cell>
          <cell r="F1731">
            <v>29.92</v>
          </cell>
        </row>
        <row r="1732">
          <cell r="A1732" t="str">
            <v>371385</v>
          </cell>
          <cell r="B1732" t="str">
            <v>Mini-disjuntor termomagnético, bipolar 220/380 V, corrente de 40 A até 50 A</v>
          </cell>
          <cell r="C1732" t="str">
            <v>un</v>
          </cell>
          <cell r="D1732">
            <v>29.16</v>
          </cell>
          <cell r="E1732">
            <v>4.55</v>
          </cell>
          <cell r="F1732">
            <v>33.71</v>
          </cell>
        </row>
        <row r="1733">
          <cell r="A1733" t="str">
            <v>371386</v>
          </cell>
          <cell r="B1733" t="str">
            <v>Mini-disjuntor termomagnético, bipolar 220/380 V, corrente de 63 A</v>
          </cell>
          <cell r="C1733" t="str">
            <v>un</v>
          </cell>
          <cell r="D1733">
            <v>36.020000000000003</v>
          </cell>
          <cell r="E1733">
            <v>4.55</v>
          </cell>
          <cell r="F1733">
            <v>40.57</v>
          </cell>
        </row>
        <row r="1734">
          <cell r="A1734" t="str">
            <v>371387</v>
          </cell>
          <cell r="B1734" t="str">
            <v>Mini-disjuntor termomagnético, bipolar 400 V, corrente de 80 A até 100 A</v>
          </cell>
          <cell r="C1734" t="str">
            <v>un</v>
          </cell>
          <cell r="D1734">
            <v>369.03000000000003</v>
          </cell>
          <cell r="E1734">
            <v>4.55</v>
          </cell>
          <cell r="F1734">
            <v>373.58</v>
          </cell>
        </row>
        <row r="1735">
          <cell r="A1735" t="str">
            <v>371388</v>
          </cell>
          <cell r="B1735" t="str">
            <v>Mini-disjuntor termomagnético, tripolar 220/380 V, corrente de 10 A até 32 A</v>
          </cell>
          <cell r="C1735" t="str">
            <v>un</v>
          </cell>
          <cell r="D1735">
            <v>33.11</v>
          </cell>
          <cell r="E1735">
            <v>4.55</v>
          </cell>
          <cell r="F1735">
            <v>37.659999999999997</v>
          </cell>
        </row>
        <row r="1736">
          <cell r="A1736" t="str">
            <v>371389</v>
          </cell>
          <cell r="B1736" t="str">
            <v>Mini-disjuntor termomagnético, tripolar 220/380 V, corrente de 40 A até 50 A</v>
          </cell>
          <cell r="C1736" t="str">
            <v>un</v>
          </cell>
          <cell r="D1736">
            <v>35.840000000000003</v>
          </cell>
          <cell r="E1736">
            <v>4.55</v>
          </cell>
          <cell r="F1736">
            <v>40.39</v>
          </cell>
        </row>
        <row r="1737">
          <cell r="A1737" t="str">
            <v>371390</v>
          </cell>
          <cell r="B1737" t="str">
            <v>Mini-disjuntor termomagnético, tripolar 220/380 V, corrente de 63 A</v>
          </cell>
          <cell r="C1737" t="str">
            <v>un</v>
          </cell>
          <cell r="D1737">
            <v>43.84</v>
          </cell>
          <cell r="E1737">
            <v>4.55</v>
          </cell>
          <cell r="F1737">
            <v>48.39</v>
          </cell>
        </row>
        <row r="1738">
          <cell r="A1738" t="str">
            <v>371391</v>
          </cell>
          <cell r="B1738" t="str">
            <v>Mini-disjuntor termomagnético, tripolar 400 V, corrente de 80 A até 125 A</v>
          </cell>
          <cell r="C1738" t="str">
            <v>un</v>
          </cell>
          <cell r="D1738">
            <v>588.34</v>
          </cell>
          <cell r="E1738">
            <v>4.55</v>
          </cell>
          <cell r="F1738">
            <v>592.89</v>
          </cell>
        </row>
        <row r="1739">
          <cell r="A1739" t="str">
            <v>371392</v>
          </cell>
          <cell r="B1739" t="str">
            <v>Disjuntor em caixa moldada, térmico ajustável e magnético fixo, tripolar 2000 A / 1200 V, faixa de ajuste de 1600 até 2000 A</v>
          </cell>
          <cell r="C1739" t="str">
            <v>un</v>
          </cell>
          <cell r="D1739">
            <v>15077.43</v>
          </cell>
          <cell r="E1739">
            <v>45.480000000000004</v>
          </cell>
          <cell r="F1739">
            <v>15122.91</v>
          </cell>
        </row>
        <row r="1740">
          <cell r="A1740" t="str">
            <v>371393</v>
          </cell>
          <cell r="B1740" t="str">
            <v>Disjuntor em caixa moldada, térmico ajustável e magnético fixo, tripolar 2500 A / 1200 V, faixa de ajuste de 2000 até 2500 A</v>
          </cell>
          <cell r="C1740" t="str">
            <v>un</v>
          </cell>
          <cell r="D1740">
            <v>20976.14</v>
          </cell>
          <cell r="E1740">
            <v>45.480000000000004</v>
          </cell>
          <cell r="F1740">
            <v>21021.62</v>
          </cell>
        </row>
        <row r="1741">
          <cell r="A1741" t="str">
            <v>371394</v>
          </cell>
          <cell r="B1741" t="str">
            <v>Disjuntor em caixa aberta tripolar extraível, 500 V de 6300 A, com acessórios</v>
          </cell>
          <cell r="C1741" t="str">
            <v>un</v>
          </cell>
          <cell r="D1741">
            <v>149094.04</v>
          </cell>
          <cell r="E1741">
            <v>22.740000000000002</v>
          </cell>
          <cell r="F1741">
            <v>149116.78</v>
          </cell>
        </row>
        <row r="1742">
          <cell r="A1742" t="str">
            <v>371405</v>
          </cell>
          <cell r="B1742" t="str">
            <v>Chave comutadora, reversão sob carga, tetrapolar, sem porta fusível, para 100 A</v>
          </cell>
          <cell r="C1742" t="str">
            <v>un</v>
          </cell>
          <cell r="D1742">
            <v>1406.65</v>
          </cell>
          <cell r="E1742">
            <v>22.740000000000002</v>
          </cell>
          <cell r="F1742">
            <v>1429.39</v>
          </cell>
        </row>
        <row r="1743">
          <cell r="A1743" t="str">
            <v>371430</v>
          </cell>
          <cell r="B1743" t="str">
            <v>Chave seccionadora sob carga, tripolar, acionamento rotativo, com prolongador, sem porta-fusível, de 160 A</v>
          </cell>
          <cell r="C1743" t="str">
            <v>un</v>
          </cell>
          <cell r="D1743">
            <v>708.27</v>
          </cell>
          <cell r="E1743">
            <v>18.190000000000001</v>
          </cell>
          <cell r="F1743">
            <v>726.46</v>
          </cell>
        </row>
        <row r="1744">
          <cell r="A1744" t="str">
            <v>371431</v>
          </cell>
          <cell r="B1744" t="str">
            <v>Chave seccionadora sob carga, tripolar, acionamento rotativo, com prolongador, sem porta-fusível, de 250 A</v>
          </cell>
          <cell r="C1744" t="str">
            <v>un</v>
          </cell>
          <cell r="D1744">
            <v>748.87</v>
          </cell>
          <cell r="E1744">
            <v>18.190000000000001</v>
          </cell>
          <cell r="F1744">
            <v>767.06000000000006</v>
          </cell>
        </row>
        <row r="1745">
          <cell r="A1745" t="str">
            <v>371432</v>
          </cell>
          <cell r="B1745" t="str">
            <v>Chave seccionadora sob carga, tripolar, acionamento rotativo, com prolongador, sem porta-fusível, de 400 A</v>
          </cell>
          <cell r="C1745" t="str">
            <v>un</v>
          </cell>
          <cell r="D1745">
            <v>876.45</v>
          </cell>
          <cell r="E1745">
            <v>22.740000000000002</v>
          </cell>
          <cell r="F1745">
            <v>899.19</v>
          </cell>
        </row>
        <row r="1746">
          <cell r="A1746" t="str">
            <v>371433</v>
          </cell>
          <cell r="B1746" t="str">
            <v>Chave seccionadora sob carga, tripolar, acionamento rotativo, com prolongador, sem porta-fusível, de 630 A</v>
          </cell>
          <cell r="C1746" t="str">
            <v>un</v>
          </cell>
          <cell r="D1746">
            <v>1092.45</v>
          </cell>
          <cell r="E1746">
            <v>27.29</v>
          </cell>
          <cell r="F1746">
            <v>1119.74</v>
          </cell>
        </row>
        <row r="1747">
          <cell r="A1747" t="str">
            <v>371434</v>
          </cell>
          <cell r="B1747" t="str">
            <v>Chave seccionadora sob carga, tripolar, acionamento rotativo, com prolongador, sem porta-fusível, de 1000 A</v>
          </cell>
          <cell r="C1747" t="str">
            <v>un</v>
          </cell>
          <cell r="D1747">
            <v>2013.1200000000001</v>
          </cell>
          <cell r="E1747">
            <v>34.11</v>
          </cell>
          <cell r="F1747">
            <v>2047.23</v>
          </cell>
        </row>
        <row r="1748">
          <cell r="A1748" t="str">
            <v>371435</v>
          </cell>
          <cell r="B1748" t="str">
            <v>Chave seccionadora sob carga, tripolar, acionamento rotativo, com prolongador, sem porta-fusível, de 1250 A</v>
          </cell>
          <cell r="C1748" t="str">
            <v>un</v>
          </cell>
          <cell r="D1748">
            <v>3820.96</v>
          </cell>
          <cell r="E1748">
            <v>34.11</v>
          </cell>
          <cell r="F1748">
            <v>3855.07</v>
          </cell>
        </row>
        <row r="1749">
          <cell r="A1749" t="str">
            <v>371441</v>
          </cell>
          <cell r="B1749" t="str">
            <v>Chave seccionadora sob carga, tripolar, acionamento rotativo, com prolongador e porta-fusível até NH-00-125 A - sem fusíveis</v>
          </cell>
          <cell r="C1749" t="str">
            <v>un</v>
          </cell>
          <cell r="D1749">
            <v>806.61</v>
          </cell>
          <cell r="E1749">
            <v>18.190000000000001</v>
          </cell>
          <cell r="F1749">
            <v>824.80000000000007</v>
          </cell>
        </row>
        <row r="1750">
          <cell r="A1750" t="str">
            <v>371442</v>
          </cell>
          <cell r="B1750" t="str">
            <v>Chave seccionadora sob carga, tripolar, acionamento rotativo, com prolongador e porta-fusível até NH-00-160 A - sem fusíveis</v>
          </cell>
          <cell r="C1750" t="str">
            <v>un</v>
          </cell>
          <cell r="D1750">
            <v>850.32</v>
          </cell>
          <cell r="E1750">
            <v>18.190000000000001</v>
          </cell>
          <cell r="F1750">
            <v>868.51</v>
          </cell>
        </row>
        <row r="1751">
          <cell r="A1751" t="str">
            <v>371443</v>
          </cell>
          <cell r="B1751" t="str">
            <v>Chave seccionadora sob carga, tripolar, acionamento rotativo, com prolongador e porta-fusível até NH-1-250 A - sem fusíveis</v>
          </cell>
          <cell r="C1751" t="str">
            <v>un</v>
          </cell>
          <cell r="D1751">
            <v>1463.59</v>
          </cell>
          <cell r="E1751">
            <v>18.190000000000001</v>
          </cell>
          <cell r="F1751">
            <v>1481.78</v>
          </cell>
        </row>
        <row r="1752">
          <cell r="A1752" t="str">
            <v>371444</v>
          </cell>
          <cell r="B1752" t="str">
            <v>Chave seccionadora sob carga, tripolar, acionamento rotativo, com prolongador e porta-fusível até NH-2-400 A - sem fusíveis</v>
          </cell>
          <cell r="C1752" t="str">
            <v>un</v>
          </cell>
          <cell r="D1752">
            <v>1635.66</v>
          </cell>
          <cell r="E1752">
            <v>22.740000000000002</v>
          </cell>
          <cell r="F1752">
            <v>1658.4</v>
          </cell>
        </row>
        <row r="1753">
          <cell r="A1753" t="str">
            <v>371445</v>
          </cell>
          <cell r="B1753" t="str">
            <v>Chave seccionadora sob carga, tripolar, acionamento rotativo, com prolongador e porta-fusível até NH-3-630 A - sem fusíveis</v>
          </cell>
          <cell r="C1753" t="str">
            <v>un</v>
          </cell>
          <cell r="D1753">
            <v>3125.06</v>
          </cell>
          <cell r="E1753">
            <v>27.29</v>
          </cell>
          <cell r="F1753">
            <v>3152.35</v>
          </cell>
        </row>
        <row r="1754">
          <cell r="A1754" t="str">
            <v>371450</v>
          </cell>
          <cell r="B1754" t="str">
            <v>Chave seccionadora sob carga, tripolar, acionamento tipo punho, com porta-fusível até NH-00-160 A - sem fusíveis</v>
          </cell>
          <cell r="C1754" t="str">
            <v>un</v>
          </cell>
          <cell r="D1754">
            <v>155.68</v>
          </cell>
          <cell r="E1754">
            <v>18.190000000000001</v>
          </cell>
          <cell r="F1754">
            <v>173.87</v>
          </cell>
        </row>
        <row r="1755">
          <cell r="A1755" t="str">
            <v>371451</v>
          </cell>
          <cell r="B1755" t="str">
            <v>Chave seccionadora sob carga, tripolar, acionamento tipo punho, com porta-fusível até NH-1-250 A - sem fusíveis</v>
          </cell>
          <cell r="C1755" t="str">
            <v>un</v>
          </cell>
          <cell r="D1755">
            <v>271.5</v>
          </cell>
          <cell r="E1755">
            <v>18.190000000000001</v>
          </cell>
          <cell r="F1755">
            <v>289.69</v>
          </cell>
        </row>
        <row r="1756">
          <cell r="A1756" t="str">
            <v>371452</v>
          </cell>
          <cell r="B1756" t="str">
            <v>Chave seccionadora sob carga, tripolar, acionamento tipo punho, com porta-fusível até NH-2-400 A - sem fusíveis</v>
          </cell>
          <cell r="C1756" t="str">
            <v>un</v>
          </cell>
          <cell r="D1756">
            <v>413.14</v>
          </cell>
          <cell r="E1756">
            <v>22.740000000000002</v>
          </cell>
          <cell r="F1756">
            <v>435.88</v>
          </cell>
        </row>
        <row r="1757">
          <cell r="A1757" t="str">
            <v>371453</v>
          </cell>
          <cell r="B1757" t="str">
            <v>Chave seccionadora sob carga, tripolar, acionamento tipo punho, com porta-fusível até NH-3-630 A - sem fusíveis</v>
          </cell>
          <cell r="C1757" t="str">
            <v>un</v>
          </cell>
          <cell r="D1757">
            <v>707.55000000000007</v>
          </cell>
          <cell r="E1757">
            <v>27.29</v>
          </cell>
          <cell r="F1757">
            <v>734.84</v>
          </cell>
        </row>
        <row r="1758">
          <cell r="A1758" t="str">
            <v>371460</v>
          </cell>
          <cell r="B1758" t="str">
            <v>Chave comutadora, reversão sob carga, tripolar, sem porta fusível, para 400 A</v>
          </cell>
          <cell r="C1758" t="str">
            <v>un</v>
          </cell>
          <cell r="D1758">
            <v>2388.1</v>
          </cell>
          <cell r="E1758">
            <v>27.29</v>
          </cell>
          <cell r="F1758">
            <v>2415.39</v>
          </cell>
        </row>
        <row r="1759">
          <cell r="A1759" t="str">
            <v>371461</v>
          </cell>
          <cell r="B1759" t="str">
            <v>Chave comutadora, reversão sob carga, tripolar, sem porta fusível, para 600/630 A</v>
          </cell>
          <cell r="C1759" t="str">
            <v>un</v>
          </cell>
          <cell r="D1759">
            <v>3473.9900000000002</v>
          </cell>
          <cell r="E1759">
            <v>34.11</v>
          </cell>
          <cell r="F1759">
            <v>3508.1</v>
          </cell>
        </row>
        <row r="1760">
          <cell r="A1760" t="str">
            <v>371462</v>
          </cell>
          <cell r="B1760" t="str">
            <v>Chave comutadora, reversão sob carga, tripolar, sem porta fusível, para 1000 A</v>
          </cell>
          <cell r="C1760" t="str">
            <v>un</v>
          </cell>
          <cell r="D1760">
            <v>5051.1099999999997</v>
          </cell>
          <cell r="E1760">
            <v>40.93</v>
          </cell>
          <cell r="F1760">
            <v>5092.04</v>
          </cell>
        </row>
        <row r="1761">
          <cell r="A1761" t="str">
            <v>371464</v>
          </cell>
          <cell r="B1761" t="str">
            <v>Chave comutadora, reversão sob carga, tetrapolar, sem porta fusível, para 630 A, 690 V</v>
          </cell>
          <cell r="C1761" t="str">
            <v>un</v>
          </cell>
          <cell r="D1761">
            <v>4604.1400000000003</v>
          </cell>
          <cell r="E1761">
            <v>53.85</v>
          </cell>
          <cell r="F1761">
            <v>4657.99</v>
          </cell>
        </row>
        <row r="1762">
          <cell r="A1762" t="str">
            <v>371480</v>
          </cell>
          <cell r="B1762" t="str">
            <v>Barra de contato para chave seccionadora tipo NH00-160 A</v>
          </cell>
          <cell r="C1762" t="str">
            <v>un</v>
          </cell>
          <cell r="D1762">
            <v>7.1400000000000006</v>
          </cell>
          <cell r="E1762">
            <v>4.55</v>
          </cell>
          <cell r="F1762">
            <v>11.69</v>
          </cell>
        </row>
        <row r="1763">
          <cell r="A1763" t="str">
            <v>371481</v>
          </cell>
          <cell r="B1763" t="str">
            <v>Barra de contato para chave seccionadora tipo NH1-250 A</v>
          </cell>
          <cell r="C1763" t="str">
            <v>un</v>
          </cell>
          <cell r="D1763">
            <v>15.83</v>
          </cell>
          <cell r="E1763">
            <v>4.55</v>
          </cell>
          <cell r="F1763">
            <v>20.38</v>
          </cell>
        </row>
        <row r="1764">
          <cell r="A1764" t="str">
            <v>371482</v>
          </cell>
          <cell r="B1764" t="str">
            <v>Barra de contato para chave seccionadora tipo NH2-400 A</v>
          </cell>
          <cell r="C1764" t="str">
            <v>un</v>
          </cell>
          <cell r="D1764">
            <v>20.96</v>
          </cell>
          <cell r="E1764">
            <v>4.55</v>
          </cell>
          <cell r="F1764">
            <v>25.51</v>
          </cell>
        </row>
        <row r="1765">
          <cell r="A1765" t="str">
            <v>371483</v>
          </cell>
          <cell r="B1765" t="str">
            <v>Barra de contato para chave seccionadora tipo NH3-630 A</v>
          </cell>
          <cell r="C1765" t="str">
            <v>un</v>
          </cell>
          <cell r="D1765">
            <v>29.26</v>
          </cell>
          <cell r="E1765">
            <v>4.55</v>
          </cell>
          <cell r="F1765">
            <v>33.81</v>
          </cell>
        </row>
        <row r="1766">
          <cell r="A1766" t="str">
            <v>371491</v>
          </cell>
          <cell r="B1766" t="str">
            <v>Chave seccionadora tripolar, abertura sob carga seca até 160 A / 600 V</v>
          </cell>
          <cell r="C1766" t="str">
            <v>un</v>
          </cell>
          <cell r="D1766">
            <v>207.87</v>
          </cell>
          <cell r="E1766">
            <v>18.190000000000001</v>
          </cell>
          <cell r="F1766">
            <v>226.06</v>
          </cell>
        </row>
        <row r="1767">
          <cell r="A1767" t="str">
            <v>371511</v>
          </cell>
          <cell r="B1767" t="str">
            <v>Chave seccionadora tripolar sob carga para 400 A - 25 kV - com prolongador</v>
          </cell>
          <cell r="C1767" t="str">
            <v>un</v>
          </cell>
          <cell r="D1767">
            <v>1380.78</v>
          </cell>
          <cell r="E1767">
            <v>111.98</v>
          </cell>
          <cell r="F1767">
            <v>1492.76</v>
          </cell>
        </row>
        <row r="1768">
          <cell r="A1768" t="str">
            <v>371512</v>
          </cell>
          <cell r="B1768" t="str">
            <v>Chave seccionadora tripolar sob carga para 400 A - 15 kV - com prolongador</v>
          </cell>
          <cell r="C1768" t="str">
            <v>un</v>
          </cell>
          <cell r="D1768">
            <v>1015.7</v>
          </cell>
          <cell r="E1768">
            <v>111.98</v>
          </cell>
          <cell r="F1768">
            <v>1127.68</v>
          </cell>
        </row>
        <row r="1769">
          <cell r="A1769" t="str">
            <v>371514</v>
          </cell>
          <cell r="B1769" t="str">
            <v>Chave seccionadora tripolar sob carga para 600/630 A - 15 kV - com prolongador</v>
          </cell>
          <cell r="C1769" t="str">
            <v>un</v>
          </cell>
          <cell r="D1769">
            <v>1040.95</v>
          </cell>
          <cell r="E1769">
            <v>111.98</v>
          </cell>
          <cell r="F1769">
            <v>1152.93</v>
          </cell>
        </row>
        <row r="1770">
          <cell r="A1770" t="str">
            <v>371515</v>
          </cell>
          <cell r="B1770" t="str">
            <v>Chave fusível base ´C´ para 15 kV/100 A, com capacidade de ruptura até 10 kA, com fusível</v>
          </cell>
          <cell r="C1770" t="str">
            <v>un</v>
          </cell>
          <cell r="D1770">
            <v>145.66999999999999</v>
          </cell>
          <cell r="E1770">
            <v>41.47</v>
          </cell>
          <cell r="F1770">
            <v>187.14000000000001</v>
          </cell>
        </row>
        <row r="1771">
          <cell r="A1771" t="str">
            <v>371516</v>
          </cell>
          <cell r="B1771" t="str">
            <v>Chave fusível base ´C´ para 15 kV/200 A, com capacidade de ruptura até 10 kA, com fusível</v>
          </cell>
          <cell r="C1771" t="str">
            <v>un</v>
          </cell>
          <cell r="D1771">
            <v>178.48</v>
          </cell>
          <cell r="E1771">
            <v>41.47</v>
          </cell>
          <cell r="F1771">
            <v>219.95000000000002</v>
          </cell>
        </row>
        <row r="1772">
          <cell r="A1772" t="str">
            <v>371517</v>
          </cell>
          <cell r="B1772" t="str">
            <v>Chave fusível base ´C´ para 25 kV/100 A, com capacidade de ruptura até 6,3 kA, com fusível</v>
          </cell>
          <cell r="C1772" t="str">
            <v>un</v>
          </cell>
          <cell r="D1772">
            <v>192.98000000000002</v>
          </cell>
          <cell r="E1772">
            <v>41.47</v>
          </cell>
          <cell r="F1772">
            <v>234.45000000000002</v>
          </cell>
        </row>
        <row r="1773">
          <cell r="A1773" t="str">
            <v>371520</v>
          </cell>
          <cell r="B1773" t="str">
            <v>Chave seccionadora tripolar seca para 400 A - 15 kV - com prolongador</v>
          </cell>
          <cell r="C1773" t="str">
            <v>un</v>
          </cell>
          <cell r="D1773">
            <v>682.09</v>
          </cell>
          <cell r="E1773">
            <v>111.98</v>
          </cell>
          <cell r="F1773">
            <v>794.07</v>
          </cell>
        </row>
        <row r="1774">
          <cell r="A1774" t="str">
            <v>371521</v>
          </cell>
          <cell r="B1774" t="str">
            <v>Chave seccionadora tripolar seca para 600 / 630 A - 15 kV - com prolongador</v>
          </cell>
          <cell r="C1774" t="str">
            <v>un</v>
          </cell>
          <cell r="D1774">
            <v>814.46</v>
          </cell>
          <cell r="E1774">
            <v>111.98</v>
          </cell>
          <cell r="F1774">
            <v>926.44</v>
          </cell>
        </row>
        <row r="1775">
          <cell r="A1775" t="str">
            <v>371522</v>
          </cell>
          <cell r="B1775" t="str">
            <v>Chave seccionadora tripolar seca para 400 A - 25 kV - com prolongador</v>
          </cell>
          <cell r="C1775" t="str">
            <v>un</v>
          </cell>
          <cell r="D1775">
            <v>887.96</v>
          </cell>
          <cell r="E1775">
            <v>111.98</v>
          </cell>
          <cell r="F1775">
            <v>999.94</v>
          </cell>
        </row>
        <row r="1776">
          <cell r="A1776" t="str">
            <v>371706</v>
          </cell>
          <cell r="B1776" t="str">
            <v>Dispositivo diferencial residual de 25 A x 30 mA - 2 pólos</v>
          </cell>
          <cell r="C1776" t="str">
            <v>un</v>
          </cell>
          <cell r="D1776">
            <v>97.54</v>
          </cell>
          <cell r="E1776">
            <v>5.69</v>
          </cell>
          <cell r="F1776">
            <v>103.23</v>
          </cell>
        </row>
        <row r="1777">
          <cell r="A1777" t="str">
            <v>371707</v>
          </cell>
          <cell r="B1777" t="str">
            <v>Dispositivo diferencial residual de 40 A x 30 mA - 2 pólos</v>
          </cell>
          <cell r="C1777" t="str">
            <v>un</v>
          </cell>
          <cell r="D1777">
            <v>101.15</v>
          </cell>
          <cell r="E1777">
            <v>5.69</v>
          </cell>
          <cell r="F1777">
            <v>106.84</v>
          </cell>
        </row>
        <row r="1778">
          <cell r="A1778" t="str">
            <v>371708</v>
          </cell>
          <cell r="B1778" t="str">
            <v>Dispositivo diferencial residual de 40 A x 30 mA - 4 pólos</v>
          </cell>
          <cell r="C1778" t="str">
            <v>un</v>
          </cell>
          <cell r="D1778">
            <v>122.18</v>
          </cell>
          <cell r="E1778">
            <v>5.69</v>
          </cell>
          <cell r="F1778">
            <v>127.87</v>
          </cell>
        </row>
        <row r="1779">
          <cell r="A1779" t="str">
            <v>371709</v>
          </cell>
          <cell r="B1779" t="str">
            <v>Dispositivo diferencial residual de 63 A x 30 mA - 4 pólos</v>
          </cell>
          <cell r="C1779" t="str">
            <v>un</v>
          </cell>
          <cell r="D1779">
            <v>147.43</v>
          </cell>
          <cell r="E1779">
            <v>5.69</v>
          </cell>
          <cell r="F1779">
            <v>153.12</v>
          </cell>
        </row>
        <row r="1780">
          <cell r="A1780" t="str">
            <v>371710</v>
          </cell>
          <cell r="B1780" t="str">
            <v>Dispositivo diferencial residual de 80 A x 30 mA - 4 pólos</v>
          </cell>
          <cell r="C1780" t="str">
            <v>un</v>
          </cell>
          <cell r="D1780">
            <v>239.72</v>
          </cell>
          <cell r="E1780">
            <v>5.69</v>
          </cell>
          <cell r="F1780">
            <v>245.41</v>
          </cell>
        </row>
        <row r="1781">
          <cell r="A1781" t="str">
            <v>371711</v>
          </cell>
          <cell r="B1781" t="str">
            <v>Dispositivo diferencial residual de 100 A x 30 mA - 4 pólos</v>
          </cell>
          <cell r="C1781" t="str">
            <v>un</v>
          </cell>
          <cell r="D1781">
            <v>247.02</v>
          </cell>
          <cell r="E1781">
            <v>5.69</v>
          </cell>
          <cell r="F1781">
            <v>252.71</v>
          </cell>
        </row>
        <row r="1782">
          <cell r="A1782" t="str">
            <v>371712</v>
          </cell>
          <cell r="B1782" t="str">
            <v>Dispositivo diferencial residual de 25 A x 30 mA - 4 pólos</v>
          </cell>
          <cell r="C1782" t="str">
            <v>un</v>
          </cell>
          <cell r="D1782">
            <v>119.59</v>
          </cell>
          <cell r="E1782">
            <v>5.69</v>
          </cell>
          <cell r="F1782">
            <v>125.28</v>
          </cell>
        </row>
        <row r="1783">
          <cell r="A1783" t="str">
            <v>371713</v>
          </cell>
          <cell r="B1783" t="str">
            <v>Dispositivo diferencial residual de 25 A x 300 mA - 4 pólos</v>
          </cell>
          <cell r="C1783" t="str">
            <v>un</v>
          </cell>
          <cell r="D1783">
            <v>136.21</v>
          </cell>
          <cell r="E1783">
            <v>5.69</v>
          </cell>
          <cell r="F1783">
            <v>141.9</v>
          </cell>
        </row>
        <row r="1784">
          <cell r="A1784" t="str">
            <v>371718</v>
          </cell>
          <cell r="B1784" t="str">
            <v>Dispositivo diferencial residual de 125 A x 30 mA - 4 pólos</v>
          </cell>
          <cell r="C1784" t="str">
            <v>un</v>
          </cell>
          <cell r="D1784">
            <v>603.82000000000005</v>
          </cell>
          <cell r="E1784">
            <v>5.69</v>
          </cell>
          <cell r="F1784">
            <v>609.51</v>
          </cell>
        </row>
        <row r="1785">
          <cell r="A1785" t="str">
            <v>371801</v>
          </cell>
          <cell r="B1785" t="str">
            <v>Transformador de potencial monofásico até 1000 VA classe 15 kV, a seco, com fusíveis</v>
          </cell>
          <cell r="C1785" t="str">
            <v>un</v>
          </cell>
          <cell r="D1785">
            <v>1340.14</v>
          </cell>
          <cell r="E1785">
            <v>35.04</v>
          </cell>
          <cell r="F1785">
            <v>1375.18</v>
          </cell>
        </row>
        <row r="1786">
          <cell r="A1786" t="str">
            <v>371802</v>
          </cell>
          <cell r="B1786" t="str">
            <v>Transformador de potencial monofásico até 2000 VA classe 15 kV, a seco, com fusíveis</v>
          </cell>
          <cell r="C1786" t="str">
            <v>un</v>
          </cell>
          <cell r="D1786">
            <v>1812.52</v>
          </cell>
          <cell r="E1786">
            <v>35.04</v>
          </cell>
          <cell r="F1786">
            <v>1847.56</v>
          </cell>
        </row>
        <row r="1787">
          <cell r="A1787" t="str">
            <v>371803</v>
          </cell>
          <cell r="B1787" t="str">
            <v>Transformador de potencial monofásico até 500 VA classe 15 kV, a seco, sem fusíveis</v>
          </cell>
          <cell r="C1787" t="str">
            <v>un</v>
          </cell>
          <cell r="D1787">
            <v>1107.08</v>
          </cell>
          <cell r="E1787">
            <v>35.04</v>
          </cell>
          <cell r="F1787">
            <v>1142.1199999999999</v>
          </cell>
        </row>
        <row r="1788">
          <cell r="A1788" t="str">
            <v>371804</v>
          </cell>
          <cell r="B1788" t="str">
            <v>Transformador de potencial monofásico até 1000 VA classe 25 kV, a seco, com fusíveis</v>
          </cell>
          <cell r="C1788" t="str">
            <v>un</v>
          </cell>
          <cell r="D1788">
            <v>1893.58</v>
          </cell>
          <cell r="E1788">
            <v>35.04</v>
          </cell>
          <cell r="F1788">
            <v>1928.6200000000001</v>
          </cell>
        </row>
        <row r="1789">
          <cell r="A1789" t="str">
            <v>371901</v>
          </cell>
          <cell r="B1789" t="str">
            <v>Transformador de corrente 800-5 A, janela</v>
          </cell>
          <cell r="C1789" t="str">
            <v>un</v>
          </cell>
          <cell r="D1789">
            <v>121.12</v>
          </cell>
          <cell r="E1789">
            <v>35.04</v>
          </cell>
          <cell r="F1789">
            <v>156.16</v>
          </cell>
        </row>
        <row r="1790">
          <cell r="A1790" t="str">
            <v>371902</v>
          </cell>
          <cell r="B1790" t="str">
            <v>Transformador de corrente 200-5 A até 600-5 A, janela</v>
          </cell>
          <cell r="C1790" t="str">
            <v>un</v>
          </cell>
          <cell r="D1790">
            <v>115.48</v>
          </cell>
          <cell r="E1790">
            <v>35.04</v>
          </cell>
          <cell r="F1790">
            <v>150.52000000000001</v>
          </cell>
        </row>
        <row r="1791">
          <cell r="A1791" t="str">
            <v>371903</v>
          </cell>
          <cell r="B1791" t="str">
            <v>Transformador de corrente 1000-5 A até 1500-5 A, janela</v>
          </cell>
          <cell r="C1791" t="str">
            <v>un</v>
          </cell>
          <cell r="D1791">
            <v>241.15</v>
          </cell>
          <cell r="E1791">
            <v>35.04</v>
          </cell>
          <cell r="F1791">
            <v>276.19</v>
          </cell>
        </row>
        <row r="1792">
          <cell r="A1792" t="str">
            <v>371906</v>
          </cell>
          <cell r="B1792" t="str">
            <v>Transformador de corrente 50-5 A até 150-5 A, janela</v>
          </cell>
          <cell r="C1792" t="str">
            <v>un</v>
          </cell>
          <cell r="D1792">
            <v>79.930000000000007</v>
          </cell>
          <cell r="E1792">
            <v>35.04</v>
          </cell>
          <cell r="F1792">
            <v>114.97</v>
          </cell>
        </row>
        <row r="1793">
          <cell r="A1793" t="str">
            <v>371908</v>
          </cell>
          <cell r="B1793" t="str">
            <v>Transformador de corrente 2000-5 A até 2500-5 A - janela</v>
          </cell>
          <cell r="C1793" t="str">
            <v>un</v>
          </cell>
          <cell r="D1793">
            <v>663.5</v>
          </cell>
          <cell r="E1793">
            <v>35.04</v>
          </cell>
          <cell r="F1793">
            <v>698.54</v>
          </cell>
        </row>
        <row r="1794">
          <cell r="A1794" t="str">
            <v>372001</v>
          </cell>
          <cell r="B1794" t="str">
            <v>Isolador em epóxi de 1 kV para barramento</v>
          </cell>
          <cell r="C1794" t="str">
            <v>un</v>
          </cell>
          <cell r="D1794">
            <v>12.16</v>
          </cell>
          <cell r="E1794">
            <v>3.41</v>
          </cell>
          <cell r="F1794">
            <v>15.57</v>
          </cell>
        </row>
        <row r="1795">
          <cell r="A1795" t="str">
            <v>372003</v>
          </cell>
          <cell r="B1795" t="str">
            <v>Régua de bornes para 9 pólos de 600 V / 50 A</v>
          </cell>
          <cell r="C1795" t="str">
            <v>un</v>
          </cell>
          <cell r="D1795">
            <v>11.22</v>
          </cell>
          <cell r="E1795">
            <v>1.1399999999999999</v>
          </cell>
          <cell r="F1795">
            <v>12.36</v>
          </cell>
        </row>
        <row r="1796">
          <cell r="A1796" t="str">
            <v>372004</v>
          </cell>
          <cell r="B1796" t="str">
            <v>Palheta plástica para disjuntores faltantes</v>
          </cell>
          <cell r="C1796" t="str">
            <v>un</v>
          </cell>
          <cell r="D1796">
            <v>0.6</v>
          </cell>
          <cell r="E1796">
            <v>1.1399999999999999</v>
          </cell>
          <cell r="F1796">
            <v>1.74</v>
          </cell>
        </row>
        <row r="1797">
          <cell r="A1797" t="str">
            <v>372008</v>
          </cell>
          <cell r="B1797" t="str">
            <v>Barra de neutro e/ou terra</v>
          </cell>
          <cell r="C1797" t="str">
            <v>un</v>
          </cell>
          <cell r="D1797">
            <v>8.49</v>
          </cell>
          <cell r="E1797">
            <v>3.41</v>
          </cell>
          <cell r="F1797">
            <v>11.9</v>
          </cell>
        </row>
        <row r="1798">
          <cell r="A1798" t="str">
            <v>372009</v>
          </cell>
          <cell r="B1798" t="str">
            <v>Recolocação de chave seccionadora tripolar de 125 A até 650 A, sem base fusível</v>
          </cell>
          <cell r="C1798" t="str">
            <v>un</v>
          </cell>
          <cell r="D1798">
            <v>0</v>
          </cell>
          <cell r="E1798">
            <v>11.370000000000001</v>
          </cell>
          <cell r="F1798">
            <v>11.370000000000001</v>
          </cell>
        </row>
        <row r="1799">
          <cell r="A1799" t="str">
            <v>372010</v>
          </cell>
          <cell r="B1799" t="str">
            <v>Recolocação de fundo de quadro de distribuição, sem componentes</v>
          </cell>
          <cell r="C1799" t="str">
            <v>m²</v>
          </cell>
          <cell r="D1799">
            <v>0</v>
          </cell>
          <cell r="E1799">
            <v>16.07</v>
          </cell>
          <cell r="F1799">
            <v>16.07</v>
          </cell>
        </row>
        <row r="1800">
          <cell r="A1800" t="str">
            <v>372011</v>
          </cell>
          <cell r="B1800" t="str">
            <v>Recolocação de quadro de distribuição de sobrepor, sem componentes</v>
          </cell>
          <cell r="C1800" t="str">
            <v>m²</v>
          </cell>
          <cell r="D1800">
            <v>0</v>
          </cell>
          <cell r="E1800">
            <v>32.14</v>
          </cell>
          <cell r="F1800">
            <v>32.14</v>
          </cell>
        </row>
        <row r="1801">
          <cell r="A1801" t="str">
            <v>372013</v>
          </cell>
          <cell r="B1801" t="str">
            <v>Banco de medição para transformadores TC/TP, padrão Eletropaulo e/ou Cesp</v>
          </cell>
          <cell r="C1801" t="str">
            <v>un</v>
          </cell>
          <cell r="D1801">
            <v>319.13</v>
          </cell>
          <cell r="E1801">
            <v>0.97</v>
          </cell>
          <cell r="F1801">
            <v>320.10000000000002</v>
          </cell>
        </row>
        <row r="1802">
          <cell r="A1802" t="str">
            <v>372014</v>
          </cell>
          <cell r="B1802" t="str">
            <v>Suporte fixo para transformadores de potencial</v>
          </cell>
          <cell r="C1802" t="str">
            <v>un</v>
          </cell>
          <cell r="D1802">
            <v>61.96</v>
          </cell>
          <cell r="E1802">
            <v>2.4300000000000002</v>
          </cell>
          <cell r="F1802">
            <v>64.39</v>
          </cell>
        </row>
        <row r="1803">
          <cell r="A1803" t="str">
            <v>372015</v>
          </cell>
          <cell r="B1803" t="str">
            <v>Placa de montagem em chapa de aço de 2,65 mm (12 MSG)</v>
          </cell>
          <cell r="C1803" t="str">
            <v>m²</v>
          </cell>
          <cell r="D1803">
            <v>250.23000000000002</v>
          </cell>
          <cell r="E1803">
            <v>16.07</v>
          </cell>
          <cell r="F1803">
            <v>266.3</v>
          </cell>
        </row>
        <row r="1804">
          <cell r="A1804" t="str">
            <v>372019</v>
          </cell>
          <cell r="B1804" t="str">
            <v>Inversor de frequência para variação de velocidade em motores, potência de 0,25 a 20 cv</v>
          </cell>
          <cell r="C1804" t="str">
            <v>un</v>
          </cell>
          <cell r="D1804">
            <v>3782.5</v>
          </cell>
          <cell r="E1804">
            <v>25.71</v>
          </cell>
          <cell r="F1804">
            <v>3808.21</v>
          </cell>
        </row>
        <row r="1805">
          <cell r="A1805" t="str">
            <v>372021</v>
          </cell>
          <cell r="B1805" t="str">
            <v>Punho de manobra com articulador de acionamento</v>
          </cell>
          <cell r="C1805" t="str">
            <v>un</v>
          </cell>
          <cell r="D1805">
            <v>321.31</v>
          </cell>
          <cell r="E1805">
            <v>11.370000000000001</v>
          </cell>
          <cell r="F1805">
            <v>332.68</v>
          </cell>
        </row>
        <row r="1806">
          <cell r="A1806" t="str">
            <v>372101</v>
          </cell>
          <cell r="B1806" t="str">
            <v>Capacitor de potência trifásico de 10 kVAr, 220 V/60 Hz, para correção de fator de potência</v>
          </cell>
          <cell r="C1806" t="str">
            <v>un</v>
          </cell>
          <cell r="D1806">
            <v>457.04</v>
          </cell>
          <cell r="E1806">
            <v>11.370000000000001</v>
          </cell>
          <cell r="F1806">
            <v>468.41</v>
          </cell>
        </row>
        <row r="1807">
          <cell r="A1807" t="str">
            <v>372201</v>
          </cell>
          <cell r="B1807" t="str">
            <v>Transformador monofásico de comando de 200 VA classe 0,6 kV, a seco</v>
          </cell>
          <cell r="C1807" t="str">
            <v>un</v>
          </cell>
          <cell r="D1807">
            <v>211.52</v>
          </cell>
          <cell r="E1807">
            <v>35.04</v>
          </cell>
          <cell r="F1807">
            <v>246.56</v>
          </cell>
        </row>
        <row r="1808">
          <cell r="A1808" t="str">
            <v>372403</v>
          </cell>
          <cell r="B1808" t="str">
            <v>Supressor de surto monofásico, Fase-Terra, In &gt; ou = 20 kA, Imax. de surto de 65 até 80 kA</v>
          </cell>
          <cell r="C1808" t="str">
            <v>un</v>
          </cell>
          <cell r="D1808">
            <v>122.10000000000001</v>
          </cell>
          <cell r="E1808">
            <v>13.5</v>
          </cell>
          <cell r="F1808">
            <v>135.6</v>
          </cell>
        </row>
        <row r="1809">
          <cell r="A1809" t="str">
            <v>372404</v>
          </cell>
          <cell r="B1809" t="str">
            <v>Supressor de surto monofásico, Neutro-Terra, In &gt; ou = 20 kA, Imax. de surto de 65 até 80 kA</v>
          </cell>
          <cell r="C1809" t="str">
            <v>un</v>
          </cell>
          <cell r="D1809">
            <v>121.26</v>
          </cell>
          <cell r="E1809">
            <v>13.5</v>
          </cell>
          <cell r="F1809">
            <v>134.76</v>
          </cell>
        </row>
        <row r="1810">
          <cell r="A1810" t="str">
            <v>372502</v>
          </cell>
          <cell r="B1810" t="str">
            <v>Disjuntor fixo a vácuo de 15 a 17,5 kV, equipado com motorização de fechamento, com relê de proteção</v>
          </cell>
          <cell r="C1810" t="str">
            <v>cj</v>
          </cell>
          <cell r="D1810">
            <v>36943.82</v>
          </cell>
          <cell r="E1810">
            <v>53.85</v>
          </cell>
          <cell r="F1810">
            <v>36997.67</v>
          </cell>
        </row>
        <row r="1811">
          <cell r="A1811" t="str">
            <v>372509</v>
          </cell>
          <cell r="B1811" t="str">
            <v>Disjuntor em caixa moldada tripolar, térmico e magnético fixos, tensão de isolamento 480/690 V, de 10 A a 60 A</v>
          </cell>
          <cell r="C1811" t="str">
            <v>un</v>
          </cell>
          <cell r="D1811">
            <v>207.99</v>
          </cell>
          <cell r="E1811">
            <v>38.299999999999997</v>
          </cell>
          <cell r="F1811">
            <v>246.29</v>
          </cell>
        </row>
        <row r="1812">
          <cell r="A1812" t="str">
            <v>372510</v>
          </cell>
          <cell r="B1812" t="str">
            <v>Disjuntor em caixa moldada tripolar, térmico e magnético fixos, tensão de isolamento 480/690 V, de 70 A até 150 A</v>
          </cell>
          <cell r="C1812" t="str">
            <v>un</v>
          </cell>
          <cell r="D1812">
            <v>272.77999999999997</v>
          </cell>
          <cell r="E1812">
            <v>38.299999999999997</v>
          </cell>
          <cell r="F1812">
            <v>311.08</v>
          </cell>
        </row>
        <row r="1813">
          <cell r="A1813" t="str">
            <v>372511</v>
          </cell>
          <cell r="B1813" t="str">
            <v>Disjuntor em caixa moldada tripolar, térmico e magnético fixos, tensão de isolamento 415/690 V, de 175 A a 250 A</v>
          </cell>
          <cell r="C1813" t="str">
            <v>un</v>
          </cell>
          <cell r="D1813">
            <v>469.67</v>
          </cell>
          <cell r="E1813">
            <v>38.299999999999997</v>
          </cell>
          <cell r="F1813">
            <v>507.97</v>
          </cell>
        </row>
        <row r="1814">
          <cell r="A1814" t="str">
            <v>372520</v>
          </cell>
          <cell r="B1814" t="str">
            <v>Disjuntor em caixa moldada bipolar, térmico e magnético fixos - 480 V - de 10 A a 50 A para 120/240 Vca - 25 KA e para 380/440 Vca - 18 KA</v>
          </cell>
          <cell r="C1814" t="str">
            <v>un</v>
          </cell>
          <cell r="D1814">
            <v>223.83</v>
          </cell>
          <cell r="E1814">
            <v>38.299999999999997</v>
          </cell>
          <cell r="F1814">
            <v>262.13</v>
          </cell>
        </row>
        <row r="1815">
          <cell r="A1815" t="str">
            <v>372521</v>
          </cell>
          <cell r="B1815" t="str">
            <v>Disjuntor em caixa moldada bipolar, térmico e magnético fixos - 600V - de 150A para 120/240Vca - 25 KA e para 380/440Vca - 18 KA</v>
          </cell>
          <cell r="C1815" t="str">
            <v>un</v>
          </cell>
          <cell r="D1815">
            <v>391.73</v>
          </cell>
          <cell r="E1815">
            <v>38.299999999999997</v>
          </cell>
          <cell r="F1815">
            <v>430.03000000000003</v>
          </cell>
        </row>
        <row r="1816">
          <cell r="A1816" t="str">
            <v>380102</v>
          </cell>
          <cell r="B1816" t="str">
            <v>Eletroduto de PVC rígido roscável de 1/2´ - com acessórios</v>
          </cell>
          <cell r="C1816" t="str">
            <v>m</v>
          </cell>
          <cell r="D1816">
            <v>1.9100000000000001</v>
          </cell>
          <cell r="E1816">
            <v>9.1</v>
          </cell>
          <cell r="F1816">
            <v>11.01</v>
          </cell>
        </row>
        <row r="1817">
          <cell r="A1817" t="str">
            <v>380104</v>
          </cell>
          <cell r="B1817" t="str">
            <v>Eletroduto de PVC rígido roscável de 3/4´ - com acessórios</v>
          </cell>
          <cell r="C1817" t="str">
            <v>m</v>
          </cell>
          <cell r="D1817">
            <v>2.57</v>
          </cell>
          <cell r="E1817">
            <v>11.370000000000001</v>
          </cell>
          <cell r="F1817">
            <v>13.94</v>
          </cell>
        </row>
        <row r="1818">
          <cell r="A1818" t="str">
            <v>380106</v>
          </cell>
          <cell r="B1818" t="str">
            <v>Eletroduto de PVC rígido roscável de 1´ - com acessórios</v>
          </cell>
          <cell r="C1818" t="str">
            <v>m</v>
          </cell>
          <cell r="D1818">
            <v>3.31</v>
          </cell>
          <cell r="E1818">
            <v>13.64</v>
          </cell>
          <cell r="F1818">
            <v>16.95</v>
          </cell>
        </row>
        <row r="1819">
          <cell r="A1819" t="str">
            <v>380108</v>
          </cell>
          <cell r="B1819" t="str">
            <v>Eletroduto de PVC rígido roscável de 1 1/4´ - com acessórios</v>
          </cell>
          <cell r="C1819" t="str">
            <v>m</v>
          </cell>
          <cell r="D1819">
            <v>5.0999999999999996</v>
          </cell>
          <cell r="E1819">
            <v>15.92</v>
          </cell>
          <cell r="F1819">
            <v>21.02</v>
          </cell>
        </row>
        <row r="1820">
          <cell r="A1820" t="str">
            <v>380110</v>
          </cell>
          <cell r="B1820" t="str">
            <v>Eletroduto de PVC rígido roscável de 1 1/2´ - com acessórios</v>
          </cell>
          <cell r="C1820" t="str">
            <v>m</v>
          </cell>
          <cell r="D1820">
            <v>6.6400000000000006</v>
          </cell>
          <cell r="E1820">
            <v>18.190000000000001</v>
          </cell>
          <cell r="F1820">
            <v>24.830000000000002</v>
          </cell>
        </row>
        <row r="1821">
          <cell r="A1821" t="str">
            <v>380112</v>
          </cell>
          <cell r="B1821" t="str">
            <v>Eletroduto de PVC rígido roscável de 2´ - com acessórios</v>
          </cell>
          <cell r="C1821" t="str">
            <v>m</v>
          </cell>
          <cell r="D1821">
            <v>7.47</v>
          </cell>
          <cell r="E1821">
            <v>20.47</v>
          </cell>
          <cell r="F1821">
            <v>27.94</v>
          </cell>
        </row>
        <row r="1822">
          <cell r="A1822" t="str">
            <v>380114</v>
          </cell>
          <cell r="B1822" t="str">
            <v>Eletroduto de PVC rígido roscável de 2 1/2´ - com acessórios</v>
          </cell>
          <cell r="C1822" t="str">
            <v>m</v>
          </cell>
          <cell r="D1822">
            <v>14.48</v>
          </cell>
          <cell r="E1822">
            <v>22.740000000000002</v>
          </cell>
          <cell r="F1822">
            <v>37.22</v>
          </cell>
        </row>
        <row r="1823">
          <cell r="A1823" t="str">
            <v>380116</v>
          </cell>
          <cell r="B1823" t="str">
            <v>Eletroduto de PVC rígido roscável de 3´ - com acessórios</v>
          </cell>
          <cell r="C1823" t="str">
            <v>m</v>
          </cell>
          <cell r="D1823">
            <v>19.12</v>
          </cell>
          <cell r="E1823">
            <v>25.01</v>
          </cell>
          <cell r="F1823">
            <v>44.13</v>
          </cell>
        </row>
        <row r="1824">
          <cell r="A1824" t="str">
            <v>380118</v>
          </cell>
          <cell r="B1824" t="str">
            <v>Eletroduto de PVC rígido roscável de 4´ - com acessórios</v>
          </cell>
          <cell r="C1824" t="str">
            <v>m</v>
          </cell>
          <cell r="D1824">
            <v>27.7</v>
          </cell>
          <cell r="E1824">
            <v>29.560000000000002</v>
          </cell>
          <cell r="F1824">
            <v>57.26</v>
          </cell>
        </row>
        <row r="1825">
          <cell r="A1825" t="str">
            <v>380402</v>
          </cell>
          <cell r="B1825" t="str">
            <v>Eletroduto de ferro galvanizado, médio de 1/2´ - com acessórios</v>
          </cell>
          <cell r="C1825" t="str">
            <v>m</v>
          </cell>
          <cell r="D1825">
            <v>3.73</v>
          </cell>
          <cell r="E1825">
            <v>11.370000000000001</v>
          </cell>
          <cell r="F1825">
            <v>15.1</v>
          </cell>
        </row>
        <row r="1826">
          <cell r="A1826" t="str">
            <v>380404</v>
          </cell>
          <cell r="B1826" t="str">
            <v>Eletroduto de ferro galvanizado, médio de 3/4´ - com acessórios</v>
          </cell>
          <cell r="C1826" t="str">
            <v>m</v>
          </cell>
          <cell r="D1826">
            <v>4.5999999999999996</v>
          </cell>
          <cell r="E1826">
            <v>13.64</v>
          </cell>
          <cell r="F1826">
            <v>18.239999999999998</v>
          </cell>
        </row>
        <row r="1827">
          <cell r="A1827" t="str">
            <v>380406</v>
          </cell>
          <cell r="B1827" t="str">
            <v>Eletroduto de ferro galvanizado, médio de 1´ - com acessórios</v>
          </cell>
          <cell r="C1827" t="str">
            <v>m</v>
          </cell>
          <cell r="D1827">
            <v>5.87</v>
          </cell>
          <cell r="E1827">
            <v>15.92</v>
          </cell>
          <cell r="F1827">
            <v>21.79</v>
          </cell>
        </row>
        <row r="1828">
          <cell r="A1828" t="str">
            <v>380408</v>
          </cell>
          <cell r="B1828" t="str">
            <v>Eletroduto de ferro galvanizado, médio de 1 1/4´ - com acessórios</v>
          </cell>
          <cell r="C1828" t="str">
            <v>m</v>
          </cell>
          <cell r="D1828">
            <v>8.59</v>
          </cell>
          <cell r="E1828">
            <v>18.190000000000001</v>
          </cell>
          <cell r="F1828">
            <v>26.78</v>
          </cell>
        </row>
        <row r="1829">
          <cell r="A1829" t="str">
            <v>380410</v>
          </cell>
          <cell r="B1829" t="str">
            <v>Eletroduto de ferro galvanizado, médio de 1 1/2´ - com acessórios</v>
          </cell>
          <cell r="C1829" t="str">
            <v>m</v>
          </cell>
          <cell r="D1829">
            <v>10.119999999999999</v>
          </cell>
          <cell r="E1829">
            <v>20.47</v>
          </cell>
          <cell r="F1829">
            <v>30.59</v>
          </cell>
        </row>
        <row r="1830">
          <cell r="A1830" t="str">
            <v>380412</v>
          </cell>
          <cell r="B1830" t="str">
            <v>Eletroduto de ferro galvanizado, médio de 2´ - com acessórios</v>
          </cell>
          <cell r="C1830" t="str">
            <v>m</v>
          </cell>
          <cell r="D1830">
            <v>12.94</v>
          </cell>
          <cell r="E1830">
            <v>22.740000000000002</v>
          </cell>
          <cell r="F1830">
            <v>35.68</v>
          </cell>
        </row>
        <row r="1831">
          <cell r="A1831" t="str">
            <v>380414</v>
          </cell>
          <cell r="B1831" t="str">
            <v>Eletroduto de ferro galvanizado, médio de 2 1/2´ - com acessórios</v>
          </cell>
          <cell r="C1831" t="str">
            <v>m</v>
          </cell>
          <cell r="D1831">
            <v>21.63</v>
          </cell>
          <cell r="E1831">
            <v>27.29</v>
          </cell>
          <cell r="F1831">
            <v>48.92</v>
          </cell>
        </row>
        <row r="1832">
          <cell r="A1832" t="str">
            <v>380416</v>
          </cell>
          <cell r="B1832" t="str">
            <v>Eletroduto de ferro galvanizado, médio de 3´ - com acessórios</v>
          </cell>
          <cell r="C1832" t="str">
            <v>m</v>
          </cell>
          <cell r="D1832">
            <v>25.71</v>
          </cell>
          <cell r="E1832">
            <v>34.11</v>
          </cell>
          <cell r="F1832">
            <v>59.82</v>
          </cell>
        </row>
        <row r="1833">
          <cell r="A1833" t="str">
            <v>380418</v>
          </cell>
          <cell r="B1833" t="str">
            <v>Eletroduto de ferro galvanizado, médio de 4´ - com acessórios</v>
          </cell>
          <cell r="C1833" t="str">
            <v>m</v>
          </cell>
          <cell r="D1833">
            <v>36.54</v>
          </cell>
          <cell r="E1833">
            <v>40.93</v>
          </cell>
          <cell r="F1833">
            <v>77.47</v>
          </cell>
        </row>
        <row r="1834">
          <cell r="A1834" t="str">
            <v>380502</v>
          </cell>
          <cell r="B1834" t="str">
            <v>Eletroduto de ferro galvanizado, pesado de 1/2´ - com acessórios</v>
          </cell>
          <cell r="C1834" t="str">
            <v>m</v>
          </cell>
          <cell r="D1834">
            <v>5.22</v>
          </cell>
          <cell r="E1834">
            <v>11.370000000000001</v>
          </cell>
          <cell r="F1834">
            <v>16.59</v>
          </cell>
        </row>
        <row r="1835">
          <cell r="A1835" t="str">
            <v>380504</v>
          </cell>
          <cell r="B1835" t="str">
            <v>Eletroduto de ferro galvanizado, pesado de 3/4´ - com acessórios</v>
          </cell>
          <cell r="C1835" t="str">
            <v>m</v>
          </cell>
          <cell r="D1835">
            <v>7.09</v>
          </cell>
          <cell r="E1835">
            <v>13.64</v>
          </cell>
          <cell r="F1835">
            <v>20.73</v>
          </cell>
        </row>
        <row r="1836">
          <cell r="A1836" t="str">
            <v>380506</v>
          </cell>
          <cell r="B1836" t="str">
            <v>Eletroduto de ferro galvanizado, pesado de 1´ - com acessórios</v>
          </cell>
          <cell r="C1836" t="str">
            <v>m</v>
          </cell>
          <cell r="D1836">
            <v>8.36</v>
          </cell>
          <cell r="E1836">
            <v>15.92</v>
          </cell>
          <cell r="F1836">
            <v>24.28</v>
          </cell>
        </row>
        <row r="1837">
          <cell r="A1837" t="str">
            <v>380509</v>
          </cell>
          <cell r="B1837" t="str">
            <v>Eletroduto de ferro galvanizado, pesado de 1 1/4´ - com acessórios</v>
          </cell>
          <cell r="C1837" t="str">
            <v>m</v>
          </cell>
          <cell r="D1837">
            <v>13.780000000000001</v>
          </cell>
          <cell r="E1837">
            <v>18.190000000000001</v>
          </cell>
          <cell r="F1837">
            <v>31.970000000000002</v>
          </cell>
        </row>
        <row r="1838">
          <cell r="A1838" t="str">
            <v>380510</v>
          </cell>
          <cell r="B1838" t="str">
            <v>Eletroduto de ferro galvanizado, pesado de 1 1/2´ - com acessórios</v>
          </cell>
          <cell r="C1838" t="str">
            <v>m</v>
          </cell>
          <cell r="D1838">
            <v>16.47</v>
          </cell>
          <cell r="E1838">
            <v>20.47</v>
          </cell>
          <cell r="F1838">
            <v>36.94</v>
          </cell>
        </row>
        <row r="1839">
          <cell r="A1839" t="str">
            <v>380512</v>
          </cell>
          <cell r="B1839" t="str">
            <v>Eletroduto de ferro galvanizado, pesado de 2´ - com acessórios</v>
          </cell>
          <cell r="C1839" t="str">
            <v>m</v>
          </cell>
          <cell r="D1839">
            <v>20.62</v>
          </cell>
          <cell r="E1839">
            <v>22.740000000000002</v>
          </cell>
          <cell r="F1839">
            <v>43.36</v>
          </cell>
        </row>
        <row r="1840">
          <cell r="A1840" t="str">
            <v>380514</v>
          </cell>
          <cell r="B1840" t="str">
            <v>Eletroduto de ferro galvanizado, pesado de 2 1/2´ - com acessórios</v>
          </cell>
          <cell r="C1840" t="str">
            <v>m</v>
          </cell>
          <cell r="D1840">
            <v>29.86</v>
          </cell>
          <cell r="E1840">
            <v>27.29</v>
          </cell>
          <cell r="F1840">
            <v>57.15</v>
          </cell>
        </row>
        <row r="1841">
          <cell r="A1841" t="str">
            <v>380516</v>
          </cell>
          <cell r="B1841" t="str">
            <v>Eletroduto de ferro galvanizado, pesado de 3´ - com acessórios</v>
          </cell>
          <cell r="C1841" t="str">
            <v>m</v>
          </cell>
          <cell r="D1841">
            <v>35.14</v>
          </cell>
          <cell r="E1841">
            <v>34.11</v>
          </cell>
          <cell r="F1841">
            <v>69.25</v>
          </cell>
        </row>
        <row r="1842">
          <cell r="A1842" t="str">
            <v>380518</v>
          </cell>
          <cell r="B1842" t="str">
            <v>Eletroduto de ferro galvanizado, pesado de 4´ - com acessórios</v>
          </cell>
          <cell r="C1842" t="str">
            <v>m</v>
          </cell>
          <cell r="D1842">
            <v>47.63</v>
          </cell>
          <cell r="E1842">
            <v>40.93</v>
          </cell>
          <cell r="F1842">
            <v>88.56</v>
          </cell>
        </row>
        <row r="1843">
          <cell r="A1843" t="str">
            <v>380602</v>
          </cell>
          <cell r="B1843" t="str">
            <v>Eletroduto de ferro galvanizado a quente, pesado de 1/2´ - com acessórios</v>
          </cell>
          <cell r="C1843" t="str">
            <v>m</v>
          </cell>
          <cell r="D1843">
            <v>7.32</v>
          </cell>
          <cell r="E1843">
            <v>11.370000000000001</v>
          </cell>
          <cell r="F1843">
            <v>18.690000000000001</v>
          </cell>
        </row>
        <row r="1844">
          <cell r="A1844" t="str">
            <v>380604</v>
          </cell>
          <cell r="B1844" t="str">
            <v>Eletroduto de ferro galvanizado a quente, pesado de 3/4´ - com acessórios</v>
          </cell>
          <cell r="C1844" t="str">
            <v>m</v>
          </cell>
          <cell r="D1844">
            <v>8.84</v>
          </cell>
          <cell r="E1844">
            <v>13.64</v>
          </cell>
          <cell r="F1844">
            <v>22.48</v>
          </cell>
        </row>
        <row r="1845">
          <cell r="A1845" t="str">
            <v>380606</v>
          </cell>
          <cell r="B1845" t="str">
            <v>Eletroduto de ferro galvanizado a quente, pesado de 1´ - com acessórios</v>
          </cell>
          <cell r="C1845" t="str">
            <v>m</v>
          </cell>
          <cell r="D1845">
            <v>11</v>
          </cell>
          <cell r="E1845">
            <v>15.92</v>
          </cell>
          <cell r="F1845">
            <v>26.92</v>
          </cell>
        </row>
        <row r="1846">
          <cell r="A1846" t="str">
            <v>380608</v>
          </cell>
          <cell r="B1846" t="str">
            <v>Eletroduto de ferro galvanizado a quente, pesado de 1 1/4´ - com acessórios</v>
          </cell>
          <cell r="C1846" t="str">
            <v>m</v>
          </cell>
          <cell r="D1846">
            <v>16.22</v>
          </cell>
          <cell r="E1846">
            <v>18.190000000000001</v>
          </cell>
          <cell r="F1846">
            <v>34.409999999999997</v>
          </cell>
        </row>
        <row r="1847">
          <cell r="A1847" t="str">
            <v>380610</v>
          </cell>
          <cell r="B1847" t="str">
            <v>Eletroduto de ferro galvanizado a quente, pesado de 1 1/2´ - com acessórios</v>
          </cell>
          <cell r="C1847" t="str">
            <v>m</v>
          </cell>
          <cell r="D1847">
            <v>20.13</v>
          </cell>
          <cell r="E1847">
            <v>20.47</v>
          </cell>
          <cell r="F1847">
            <v>40.6</v>
          </cell>
        </row>
        <row r="1848">
          <cell r="A1848" t="str">
            <v>380612</v>
          </cell>
          <cell r="B1848" t="str">
            <v>Eletroduto de ferro galvanizado a quente, pesado de 2´ - com acessórios</v>
          </cell>
          <cell r="C1848" t="str">
            <v>m</v>
          </cell>
          <cell r="D1848">
            <v>24.900000000000002</v>
          </cell>
          <cell r="E1848">
            <v>22.740000000000002</v>
          </cell>
          <cell r="F1848">
            <v>47.64</v>
          </cell>
        </row>
        <row r="1849">
          <cell r="A1849" t="str">
            <v>380614</v>
          </cell>
          <cell r="B1849" t="str">
            <v>Eletroduto de ferro galvanizado a quente, pesado de 2 1/2´ - com acessórios</v>
          </cell>
          <cell r="C1849" t="str">
            <v>m</v>
          </cell>
          <cell r="D1849">
            <v>35.299999999999997</v>
          </cell>
          <cell r="E1849">
            <v>27.29</v>
          </cell>
          <cell r="F1849">
            <v>62.59</v>
          </cell>
        </row>
        <row r="1850">
          <cell r="A1850" t="str">
            <v>380616</v>
          </cell>
          <cell r="B1850" t="str">
            <v>Eletroduto de ferro galvanizado a quente, pesado de 3´ - com acessórios</v>
          </cell>
          <cell r="C1850" t="str">
            <v>m</v>
          </cell>
          <cell r="D1850">
            <v>43.88</v>
          </cell>
          <cell r="E1850">
            <v>34.11</v>
          </cell>
          <cell r="F1850">
            <v>77.989999999999995</v>
          </cell>
        </row>
        <row r="1851">
          <cell r="A1851" t="str">
            <v>380618</v>
          </cell>
          <cell r="B1851" t="str">
            <v>Eletroduto de ferro galvanizado a quente, pesado de 4´ - com acessórios</v>
          </cell>
          <cell r="C1851" t="str">
            <v>m</v>
          </cell>
          <cell r="D1851">
            <v>54.78</v>
          </cell>
          <cell r="E1851">
            <v>40.93</v>
          </cell>
          <cell r="F1851">
            <v>95.710000000000008</v>
          </cell>
        </row>
        <row r="1852">
          <cell r="A1852" t="str">
            <v>380701</v>
          </cell>
          <cell r="B1852" t="str">
            <v>Caixa para tomada fixo perfil, de encaixe rápido, com tampa</v>
          </cell>
          <cell r="C1852" t="str">
            <v>un</v>
          </cell>
          <cell r="D1852">
            <v>1.58</v>
          </cell>
          <cell r="E1852">
            <v>5.69</v>
          </cell>
          <cell r="F1852">
            <v>7.2700000000000005</v>
          </cell>
        </row>
        <row r="1853">
          <cell r="A1853" t="str">
            <v>380703</v>
          </cell>
          <cell r="B1853" t="str">
            <v>Grampo tipo ´C´ diâmetro 3/8`, com balancim tamanho grande</v>
          </cell>
          <cell r="C1853" t="str">
            <v>cj</v>
          </cell>
          <cell r="D1853">
            <v>3.8200000000000003</v>
          </cell>
          <cell r="E1853">
            <v>5.69</v>
          </cell>
          <cell r="F1853">
            <v>9.51</v>
          </cell>
        </row>
        <row r="1854">
          <cell r="A1854" t="str">
            <v>380709</v>
          </cell>
          <cell r="B1854" t="str">
            <v>Tampa de pressão para perfilado de 38 x 38 mm, em aço galvanizado, chapa nº 14 MSG</v>
          </cell>
          <cell r="C1854" t="str">
            <v>m</v>
          </cell>
          <cell r="D1854">
            <v>2.7800000000000002</v>
          </cell>
          <cell r="E1854">
            <v>1.1399999999999999</v>
          </cell>
          <cell r="F1854">
            <v>3.92</v>
          </cell>
        </row>
        <row r="1855">
          <cell r="A1855" t="str">
            <v>380710</v>
          </cell>
          <cell r="B1855" t="str">
            <v>Perfilado perfurado 38 x 38 mm em aço galvanizado, chapa nº 14 MSG - com acessórios</v>
          </cell>
          <cell r="C1855" t="str">
            <v>m</v>
          </cell>
          <cell r="D1855">
            <v>19.57</v>
          </cell>
          <cell r="E1855">
            <v>5.69</v>
          </cell>
          <cell r="F1855">
            <v>25.26</v>
          </cell>
        </row>
        <row r="1856">
          <cell r="A1856" t="str">
            <v>380711</v>
          </cell>
          <cell r="B1856" t="str">
            <v>Perfilado liso 38 x 38 mm em aço galvanizado, chapa nº 14 MSG - com acessórios</v>
          </cell>
          <cell r="C1856" t="str">
            <v>m</v>
          </cell>
          <cell r="D1856">
            <v>16.16</v>
          </cell>
          <cell r="E1856">
            <v>5.69</v>
          </cell>
          <cell r="F1856">
            <v>21.85</v>
          </cell>
        </row>
        <row r="1857">
          <cell r="A1857" t="str">
            <v>380712</v>
          </cell>
          <cell r="B1857" t="str">
            <v>Saída final, diâmetro de 3/4´</v>
          </cell>
          <cell r="C1857" t="str">
            <v>un</v>
          </cell>
          <cell r="D1857">
            <v>0.61</v>
          </cell>
          <cell r="E1857">
            <v>3.41</v>
          </cell>
          <cell r="F1857">
            <v>4.0199999999999996</v>
          </cell>
        </row>
        <row r="1858">
          <cell r="A1858" t="str">
            <v>380713</v>
          </cell>
          <cell r="B1858" t="str">
            <v>Saída lateral simples, diâmetro de 3/4´</v>
          </cell>
          <cell r="C1858" t="str">
            <v>un</v>
          </cell>
          <cell r="D1858">
            <v>1.17</v>
          </cell>
          <cell r="E1858">
            <v>4.08</v>
          </cell>
          <cell r="F1858">
            <v>5.25</v>
          </cell>
        </row>
        <row r="1859">
          <cell r="A1859" t="str">
            <v>380714</v>
          </cell>
          <cell r="B1859" t="str">
            <v>Saída superior, diâmetro de 3/4´</v>
          </cell>
          <cell r="C1859" t="str">
            <v>un</v>
          </cell>
          <cell r="D1859">
            <v>1.01</v>
          </cell>
          <cell r="E1859">
            <v>3.41</v>
          </cell>
          <cell r="F1859">
            <v>4.42</v>
          </cell>
        </row>
        <row r="1860">
          <cell r="A1860" t="str">
            <v>380715</v>
          </cell>
          <cell r="B1860" t="str">
            <v>Perfilado perfurado 38 x 76 mm em aço galvanizado, chapa nº 14 MSG - com acessórios</v>
          </cell>
          <cell r="C1860" t="str">
            <v>m</v>
          </cell>
          <cell r="D1860">
            <v>24.45</v>
          </cell>
          <cell r="E1860">
            <v>5.69</v>
          </cell>
          <cell r="F1860">
            <v>30.14</v>
          </cell>
        </row>
        <row r="1861">
          <cell r="A1861" t="str">
            <v>380717</v>
          </cell>
          <cell r="B1861" t="str">
            <v>Canaleta em PVC de 20 x 10 mm, inclusive acessórios</v>
          </cell>
          <cell r="C1861" t="str">
            <v>m</v>
          </cell>
          <cell r="D1861">
            <v>1.79</v>
          </cell>
          <cell r="E1861">
            <v>6.82</v>
          </cell>
          <cell r="F1861">
            <v>8.61</v>
          </cell>
        </row>
        <row r="1862">
          <cell r="A1862" t="str">
            <v>380720</v>
          </cell>
          <cell r="B1862" t="str">
            <v>Vergalhão com rosca, porca e arruela de diâmetro 3/8´ (tirante)</v>
          </cell>
          <cell r="C1862" t="str">
            <v>m</v>
          </cell>
          <cell r="D1862">
            <v>3.88</v>
          </cell>
          <cell r="E1862">
            <v>3.21</v>
          </cell>
          <cell r="F1862">
            <v>7.09</v>
          </cell>
        </row>
        <row r="1863">
          <cell r="A1863" t="str">
            <v>380721</v>
          </cell>
          <cell r="B1863" t="str">
            <v>Vergalhão com rosca, porca e arruela de diâmetro 1/4´ (tirante)</v>
          </cell>
          <cell r="C1863" t="str">
            <v>m</v>
          </cell>
          <cell r="D1863">
            <v>1.58</v>
          </cell>
          <cell r="E1863">
            <v>3.21</v>
          </cell>
          <cell r="F1863">
            <v>4.79</v>
          </cell>
        </row>
        <row r="1864">
          <cell r="A1864" t="str">
            <v>380722</v>
          </cell>
          <cell r="B1864" t="str">
            <v>Caixa de derivação ´C´ para perfilado 38 x 38 mm em chapa 18 pré-zincada</v>
          </cell>
          <cell r="C1864" t="str">
            <v>un</v>
          </cell>
          <cell r="D1864">
            <v>7.12</v>
          </cell>
          <cell r="E1864">
            <v>11.370000000000001</v>
          </cell>
          <cell r="F1864">
            <v>18.489999999999998</v>
          </cell>
        </row>
        <row r="1865">
          <cell r="A1865" t="str">
            <v>380723</v>
          </cell>
          <cell r="B1865" t="str">
            <v>Caixa de derivação ´X´ para perfilado 38 x 38 mm em chapa 18 pré-zincada</v>
          </cell>
          <cell r="C1865" t="str">
            <v>un</v>
          </cell>
          <cell r="D1865">
            <v>12.38</v>
          </cell>
          <cell r="E1865">
            <v>17.059999999999999</v>
          </cell>
          <cell r="F1865">
            <v>29.44</v>
          </cell>
        </row>
        <row r="1866">
          <cell r="A1866" t="str">
            <v>380724</v>
          </cell>
          <cell r="B1866" t="str">
            <v>Caixa de derivação ´X´ para perfilado, 2 x 38 mm / 2 x 76 mm</v>
          </cell>
          <cell r="C1866" t="str">
            <v>un</v>
          </cell>
          <cell r="D1866">
            <v>14.540000000000001</v>
          </cell>
          <cell r="E1866">
            <v>17.059999999999999</v>
          </cell>
          <cell r="F1866">
            <v>31.6</v>
          </cell>
        </row>
        <row r="1867">
          <cell r="A1867" t="str">
            <v>380725</v>
          </cell>
          <cell r="B1867" t="str">
            <v>Vergalhão com rosca, porca e arruela de diâmetro 5/16´ (tirante)</v>
          </cell>
          <cell r="C1867" t="str">
            <v>m</v>
          </cell>
          <cell r="D1867">
            <v>2.82</v>
          </cell>
          <cell r="E1867">
            <v>3.21</v>
          </cell>
          <cell r="F1867">
            <v>6.03</v>
          </cell>
        </row>
        <row r="1868">
          <cell r="A1868" t="str">
            <v>380733</v>
          </cell>
          <cell r="B1868" t="str">
            <v>Saída lateral simples, diâmetro 1´</v>
          </cell>
          <cell r="C1868" t="str">
            <v>un</v>
          </cell>
          <cell r="D1868">
            <v>1.31</v>
          </cell>
          <cell r="E1868">
            <v>4.08</v>
          </cell>
          <cell r="F1868">
            <v>5.39</v>
          </cell>
        </row>
        <row r="1869">
          <cell r="A1869" t="str">
            <v>381001</v>
          </cell>
          <cell r="B1869" t="str">
            <v>Duto de piso liso em aço, medindo 2 x 25 x 70 mm, com acessórios</v>
          </cell>
          <cell r="C1869" t="str">
            <v>m</v>
          </cell>
          <cell r="D1869">
            <v>19.09</v>
          </cell>
          <cell r="E1869">
            <v>6.82</v>
          </cell>
          <cell r="F1869">
            <v>25.91</v>
          </cell>
        </row>
        <row r="1870">
          <cell r="A1870" t="str">
            <v>381002</v>
          </cell>
          <cell r="B1870" t="str">
            <v>Duto de piso liso em aço, medindo 3 x 25 x 70 mm, com acessórios</v>
          </cell>
          <cell r="C1870" t="str">
            <v>m</v>
          </cell>
          <cell r="D1870">
            <v>27.7</v>
          </cell>
          <cell r="E1870">
            <v>6.82</v>
          </cell>
          <cell r="F1870">
            <v>34.520000000000003</v>
          </cell>
        </row>
        <row r="1871">
          <cell r="A1871" t="str">
            <v>381003</v>
          </cell>
          <cell r="B1871" t="str">
            <v>Caixa de derivação ou passagem, para cruzamento de duto, medindo 16 x 25 x 70 mm, com cruzadora</v>
          </cell>
          <cell r="C1871" t="str">
            <v>un</v>
          </cell>
          <cell r="D1871">
            <v>102.89</v>
          </cell>
          <cell r="E1871">
            <v>13.64</v>
          </cell>
          <cell r="F1871">
            <v>116.53</v>
          </cell>
        </row>
        <row r="1872">
          <cell r="A1872" t="str">
            <v>381004</v>
          </cell>
          <cell r="B1872" t="str">
            <v>Caixa de derivação ou passagem para cruzamento de duto, medindo 12 x 25 x 70 mm, com cruzadora</v>
          </cell>
          <cell r="C1872" t="str">
            <v>un</v>
          </cell>
          <cell r="D1872">
            <v>77.95</v>
          </cell>
          <cell r="E1872">
            <v>13.64</v>
          </cell>
          <cell r="F1872">
            <v>91.59</v>
          </cell>
        </row>
        <row r="1873">
          <cell r="A1873" t="str">
            <v>381005</v>
          </cell>
          <cell r="B1873" t="str">
            <v>Caixa de derivação ou passagem para cruzamento de duto, medindo 4 x 25 x 70 mm, sem cruzadora</v>
          </cell>
          <cell r="C1873" t="str">
            <v>un</v>
          </cell>
          <cell r="D1873">
            <v>25.84</v>
          </cell>
          <cell r="E1873">
            <v>7.05</v>
          </cell>
          <cell r="F1873">
            <v>32.89</v>
          </cell>
        </row>
        <row r="1874">
          <cell r="A1874" t="str">
            <v>381006</v>
          </cell>
          <cell r="B1874" t="str">
            <v>Caixa de tomada e tampa basculante com rebaixo de 2 x (25 x 70 mm)</v>
          </cell>
          <cell r="C1874" t="str">
            <v>un</v>
          </cell>
          <cell r="D1874">
            <v>73.790000000000006</v>
          </cell>
          <cell r="E1874">
            <v>4.3499999999999996</v>
          </cell>
          <cell r="F1874">
            <v>78.14</v>
          </cell>
        </row>
        <row r="1875">
          <cell r="A1875" t="str">
            <v>381007</v>
          </cell>
          <cell r="B1875" t="str">
            <v>Caixa de tomada e tampa basculante com rebaixo de 3 x (25 x 70 mm)</v>
          </cell>
          <cell r="C1875" t="str">
            <v>un</v>
          </cell>
          <cell r="D1875">
            <v>87.28</v>
          </cell>
          <cell r="E1875">
            <v>4.3499999999999996</v>
          </cell>
          <cell r="F1875">
            <v>91.63</v>
          </cell>
        </row>
        <row r="1876">
          <cell r="A1876" t="str">
            <v>381008</v>
          </cell>
          <cell r="B1876" t="str">
            <v>Caixa de tomada e tampa basculante com rebaixo de 4 x (25 x 70 mm)</v>
          </cell>
          <cell r="C1876" t="str">
            <v>un</v>
          </cell>
          <cell r="D1876">
            <v>161.33000000000001</v>
          </cell>
          <cell r="E1876">
            <v>4.3499999999999996</v>
          </cell>
          <cell r="F1876">
            <v>165.68</v>
          </cell>
        </row>
        <row r="1877">
          <cell r="A1877" t="str">
            <v>381009</v>
          </cell>
          <cell r="B1877" t="str">
            <v>Suporte de tomada para caixas com 2, 3 ou 4 vias</v>
          </cell>
          <cell r="C1877" t="str">
            <v>un</v>
          </cell>
          <cell r="D1877">
            <v>5.59</v>
          </cell>
          <cell r="E1877">
            <v>0.49</v>
          </cell>
          <cell r="F1877">
            <v>6.08</v>
          </cell>
        </row>
        <row r="1878">
          <cell r="A1878" t="str">
            <v>381209</v>
          </cell>
          <cell r="B1878" t="str">
            <v>Leito para cabos, tipo pesado, em aço galvanizado de 400 x 100 mm - com acessórios</v>
          </cell>
          <cell r="C1878" t="str">
            <v>m</v>
          </cell>
          <cell r="D1878">
            <v>55.31</v>
          </cell>
          <cell r="E1878">
            <v>6.82</v>
          </cell>
          <cell r="F1878">
            <v>62.13</v>
          </cell>
        </row>
        <row r="1879">
          <cell r="A1879" t="str">
            <v>381210</v>
          </cell>
          <cell r="B1879" t="str">
            <v>Leito para cabos, tipo pesado, em aço galvanizado de 600 x 100 mm - com acessórios</v>
          </cell>
          <cell r="C1879" t="str">
            <v>m</v>
          </cell>
          <cell r="D1879">
            <v>68.41</v>
          </cell>
          <cell r="E1879">
            <v>6.82</v>
          </cell>
          <cell r="F1879">
            <v>75.23</v>
          </cell>
        </row>
        <row r="1880">
          <cell r="A1880" t="str">
            <v>381211</v>
          </cell>
          <cell r="B1880" t="str">
            <v>Leito para cabos, tipo pesado, em aço galvanizado de 300 x 100 mm - com acessórios</v>
          </cell>
          <cell r="C1880" t="str">
            <v>m</v>
          </cell>
          <cell r="D1880">
            <v>40.1</v>
          </cell>
          <cell r="E1880">
            <v>6.82</v>
          </cell>
          <cell r="F1880">
            <v>46.92</v>
          </cell>
        </row>
        <row r="1881">
          <cell r="A1881" t="str">
            <v>381212</v>
          </cell>
          <cell r="B1881" t="str">
            <v>Leito para cabos, tipo pesado, em aço galvanizado de 500 x 100 mm - com acessórios</v>
          </cell>
          <cell r="C1881" t="str">
            <v>m</v>
          </cell>
          <cell r="D1881">
            <v>62.4</v>
          </cell>
          <cell r="E1881">
            <v>6.82</v>
          </cell>
          <cell r="F1881">
            <v>69.22</v>
          </cell>
        </row>
        <row r="1882">
          <cell r="A1882" t="str">
            <v>381213</v>
          </cell>
          <cell r="B1882" t="str">
            <v>Leito para cabos, tipo pesado, em aço galvanizado de 800 x 100 mm - com acessórios</v>
          </cell>
          <cell r="C1882" t="str">
            <v>m</v>
          </cell>
          <cell r="D1882">
            <v>96.240000000000009</v>
          </cell>
          <cell r="E1882">
            <v>6.82</v>
          </cell>
          <cell r="F1882">
            <v>103.06</v>
          </cell>
        </row>
        <row r="1883">
          <cell r="A1883" t="str">
            <v>381214</v>
          </cell>
          <cell r="B1883" t="str">
            <v>Leito para cabos, tipo pesado, em aço galvanizado de 1000 x 100 mm - com acessórios</v>
          </cell>
          <cell r="C1883" t="str">
            <v>m</v>
          </cell>
          <cell r="D1883">
            <v>110.88</v>
          </cell>
          <cell r="E1883">
            <v>6.82</v>
          </cell>
          <cell r="F1883">
            <v>117.7</v>
          </cell>
        </row>
        <row r="1884">
          <cell r="A1884" t="str">
            <v>381301</v>
          </cell>
          <cell r="B1884" t="str">
            <v>Eletroduto corrugado em polietileno de alta densidade, DN= 30 mm, com acessórios</v>
          </cell>
          <cell r="C1884" t="str">
            <v>m</v>
          </cell>
          <cell r="D1884">
            <v>5.9</v>
          </cell>
          <cell r="E1884">
            <v>0.91</v>
          </cell>
          <cell r="F1884">
            <v>6.8100000000000005</v>
          </cell>
        </row>
        <row r="1885">
          <cell r="A1885" t="str">
            <v>381302</v>
          </cell>
          <cell r="B1885" t="str">
            <v>Eletroduto corrugado em polietileno de alta densidade, DN= 50 mm, com acessórios</v>
          </cell>
          <cell r="C1885" t="str">
            <v>m</v>
          </cell>
          <cell r="D1885">
            <v>10</v>
          </cell>
          <cell r="E1885">
            <v>0.91</v>
          </cell>
          <cell r="F1885">
            <v>10.91</v>
          </cell>
        </row>
        <row r="1886">
          <cell r="A1886" t="str">
            <v>381303</v>
          </cell>
          <cell r="B1886" t="str">
            <v>Eletroduto corrugado em polietileno de alta densidade, DN= 75 mm, com acessórios</v>
          </cell>
          <cell r="C1886" t="str">
            <v>m</v>
          </cell>
          <cell r="D1886">
            <v>14</v>
          </cell>
          <cell r="E1886">
            <v>0.91</v>
          </cell>
          <cell r="F1886">
            <v>14.91</v>
          </cell>
        </row>
        <row r="1887">
          <cell r="A1887" t="str">
            <v>381304</v>
          </cell>
          <cell r="B1887" t="str">
            <v>Eletroduto corrugado em polietileno de alta densidade, DN= 100 mm, com acessórios</v>
          </cell>
          <cell r="C1887" t="str">
            <v>m</v>
          </cell>
          <cell r="D1887">
            <v>19.989999999999998</v>
          </cell>
          <cell r="E1887">
            <v>0.91</v>
          </cell>
          <cell r="F1887">
            <v>20.900000000000002</v>
          </cell>
        </row>
        <row r="1888">
          <cell r="A1888" t="str">
            <v>381305</v>
          </cell>
          <cell r="B1888" t="str">
            <v>Eletroduto corrugado em polietileno de alta densidade, DN= 125 mm, com acessórios</v>
          </cell>
          <cell r="C1888" t="str">
            <v>m</v>
          </cell>
          <cell r="D1888">
            <v>29.86</v>
          </cell>
          <cell r="E1888">
            <v>0.91</v>
          </cell>
          <cell r="F1888">
            <v>30.77</v>
          </cell>
        </row>
        <row r="1889">
          <cell r="A1889" t="str">
            <v>381306</v>
          </cell>
          <cell r="B1889" t="str">
            <v>Eletroduto corrugado em polietileno de alta densidade, DN= 150 mm, com acessórios</v>
          </cell>
          <cell r="C1889" t="str">
            <v>m</v>
          </cell>
          <cell r="D1889">
            <v>46.660000000000004</v>
          </cell>
          <cell r="E1889">
            <v>0.91</v>
          </cell>
          <cell r="F1889">
            <v>47.57</v>
          </cell>
        </row>
        <row r="1890">
          <cell r="A1890" t="str">
            <v>381307</v>
          </cell>
          <cell r="B1890" t="str">
            <v>Eletroduto corrugado em polietileno de alta densidade, DN= 40 mm, com acessórios</v>
          </cell>
          <cell r="C1890" t="str">
            <v>m</v>
          </cell>
          <cell r="D1890">
            <v>7.08</v>
          </cell>
          <cell r="E1890">
            <v>0.91</v>
          </cell>
          <cell r="F1890">
            <v>7.99</v>
          </cell>
        </row>
        <row r="1891">
          <cell r="A1891" t="str">
            <v>381501</v>
          </cell>
          <cell r="B1891" t="str">
            <v>Eletroduto metálico flexível com capa em PVC de 3/4´</v>
          </cell>
          <cell r="C1891" t="str">
            <v>m</v>
          </cell>
          <cell r="D1891">
            <v>3.87</v>
          </cell>
          <cell r="E1891">
            <v>8.0399999999999991</v>
          </cell>
          <cell r="F1891">
            <v>11.91</v>
          </cell>
        </row>
        <row r="1892">
          <cell r="A1892" t="str">
            <v>381502</v>
          </cell>
          <cell r="B1892" t="str">
            <v>Eletroduto metálico flexível com capa em PVC de 1´</v>
          </cell>
          <cell r="C1892" t="str">
            <v>m</v>
          </cell>
          <cell r="D1892">
            <v>5.05</v>
          </cell>
          <cell r="E1892">
            <v>8.0399999999999991</v>
          </cell>
          <cell r="F1892">
            <v>13.09</v>
          </cell>
        </row>
        <row r="1893">
          <cell r="A1893" t="str">
            <v>381503</v>
          </cell>
          <cell r="B1893" t="str">
            <v>Eletroduto metálico flexível com capa em PVC de 1 1/2´</v>
          </cell>
          <cell r="C1893" t="str">
            <v>m</v>
          </cell>
          <cell r="D1893">
            <v>9.8699999999999992</v>
          </cell>
          <cell r="E1893">
            <v>8.0399999999999991</v>
          </cell>
          <cell r="F1893">
            <v>17.91</v>
          </cell>
        </row>
        <row r="1894">
          <cell r="A1894" t="str">
            <v>381504</v>
          </cell>
          <cell r="B1894" t="str">
            <v>Eletroduto metálico flexível com capa em PVC de 2´</v>
          </cell>
          <cell r="C1894" t="str">
            <v>m</v>
          </cell>
          <cell r="D1894">
            <v>12.47</v>
          </cell>
          <cell r="E1894">
            <v>8.0399999999999991</v>
          </cell>
          <cell r="F1894">
            <v>20.51</v>
          </cell>
        </row>
        <row r="1895">
          <cell r="A1895" t="str">
            <v>381511</v>
          </cell>
          <cell r="B1895" t="str">
            <v>Terminal macho fixo em latão zincado de 3/4´</v>
          </cell>
          <cell r="C1895" t="str">
            <v>un</v>
          </cell>
          <cell r="D1895">
            <v>6.8100000000000005</v>
          </cell>
          <cell r="E1895">
            <v>1.57</v>
          </cell>
          <cell r="F1895">
            <v>8.3800000000000008</v>
          </cell>
        </row>
        <row r="1896">
          <cell r="A1896" t="str">
            <v>381512</v>
          </cell>
          <cell r="B1896" t="str">
            <v>Terminal macho fixo em latão zincado de 1´</v>
          </cell>
          <cell r="C1896" t="str">
            <v>un</v>
          </cell>
          <cell r="D1896">
            <v>10.97</v>
          </cell>
          <cell r="E1896">
            <v>1.57</v>
          </cell>
          <cell r="F1896">
            <v>12.540000000000001</v>
          </cell>
        </row>
        <row r="1897">
          <cell r="A1897" t="str">
            <v>381513</v>
          </cell>
          <cell r="B1897" t="str">
            <v>Terminal macho fixo em latão zincado de 1 1/2´</v>
          </cell>
          <cell r="C1897" t="str">
            <v>un</v>
          </cell>
          <cell r="D1897">
            <v>22.580000000000002</v>
          </cell>
          <cell r="E1897">
            <v>1.57</v>
          </cell>
          <cell r="F1897">
            <v>24.150000000000002</v>
          </cell>
        </row>
        <row r="1898">
          <cell r="A1898" t="str">
            <v>381514</v>
          </cell>
          <cell r="B1898" t="str">
            <v>Terminal macho fixo em latão zincado de 2´</v>
          </cell>
          <cell r="C1898" t="str">
            <v>un</v>
          </cell>
          <cell r="D1898">
            <v>32.21</v>
          </cell>
          <cell r="E1898">
            <v>1.57</v>
          </cell>
          <cell r="F1898">
            <v>33.78</v>
          </cell>
        </row>
        <row r="1899">
          <cell r="A1899" t="str">
            <v>381531</v>
          </cell>
          <cell r="B1899" t="str">
            <v>Terminal macho giratório em latão zincado de 3/4´</v>
          </cell>
          <cell r="C1899" t="str">
            <v>un</v>
          </cell>
          <cell r="D1899">
            <v>7.3500000000000005</v>
          </cell>
          <cell r="E1899">
            <v>1.57</v>
          </cell>
          <cell r="F1899">
            <v>8.92</v>
          </cell>
        </row>
        <row r="1900">
          <cell r="A1900" t="str">
            <v>381532</v>
          </cell>
          <cell r="B1900" t="str">
            <v>Terminal macho giratório em latão zincado de 1´</v>
          </cell>
          <cell r="C1900" t="str">
            <v>un</v>
          </cell>
          <cell r="D1900">
            <v>12.84</v>
          </cell>
          <cell r="E1900">
            <v>1.57</v>
          </cell>
          <cell r="F1900">
            <v>14.41</v>
          </cell>
        </row>
        <row r="1901">
          <cell r="A1901" t="str">
            <v>381533</v>
          </cell>
          <cell r="B1901" t="str">
            <v>Terminal macho giratório em latão zincado de 1 1/2´</v>
          </cell>
          <cell r="C1901" t="str">
            <v>un</v>
          </cell>
          <cell r="D1901">
            <v>27.68</v>
          </cell>
          <cell r="E1901">
            <v>1.57</v>
          </cell>
          <cell r="F1901">
            <v>29.25</v>
          </cell>
        </row>
        <row r="1902">
          <cell r="A1902" t="str">
            <v>381534</v>
          </cell>
          <cell r="B1902" t="str">
            <v>Terminal macho giratório em latão zincado de 2´</v>
          </cell>
          <cell r="C1902" t="str">
            <v>un</v>
          </cell>
          <cell r="D1902">
            <v>36.03</v>
          </cell>
          <cell r="E1902">
            <v>1.57</v>
          </cell>
          <cell r="F1902">
            <v>37.6</v>
          </cell>
        </row>
        <row r="1903">
          <cell r="A1903" t="str">
            <v>381603</v>
          </cell>
          <cell r="B1903" t="str">
            <v>Rodapé técnico triplo, e tampa com pintura eletrostática</v>
          </cell>
          <cell r="C1903" t="str">
            <v>m</v>
          </cell>
          <cell r="D1903">
            <v>32.630000000000003</v>
          </cell>
          <cell r="E1903">
            <v>6.82</v>
          </cell>
          <cell r="F1903">
            <v>39.450000000000003</v>
          </cell>
        </row>
        <row r="1904">
          <cell r="A1904" t="str">
            <v>381606</v>
          </cell>
          <cell r="B1904" t="str">
            <v>Curva horizontal tripla de 90°, interna ou externa, e tampa com pintura eletrostática</v>
          </cell>
          <cell r="C1904" t="str">
            <v>un</v>
          </cell>
          <cell r="D1904">
            <v>17.45</v>
          </cell>
          <cell r="E1904">
            <v>11.370000000000001</v>
          </cell>
          <cell r="F1904">
            <v>28.82</v>
          </cell>
        </row>
        <row r="1905">
          <cell r="A1905" t="str">
            <v>381608</v>
          </cell>
          <cell r="B1905" t="str">
            <v>Tê triplo de 90°, horizontal ou vertical, e tampa com pintura eletrostática</v>
          </cell>
          <cell r="C1905" t="str">
            <v>un</v>
          </cell>
          <cell r="D1905">
            <v>20.830000000000002</v>
          </cell>
          <cell r="E1905">
            <v>11.370000000000001</v>
          </cell>
          <cell r="F1905">
            <v>32.200000000000003</v>
          </cell>
        </row>
        <row r="1906">
          <cell r="A1906" t="str">
            <v>381609</v>
          </cell>
          <cell r="B1906" t="str">
            <v>Caixa para tomadas: de energia, RJ, sobressalente, interruptor ou espelho, com pintura eletrostática, para rodapé técnico triplo</v>
          </cell>
          <cell r="C1906" t="str">
            <v>un</v>
          </cell>
          <cell r="D1906">
            <v>12.94</v>
          </cell>
          <cell r="E1906">
            <v>4.3499999999999996</v>
          </cell>
          <cell r="F1906">
            <v>17.29</v>
          </cell>
        </row>
        <row r="1907">
          <cell r="A1907" t="str">
            <v>381611</v>
          </cell>
          <cell r="B1907" t="str">
            <v>Caixa de derivação embutida ou externa com pintura eletrostática, para rodapé técnico triplo</v>
          </cell>
          <cell r="C1907" t="str">
            <v>un</v>
          </cell>
          <cell r="D1907">
            <v>25.560000000000002</v>
          </cell>
          <cell r="E1907">
            <v>11.370000000000001</v>
          </cell>
          <cell r="F1907">
            <v>36.93</v>
          </cell>
        </row>
        <row r="1908">
          <cell r="A1908" t="str">
            <v>381613</v>
          </cell>
          <cell r="B1908" t="str">
            <v>Caixa para tomadas: energia, RJ, sobressalente, interruptor ou espelho, com pintura eletrostática, para rodapé técnico duplo</v>
          </cell>
          <cell r="C1908" t="str">
            <v>un</v>
          </cell>
          <cell r="D1908">
            <v>11.31</v>
          </cell>
          <cell r="E1908">
            <v>4.3499999999999996</v>
          </cell>
          <cell r="F1908">
            <v>15.66</v>
          </cell>
        </row>
        <row r="1909">
          <cell r="A1909" t="str">
            <v>381614</v>
          </cell>
          <cell r="B1909" t="str">
            <v>Terminal de fechamento ou mata junta com pintura eletrostática, para rodapé técnico triplo</v>
          </cell>
          <cell r="C1909" t="str">
            <v>un</v>
          </cell>
          <cell r="D1909">
            <v>3.95</v>
          </cell>
          <cell r="E1909">
            <v>3.41</v>
          </cell>
          <cell r="F1909">
            <v>7.36</v>
          </cell>
        </row>
        <row r="1910">
          <cell r="A1910" t="str">
            <v>381615</v>
          </cell>
          <cell r="B1910" t="str">
            <v>Rodapé técnico duplo, e tampa com pintura eletrostática</v>
          </cell>
          <cell r="C1910" t="str">
            <v>m</v>
          </cell>
          <cell r="D1910">
            <v>25.97</v>
          </cell>
          <cell r="E1910">
            <v>6.82</v>
          </cell>
          <cell r="F1910">
            <v>32.79</v>
          </cell>
        </row>
        <row r="1911">
          <cell r="A1911" t="str">
            <v>381616</v>
          </cell>
          <cell r="B1911" t="str">
            <v>Curva vertical dupla de 90°, interna ou externa, e tampa com pintura eletrostática</v>
          </cell>
          <cell r="C1911" t="str">
            <v>un</v>
          </cell>
          <cell r="D1911">
            <v>27.14</v>
          </cell>
          <cell r="E1911">
            <v>11.370000000000001</v>
          </cell>
          <cell r="F1911">
            <v>38.51</v>
          </cell>
        </row>
        <row r="1912">
          <cell r="A1912" t="str">
            <v>381619</v>
          </cell>
          <cell r="B1912" t="str">
            <v>Terminal de fechamento ou mata junta com pintura eletrostática, para rodapé técnico duplo</v>
          </cell>
          <cell r="C1912" t="str">
            <v>un</v>
          </cell>
          <cell r="D1912">
            <v>5.09</v>
          </cell>
          <cell r="E1912">
            <v>3.41</v>
          </cell>
          <cell r="F1912">
            <v>8.5</v>
          </cell>
        </row>
        <row r="1913">
          <cell r="A1913" t="str">
            <v>381620</v>
          </cell>
          <cell r="B1913" t="str">
            <v>Curva horizontal dupla de 90°, interna ou externa, e tampa com pintura eletrostática</v>
          </cell>
          <cell r="C1913" t="str">
            <v>un</v>
          </cell>
          <cell r="D1913">
            <v>15.15</v>
          </cell>
          <cell r="E1913">
            <v>11.370000000000001</v>
          </cell>
          <cell r="F1913">
            <v>26.52</v>
          </cell>
        </row>
        <row r="1914">
          <cell r="A1914" t="str">
            <v>381623</v>
          </cell>
          <cell r="B1914" t="str">
            <v>Curva vertical tripla de 90°, interna ou externa, e tampa com pintura eletrostática</v>
          </cell>
          <cell r="C1914" t="str">
            <v>un</v>
          </cell>
          <cell r="D1914">
            <v>26.98</v>
          </cell>
          <cell r="E1914">
            <v>11.370000000000001</v>
          </cell>
          <cell r="F1914">
            <v>38.35</v>
          </cell>
        </row>
        <row r="1915">
          <cell r="A1915" t="str">
            <v>381625</v>
          </cell>
          <cell r="B1915" t="str">
            <v>Poste condutor métálico para distrubuição, com suporte para tomadas elétricas e RJ, com pintura eletrostática, altura de 3,00 m</v>
          </cell>
          <cell r="C1915" t="str">
            <v>un</v>
          </cell>
          <cell r="D1915">
            <v>257.86</v>
          </cell>
          <cell r="E1915">
            <v>15.4</v>
          </cell>
          <cell r="F1915">
            <v>273.26</v>
          </cell>
        </row>
        <row r="1916">
          <cell r="A1916" t="str">
            <v>381626</v>
          </cell>
          <cell r="B1916" t="str">
            <v>Tê duplo de 90°, horizontal ou vertical, e tampa com pintura eletrostática</v>
          </cell>
          <cell r="C1916" t="str">
            <v>un</v>
          </cell>
          <cell r="D1916">
            <v>16.22</v>
          </cell>
          <cell r="E1916">
            <v>11.370000000000001</v>
          </cell>
          <cell r="F1916">
            <v>27.59</v>
          </cell>
        </row>
        <row r="1917">
          <cell r="A1917" t="str">
            <v>381627</v>
          </cell>
          <cell r="B1917" t="str">
            <v>Caixa de derivação embutida ou externa para rodapé técnico duplo</v>
          </cell>
          <cell r="C1917" t="str">
            <v>un</v>
          </cell>
          <cell r="D1917">
            <v>19.96</v>
          </cell>
          <cell r="E1917">
            <v>11.370000000000001</v>
          </cell>
          <cell r="F1917">
            <v>31.330000000000002</v>
          </cell>
        </row>
        <row r="1918">
          <cell r="A1918" t="str">
            <v>381901</v>
          </cell>
          <cell r="B1918" t="str">
            <v>Eletroduto de PVC corrugado flexível leve, diâmetro externo de 16 mm</v>
          </cell>
          <cell r="C1918" t="str">
            <v>m</v>
          </cell>
          <cell r="D1918">
            <v>1.1000000000000001</v>
          </cell>
          <cell r="E1918">
            <v>6.82</v>
          </cell>
          <cell r="F1918">
            <v>7.92</v>
          </cell>
        </row>
        <row r="1919">
          <cell r="A1919" t="str">
            <v>381902</v>
          </cell>
          <cell r="B1919" t="str">
            <v>Eletroduto de PVC corrugado flexível leve, diâmetro externo de 20 mm</v>
          </cell>
          <cell r="C1919" t="str">
            <v>m</v>
          </cell>
          <cell r="D1919">
            <v>1.3900000000000001</v>
          </cell>
          <cell r="E1919">
            <v>6.82</v>
          </cell>
          <cell r="F1919">
            <v>8.2100000000000009</v>
          </cell>
        </row>
        <row r="1920">
          <cell r="A1920" t="str">
            <v>381903</v>
          </cell>
          <cell r="B1920" t="str">
            <v>Eletroduto de PVC corrugado flexível leve, diâmetro externo de 25 mm</v>
          </cell>
          <cell r="C1920" t="str">
            <v>m</v>
          </cell>
          <cell r="D1920">
            <v>1.44</v>
          </cell>
          <cell r="E1920">
            <v>6.82</v>
          </cell>
          <cell r="F1920">
            <v>8.26</v>
          </cell>
        </row>
        <row r="1921">
          <cell r="A1921" t="str">
            <v>381904</v>
          </cell>
          <cell r="B1921" t="str">
            <v>Eletroduto de PVC corrugado flexível leve, diâmetro externo de 32 mm</v>
          </cell>
          <cell r="C1921" t="str">
            <v>m</v>
          </cell>
          <cell r="D1921">
            <v>2.16</v>
          </cell>
          <cell r="E1921">
            <v>6.82</v>
          </cell>
          <cell r="F1921">
            <v>8.98</v>
          </cell>
        </row>
        <row r="1922">
          <cell r="A1922" t="str">
            <v>381920</v>
          </cell>
          <cell r="B1922" t="str">
            <v>Eletroduto de PVC corrugado flexível reforçado, diâmetro externo de 20 mm</v>
          </cell>
          <cell r="C1922" t="str">
            <v>m</v>
          </cell>
          <cell r="D1922">
            <v>1.35</v>
          </cell>
          <cell r="E1922">
            <v>6.82</v>
          </cell>
          <cell r="F1922">
            <v>8.17</v>
          </cell>
        </row>
        <row r="1923">
          <cell r="A1923" t="str">
            <v>381921</v>
          </cell>
          <cell r="B1923" t="str">
            <v>Eletroduto de PVC corrugado flexível reforçado, diâmetro externo de 25 mm</v>
          </cell>
          <cell r="C1923" t="str">
            <v>m</v>
          </cell>
          <cell r="D1923">
            <v>1.75</v>
          </cell>
          <cell r="E1923">
            <v>6.82</v>
          </cell>
          <cell r="F1923">
            <v>8.57</v>
          </cell>
        </row>
        <row r="1924">
          <cell r="A1924" t="str">
            <v>381922</v>
          </cell>
          <cell r="B1924" t="str">
            <v>Eletroduto de PVC corrugado flexível reforçado, diâmetro externo de 32 mm</v>
          </cell>
          <cell r="C1924" t="str">
            <v>m</v>
          </cell>
          <cell r="D1924">
            <v>2.2400000000000002</v>
          </cell>
          <cell r="E1924">
            <v>6.82</v>
          </cell>
          <cell r="F1924">
            <v>9.06</v>
          </cell>
        </row>
        <row r="1925">
          <cell r="A1925" t="str">
            <v>382111</v>
          </cell>
          <cell r="B1925" t="str">
            <v>Eletrocalha lisa galvanizada a fogo, 50 x 50 mm, com acessórios</v>
          </cell>
          <cell r="C1925" t="str">
            <v>m</v>
          </cell>
          <cell r="D1925">
            <v>15.9</v>
          </cell>
          <cell r="E1925">
            <v>11.370000000000001</v>
          </cell>
          <cell r="F1925">
            <v>27.27</v>
          </cell>
        </row>
        <row r="1926">
          <cell r="A1926" t="str">
            <v>382112</v>
          </cell>
          <cell r="B1926" t="str">
            <v>Eletrocalha lisa galvanizada a fogo, 100 x 50 mm, com acessórios</v>
          </cell>
          <cell r="C1926" t="str">
            <v>m</v>
          </cell>
          <cell r="D1926">
            <v>21.2</v>
          </cell>
          <cell r="E1926">
            <v>11.370000000000001</v>
          </cell>
          <cell r="F1926">
            <v>32.57</v>
          </cell>
        </row>
        <row r="1927">
          <cell r="A1927" t="str">
            <v>382113</v>
          </cell>
          <cell r="B1927" t="str">
            <v>Eletrocalha lisa galvanizada a fogo, 150 x 50 mm, com acessórios</v>
          </cell>
          <cell r="C1927" t="str">
            <v>m</v>
          </cell>
          <cell r="D1927">
            <v>26.490000000000002</v>
          </cell>
          <cell r="E1927">
            <v>11.370000000000001</v>
          </cell>
          <cell r="F1927">
            <v>37.86</v>
          </cell>
        </row>
        <row r="1928">
          <cell r="A1928" t="str">
            <v>382114</v>
          </cell>
          <cell r="B1928" t="str">
            <v>Eletrocalha lisa galvanizada a fogo, 200 x 50 mm, com acessórios</v>
          </cell>
          <cell r="C1928" t="str">
            <v>m</v>
          </cell>
          <cell r="D1928">
            <v>31.8</v>
          </cell>
          <cell r="E1928">
            <v>11.370000000000001</v>
          </cell>
          <cell r="F1928">
            <v>43.17</v>
          </cell>
        </row>
        <row r="1929">
          <cell r="A1929" t="str">
            <v>382115</v>
          </cell>
          <cell r="B1929" t="str">
            <v>Eletrocalha lisa galvanizada a fogo, 250 x 50 mm, com acessórios</v>
          </cell>
          <cell r="C1929" t="str">
            <v>m</v>
          </cell>
          <cell r="D1929">
            <v>37.1</v>
          </cell>
          <cell r="E1929">
            <v>11.370000000000001</v>
          </cell>
          <cell r="F1929">
            <v>48.47</v>
          </cell>
        </row>
        <row r="1930">
          <cell r="A1930" t="str">
            <v>382131</v>
          </cell>
          <cell r="B1930" t="str">
            <v>Eletrocalha lisa galvanizada a fogo, 100 x 100 mm, com acessórios</v>
          </cell>
          <cell r="C1930" t="str">
            <v>m</v>
          </cell>
          <cell r="D1930">
            <v>31.8</v>
          </cell>
          <cell r="E1930">
            <v>17.059999999999999</v>
          </cell>
          <cell r="F1930">
            <v>48.86</v>
          </cell>
        </row>
        <row r="1931">
          <cell r="A1931" t="str">
            <v>382132</v>
          </cell>
          <cell r="B1931" t="str">
            <v>Eletrocalha lisa galvanizada a fogo, 150 x 100 mm, com acessórios</v>
          </cell>
          <cell r="C1931" t="str">
            <v>m</v>
          </cell>
          <cell r="D1931">
            <v>37.1</v>
          </cell>
          <cell r="E1931">
            <v>17.059999999999999</v>
          </cell>
          <cell r="F1931">
            <v>54.160000000000004</v>
          </cell>
        </row>
        <row r="1932">
          <cell r="A1932" t="str">
            <v>382133</v>
          </cell>
          <cell r="B1932" t="str">
            <v>Eletrocalha lisa galvanizada a fogo, 200 x 100 mm, com acessórios</v>
          </cell>
          <cell r="C1932" t="str">
            <v>m</v>
          </cell>
          <cell r="D1932">
            <v>42.39</v>
          </cell>
          <cell r="E1932">
            <v>17.059999999999999</v>
          </cell>
          <cell r="F1932">
            <v>59.45</v>
          </cell>
        </row>
        <row r="1933">
          <cell r="A1933" t="str">
            <v>382134</v>
          </cell>
          <cell r="B1933" t="str">
            <v>Eletrocalha lisa galvanizada a fogo, 250 x 100 mm, com acessórios</v>
          </cell>
          <cell r="C1933" t="str">
            <v>m</v>
          </cell>
          <cell r="D1933">
            <v>47.7</v>
          </cell>
          <cell r="E1933">
            <v>17.059999999999999</v>
          </cell>
          <cell r="F1933">
            <v>64.760000000000005</v>
          </cell>
        </row>
        <row r="1934">
          <cell r="A1934" t="str">
            <v>382135</v>
          </cell>
          <cell r="B1934" t="str">
            <v>Eletrocalha lisa galvanizada a fogo, 300 x 100 mm, com acessórios</v>
          </cell>
          <cell r="C1934" t="str">
            <v>m</v>
          </cell>
          <cell r="D1934">
            <v>53</v>
          </cell>
          <cell r="E1934">
            <v>22.740000000000002</v>
          </cell>
          <cell r="F1934">
            <v>75.739999999999995</v>
          </cell>
        </row>
        <row r="1935">
          <cell r="A1935" t="str">
            <v>382136</v>
          </cell>
          <cell r="B1935" t="str">
            <v>Eletrocalha lisa galvanizada a fogo, 400 x 100 mm, com acessórios</v>
          </cell>
          <cell r="C1935" t="str">
            <v>m</v>
          </cell>
          <cell r="D1935">
            <v>79.459999999999994</v>
          </cell>
          <cell r="E1935">
            <v>22.740000000000002</v>
          </cell>
          <cell r="F1935">
            <v>102.2</v>
          </cell>
        </row>
        <row r="1936">
          <cell r="A1936" t="str">
            <v>382137</v>
          </cell>
          <cell r="B1936" t="str">
            <v>Eletrocalha lisa galvanizada a fogo, 500 x 100 mm, com acessórios</v>
          </cell>
          <cell r="C1936" t="str">
            <v>m</v>
          </cell>
          <cell r="D1936">
            <v>92.69</v>
          </cell>
          <cell r="E1936">
            <v>22.740000000000002</v>
          </cell>
          <cell r="F1936">
            <v>115.43</v>
          </cell>
        </row>
        <row r="1937">
          <cell r="A1937" t="str">
            <v>382192</v>
          </cell>
          <cell r="B1937" t="str">
            <v>Eletrocalha perfurada galvanizada a fogo, 100 x 50 mm, com acessórios</v>
          </cell>
          <cell r="C1937" t="str">
            <v>m</v>
          </cell>
          <cell r="D1937">
            <v>22.830000000000002</v>
          </cell>
          <cell r="E1937">
            <v>11.370000000000001</v>
          </cell>
          <cell r="F1937">
            <v>34.200000000000003</v>
          </cell>
        </row>
        <row r="1938">
          <cell r="A1938" t="str">
            <v>382193</v>
          </cell>
          <cell r="B1938" t="str">
            <v>Eletrocalha perfurada galvanizada a fogo, 150 x 50 mm, com acessórios</v>
          </cell>
          <cell r="C1938" t="str">
            <v>m</v>
          </cell>
          <cell r="D1938">
            <v>28.54</v>
          </cell>
          <cell r="E1938">
            <v>11.370000000000001</v>
          </cell>
          <cell r="F1938">
            <v>39.909999999999997</v>
          </cell>
        </row>
        <row r="1939">
          <cell r="A1939" t="str">
            <v>382194</v>
          </cell>
          <cell r="B1939" t="str">
            <v>Eletrocalha perfurada galvanizada a fogo, 200 x 50 mm, com acessórios</v>
          </cell>
          <cell r="C1939" t="str">
            <v>m</v>
          </cell>
          <cell r="D1939">
            <v>34.229999999999997</v>
          </cell>
          <cell r="E1939">
            <v>11.370000000000001</v>
          </cell>
          <cell r="F1939">
            <v>45.6</v>
          </cell>
        </row>
        <row r="1940">
          <cell r="A1940" t="str">
            <v>382195</v>
          </cell>
          <cell r="B1940" t="str">
            <v>Eletrocalha perfurada galvanizada a fogo, 250 x 50 mm, com acessórios</v>
          </cell>
          <cell r="C1940" t="str">
            <v>m</v>
          </cell>
          <cell r="D1940">
            <v>39.96</v>
          </cell>
          <cell r="E1940">
            <v>11.370000000000001</v>
          </cell>
          <cell r="F1940">
            <v>51.33</v>
          </cell>
        </row>
        <row r="1941">
          <cell r="A1941" t="str">
            <v>382212</v>
          </cell>
          <cell r="B1941" t="str">
            <v>Eletrocalha perfurada galvanizada a fogo, 150x100mm, com acessórios</v>
          </cell>
          <cell r="C1941" t="str">
            <v>m</v>
          </cell>
          <cell r="D1941">
            <v>39.94</v>
          </cell>
          <cell r="E1941">
            <v>17.059999999999999</v>
          </cell>
          <cell r="F1941">
            <v>57</v>
          </cell>
        </row>
        <row r="1942">
          <cell r="A1942" t="str">
            <v>382213</v>
          </cell>
          <cell r="B1942" t="str">
            <v>Eletrocalha perfurada galvanizada a fogo, 200x100mm, com acessórios</v>
          </cell>
          <cell r="C1942" t="str">
            <v>m</v>
          </cell>
          <cell r="D1942">
            <v>45.64</v>
          </cell>
          <cell r="E1942">
            <v>17.059999999999999</v>
          </cell>
          <cell r="F1942">
            <v>62.7</v>
          </cell>
        </row>
        <row r="1943">
          <cell r="A1943" t="str">
            <v>382214</v>
          </cell>
          <cell r="B1943" t="str">
            <v>Eletrocalha perfurada galvanizada a fogo, 250x100mm, com acessórios</v>
          </cell>
          <cell r="C1943" t="str">
            <v>m</v>
          </cell>
          <cell r="D1943">
            <v>51.35</v>
          </cell>
          <cell r="E1943">
            <v>17.059999999999999</v>
          </cell>
          <cell r="F1943">
            <v>68.41</v>
          </cell>
        </row>
        <row r="1944">
          <cell r="A1944" t="str">
            <v>382215</v>
          </cell>
          <cell r="B1944" t="str">
            <v>Eletrocalha perfurada galvanizada a fogo, 300x100mm, com acessórios</v>
          </cell>
          <cell r="C1944" t="str">
            <v>m</v>
          </cell>
          <cell r="D1944">
            <v>57.06</v>
          </cell>
          <cell r="E1944">
            <v>22.740000000000002</v>
          </cell>
          <cell r="F1944">
            <v>79.8</v>
          </cell>
        </row>
        <row r="1945">
          <cell r="A1945" t="str">
            <v>382216</v>
          </cell>
          <cell r="B1945" t="str">
            <v>Eletrocalha perfurada galvanizada a fogo, 400x100mm, com acessórios</v>
          </cell>
          <cell r="C1945" t="str">
            <v>m</v>
          </cell>
          <cell r="D1945">
            <v>85.03</v>
          </cell>
          <cell r="E1945">
            <v>22.740000000000002</v>
          </cell>
          <cell r="F1945">
            <v>107.77</v>
          </cell>
        </row>
        <row r="1946">
          <cell r="A1946" t="str">
            <v>382217</v>
          </cell>
          <cell r="B1946" t="str">
            <v>Eletrocalha perfurada galvanizada a fogo, 500x100mm, com acessórios</v>
          </cell>
          <cell r="C1946" t="str">
            <v>m</v>
          </cell>
          <cell r="D1946">
            <v>99.22</v>
          </cell>
          <cell r="E1946">
            <v>22.740000000000002</v>
          </cell>
          <cell r="F1946">
            <v>121.96000000000001</v>
          </cell>
        </row>
        <row r="1947">
          <cell r="A1947" t="str">
            <v>382218</v>
          </cell>
          <cell r="B1947" t="str">
            <v>Eletrocalha perfurada galvanizada a fogo, 700x100mm, com acessórios</v>
          </cell>
          <cell r="C1947" t="str">
            <v>m</v>
          </cell>
          <cell r="D1947">
            <v>139.88999999999999</v>
          </cell>
          <cell r="E1947">
            <v>22.740000000000002</v>
          </cell>
          <cell r="F1947">
            <v>162.63</v>
          </cell>
        </row>
        <row r="1948">
          <cell r="A1948" t="str">
            <v>382261</v>
          </cell>
          <cell r="B1948" t="str">
            <v>Tampa de encaixe para eletrocalha, galvanizada a fogo, L= 50mm</v>
          </cell>
          <cell r="C1948" t="str">
            <v>m</v>
          </cell>
          <cell r="D1948">
            <v>7.55</v>
          </cell>
          <cell r="E1948">
            <v>1.1399999999999999</v>
          </cell>
          <cell r="F1948">
            <v>8.69</v>
          </cell>
        </row>
        <row r="1949">
          <cell r="A1949" t="str">
            <v>382262</v>
          </cell>
          <cell r="B1949" t="str">
            <v>Tampa de encaixe para eletrocalha, galvanizada a fogo, L= 100mm</v>
          </cell>
          <cell r="C1949" t="str">
            <v>m</v>
          </cell>
          <cell r="D1949">
            <v>12.73</v>
          </cell>
          <cell r="E1949">
            <v>1.1399999999999999</v>
          </cell>
          <cell r="F1949">
            <v>13.870000000000001</v>
          </cell>
        </row>
        <row r="1950">
          <cell r="A1950" t="str">
            <v>382263</v>
          </cell>
          <cell r="B1950" t="str">
            <v>Tampa de encaixe para eletrocalha, galvanizada a fogo, L= 150mm</v>
          </cell>
          <cell r="C1950" t="str">
            <v>m</v>
          </cell>
          <cell r="D1950">
            <v>17.97</v>
          </cell>
          <cell r="E1950">
            <v>1.1399999999999999</v>
          </cell>
          <cell r="F1950">
            <v>19.11</v>
          </cell>
        </row>
        <row r="1951">
          <cell r="A1951" t="str">
            <v>382264</v>
          </cell>
          <cell r="B1951" t="str">
            <v>Tampa de encaixe para eletrocalha, galvanizada a fogo, L= 200mm</v>
          </cell>
          <cell r="C1951" t="str">
            <v>m</v>
          </cell>
          <cell r="D1951">
            <v>23.69</v>
          </cell>
          <cell r="E1951">
            <v>1.1399999999999999</v>
          </cell>
          <cell r="F1951">
            <v>24.830000000000002</v>
          </cell>
        </row>
        <row r="1952">
          <cell r="A1952" t="str">
            <v>382265</v>
          </cell>
          <cell r="B1952" t="str">
            <v>Tampa de encaixe para eletrocalha, galvanizada a fogo, L= 250mm</v>
          </cell>
          <cell r="C1952" t="str">
            <v>m</v>
          </cell>
          <cell r="D1952">
            <v>29.07</v>
          </cell>
          <cell r="E1952">
            <v>1.1399999999999999</v>
          </cell>
          <cell r="F1952">
            <v>30.21</v>
          </cell>
        </row>
        <row r="1953">
          <cell r="A1953" t="str">
            <v>382266</v>
          </cell>
          <cell r="B1953" t="str">
            <v>Tampa de encaixe para eletrocalha, galvanizada a fogo, L= 300mm</v>
          </cell>
          <cell r="C1953" t="str">
            <v>m</v>
          </cell>
          <cell r="D1953">
            <v>33.880000000000003</v>
          </cell>
          <cell r="E1953">
            <v>1.1399999999999999</v>
          </cell>
          <cell r="F1953">
            <v>35.020000000000003</v>
          </cell>
        </row>
        <row r="1954">
          <cell r="A1954" t="str">
            <v>382267</v>
          </cell>
          <cell r="B1954" t="str">
            <v>Tampa de encaixe para eletrocalha, galvanizada a fogo, L= 400mm</v>
          </cell>
          <cell r="C1954" t="str">
            <v>m</v>
          </cell>
          <cell r="D1954">
            <v>45.07</v>
          </cell>
          <cell r="E1954">
            <v>1.1399999999999999</v>
          </cell>
          <cell r="F1954">
            <v>46.21</v>
          </cell>
        </row>
        <row r="1955">
          <cell r="A1955" t="str">
            <v>382268</v>
          </cell>
          <cell r="B1955" t="str">
            <v>Tampa de encaixe para eletrocalha, galvanizada a fogo, L= 500mm</v>
          </cell>
          <cell r="C1955" t="str">
            <v>m</v>
          </cell>
          <cell r="D1955">
            <v>55.74</v>
          </cell>
          <cell r="E1955">
            <v>1.1399999999999999</v>
          </cell>
          <cell r="F1955">
            <v>56.88</v>
          </cell>
        </row>
        <row r="1956">
          <cell r="A1956" t="str">
            <v>382269</v>
          </cell>
          <cell r="B1956" t="str">
            <v>Tampa de encaixe para eletrocalha, galvanizada a fogo, L= 700mm</v>
          </cell>
          <cell r="C1956" t="str">
            <v>m</v>
          </cell>
          <cell r="D1956">
            <v>77.08</v>
          </cell>
          <cell r="E1956">
            <v>1.1399999999999999</v>
          </cell>
          <cell r="F1956">
            <v>78.22</v>
          </cell>
        </row>
        <row r="1957">
          <cell r="A1957" t="str">
            <v>382301</v>
          </cell>
          <cell r="B1957" t="str">
            <v>Suporte para eletrocalha, galvanizado a fogo, 50x50mm</v>
          </cell>
          <cell r="C1957" t="str">
            <v>un</v>
          </cell>
          <cell r="D1957">
            <v>2.37</v>
          </cell>
          <cell r="E1957">
            <v>5.69</v>
          </cell>
          <cell r="F1957">
            <v>8.06</v>
          </cell>
        </row>
        <row r="1958">
          <cell r="A1958" t="str">
            <v>382302</v>
          </cell>
          <cell r="B1958" t="str">
            <v>Suporte para eletrocalha, galvanizado a fogo, 100x50mm</v>
          </cell>
          <cell r="C1958" t="str">
            <v>un</v>
          </cell>
          <cell r="D1958">
            <v>2.99</v>
          </cell>
          <cell r="E1958">
            <v>5.69</v>
          </cell>
          <cell r="F1958">
            <v>8.68</v>
          </cell>
        </row>
        <row r="1959">
          <cell r="A1959" t="str">
            <v>382303</v>
          </cell>
          <cell r="B1959" t="str">
            <v>Suporte para eletrocalha, galvanizado a fogo, 150x50mm</v>
          </cell>
          <cell r="C1959" t="str">
            <v>un</v>
          </cell>
          <cell r="D1959">
            <v>3.88</v>
          </cell>
          <cell r="E1959">
            <v>5.69</v>
          </cell>
          <cell r="F1959">
            <v>9.57</v>
          </cell>
        </row>
        <row r="1960">
          <cell r="A1960" t="str">
            <v>382304</v>
          </cell>
          <cell r="B1960" t="str">
            <v>Suporte para eletrocalha, galvanizado a fogo, 200x50mm</v>
          </cell>
          <cell r="C1960" t="str">
            <v>un</v>
          </cell>
          <cell r="D1960">
            <v>4.8</v>
          </cell>
          <cell r="E1960">
            <v>5.69</v>
          </cell>
          <cell r="F1960">
            <v>10.49</v>
          </cell>
        </row>
        <row r="1961">
          <cell r="A1961" t="str">
            <v>382305</v>
          </cell>
          <cell r="B1961" t="str">
            <v>Suporte para eletrocalha, galvanizado a fogo, 250x50mm</v>
          </cell>
          <cell r="C1961" t="str">
            <v>un</v>
          </cell>
          <cell r="D1961">
            <v>5.8</v>
          </cell>
          <cell r="E1961">
            <v>5.69</v>
          </cell>
          <cell r="F1961">
            <v>11.49</v>
          </cell>
        </row>
        <row r="1962">
          <cell r="A1962" t="str">
            <v>382306</v>
          </cell>
          <cell r="B1962" t="str">
            <v>Suporte para eletrocalha, galvanizado a fogo, 300x50mm</v>
          </cell>
          <cell r="C1962" t="str">
            <v>un</v>
          </cell>
          <cell r="D1962">
            <v>6.43</v>
          </cell>
          <cell r="E1962">
            <v>5.69</v>
          </cell>
          <cell r="F1962">
            <v>12.120000000000001</v>
          </cell>
        </row>
        <row r="1963">
          <cell r="A1963" t="str">
            <v>382307</v>
          </cell>
          <cell r="B1963" t="str">
            <v>Suporte para eletrocalha, galvanizado a fogo, 400x50mm</v>
          </cell>
          <cell r="C1963" t="str">
            <v>un</v>
          </cell>
          <cell r="D1963">
            <v>8.34</v>
          </cell>
          <cell r="E1963">
            <v>5.69</v>
          </cell>
          <cell r="F1963">
            <v>14.030000000000001</v>
          </cell>
        </row>
        <row r="1964">
          <cell r="A1964" t="str">
            <v>382311</v>
          </cell>
          <cell r="B1964" t="str">
            <v>Suporte para eletrocalha, galvanizado a fogo, 100x100mm</v>
          </cell>
          <cell r="C1964" t="str">
            <v>un</v>
          </cell>
          <cell r="D1964">
            <v>3.74</v>
          </cell>
          <cell r="E1964">
            <v>5.69</v>
          </cell>
          <cell r="F1964">
            <v>9.43</v>
          </cell>
        </row>
        <row r="1965">
          <cell r="A1965" t="str">
            <v>382312</v>
          </cell>
          <cell r="B1965" t="str">
            <v>Suporte para eletrocalha, galvanizado a fogo, 150x100mm</v>
          </cell>
          <cell r="C1965" t="str">
            <v>un</v>
          </cell>
          <cell r="D1965">
            <v>4.6399999999999997</v>
          </cell>
          <cell r="E1965">
            <v>5.69</v>
          </cell>
          <cell r="F1965">
            <v>10.33</v>
          </cell>
        </row>
        <row r="1966">
          <cell r="A1966" t="str">
            <v>382313</v>
          </cell>
          <cell r="B1966" t="str">
            <v>Suporte para eletrocalha, galvanizado a fogo, 200x100mm</v>
          </cell>
          <cell r="C1966" t="str">
            <v>un</v>
          </cell>
          <cell r="D1966">
            <v>5.47</v>
          </cell>
          <cell r="E1966">
            <v>5.69</v>
          </cell>
          <cell r="F1966">
            <v>11.16</v>
          </cell>
        </row>
        <row r="1967">
          <cell r="A1967" t="str">
            <v>382314</v>
          </cell>
          <cell r="B1967" t="str">
            <v>Suporte para eletrocalha, galvanizado a fogo, 250x100mm</v>
          </cell>
          <cell r="C1967" t="str">
            <v>un</v>
          </cell>
          <cell r="D1967">
            <v>6.76</v>
          </cell>
          <cell r="E1967">
            <v>5.69</v>
          </cell>
          <cell r="F1967">
            <v>12.450000000000001</v>
          </cell>
        </row>
        <row r="1968">
          <cell r="A1968" t="str">
            <v>382315</v>
          </cell>
          <cell r="B1968" t="str">
            <v>Suporte para eletrocalha, galvanizado a fogo, 300x100mm</v>
          </cell>
          <cell r="C1968" t="str">
            <v>un</v>
          </cell>
          <cell r="D1968">
            <v>7.0200000000000005</v>
          </cell>
          <cell r="E1968">
            <v>5.69</v>
          </cell>
          <cell r="F1968">
            <v>12.71</v>
          </cell>
        </row>
        <row r="1969">
          <cell r="A1969" t="str">
            <v>382316</v>
          </cell>
          <cell r="B1969" t="str">
            <v>Suporte para eletrocalha, galvanizado a fogo, 400x100mm</v>
          </cell>
          <cell r="C1969" t="str">
            <v>un</v>
          </cell>
          <cell r="D1969">
            <v>9.0500000000000007</v>
          </cell>
          <cell r="E1969">
            <v>5.69</v>
          </cell>
          <cell r="F1969">
            <v>14.74</v>
          </cell>
        </row>
        <row r="1970">
          <cell r="A1970" t="str">
            <v>382317</v>
          </cell>
          <cell r="B1970" t="str">
            <v>Suporte para eletrocalha, galvanizado a fogo, 500x100mm</v>
          </cell>
          <cell r="C1970" t="str">
            <v>un</v>
          </cell>
          <cell r="D1970">
            <v>10.870000000000001</v>
          </cell>
          <cell r="E1970">
            <v>5.69</v>
          </cell>
          <cell r="F1970">
            <v>16.559999999999999</v>
          </cell>
        </row>
        <row r="1971">
          <cell r="A1971" t="str">
            <v>382318</v>
          </cell>
          <cell r="B1971" t="str">
            <v>Suporte para eletrocalha, galvanizado a fogo, 700x100mm</v>
          </cell>
          <cell r="C1971" t="str">
            <v>un</v>
          </cell>
          <cell r="D1971">
            <v>15.3</v>
          </cell>
          <cell r="E1971">
            <v>5.69</v>
          </cell>
          <cell r="F1971">
            <v>20.990000000000002</v>
          </cell>
        </row>
        <row r="1972">
          <cell r="A1972" t="str">
            <v>382321</v>
          </cell>
          <cell r="B1972" t="str">
            <v>Mão francesa simples, galvanizada a fogo, L= 200mm</v>
          </cell>
          <cell r="C1972" t="str">
            <v>un</v>
          </cell>
          <cell r="D1972">
            <v>6.8</v>
          </cell>
          <cell r="E1972">
            <v>5.69</v>
          </cell>
          <cell r="F1972">
            <v>12.49</v>
          </cell>
        </row>
        <row r="1973">
          <cell r="A1973" t="str">
            <v>382322</v>
          </cell>
          <cell r="B1973" t="str">
            <v>Mão francesa simples, galvanizada a fogo, L= 300mm</v>
          </cell>
          <cell r="C1973" t="str">
            <v>un</v>
          </cell>
          <cell r="D1973">
            <v>8.74</v>
          </cell>
          <cell r="E1973">
            <v>5.69</v>
          </cell>
          <cell r="F1973">
            <v>14.43</v>
          </cell>
        </row>
        <row r="1974">
          <cell r="A1974" t="str">
            <v>382323</v>
          </cell>
          <cell r="B1974" t="str">
            <v>Mão francesa simples, galvanizada a fogo, L= 400mm</v>
          </cell>
          <cell r="C1974" t="str">
            <v>un</v>
          </cell>
          <cell r="D1974">
            <v>10.65</v>
          </cell>
          <cell r="E1974">
            <v>5.69</v>
          </cell>
          <cell r="F1974">
            <v>16.34</v>
          </cell>
        </row>
        <row r="1975">
          <cell r="A1975" t="str">
            <v>382324</v>
          </cell>
          <cell r="B1975" t="str">
            <v>Mão francesa simples, galvanizada a fogo, L= 500mm</v>
          </cell>
          <cell r="C1975" t="str">
            <v>un</v>
          </cell>
          <cell r="D1975">
            <v>13.26</v>
          </cell>
          <cell r="E1975">
            <v>5.69</v>
          </cell>
          <cell r="F1975">
            <v>18.95</v>
          </cell>
        </row>
        <row r="1976">
          <cell r="A1976" t="str">
            <v>382331</v>
          </cell>
          <cell r="B1976" t="str">
            <v>Mão francesa dupla, galvanizada a fogo, L= 300mm</v>
          </cell>
          <cell r="C1976" t="str">
            <v>un</v>
          </cell>
          <cell r="D1976">
            <v>16.329999999999998</v>
          </cell>
          <cell r="E1976">
            <v>7.96</v>
          </cell>
          <cell r="F1976">
            <v>24.29</v>
          </cell>
        </row>
        <row r="1977">
          <cell r="A1977" t="str">
            <v>382332</v>
          </cell>
          <cell r="B1977" t="str">
            <v>Mão francesa dupla, galvanizada a fogo, L= 400mm</v>
          </cell>
          <cell r="C1977" t="str">
            <v>un</v>
          </cell>
          <cell r="D1977">
            <v>20.88</v>
          </cell>
          <cell r="E1977">
            <v>7.96</v>
          </cell>
          <cell r="F1977">
            <v>28.84</v>
          </cell>
        </row>
        <row r="1978">
          <cell r="A1978" t="str">
            <v>382333</v>
          </cell>
          <cell r="B1978" t="str">
            <v>Mão francesa dupla, galvanizada a fogo, L= 500mm</v>
          </cell>
          <cell r="C1978" t="str">
            <v>un</v>
          </cell>
          <cell r="D1978">
            <v>25.91</v>
          </cell>
          <cell r="E1978">
            <v>7.96</v>
          </cell>
          <cell r="F1978">
            <v>33.869999999999997</v>
          </cell>
        </row>
        <row r="1979">
          <cell r="A1979" t="str">
            <v>382335</v>
          </cell>
          <cell r="B1979" t="str">
            <v>Mão francesa dupla, galvanizada a fogo, L= 700mm</v>
          </cell>
          <cell r="C1979" t="str">
            <v>un</v>
          </cell>
          <cell r="D1979">
            <v>34.32</v>
          </cell>
          <cell r="E1979">
            <v>7.96</v>
          </cell>
          <cell r="F1979">
            <v>42.28</v>
          </cell>
        </row>
        <row r="1980">
          <cell r="A1980" t="str">
            <v>382341</v>
          </cell>
          <cell r="B1980" t="str">
            <v>Mão francesa reforçada, galvanizada a fogo, L= 900mm</v>
          </cell>
          <cell r="C1980" t="str">
            <v>un</v>
          </cell>
          <cell r="D1980">
            <v>49.51</v>
          </cell>
          <cell r="E1980">
            <v>11.370000000000001</v>
          </cell>
          <cell r="F1980">
            <v>60.88</v>
          </cell>
        </row>
        <row r="1981">
          <cell r="A1981" t="str">
            <v>390201</v>
          </cell>
          <cell r="B1981" t="str">
            <v>Cabo de cobre de 1,5 mm², isolamento 750 V - isolação em PVC 70°C</v>
          </cell>
          <cell r="C1981" t="str">
            <v>m</v>
          </cell>
          <cell r="D1981">
            <v>0.56999999999999995</v>
          </cell>
          <cell r="E1981">
            <v>0.91</v>
          </cell>
          <cell r="F1981">
            <v>1.48</v>
          </cell>
        </row>
        <row r="1982">
          <cell r="A1982" t="str">
            <v>390203</v>
          </cell>
          <cell r="B1982" t="str">
            <v>Cabo de cobre de 6 mm², isolamento 750 V - isolação em PVC 70°C</v>
          </cell>
          <cell r="C1982" t="str">
            <v>m</v>
          </cell>
          <cell r="D1982">
            <v>1.97</v>
          </cell>
          <cell r="E1982">
            <v>1.59</v>
          </cell>
          <cell r="F1982">
            <v>3.56</v>
          </cell>
        </row>
        <row r="1983">
          <cell r="A1983" t="str">
            <v>390204</v>
          </cell>
          <cell r="B1983" t="str">
            <v>Cabo de cobre de 10 mm², isolamento 750 V - isolação em PVC 70°C</v>
          </cell>
          <cell r="C1983" t="str">
            <v>m</v>
          </cell>
          <cell r="D1983">
            <v>3.5</v>
          </cell>
          <cell r="E1983">
            <v>1.82</v>
          </cell>
          <cell r="F1983">
            <v>5.32</v>
          </cell>
        </row>
        <row r="1984">
          <cell r="A1984" t="str">
            <v>390205</v>
          </cell>
          <cell r="B1984" t="str">
            <v>Cabo de cobre de 16 mm², isolamento 750 V - isolação em PVC 70°C</v>
          </cell>
          <cell r="C1984" t="str">
            <v>m</v>
          </cell>
          <cell r="D1984">
            <v>5.51</v>
          </cell>
          <cell r="E1984">
            <v>2.0499999999999998</v>
          </cell>
          <cell r="F1984">
            <v>7.5600000000000005</v>
          </cell>
        </row>
        <row r="1985">
          <cell r="A1985" t="str">
            <v>390206</v>
          </cell>
          <cell r="B1985" t="str">
            <v>Cabo de cobre de 25 mm², isolamento 750 V - isolação em PVC 70°C</v>
          </cell>
          <cell r="C1985" t="str">
            <v>m</v>
          </cell>
          <cell r="D1985">
            <v>8.6</v>
          </cell>
          <cell r="E1985">
            <v>2.27</v>
          </cell>
          <cell r="F1985">
            <v>10.870000000000001</v>
          </cell>
        </row>
        <row r="1986">
          <cell r="A1986" t="str">
            <v>390207</v>
          </cell>
          <cell r="B1986" t="str">
            <v>Cabo de cobre de 35 mm², isolamento 750 V - isolação em PVC 70°C</v>
          </cell>
          <cell r="C1986" t="str">
            <v>m</v>
          </cell>
          <cell r="D1986">
            <v>11.93</v>
          </cell>
          <cell r="E1986">
            <v>3.41</v>
          </cell>
          <cell r="F1986">
            <v>15.34</v>
          </cell>
        </row>
        <row r="1987">
          <cell r="A1987" t="str">
            <v>390208</v>
          </cell>
          <cell r="B1987" t="str">
            <v>Cabo de cobre de 50 mm², isolamento 750 V - isolação em PVC 70°C</v>
          </cell>
          <cell r="C1987" t="str">
            <v>m</v>
          </cell>
          <cell r="D1987">
            <v>16.59</v>
          </cell>
          <cell r="E1987">
            <v>4.55</v>
          </cell>
          <cell r="F1987">
            <v>21.14</v>
          </cell>
        </row>
        <row r="1988">
          <cell r="A1988" t="str">
            <v>390209</v>
          </cell>
          <cell r="B1988" t="str">
            <v>Cabo de cobre de 70 mm², isolamento 750 V - isolação em PVC 70°C</v>
          </cell>
          <cell r="C1988" t="str">
            <v>m</v>
          </cell>
          <cell r="D1988">
            <v>24.7</v>
          </cell>
          <cell r="E1988">
            <v>5.69</v>
          </cell>
          <cell r="F1988">
            <v>30.39</v>
          </cell>
        </row>
        <row r="1989">
          <cell r="A1989" t="str">
            <v>390210</v>
          </cell>
          <cell r="B1989" t="str">
            <v>Cabo de cobre de 95 mm², isolamento 750 V - isolação em PVC 70°C</v>
          </cell>
          <cell r="C1989" t="str">
            <v>m</v>
          </cell>
          <cell r="D1989">
            <v>34.49</v>
          </cell>
          <cell r="E1989">
            <v>6.82</v>
          </cell>
          <cell r="F1989">
            <v>41.31</v>
          </cell>
        </row>
        <row r="1990">
          <cell r="A1990" t="str">
            <v>390211</v>
          </cell>
          <cell r="B1990" t="str">
            <v>Cabo de cobre de 120 mm², isolamento 750 V - isolação em PVC 70°C</v>
          </cell>
          <cell r="C1990" t="str">
            <v>m</v>
          </cell>
          <cell r="D1990">
            <v>42.84</v>
          </cell>
          <cell r="E1990">
            <v>7.96</v>
          </cell>
          <cell r="F1990">
            <v>50.800000000000004</v>
          </cell>
        </row>
        <row r="1991">
          <cell r="A1991" t="str">
            <v>390212</v>
          </cell>
          <cell r="B1991" t="str">
            <v>Cabo de cobre de 150 mm², isolamento 750 V - isolação em PVC 70°C</v>
          </cell>
          <cell r="C1991" t="str">
            <v>m</v>
          </cell>
          <cell r="D1991">
            <v>51.57</v>
          </cell>
          <cell r="E1991">
            <v>9.1</v>
          </cell>
          <cell r="F1991">
            <v>60.67</v>
          </cell>
        </row>
        <row r="1992">
          <cell r="A1992" t="str">
            <v>390213</v>
          </cell>
          <cell r="B1992" t="str">
            <v>Cabo de cobre de 185 mm², isolamento 750 V - isolação em PVC 70°C</v>
          </cell>
          <cell r="C1992" t="str">
            <v>m</v>
          </cell>
          <cell r="D1992">
            <v>66.09</v>
          </cell>
          <cell r="E1992">
            <v>10.23</v>
          </cell>
          <cell r="F1992">
            <v>76.319999999999993</v>
          </cell>
        </row>
        <row r="1993">
          <cell r="A1993" t="str">
            <v>390214</v>
          </cell>
          <cell r="B1993" t="str">
            <v>Cabo de cobre de 240 mm², isolamento 750 V - isolação em PVC 70°C</v>
          </cell>
          <cell r="C1993" t="str">
            <v>m</v>
          </cell>
          <cell r="D1993">
            <v>88.09</v>
          </cell>
          <cell r="E1993">
            <v>11.370000000000001</v>
          </cell>
          <cell r="F1993">
            <v>99.460000000000008</v>
          </cell>
        </row>
        <row r="1994">
          <cell r="A1994" t="str">
            <v>390215</v>
          </cell>
          <cell r="B1994" t="str">
            <v>Cabo de cobre de 300 mm², isolamento 750 V - isolação em PVC 70°C</v>
          </cell>
          <cell r="C1994" t="str">
            <v>m</v>
          </cell>
          <cell r="D1994">
            <v>125.92</v>
          </cell>
          <cell r="E1994">
            <v>12.51</v>
          </cell>
          <cell r="F1994">
            <v>138.43</v>
          </cell>
        </row>
        <row r="1995">
          <cell r="A1995" t="str">
            <v>390216</v>
          </cell>
          <cell r="B1995" t="str">
            <v>Cabo de cobre de 2,5 mm², isolamento 750 V - isolação em PVC 70°C</v>
          </cell>
          <cell r="C1995" t="str">
            <v>m</v>
          </cell>
          <cell r="D1995">
            <v>0.88</v>
          </cell>
          <cell r="E1995">
            <v>1.1399999999999999</v>
          </cell>
          <cell r="F1995">
            <v>2.02</v>
          </cell>
        </row>
        <row r="1996">
          <cell r="A1996" t="str">
            <v>390217</v>
          </cell>
          <cell r="B1996" t="str">
            <v>Cabo de cobre de 4 mm², isolamento 750 V - isolação em PVC 70°C</v>
          </cell>
          <cell r="C1996" t="str">
            <v>m</v>
          </cell>
          <cell r="D1996">
            <v>1.35</v>
          </cell>
          <cell r="E1996">
            <v>1.36</v>
          </cell>
          <cell r="F1996">
            <v>2.71</v>
          </cell>
        </row>
        <row r="1997">
          <cell r="A1997" t="str">
            <v>390218</v>
          </cell>
          <cell r="B1997" t="str">
            <v>Cabo de cobre de 400 mm², isolamento 750 V - isolação em PVC 70°C</v>
          </cell>
          <cell r="C1997" t="str">
            <v>m</v>
          </cell>
          <cell r="D1997">
            <v>121.91</v>
          </cell>
          <cell r="E1997">
            <v>13.64</v>
          </cell>
          <cell r="F1997">
            <v>135.55000000000001</v>
          </cell>
        </row>
        <row r="1998">
          <cell r="A1998" t="str">
            <v>390219</v>
          </cell>
          <cell r="B1998" t="str">
            <v>Cabo de cobre de 500 mm², isolamento 750 V - isolação em PVC 70°C</v>
          </cell>
          <cell r="C1998" t="str">
            <v>m</v>
          </cell>
          <cell r="D1998">
            <v>155.83000000000001</v>
          </cell>
          <cell r="E1998">
            <v>14.780000000000001</v>
          </cell>
          <cell r="F1998">
            <v>170.61</v>
          </cell>
        </row>
        <row r="1999">
          <cell r="A1999" t="str">
            <v>390302</v>
          </cell>
          <cell r="B1999" t="str">
            <v>Cabo de cobre de 4 mm², isolamento 0,6/1 kV - isolação em PVC 70°C</v>
          </cell>
          <cell r="C1999" t="str">
            <v>m</v>
          </cell>
          <cell r="D1999">
            <v>1.61</v>
          </cell>
          <cell r="E1999">
            <v>1.36</v>
          </cell>
          <cell r="F1999">
            <v>2.97</v>
          </cell>
        </row>
        <row r="2000">
          <cell r="A2000" t="str">
            <v>390303</v>
          </cell>
          <cell r="B2000" t="str">
            <v>Cabo de cobre de 6 mm², isolamento 0,6/1 kV - isolação em PVC 70°C</v>
          </cell>
          <cell r="C2000" t="str">
            <v>m</v>
          </cell>
          <cell r="D2000">
            <v>2.2400000000000002</v>
          </cell>
          <cell r="E2000">
            <v>1.59</v>
          </cell>
          <cell r="F2000">
            <v>3.83</v>
          </cell>
        </row>
        <row r="2001">
          <cell r="A2001" t="str">
            <v>390304</v>
          </cell>
          <cell r="B2001" t="str">
            <v>Cabo de cobre de 10 mm², isolamento 0,6/1 kV - isolação em PVC 70°C</v>
          </cell>
          <cell r="C2001" t="str">
            <v>m</v>
          </cell>
          <cell r="D2001">
            <v>3.59</v>
          </cell>
          <cell r="E2001">
            <v>1.82</v>
          </cell>
          <cell r="F2001">
            <v>5.41</v>
          </cell>
        </row>
        <row r="2002">
          <cell r="A2002" t="str">
            <v>390305</v>
          </cell>
          <cell r="B2002" t="str">
            <v>Cabo de cobre de 16 mm², isolamento 0,6/1 kV - isolação em PVC 70°C</v>
          </cell>
          <cell r="C2002" t="str">
            <v>m</v>
          </cell>
          <cell r="D2002">
            <v>5.62</v>
          </cell>
          <cell r="E2002">
            <v>2.0499999999999998</v>
          </cell>
          <cell r="F2002">
            <v>7.67</v>
          </cell>
        </row>
        <row r="2003">
          <cell r="A2003" t="str">
            <v>390306</v>
          </cell>
          <cell r="B2003" t="str">
            <v>Cabo de cobre de 25 mm², isolamento 0,6/1 kV - isolação em PVC 70°C</v>
          </cell>
          <cell r="C2003" t="str">
            <v>m</v>
          </cell>
          <cell r="D2003">
            <v>8.35</v>
          </cell>
          <cell r="E2003">
            <v>2.27</v>
          </cell>
          <cell r="F2003">
            <v>10.620000000000001</v>
          </cell>
        </row>
        <row r="2004">
          <cell r="A2004" t="str">
            <v>390307</v>
          </cell>
          <cell r="B2004" t="str">
            <v>Cabo de cobre de 35 mm², isolamento 0,6/1 kV - isolação em PVC 70°C</v>
          </cell>
          <cell r="C2004" t="str">
            <v>m</v>
          </cell>
          <cell r="D2004">
            <v>11.52</v>
          </cell>
          <cell r="E2004">
            <v>3.41</v>
          </cell>
          <cell r="F2004">
            <v>14.93</v>
          </cell>
        </row>
        <row r="2005">
          <cell r="A2005" t="str">
            <v>390308</v>
          </cell>
          <cell r="B2005" t="str">
            <v>Cabo de cobre de 50 mm², isolamento 0,6/1 kV - isolação em PVC 70°C</v>
          </cell>
          <cell r="C2005" t="str">
            <v>m</v>
          </cell>
          <cell r="D2005">
            <v>16.690000000000001</v>
          </cell>
          <cell r="E2005">
            <v>4.55</v>
          </cell>
          <cell r="F2005">
            <v>21.240000000000002</v>
          </cell>
        </row>
        <row r="2006">
          <cell r="A2006" t="str">
            <v>390309</v>
          </cell>
          <cell r="B2006" t="str">
            <v>Cabo de cobre de 70 mm², isolamento 0,6/1 kV - isolação em PVC 70°C</v>
          </cell>
          <cell r="C2006" t="str">
            <v>m</v>
          </cell>
          <cell r="D2006">
            <v>23.45</v>
          </cell>
          <cell r="E2006">
            <v>5.69</v>
          </cell>
          <cell r="F2006">
            <v>29.14</v>
          </cell>
        </row>
        <row r="2007">
          <cell r="A2007" t="str">
            <v>390310</v>
          </cell>
          <cell r="B2007" t="str">
            <v>Cabo de cobre de 95 mm², isolamento 0,6/1 kV - isolação em PVC 70°C</v>
          </cell>
          <cell r="C2007" t="str">
            <v>m</v>
          </cell>
          <cell r="D2007">
            <v>30.88</v>
          </cell>
          <cell r="E2007">
            <v>6.82</v>
          </cell>
          <cell r="F2007">
            <v>37.700000000000003</v>
          </cell>
        </row>
        <row r="2008">
          <cell r="A2008" t="str">
            <v>390311</v>
          </cell>
          <cell r="B2008" t="str">
            <v>Cabo de cobre de 120 mm², isolamento 0,6/1 kV - isolação em PVC 70°C</v>
          </cell>
          <cell r="C2008" t="str">
            <v>m</v>
          </cell>
          <cell r="D2008">
            <v>43.39</v>
          </cell>
          <cell r="E2008">
            <v>7.96</v>
          </cell>
          <cell r="F2008">
            <v>51.35</v>
          </cell>
        </row>
        <row r="2009">
          <cell r="A2009" t="str">
            <v>390312</v>
          </cell>
          <cell r="B2009" t="str">
            <v>Cabo de cobre de 150 mm², isolamento 0,6/1 kV - isolação em PVC 70°C</v>
          </cell>
          <cell r="C2009" t="str">
            <v>m</v>
          </cell>
          <cell r="D2009">
            <v>52.79</v>
          </cell>
          <cell r="E2009">
            <v>9.1</v>
          </cell>
          <cell r="F2009">
            <v>61.89</v>
          </cell>
        </row>
        <row r="2010">
          <cell r="A2010" t="str">
            <v>390313</v>
          </cell>
          <cell r="B2010" t="str">
            <v>Cabo de cobre de 185 mm², isolamento 0,6/1 kV - isolação em PVC 70°C</v>
          </cell>
          <cell r="C2010" t="str">
            <v>m</v>
          </cell>
          <cell r="D2010">
            <v>66.27</v>
          </cell>
          <cell r="E2010">
            <v>10.23</v>
          </cell>
          <cell r="F2010">
            <v>76.5</v>
          </cell>
        </row>
        <row r="2011">
          <cell r="A2011" t="str">
            <v>390314</v>
          </cell>
          <cell r="B2011" t="str">
            <v>Cabo de cobre de 240 mm², isolamento 0,6/1 kV - isolação em PVC 70°C</v>
          </cell>
          <cell r="C2011" t="str">
            <v>m</v>
          </cell>
          <cell r="D2011">
            <v>87.02</v>
          </cell>
          <cell r="E2011">
            <v>11.370000000000001</v>
          </cell>
          <cell r="F2011">
            <v>98.39</v>
          </cell>
        </row>
        <row r="2012">
          <cell r="A2012" t="str">
            <v>390315</v>
          </cell>
          <cell r="B2012" t="str">
            <v>Cabo de cobre de 300 mm², isolamento 0,6/1 kV - isolação em PVC 70°C</v>
          </cell>
          <cell r="C2012" t="str">
            <v>m</v>
          </cell>
          <cell r="D2012">
            <v>98.41</v>
          </cell>
          <cell r="E2012">
            <v>12.51</v>
          </cell>
          <cell r="F2012">
            <v>110.92</v>
          </cell>
        </row>
        <row r="2013">
          <cell r="A2013" t="str">
            <v>390316</v>
          </cell>
          <cell r="B2013" t="str">
            <v>Cabo de cobre de 1,5 mm², isolamento 0,6/1 kV - isolação em PVC 70°C</v>
          </cell>
          <cell r="C2013" t="str">
            <v>m</v>
          </cell>
          <cell r="D2013">
            <v>0.78</v>
          </cell>
          <cell r="E2013">
            <v>0.91</v>
          </cell>
          <cell r="F2013">
            <v>1.69</v>
          </cell>
        </row>
        <row r="2014">
          <cell r="A2014" t="str">
            <v>390317</v>
          </cell>
          <cell r="B2014" t="str">
            <v>Cabo de cobre de 2,5 mm², isolamento 0,6/1 kV - isolação em PVC 70°C</v>
          </cell>
          <cell r="C2014" t="str">
            <v>m</v>
          </cell>
          <cell r="D2014">
            <v>1.05</v>
          </cell>
          <cell r="E2014">
            <v>1.1399999999999999</v>
          </cell>
          <cell r="F2014">
            <v>2.19</v>
          </cell>
        </row>
        <row r="2015">
          <cell r="A2015" t="str">
            <v>390318</v>
          </cell>
          <cell r="B2015" t="str">
            <v>Cabo de cobre de 400 mm², isolamento 0,6/1 kV - isolação em PVC 70°C</v>
          </cell>
          <cell r="C2015" t="str">
            <v>m</v>
          </cell>
          <cell r="D2015">
            <v>127.77</v>
          </cell>
          <cell r="E2015">
            <v>13.64</v>
          </cell>
          <cell r="F2015">
            <v>141.41</v>
          </cell>
        </row>
        <row r="2016">
          <cell r="A2016" t="str">
            <v>390319</v>
          </cell>
          <cell r="B2016" t="str">
            <v>Cabo de cobre de 500 mm², isolamento 0,6/1 kV - isolação em PVC 70°C</v>
          </cell>
          <cell r="C2016" t="str">
            <v>m</v>
          </cell>
          <cell r="D2016">
            <v>160.58000000000001</v>
          </cell>
          <cell r="E2016">
            <v>14.780000000000001</v>
          </cell>
          <cell r="F2016">
            <v>175.36</v>
          </cell>
        </row>
        <row r="2017">
          <cell r="A2017" t="str">
            <v>390404</v>
          </cell>
          <cell r="B2017" t="str">
            <v>Cabo de cobre nu, têmpera mole, classe 2, de 10 mm²</v>
          </cell>
          <cell r="C2017" t="str">
            <v>m</v>
          </cell>
          <cell r="D2017">
            <v>2.71</v>
          </cell>
          <cell r="E2017">
            <v>2.27</v>
          </cell>
          <cell r="F2017">
            <v>4.9800000000000004</v>
          </cell>
        </row>
        <row r="2018">
          <cell r="A2018" t="str">
            <v>390405</v>
          </cell>
          <cell r="B2018" t="str">
            <v>Cabo de cobre nu, têmpera mole, classe 2, de 16 mm²</v>
          </cell>
          <cell r="C2018" t="str">
            <v>m</v>
          </cell>
          <cell r="D2018">
            <v>4.96</v>
          </cell>
          <cell r="E2018">
            <v>2.95</v>
          </cell>
          <cell r="F2018">
            <v>7.91</v>
          </cell>
        </row>
        <row r="2019">
          <cell r="A2019" t="str">
            <v>390406</v>
          </cell>
          <cell r="B2019" t="str">
            <v>Cabo de cobre nu, têmpera mole, classe 2, de 25 mm²</v>
          </cell>
          <cell r="C2019" t="str">
            <v>m</v>
          </cell>
          <cell r="D2019">
            <v>7.6000000000000005</v>
          </cell>
          <cell r="E2019">
            <v>2.27</v>
          </cell>
          <cell r="F2019">
            <v>9.8699999999999992</v>
          </cell>
        </row>
        <row r="2020">
          <cell r="A2020" t="str">
            <v>390407</v>
          </cell>
          <cell r="B2020" t="str">
            <v>Cabo de cobre nu, têmpera mole, classe 2, de 35 mm²</v>
          </cell>
          <cell r="C2020" t="str">
            <v>m</v>
          </cell>
          <cell r="D2020">
            <v>10.23</v>
          </cell>
          <cell r="E2020">
            <v>3.41</v>
          </cell>
          <cell r="F2020">
            <v>13.64</v>
          </cell>
        </row>
        <row r="2021">
          <cell r="A2021" t="str">
            <v>390408</v>
          </cell>
          <cell r="B2021" t="str">
            <v>Cabo de cobre nu, têmpera mole, classe 2, de 50 mm²</v>
          </cell>
          <cell r="C2021" t="str">
            <v>m</v>
          </cell>
          <cell r="D2021">
            <v>15.5</v>
          </cell>
          <cell r="E2021">
            <v>4.55</v>
          </cell>
          <cell r="F2021">
            <v>20.05</v>
          </cell>
        </row>
        <row r="2022">
          <cell r="A2022" t="str">
            <v>390410</v>
          </cell>
          <cell r="B2022" t="str">
            <v>Cabo de cobre nu, têmpera mole, classe 2, de 70 mm²</v>
          </cell>
          <cell r="C2022" t="str">
            <v>m</v>
          </cell>
          <cell r="D2022">
            <v>20.87</v>
          </cell>
          <cell r="E2022">
            <v>5.69</v>
          </cell>
          <cell r="F2022">
            <v>26.560000000000002</v>
          </cell>
        </row>
        <row r="2023">
          <cell r="A2023" t="str">
            <v>390412</v>
          </cell>
          <cell r="B2023" t="str">
            <v>Cabo de cobre nu, têmpera mole, classe 2, de 95 mm²</v>
          </cell>
          <cell r="C2023" t="str">
            <v>m</v>
          </cell>
          <cell r="D2023">
            <v>28.62</v>
          </cell>
          <cell r="E2023">
            <v>6.82</v>
          </cell>
          <cell r="F2023">
            <v>35.44</v>
          </cell>
        </row>
        <row r="2024">
          <cell r="A2024" t="str">
            <v>390414</v>
          </cell>
          <cell r="B2024" t="str">
            <v>Cabo de cobre nu, têmpera mole, classe 2, de 120 mm²</v>
          </cell>
          <cell r="C2024" t="str">
            <v>m</v>
          </cell>
          <cell r="D2024">
            <v>39.89</v>
          </cell>
          <cell r="E2024">
            <v>7.96</v>
          </cell>
          <cell r="F2024">
            <v>47.85</v>
          </cell>
        </row>
        <row r="2025">
          <cell r="A2025" t="str">
            <v>390416</v>
          </cell>
          <cell r="B2025" t="str">
            <v>Cabo de cobre nu, têmpera mole, classe 2, de 150 mm²</v>
          </cell>
          <cell r="C2025" t="str">
            <v>m</v>
          </cell>
          <cell r="D2025">
            <v>46.71</v>
          </cell>
          <cell r="E2025">
            <v>9.1</v>
          </cell>
          <cell r="F2025">
            <v>55.81</v>
          </cell>
        </row>
        <row r="2026">
          <cell r="A2026" t="str">
            <v>390418</v>
          </cell>
          <cell r="B2026" t="str">
            <v>Cabo de cobre nu, têmpera mole, classe 2, de 185 mm²</v>
          </cell>
          <cell r="C2026" t="str">
            <v>m</v>
          </cell>
          <cell r="D2026">
            <v>62.730000000000004</v>
          </cell>
          <cell r="E2026">
            <v>10.23</v>
          </cell>
          <cell r="F2026">
            <v>72.959999999999994</v>
          </cell>
        </row>
        <row r="2027">
          <cell r="A2027" t="str">
            <v>390420</v>
          </cell>
          <cell r="B2027" t="str">
            <v>Cabo de cobre nu, têmpera mole, classe 2, de 240 mm²</v>
          </cell>
          <cell r="C2027" t="str">
            <v>m</v>
          </cell>
          <cell r="D2027">
            <v>84.9</v>
          </cell>
          <cell r="E2027">
            <v>11.370000000000001</v>
          </cell>
          <cell r="F2027">
            <v>96.27</v>
          </cell>
        </row>
        <row r="2028">
          <cell r="A2028" t="str">
            <v>390506</v>
          </cell>
          <cell r="B2028" t="str">
            <v>Cabo de cobre de 3x25 mm², tensão de isolamento 8,7/15 kV - isolação EPR 90°C</v>
          </cell>
          <cell r="C2028" t="str">
            <v>m</v>
          </cell>
          <cell r="D2028">
            <v>81.14</v>
          </cell>
          <cell r="E2028">
            <v>16.62</v>
          </cell>
          <cell r="F2028">
            <v>97.76</v>
          </cell>
        </row>
        <row r="2029">
          <cell r="A2029" t="str">
            <v>390507</v>
          </cell>
          <cell r="B2029" t="str">
            <v>Cabo de cobre de 3x35 mm², tensão de isolamento 8,7/15 kV - isolação EPR 90°C</v>
          </cell>
          <cell r="C2029" t="str">
            <v>m</v>
          </cell>
          <cell r="D2029">
            <v>90.24</v>
          </cell>
          <cell r="E2029">
            <v>20.77</v>
          </cell>
          <cell r="F2029">
            <v>111.01</v>
          </cell>
        </row>
        <row r="2030">
          <cell r="A2030" t="str">
            <v>390601</v>
          </cell>
          <cell r="B2030" t="str">
            <v>Cabo de cobre de 50 mm², tensão de isolamento 8,7/15 kV - isolação EPR 90°C</v>
          </cell>
          <cell r="C2030" t="str">
            <v>m</v>
          </cell>
          <cell r="D2030">
            <v>41.82</v>
          </cell>
          <cell r="E2030">
            <v>20.77</v>
          </cell>
          <cell r="F2030">
            <v>62.59</v>
          </cell>
        </row>
        <row r="2031">
          <cell r="A2031" t="str">
            <v>390602</v>
          </cell>
          <cell r="B2031" t="str">
            <v>Cabo de cobre de 70 mm², tensão de isolamento 8,7/15 kV - isolação EPR 90°C</v>
          </cell>
          <cell r="C2031" t="str">
            <v>m</v>
          </cell>
          <cell r="D2031">
            <v>42.85</v>
          </cell>
          <cell r="E2031">
            <v>20.77</v>
          </cell>
          <cell r="F2031">
            <v>63.620000000000005</v>
          </cell>
        </row>
        <row r="2032">
          <cell r="A2032" t="str">
            <v>390603</v>
          </cell>
          <cell r="B2032" t="str">
            <v>Cabo de cobre de 120 mm², tensão de isolamento 8,7/15 kV - isolação EPR 90°C</v>
          </cell>
          <cell r="C2032" t="str">
            <v>m</v>
          </cell>
          <cell r="D2032">
            <v>68.22</v>
          </cell>
          <cell r="E2032">
            <v>24.92</v>
          </cell>
          <cell r="F2032">
            <v>93.14</v>
          </cell>
        </row>
        <row r="2033">
          <cell r="A2033" t="str">
            <v>390604</v>
          </cell>
          <cell r="B2033" t="str">
            <v>Cabo de cobre de 185 mm², tensão de isolamento 8,7/15 kV - isolação EPR 90°C</v>
          </cell>
          <cell r="C2033" t="str">
            <v>m</v>
          </cell>
          <cell r="D2033">
            <v>101.72</v>
          </cell>
          <cell r="E2033">
            <v>24.92</v>
          </cell>
          <cell r="F2033">
            <v>126.64</v>
          </cell>
        </row>
        <row r="2034">
          <cell r="A2034" t="str">
            <v>390606</v>
          </cell>
          <cell r="B2034" t="str">
            <v>Cabo de cobre de 25 mm², tensão de isolamento 8,7/15 kV - isolação EPR 90°C</v>
          </cell>
          <cell r="C2034" t="str">
            <v>m</v>
          </cell>
          <cell r="D2034">
            <v>26.02</v>
          </cell>
          <cell r="E2034">
            <v>12.46</v>
          </cell>
          <cell r="F2034">
            <v>38.479999999999997</v>
          </cell>
        </row>
        <row r="2035">
          <cell r="A2035" t="str">
            <v>390607</v>
          </cell>
          <cell r="B2035" t="str">
            <v>Cabo de cobre de 35 mm², tensão de isolamento 8,7/15 kV - isolação EPR 90°C</v>
          </cell>
          <cell r="C2035" t="str">
            <v>m</v>
          </cell>
          <cell r="D2035">
            <v>31.12</v>
          </cell>
          <cell r="E2035">
            <v>15.01</v>
          </cell>
          <cell r="F2035">
            <v>46.13</v>
          </cell>
        </row>
        <row r="2036">
          <cell r="A2036" t="str">
            <v>390608</v>
          </cell>
          <cell r="B2036" t="str">
            <v>Cabo de cobre de 95 mm², tensão de isolamento 8,7/15 kV - isolação EPR 90°C</v>
          </cell>
          <cell r="C2036" t="str">
            <v>m</v>
          </cell>
          <cell r="D2036">
            <v>56.81</v>
          </cell>
          <cell r="E2036">
            <v>20.77</v>
          </cell>
          <cell r="F2036">
            <v>77.58</v>
          </cell>
        </row>
        <row r="2037">
          <cell r="A2037" t="str">
            <v>390702</v>
          </cell>
          <cell r="B2037" t="str">
            <v>Cabo de cobre de 2,5 mm², isolamento 0,6/1 kV - isolação EPR 90°C</v>
          </cell>
          <cell r="C2037" t="str">
            <v>m</v>
          </cell>
          <cell r="D2037">
            <v>1.1100000000000001</v>
          </cell>
          <cell r="E2037">
            <v>1.1399999999999999</v>
          </cell>
          <cell r="F2037">
            <v>2.25</v>
          </cell>
        </row>
        <row r="2038">
          <cell r="A2038" t="str">
            <v>390703</v>
          </cell>
          <cell r="B2038" t="str">
            <v>Cabo de cobre de 4 mm², isolamento 0,6/1 kV - isolação EPR 90°C</v>
          </cell>
          <cell r="C2038" t="str">
            <v>m</v>
          </cell>
          <cell r="D2038">
            <v>1.57</v>
          </cell>
          <cell r="E2038">
            <v>1.36</v>
          </cell>
          <cell r="F2038">
            <v>2.93</v>
          </cell>
        </row>
        <row r="2039">
          <cell r="A2039" t="str">
            <v>390704</v>
          </cell>
          <cell r="B2039" t="str">
            <v>Cabo de cobre de 6 mm², isolamento 0,6/1 kV - isolação EPR 90°C</v>
          </cell>
          <cell r="C2039" t="str">
            <v>m</v>
          </cell>
          <cell r="D2039">
            <v>2.1800000000000002</v>
          </cell>
          <cell r="E2039">
            <v>1.59</v>
          </cell>
          <cell r="F2039">
            <v>3.77</v>
          </cell>
        </row>
        <row r="2040">
          <cell r="A2040" t="str">
            <v>390705</v>
          </cell>
          <cell r="B2040" t="str">
            <v>Cabo de cobre de 10 mm², isolamento 0,6/1 kV - isolação EPR 90°C</v>
          </cell>
          <cell r="C2040" t="str">
            <v>m</v>
          </cell>
          <cell r="D2040">
            <v>3.96</v>
          </cell>
          <cell r="E2040">
            <v>1.82</v>
          </cell>
          <cell r="F2040">
            <v>5.78</v>
          </cell>
        </row>
        <row r="2041">
          <cell r="A2041" t="str">
            <v>390706</v>
          </cell>
          <cell r="B2041" t="str">
            <v>Cabo de cobre de 16 mm², isolamento 0,6/1 kV - isolação EPR 90°C</v>
          </cell>
          <cell r="C2041" t="str">
            <v>m</v>
          </cell>
          <cell r="D2041">
            <v>6.07</v>
          </cell>
          <cell r="E2041">
            <v>2.0499999999999998</v>
          </cell>
          <cell r="F2041">
            <v>8.1199999999999992</v>
          </cell>
        </row>
        <row r="2042">
          <cell r="A2042" t="str">
            <v>390707</v>
          </cell>
          <cell r="B2042" t="str">
            <v>Cabo de cobre de 25 mm², isolamento 0,6/1 kV - isolação EPR 90°C</v>
          </cell>
          <cell r="C2042" t="str">
            <v>m</v>
          </cell>
          <cell r="D2042">
            <v>9.16</v>
          </cell>
          <cell r="E2042">
            <v>2.27</v>
          </cell>
          <cell r="F2042">
            <v>11.43</v>
          </cell>
        </row>
        <row r="2043">
          <cell r="A2043" t="str">
            <v>390708</v>
          </cell>
          <cell r="B2043" t="str">
            <v>Cabo de cobre de 35 mm², isolamento 0,6/1 kV - isolação EPR 90°C</v>
          </cell>
          <cell r="C2043" t="str">
            <v>m</v>
          </cell>
          <cell r="D2043">
            <v>12.41</v>
          </cell>
          <cell r="E2043">
            <v>3.41</v>
          </cell>
          <cell r="F2043">
            <v>15.82</v>
          </cell>
        </row>
        <row r="2044">
          <cell r="A2044" t="str">
            <v>390709</v>
          </cell>
          <cell r="B2044" t="str">
            <v>Cabo de cobre de 50 mm², isolamento 0,6/1 kV - isolação EPR 90°C</v>
          </cell>
          <cell r="C2044" t="str">
            <v>m</v>
          </cell>
          <cell r="D2044">
            <v>17.8</v>
          </cell>
          <cell r="E2044">
            <v>4.55</v>
          </cell>
          <cell r="F2044">
            <v>22.35</v>
          </cell>
        </row>
        <row r="2045">
          <cell r="A2045" t="str">
            <v>390710</v>
          </cell>
          <cell r="B2045" t="str">
            <v>Cabo de cobre de 70 mm², isolamento 0,6/1 kV - isolação EPR 90°C</v>
          </cell>
          <cell r="C2045" t="str">
            <v>m</v>
          </cell>
          <cell r="D2045">
            <v>24.88</v>
          </cell>
          <cell r="E2045">
            <v>5.69</v>
          </cell>
          <cell r="F2045">
            <v>30.57</v>
          </cell>
        </row>
        <row r="2046">
          <cell r="A2046" t="str">
            <v>390711</v>
          </cell>
          <cell r="B2046" t="str">
            <v>Cabo de cobre de 95 mm², isolamento 0,6/1 kV - isolação EPR 90°C</v>
          </cell>
          <cell r="C2046" t="str">
            <v>m</v>
          </cell>
          <cell r="D2046">
            <v>33.07</v>
          </cell>
          <cell r="E2046">
            <v>6.82</v>
          </cell>
          <cell r="F2046">
            <v>39.89</v>
          </cell>
        </row>
        <row r="2047">
          <cell r="A2047" t="str">
            <v>390712</v>
          </cell>
          <cell r="B2047" t="str">
            <v>Cabo de cobre de 120 mm², isolamento 0,6/1 kV - isolação EPR 90°C</v>
          </cell>
          <cell r="C2047" t="str">
            <v>m</v>
          </cell>
          <cell r="D2047">
            <v>42.75</v>
          </cell>
          <cell r="E2047">
            <v>7.96</v>
          </cell>
          <cell r="F2047">
            <v>50.71</v>
          </cell>
        </row>
        <row r="2048">
          <cell r="A2048" t="str">
            <v>390713</v>
          </cell>
          <cell r="B2048" t="str">
            <v>Cabo de cobre de 150 mm², isolamento 0,6/1 kV - isolação EPR 90°C</v>
          </cell>
          <cell r="C2048" t="str">
            <v>m</v>
          </cell>
          <cell r="D2048">
            <v>53.43</v>
          </cell>
          <cell r="E2048">
            <v>9.1</v>
          </cell>
          <cell r="F2048">
            <v>62.53</v>
          </cell>
        </row>
        <row r="2049">
          <cell r="A2049" t="str">
            <v>390714</v>
          </cell>
          <cell r="B2049" t="str">
            <v>Cabo de cobre de 185 mm², isolamento 0,6/1 kV - isolação EPR 90°C</v>
          </cell>
          <cell r="C2049" t="str">
            <v>m</v>
          </cell>
          <cell r="D2049">
            <v>63.99</v>
          </cell>
          <cell r="E2049">
            <v>10.23</v>
          </cell>
          <cell r="F2049">
            <v>74.22</v>
          </cell>
        </row>
        <row r="2050">
          <cell r="A2050" t="str">
            <v>390715</v>
          </cell>
          <cell r="B2050" t="str">
            <v>Cabo de cobre de 240 mm², isolamento 0,6/1 kV - isolação EPR 90°C</v>
          </cell>
          <cell r="C2050" t="str">
            <v>m</v>
          </cell>
          <cell r="D2050">
            <v>84.04</v>
          </cell>
          <cell r="E2050">
            <v>11.370000000000001</v>
          </cell>
          <cell r="F2050">
            <v>95.41</v>
          </cell>
        </row>
        <row r="2051">
          <cell r="A2051" t="str">
            <v>390716</v>
          </cell>
          <cell r="B2051" t="str">
            <v>Cabo de cobre de 300 mm², isolamento 0,6/1 kV - isolação EPR 90°C</v>
          </cell>
          <cell r="C2051" t="str">
            <v>m</v>
          </cell>
          <cell r="D2051">
            <v>110.64</v>
          </cell>
          <cell r="E2051">
            <v>12.51</v>
          </cell>
          <cell r="F2051">
            <v>123.15</v>
          </cell>
        </row>
        <row r="2052">
          <cell r="A2052" t="str">
            <v>390717</v>
          </cell>
          <cell r="B2052" t="str">
            <v>Cabo de cobre de 400 mm², isolamento 0,6/1 kV - isolação EPR 90°C</v>
          </cell>
          <cell r="C2052" t="str">
            <v>m</v>
          </cell>
          <cell r="D2052">
            <v>126.67</v>
          </cell>
          <cell r="E2052">
            <v>13.64</v>
          </cell>
          <cell r="F2052">
            <v>140.31</v>
          </cell>
        </row>
        <row r="2053">
          <cell r="A2053" t="str">
            <v>390718</v>
          </cell>
          <cell r="B2053" t="str">
            <v>Cabo de cobre de 500 mm², isolamento 0,6/1 kV - isolação EPR 90°C</v>
          </cell>
          <cell r="C2053" t="str">
            <v>m</v>
          </cell>
          <cell r="D2053">
            <v>173.45000000000002</v>
          </cell>
          <cell r="E2053">
            <v>14.780000000000001</v>
          </cell>
          <cell r="F2053">
            <v>188.23</v>
          </cell>
        </row>
        <row r="2054">
          <cell r="A2054" t="str">
            <v>390801</v>
          </cell>
          <cell r="B2054" t="str">
            <v>Cabo de cobre de 3x1,5 mm², isolamento 0,6/1 kV - isolação EPR 90°C</v>
          </cell>
          <cell r="C2054" t="str">
            <v>m</v>
          </cell>
          <cell r="D2054">
            <v>2.25</v>
          </cell>
          <cell r="E2054">
            <v>2.73</v>
          </cell>
          <cell r="F2054">
            <v>4.9800000000000004</v>
          </cell>
        </row>
        <row r="2055">
          <cell r="A2055" t="str">
            <v>390802</v>
          </cell>
          <cell r="B2055" t="str">
            <v>Cabo de cobre de 3x2,5 mm², isolamento 0,6/1 kV - isolação EPR 90°C</v>
          </cell>
          <cell r="C2055" t="str">
            <v>m</v>
          </cell>
          <cell r="D2055">
            <v>3.41</v>
          </cell>
          <cell r="E2055">
            <v>3.41</v>
          </cell>
          <cell r="F2055">
            <v>6.82</v>
          </cell>
        </row>
        <row r="2056">
          <cell r="A2056" t="str">
            <v>390803</v>
          </cell>
          <cell r="B2056" t="str">
            <v>Cabo de cobre de 3x4 mm², isolamento 0,6/1 kV - isolação EPR 90°C</v>
          </cell>
          <cell r="C2056" t="str">
            <v>m</v>
          </cell>
          <cell r="D2056">
            <v>4.95</v>
          </cell>
          <cell r="E2056">
            <v>4.09</v>
          </cell>
          <cell r="F2056">
            <v>9.0399999999999991</v>
          </cell>
        </row>
        <row r="2057">
          <cell r="A2057" t="str">
            <v>390804</v>
          </cell>
          <cell r="B2057" t="str">
            <v>Cabo de cobre de 3x6 mm², isolamento 0,6/1 kV - isolação EPR 90°C</v>
          </cell>
          <cell r="C2057" t="str">
            <v>m</v>
          </cell>
          <cell r="D2057">
            <v>7.25</v>
          </cell>
          <cell r="E2057">
            <v>4.7699999999999996</v>
          </cell>
          <cell r="F2057">
            <v>12.02</v>
          </cell>
        </row>
        <row r="2058">
          <cell r="A2058" t="str">
            <v>390805</v>
          </cell>
          <cell r="B2058" t="str">
            <v>Cabo de cobre de 3x10 mm², isolamento 0,6/1 kV - isolação EPR 90°C</v>
          </cell>
          <cell r="C2058" t="str">
            <v>m</v>
          </cell>
          <cell r="D2058">
            <v>12.01</v>
          </cell>
          <cell r="E2058">
            <v>5.46</v>
          </cell>
          <cell r="F2058">
            <v>17.47</v>
          </cell>
        </row>
        <row r="2059">
          <cell r="A2059" t="str">
            <v>390806</v>
          </cell>
          <cell r="B2059" t="str">
            <v>Cabo de cobre de 3x16 mm², isolamento 0,6/1 kV - isolação EPR 90°C</v>
          </cell>
          <cell r="C2059" t="str">
            <v>m</v>
          </cell>
          <cell r="D2059">
            <v>19.170000000000002</v>
          </cell>
          <cell r="E2059">
            <v>6.1400000000000006</v>
          </cell>
          <cell r="F2059">
            <v>25.310000000000002</v>
          </cell>
        </row>
        <row r="2060">
          <cell r="A2060" t="str">
            <v>390807</v>
          </cell>
          <cell r="B2060" t="str">
            <v>Cabo de cobre de 3x25 mm², isolamento 0,6/1 kV - isolação EPR 90°C</v>
          </cell>
          <cell r="C2060" t="str">
            <v>m</v>
          </cell>
          <cell r="D2060">
            <v>27.71</v>
          </cell>
          <cell r="E2060">
            <v>6.82</v>
          </cell>
          <cell r="F2060">
            <v>34.53</v>
          </cell>
        </row>
        <row r="2061">
          <cell r="A2061" t="str">
            <v>390808</v>
          </cell>
          <cell r="B2061" t="str">
            <v>Cabo de cobre de 3x35 mm², isolamento 0,6/1 kV - isolação EPR 90°C</v>
          </cell>
          <cell r="C2061" t="str">
            <v>m</v>
          </cell>
          <cell r="D2061">
            <v>39.24</v>
          </cell>
          <cell r="E2061">
            <v>6.82</v>
          </cell>
          <cell r="F2061">
            <v>46.06</v>
          </cell>
        </row>
        <row r="2062">
          <cell r="A2062" t="str">
            <v>390901</v>
          </cell>
          <cell r="B2062" t="str">
            <v>Conector terminal tipo BNC para cabo coaxial tipo RG 59</v>
          </cell>
          <cell r="C2062" t="str">
            <v>un</v>
          </cell>
          <cell r="D2062">
            <v>3.94</v>
          </cell>
          <cell r="E2062">
            <v>2.27</v>
          </cell>
          <cell r="F2062">
            <v>6.21</v>
          </cell>
        </row>
        <row r="2063">
          <cell r="A2063" t="str">
            <v>390902</v>
          </cell>
          <cell r="B2063" t="str">
            <v>Conector split-bolt para cabo de 25 mm², latão, simples</v>
          </cell>
          <cell r="C2063" t="str">
            <v>un</v>
          </cell>
          <cell r="D2063">
            <v>3.3200000000000003</v>
          </cell>
          <cell r="E2063">
            <v>2.27</v>
          </cell>
          <cell r="F2063">
            <v>5.59</v>
          </cell>
        </row>
        <row r="2064">
          <cell r="A2064" t="str">
            <v>390903</v>
          </cell>
          <cell r="B2064" t="str">
            <v>Conector de emenda tipo BNC, para cabo coaxial RG 59</v>
          </cell>
          <cell r="C2064" t="str">
            <v>un</v>
          </cell>
          <cell r="D2064">
            <v>2.91</v>
          </cell>
          <cell r="E2064">
            <v>2.27</v>
          </cell>
          <cell r="F2064">
            <v>5.18</v>
          </cell>
        </row>
        <row r="2065">
          <cell r="A2065" t="str">
            <v>390904</v>
          </cell>
          <cell r="B2065" t="str">
            <v>Conector split-bolt para cabo de 35 mm², latão, simples</v>
          </cell>
          <cell r="C2065" t="str">
            <v>un</v>
          </cell>
          <cell r="D2065">
            <v>3.52</v>
          </cell>
          <cell r="E2065">
            <v>2.27</v>
          </cell>
          <cell r="F2065">
            <v>5.79</v>
          </cell>
        </row>
        <row r="2066">
          <cell r="A2066" t="str">
            <v>390906</v>
          </cell>
          <cell r="B2066" t="str">
            <v>Conector split-bolt para cabo de 50 mm², latão, simples</v>
          </cell>
          <cell r="C2066" t="str">
            <v>un</v>
          </cell>
          <cell r="D2066">
            <v>4.47</v>
          </cell>
          <cell r="E2066">
            <v>2.27</v>
          </cell>
          <cell r="F2066">
            <v>6.74</v>
          </cell>
        </row>
        <row r="2067">
          <cell r="A2067" t="str">
            <v>390908</v>
          </cell>
          <cell r="B2067" t="str">
            <v>Conector split-bolt para cabo de 70 mm², latão, simples</v>
          </cell>
          <cell r="C2067" t="str">
            <v>un</v>
          </cell>
          <cell r="D2067">
            <v>6.97</v>
          </cell>
          <cell r="E2067">
            <v>2.27</v>
          </cell>
          <cell r="F2067">
            <v>9.24</v>
          </cell>
        </row>
        <row r="2068">
          <cell r="A2068" t="str">
            <v>390910</v>
          </cell>
          <cell r="B2068" t="str">
            <v>Conector split-bolt para cabo de 25 mm², latão, com rabicho</v>
          </cell>
          <cell r="C2068" t="str">
            <v>un</v>
          </cell>
          <cell r="D2068">
            <v>4.79</v>
          </cell>
          <cell r="E2068">
            <v>2.27</v>
          </cell>
          <cell r="F2068">
            <v>7.0600000000000005</v>
          </cell>
        </row>
        <row r="2069">
          <cell r="A2069" t="str">
            <v>390912</v>
          </cell>
          <cell r="B2069" t="str">
            <v>Conector split-bolt para cabo de 35 mm², latão, com rabicho</v>
          </cell>
          <cell r="C2069" t="str">
            <v>un</v>
          </cell>
          <cell r="D2069">
            <v>5.8100000000000005</v>
          </cell>
          <cell r="E2069">
            <v>2.27</v>
          </cell>
          <cell r="F2069">
            <v>8.08</v>
          </cell>
        </row>
        <row r="2070">
          <cell r="A2070" t="str">
            <v>390914</v>
          </cell>
          <cell r="B2070" t="str">
            <v>Conector split-bolt para cabo de 50 mm², latão, com rabicho</v>
          </cell>
          <cell r="C2070" t="str">
            <v>un</v>
          </cell>
          <cell r="D2070">
            <v>6.57</v>
          </cell>
          <cell r="E2070">
            <v>2.27</v>
          </cell>
          <cell r="F2070">
            <v>8.84</v>
          </cell>
        </row>
        <row r="2071">
          <cell r="A2071" t="str">
            <v>390916</v>
          </cell>
          <cell r="B2071" t="str">
            <v>Conector split-bolt para cabo de 70 mm², latão, com rabicho</v>
          </cell>
          <cell r="C2071" t="str">
            <v>un</v>
          </cell>
          <cell r="D2071">
            <v>9.43</v>
          </cell>
          <cell r="E2071">
            <v>2.27</v>
          </cell>
          <cell r="F2071">
            <v>11.700000000000001</v>
          </cell>
        </row>
        <row r="2072">
          <cell r="A2072" t="str">
            <v>390919</v>
          </cell>
          <cell r="B2072" t="str">
            <v>Conector de passagem com sistema de conexão por parafuso, para cabos de 10 até 35 mm², inclusive sistema de fixação</v>
          </cell>
          <cell r="C2072" t="str">
            <v>un</v>
          </cell>
          <cell r="D2072">
            <v>5.16</v>
          </cell>
          <cell r="E2072">
            <v>3.41</v>
          </cell>
          <cell r="F2072">
            <v>8.57</v>
          </cell>
        </row>
        <row r="2073">
          <cell r="A2073" t="str">
            <v>391001</v>
          </cell>
          <cell r="B2073" t="str">
            <v>Terminal de pressão/compressão para cabo de 300 mm²</v>
          </cell>
          <cell r="C2073" t="str">
            <v>un</v>
          </cell>
          <cell r="D2073">
            <v>20.41</v>
          </cell>
          <cell r="E2073">
            <v>4.55</v>
          </cell>
          <cell r="F2073">
            <v>24.96</v>
          </cell>
        </row>
        <row r="2074">
          <cell r="A2074" t="str">
            <v>391005</v>
          </cell>
          <cell r="B2074" t="str">
            <v>Terminal de compressão para cabo de 2,5 mm²</v>
          </cell>
          <cell r="C2074" t="str">
            <v>un</v>
          </cell>
          <cell r="D2074">
            <v>0.35000000000000003</v>
          </cell>
          <cell r="E2074">
            <v>1.82</v>
          </cell>
          <cell r="F2074">
            <v>2.17</v>
          </cell>
        </row>
        <row r="2075">
          <cell r="A2075" t="str">
            <v>391006</v>
          </cell>
          <cell r="B2075" t="str">
            <v>Terminal de pressão/compressão para cabo de 6 até 10 mm²</v>
          </cell>
          <cell r="C2075" t="str">
            <v>un</v>
          </cell>
          <cell r="D2075">
            <v>2.15</v>
          </cell>
          <cell r="E2075">
            <v>3.41</v>
          </cell>
          <cell r="F2075">
            <v>5.5600000000000005</v>
          </cell>
        </row>
        <row r="2076">
          <cell r="A2076" t="str">
            <v>391008</v>
          </cell>
          <cell r="B2076" t="str">
            <v>Terminal de pressão/compressão para cabo de 16 mm²</v>
          </cell>
          <cell r="C2076" t="str">
            <v>un</v>
          </cell>
          <cell r="D2076">
            <v>2.64</v>
          </cell>
          <cell r="E2076">
            <v>3.41</v>
          </cell>
          <cell r="F2076">
            <v>6.05</v>
          </cell>
        </row>
        <row r="2077">
          <cell r="A2077" t="str">
            <v>391012</v>
          </cell>
          <cell r="B2077" t="str">
            <v>Terminal de pressão/compressão para cabo de 25 mm²</v>
          </cell>
          <cell r="C2077" t="str">
            <v>un</v>
          </cell>
          <cell r="D2077">
            <v>2.7800000000000002</v>
          </cell>
          <cell r="E2077">
            <v>3.41</v>
          </cell>
          <cell r="F2077">
            <v>6.19</v>
          </cell>
        </row>
        <row r="2078">
          <cell r="A2078" t="str">
            <v>391013</v>
          </cell>
          <cell r="B2078" t="str">
            <v>Terminal de pressão/compressão para cabo de 35 mm²</v>
          </cell>
          <cell r="C2078" t="str">
            <v>un</v>
          </cell>
          <cell r="D2078">
            <v>2.87</v>
          </cell>
          <cell r="E2078">
            <v>3.41</v>
          </cell>
          <cell r="F2078">
            <v>6.28</v>
          </cell>
        </row>
        <row r="2079">
          <cell r="A2079" t="str">
            <v>391016</v>
          </cell>
          <cell r="B2079" t="str">
            <v>Terminal de pressão/compressão para cabo de 50 mm²</v>
          </cell>
          <cell r="C2079" t="str">
            <v>un</v>
          </cell>
          <cell r="D2079">
            <v>3.95</v>
          </cell>
          <cell r="E2079">
            <v>3.41</v>
          </cell>
          <cell r="F2079">
            <v>7.36</v>
          </cell>
        </row>
        <row r="2080">
          <cell r="A2080" t="str">
            <v>391020</v>
          </cell>
          <cell r="B2080" t="str">
            <v>Terminal de pressão/compressão para cabo de 70 mm²</v>
          </cell>
          <cell r="C2080" t="str">
            <v>un</v>
          </cell>
          <cell r="D2080">
            <v>4.17</v>
          </cell>
          <cell r="E2080">
            <v>3.41</v>
          </cell>
          <cell r="F2080">
            <v>7.58</v>
          </cell>
        </row>
        <row r="2081">
          <cell r="A2081" t="str">
            <v>391024</v>
          </cell>
          <cell r="B2081" t="str">
            <v>Terminal de pressão/compressão para cabo de 95 mm²</v>
          </cell>
          <cell r="C2081" t="str">
            <v>un</v>
          </cell>
          <cell r="D2081">
            <v>6.55</v>
          </cell>
          <cell r="E2081">
            <v>3.41</v>
          </cell>
          <cell r="F2081">
            <v>9.9600000000000009</v>
          </cell>
        </row>
        <row r="2082">
          <cell r="A2082" t="str">
            <v>391025</v>
          </cell>
          <cell r="B2082" t="str">
            <v>Terminal de pressão/compressão para cabo de 150 mm²</v>
          </cell>
          <cell r="C2082" t="str">
            <v>un</v>
          </cell>
          <cell r="D2082">
            <v>8.9700000000000006</v>
          </cell>
          <cell r="E2082">
            <v>4.55</v>
          </cell>
          <cell r="F2082">
            <v>13.52</v>
          </cell>
        </row>
        <row r="2083">
          <cell r="A2083" t="str">
            <v>391026</v>
          </cell>
          <cell r="B2083" t="str">
            <v>Terminal de pressão/compressão para cabo de 120 mm²</v>
          </cell>
          <cell r="C2083" t="str">
            <v>un</v>
          </cell>
          <cell r="D2083">
            <v>9.42</v>
          </cell>
          <cell r="E2083">
            <v>4.55</v>
          </cell>
          <cell r="F2083">
            <v>13.97</v>
          </cell>
        </row>
        <row r="2084">
          <cell r="A2084" t="str">
            <v>391028</v>
          </cell>
          <cell r="B2084" t="str">
            <v>Terminal de pressão/compressão para cabo de 185 mm²</v>
          </cell>
          <cell r="C2084" t="str">
            <v>un</v>
          </cell>
          <cell r="D2084">
            <v>11.21</v>
          </cell>
          <cell r="E2084">
            <v>4.55</v>
          </cell>
          <cell r="F2084">
            <v>15.76</v>
          </cell>
        </row>
        <row r="2085">
          <cell r="A2085" t="str">
            <v>391030</v>
          </cell>
          <cell r="B2085" t="str">
            <v>Terminal de pressão/compressão para cabo de 240 mm²</v>
          </cell>
          <cell r="C2085" t="str">
            <v>un</v>
          </cell>
          <cell r="D2085">
            <v>13.21</v>
          </cell>
          <cell r="E2085">
            <v>4.55</v>
          </cell>
          <cell r="F2085">
            <v>17.760000000000002</v>
          </cell>
        </row>
        <row r="2086">
          <cell r="A2086" t="str">
            <v>391102</v>
          </cell>
          <cell r="B2086" t="str">
            <v>Cabo telefônico CI, com 10 pares de 0,50 mm, para centrais telefônicas, equipamentos e rede interna</v>
          </cell>
          <cell r="C2086" t="str">
            <v>m</v>
          </cell>
          <cell r="D2086">
            <v>2.73</v>
          </cell>
          <cell r="E2086">
            <v>3.41</v>
          </cell>
          <cell r="F2086">
            <v>6.1400000000000006</v>
          </cell>
        </row>
        <row r="2087">
          <cell r="A2087" t="str">
            <v>391104</v>
          </cell>
          <cell r="B2087" t="str">
            <v>Cabo telefônico CI, com 20 pares de 0,50 mm, para centrais telefônicas, equipamentos e rede interna</v>
          </cell>
          <cell r="C2087" t="str">
            <v>m</v>
          </cell>
          <cell r="D2087">
            <v>4.82</v>
          </cell>
          <cell r="E2087">
            <v>3.41</v>
          </cell>
          <cell r="F2087">
            <v>8.23</v>
          </cell>
        </row>
        <row r="2088">
          <cell r="A2088" t="str">
            <v>391108</v>
          </cell>
          <cell r="B2088" t="str">
            <v>Cabo telefônico CI, com 50 pares de 0,50 mm, para centrais telefônicas, equipamentos e rede interna</v>
          </cell>
          <cell r="C2088" t="str">
            <v>m</v>
          </cell>
          <cell r="D2088">
            <v>11.66</v>
          </cell>
          <cell r="E2088">
            <v>3.41</v>
          </cell>
          <cell r="F2088">
            <v>15.07</v>
          </cell>
        </row>
        <row r="2089">
          <cell r="A2089" t="str">
            <v>391109</v>
          </cell>
          <cell r="B2089" t="str">
            <v>Fio telefônico tipo FI-60, para ligação de aparelhos telefônicos</v>
          </cell>
          <cell r="C2089" t="str">
            <v>m</v>
          </cell>
          <cell r="D2089">
            <v>0.26</v>
          </cell>
          <cell r="E2089">
            <v>1.82</v>
          </cell>
          <cell r="F2089">
            <v>2.08</v>
          </cell>
        </row>
        <row r="2090">
          <cell r="A2090" t="str">
            <v>391111</v>
          </cell>
          <cell r="B2090" t="str">
            <v>Fio telefônico externo tipo FE-160</v>
          </cell>
          <cell r="C2090" t="str">
            <v>m</v>
          </cell>
          <cell r="D2090">
            <v>0.93</v>
          </cell>
          <cell r="E2090">
            <v>6.82</v>
          </cell>
          <cell r="F2090">
            <v>7.75</v>
          </cell>
        </row>
        <row r="2091">
          <cell r="A2091" t="str">
            <v>391112</v>
          </cell>
          <cell r="B2091" t="str">
            <v>Cabo telefônico CTP-APL-SN, com 10 pares de 0,50 mm, para cotos de transição em caixas e entradas</v>
          </cell>
          <cell r="C2091" t="str">
            <v>m</v>
          </cell>
          <cell r="D2091">
            <v>3.56</v>
          </cell>
          <cell r="E2091">
            <v>2.73</v>
          </cell>
          <cell r="F2091">
            <v>6.29</v>
          </cell>
        </row>
        <row r="2092">
          <cell r="A2092" t="str">
            <v>391119</v>
          </cell>
          <cell r="B2092" t="str">
            <v>Cabo telefônico CCE-APL, com 4 pares de 0,50 mm, para conexões em rede externa</v>
          </cell>
          <cell r="C2092" t="str">
            <v>m</v>
          </cell>
          <cell r="D2092">
            <v>1.58</v>
          </cell>
          <cell r="E2092">
            <v>2.27</v>
          </cell>
          <cell r="F2092">
            <v>3.85</v>
          </cell>
        </row>
        <row r="2093">
          <cell r="A2093" t="str">
            <v>391120</v>
          </cell>
          <cell r="B2093" t="str">
            <v>Cabo telefônico secundário de distribuição CTP-APL, com 10 pares de 0,50 mm, para rede externa</v>
          </cell>
          <cell r="C2093" t="str">
            <v>m</v>
          </cell>
          <cell r="D2093">
            <v>3.18</v>
          </cell>
          <cell r="E2093">
            <v>2.73</v>
          </cell>
          <cell r="F2093">
            <v>5.91</v>
          </cell>
        </row>
        <row r="2094">
          <cell r="A2094" t="str">
            <v>391121</v>
          </cell>
          <cell r="B2094" t="str">
            <v>Cabo telefônico secundário de distribuição CTP-APL, com 20 pares de 0,50 mm, para rede externa</v>
          </cell>
          <cell r="C2094" t="str">
            <v>m</v>
          </cell>
          <cell r="D2094">
            <v>5.08</v>
          </cell>
          <cell r="E2094">
            <v>2.95</v>
          </cell>
          <cell r="F2094">
            <v>8.0299999999999994</v>
          </cell>
        </row>
        <row r="2095">
          <cell r="A2095" t="str">
            <v>391123</v>
          </cell>
          <cell r="B2095" t="str">
            <v>Cabo telefônico secundário de distribuição CTP-APL, com 50 pares de 0,50 mm, para rede externa</v>
          </cell>
          <cell r="C2095" t="str">
            <v>m</v>
          </cell>
          <cell r="D2095">
            <v>10.66</v>
          </cell>
          <cell r="E2095">
            <v>3.63</v>
          </cell>
          <cell r="F2095">
            <v>14.290000000000001</v>
          </cell>
        </row>
        <row r="2096">
          <cell r="A2096" t="str">
            <v>391124</v>
          </cell>
          <cell r="B2096" t="str">
            <v>Cabo telefônico secundário de distribuição CTP-APL, com 100 pares de 0,50 mm, para rede externa</v>
          </cell>
          <cell r="C2096" t="str">
            <v>m</v>
          </cell>
          <cell r="D2096">
            <v>19.579999999999998</v>
          </cell>
          <cell r="E2096">
            <v>4.7699999999999996</v>
          </cell>
          <cell r="F2096">
            <v>24.35</v>
          </cell>
        </row>
        <row r="2097">
          <cell r="A2097" t="str">
            <v>391127</v>
          </cell>
          <cell r="B2097" t="str">
            <v>Cabo telefônico secundário de distribuição CTP-APL-G, com 10 pares de 0,50 mm, para rede subterrânea</v>
          </cell>
          <cell r="C2097" t="str">
            <v>m</v>
          </cell>
          <cell r="D2097">
            <v>4.8600000000000003</v>
          </cell>
          <cell r="E2097">
            <v>2.73</v>
          </cell>
          <cell r="F2097">
            <v>7.59</v>
          </cell>
        </row>
        <row r="2098">
          <cell r="A2098" t="str">
            <v>391128</v>
          </cell>
          <cell r="B2098" t="str">
            <v>Cabo telefônico secundário de distribuição CTP-APL-G, com 20 pares de 0,50 mm, para rede subterrânea</v>
          </cell>
          <cell r="C2098" t="str">
            <v>m</v>
          </cell>
          <cell r="D2098">
            <v>7.49</v>
          </cell>
          <cell r="E2098">
            <v>2.95</v>
          </cell>
          <cell r="F2098">
            <v>10.44</v>
          </cell>
        </row>
        <row r="2099">
          <cell r="A2099" t="str">
            <v>391130</v>
          </cell>
          <cell r="B2099" t="str">
            <v>Cabo telefônico secundário de distribuição CTP-APL-G, com 50 pares de 0,50 mm, para rede subterrânea</v>
          </cell>
          <cell r="C2099" t="str">
            <v>m</v>
          </cell>
          <cell r="D2099">
            <v>14.89</v>
          </cell>
          <cell r="E2099">
            <v>3.63</v>
          </cell>
          <cell r="F2099">
            <v>18.52</v>
          </cell>
        </row>
        <row r="2100">
          <cell r="A2100" t="str">
            <v>391140</v>
          </cell>
          <cell r="B2100" t="str">
            <v>Cabo telefônico secundário de distribuição CTP-APL, com 10 pares de 0,65 mm, para rede externa</v>
          </cell>
          <cell r="C2100" t="str">
            <v>m</v>
          </cell>
          <cell r="D2100">
            <v>4.37</v>
          </cell>
          <cell r="E2100">
            <v>2.73</v>
          </cell>
          <cell r="F2100">
            <v>7.1000000000000005</v>
          </cell>
        </row>
        <row r="2101">
          <cell r="A2101" t="str">
            <v>391141</v>
          </cell>
          <cell r="B2101" t="str">
            <v>Cabo telefônico secundário de distribuição CTP-APL, com 20 pares de 0,65 mm, para rede externa</v>
          </cell>
          <cell r="C2101" t="str">
            <v>m</v>
          </cell>
          <cell r="D2101">
            <v>6.83</v>
          </cell>
          <cell r="E2101">
            <v>2.95</v>
          </cell>
          <cell r="F2101">
            <v>9.7799999999999994</v>
          </cell>
        </row>
        <row r="2102">
          <cell r="A2102" t="str">
            <v>391143</v>
          </cell>
          <cell r="B2102" t="str">
            <v>Cabo telefônico secundário de distribuição CTP-APL, com 50 pares de 0,65 mm, para rede externa</v>
          </cell>
          <cell r="C2102" t="str">
            <v>m</v>
          </cell>
          <cell r="D2102">
            <v>14.540000000000001</v>
          </cell>
          <cell r="E2102">
            <v>3.63</v>
          </cell>
          <cell r="F2102">
            <v>18.170000000000002</v>
          </cell>
        </row>
        <row r="2103">
          <cell r="A2103" t="str">
            <v>391201</v>
          </cell>
          <cell r="B2103" t="str">
            <v>Cabo de cobre flexível ´PP´ 3x1,5 mm², isolamento 750 V - isolação em PVC 70°C</v>
          </cell>
          <cell r="C2103" t="str">
            <v>m</v>
          </cell>
          <cell r="D2103">
            <v>2.0699999999999998</v>
          </cell>
          <cell r="E2103">
            <v>2.73</v>
          </cell>
          <cell r="F2103">
            <v>4.8</v>
          </cell>
        </row>
        <row r="2104">
          <cell r="A2104" t="str">
            <v>391205</v>
          </cell>
          <cell r="B2104" t="str">
            <v>Cabo de cobre flexível ´PP´ 3x2,5 mm², isolamento 750 V - isolação em PVC 70°C</v>
          </cell>
          <cell r="C2104" t="str">
            <v>m</v>
          </cell>
          <cell r="D2104">
            <v>3.19</v>
          </cell>
          <cell r="E2104">
            <v>3.41</v>
          </cell>
          <cell r="F2104">
            <v>6.6000000000000005</v>
          </cell>
        </row>
        <row r="2105">
          <cell r="A2105" t="str">
            <v>391206</v>
          </cell>
          <cell r="B2105" t="str">
            <v>Cabo de cobre flexível ´PP´ 3x4 mm², isolamento 750 V - isolação em PVC 70°C</v>
          </cell>
          <cell r="C2105" t="str">
            <v>m</v>
          </cell>
          <cell r="D2105">
            <v>5.2700000000000005</v>
          </cell>
          <cell r="E2105">
            <v>4.09</v>
          </cell>
          <cell r="F2105">
            <v>9.36</v>
          </cell>
        </row>
        <row r="2106">
          <cell r="A2106" t="str">
            <v>391207</v>
          </cell>
          <cell r="B2106" t="str">
            <v>Cabo de cobre flexível ´PP´ 3x6 mm², isolamento 750 V - isolação em PVC 70°C</v>
          </cell>
          <cell r="C2106" t="str">
            <v>m</v>
          </cell>
          <cell r="D2106">
            <v>7.18</v>
          </cell>
          <cell r="E2106">
            <v>4.7699999999999996</v>
          </cell>
          <cell r="F2106">
            <v>11.950000000000001</v>
          </cell>
        </row>
        <row r="2107">
          <cell r="A2107" t="str">
            <v>391208</v>
          </cell>
          <cell r="B2107" t="str">
            <v>Cabo de cobre flexível ´PP´ 3x10 mm², isolamento 750 V - isolação em PVC 70°C</v>
          </cell>
          <cell r="C2107" t="str">
            <v>m</v>
          </cell>
          <cell r="D2107">
            <v>10.44</v>
          </cell>
          <cell r="E2107">
            <v>5.46</v>
          </cell>
          <cell r="F2107">
            <v>15.9</v>
          </cell>
        </row>
        <row r="2108">
          <cell r="A2108" t="str">
            <v>391212</v>
          </cell>
          <cell r="B2108" t="str">
            <v>Cabo de cobre flexível ´PP´ 2x1,5 mm², isolamento 750 V - isolação em PVC 70°C</v>
          </cell>
          <cell r="C2108" t="str">
            <v>m</v>
          </cell>
          <cell r="D2108">
            <v>1.5</v>
          </cell>
          <cell r="E2108">
            <v>1.82</v>
          </cell>
          <cell r="F2108">
            <v>3.3200000000000003</v>
          </cell>
        </row>
        <row r="2109">
          <cell r="A2109" t="str">
            <v>391213</v>
          </cell>
          <cell r="B2109" t="str">
            <v>Cabo de cobre flexível ´PP´ 2x2,5 mm², isolamento 750 V - isolação em PVC 70°C</v>
          </cell>
          <cell r="C2109" t="str">
            <v>m</v>
          </cell>
          <cell r="D2109">
            <v>2.31</v>
          </cell>
          <cell r="E2109">
            <v>2.27</v>
          </cell>
          <cell r="F2109">
            <v>4.58</v>
          </cell>
        </row>
        <row r="2110">
          <cell r="A2110" t="str">
            <v>391223</v>
          </cell>
          <cell r="B2110" t="str">
            <v>Cabo de cobre flexível ´PP´ 4x6 mm², isolamento 750 V - isolação em PVC 70°C</v>
          </cell>
          <cell r="C2110" t="str">
            <v>m</v>
          </cell>
          <cell r="D2110">
            <v>9.68</v>
          </cell>
          <cell r="E2110">
            <v>6.37</v>
          </cell>
          <cell r="F2110">
            <v>16.05</v>
          </cell>
        </row>
        <row r="2111">
          <cell r="A2111" t="str">
            <v>391224</v>
          </cell>
          <cell r="B2111" t="str">
            <v>Cabo de cobre flexível ´PP´ 4x10 mm², isolamento 750 V - isolação em PVC 70°C</v>
          </cell>
          <cell r="C2111" t="str">
            <v>m</v>
          </cell>
          <cell r="D2111">
            <v>13.61</v>
          </cell>
          <cell r="E2111">
            <v>5</v>
          </cell>
          <cell r="F2111">
            <v>18.61</v>
          </cell>
        </row>
        <row r="2112">
          <cell r="A2112" t="str">
            <v>391250</v>
          </cell>
          <cell r="B2112" t="str">
            <v>Cabo de cobre resistente ao fogo de 2 x 2,5 mm² - isolamento de 450/750 V</v>
          </cell>
          <cell r="C2112" t="str">
            <v>m</v>
          </cell>
          <cell r="D2112">
            <v>1.87</v>
          </cell>
          <cell r="E2112">
            <v>2.27</v>
          </cell>
          <cell r="F2112">
            <v>4.1399999999999997</v>
          </cell>
        </row>
        <row r="2113">
          <cell r="A2113" t="str">
            <v>391401</v>
          </cell>
          <cell r="B2113" t="str">
            <v>Cabo de alumínio nu com alma de aço CAA, 1/0 AWG - Raven</v>
          </cell>
          <cell r="C2113" t="str">
            <v>m</v>
          </cell>
          <cell r="D2113">
            <v>2.83</v>
          </cell>
          <cell r="E2113">
            <v>3.39</v>
          </cell>
          <cell r="F2113">
            <v>6.22</v>
          </cell>
        </row>
        <row r="2114">
          <cell r="A2114" t="str">
            <v>391405</v>
          </cell>
          <cell r="B2114" t="str">
            <v>Cabo de alumínio nu com alma de aço CAA, 4 AWG - Swan</v>
          </cell>
          <cell r="C2114" t="str">
            <v>m</v>
          </cell>
          <cell r="D2114">
            <v>1.1200000000000001</v>
          </cell>
          <cell r="E2114">
            <v>3.39</v>
          </cell>
          <cell r="F2114">
            <v>4.51</v>
          </cell>
        </row>
        <row r="2115">
          <cell r="A2115" t="str">
            <v>391504</v>
          </cell>
          <cell r="B2115" t="str">
            <v>Cabo de alumínio nu sem alma de aço CA, 2 AWG - Iris</v>
          </cell>
          <cell r="C2115" t="str">
            <v>m</v>
          </cell>
          <cell r="D2115">
            <v>1.31</v>
          </cell>
          <cell r="E2115">
            <v>3.39</v>
          </cell>
          <cell r="F2115">
            <v>4.7</v>
          </cell>
        </row>
        <row r="2116">
          <cell r="A2116" t="str">
            <v>391507</v>
          </cell>
          <cell r="B2116" t="str">
            <v>Cabo de alumínio nu sem alma de aço CA, 2/0 AWG - Aster</v>
          </cell>
          <cell r="C2116" t="str">
            <v>m</v>
          </cell>
          <cell r="D2116">
            <v>2.63</v>
          </cell>
          <cell r="E2116">
            <v>3.39</v>
          </cell>
          <cell r="F2116">
            <v>6.0200000000000005</v>
          </cell>
        </row>
        <row r="2117">
          <cell r="A2117" t="str">
            <v>391601</v>
          </cell>
          <cell r="B2117" t="str">
            <v>Cabo de cobre 3x2,5 mm², isolamento 750 V - isolação em borracha de silicone 200°C</v>
          </cell>
          <cell r="C2117" t="str">
            <v>m</v>
          </cell>
          <cell r="D2117">
            <v>9.68</v>
          </cell>
          <cell r="E2117">
            <v>1.82</v>
          </cell>
          <cell r="F2117">
            <v>11.5</v>
          </cell>
        </row>
        <row r="2118">
          <cell r="A2118" t="str">
            <v>391801</v>
          </cell>
          <cell r="B2118" t="str">
            <v>Cabo coaxial tipo RG 59</v>
          </cell>
          <cell r="C2118" t="str">
            <v>m</v>
          </cell>
          <cell r="D2118">
            <v>2.38</v>
          </cell>
          <cell r="E2118">
            <v>1.93</v>
          </cell>
          <cell r="F2118">
            <v>4.3099999999999996</v>
          </cell>
        </row>
        <row r="2119">
          <cell r="A2119" t="str">
            <v>391802</v>
          </cell>
          <cell r="B2119" t="str">
            <v>Cabo para rede 24 AWG com 4 pares, categoria 5</v>
          </cell>
          <cell r="C2119" t="str">
            <v>m</v>
          </cell>
          <cell r="D2119">
            <v>1.21</v>
          </cell>
          <cell r="E2119">
            <v>2.5</v>
          </cell>
          <cell r="F2119">
            <v>3.71</v>
          </cell>
        </row>
        <row r="2120">
          <cell r="A2120" t="str">
            <v>391807</v>
          </cell>
          <cell r="B2120" t="str">
            <v>Cabo coaxial tipo RGC 59</v>
          </cell>
          <cell r="C2120" t="str">
            <v>m</v>
          </cell>
          <cell r="D2120">
            <v>1.42</v>
          </cell>
          <cell r="E2120">
            <v>1.93</v>
          </cell>
          <cell r="F2120">
            <v>3.35</v>
          </cell>
        </row>
        <row r="2121">
          <cell r="A2121" t="str">
            <v>391808</v>
          </cell>
          <cell r="B2121" t="str">
            <v>Cabo para rede 24 AWG com 4 pares, categoria 6</v>
          </cell>
          <cell r="C2121" t="str">
            <v>m</v>
          </cell>
          <cell r="D2121">
            <v>1.92</v>
          </cell>
          <cell r="E2121">
            <v>2.5</v>
          </cell>
          <cell r="F2121">
            <v>4.42</v>
          </cell>
        </row>
        <row r="2122">
          <cell r="A2122" t="str">
            <v>391809</v>
          </cell>
          <cell r="B2122" t="str">
            <v>Cabo coaxial tipo RG 11</v>
          </cell>
          <cell r="C2122" t="str">
            <v>m</v>
          </cell>
          <cell r="D2122">
            <v>6.5200000000000005</v>
          </cell>
          <cell r="E2122">
            <v>2.5</v>
          </cell>
          <cell r="F2122">
            <v>9.02</v>
          </cell>
        </row>
        <row r="2123">
          <cell r="A2123" t="str">
            <v>391810</v>
          </cell>
          <cell r="B2123" t="str">
            <v>Cabo coaxial tipo RG 6</v>
          </cell>
          <cell r="C2123" t="str">
            <v>m</v>
          </cell>
          <cell r="D2123">
            <v>1.03</v>
          </cell>
          <cell r="E2123">
            <v>2.5</v>
          </cell>
          <cell r="F2123">
            <v>3.5300000000000002</v>
          </cell>
        </row>
        <row r="2124">
          <cell r="A2124" t="str">
            <v>391811</v>
          </cell>
          <cell r="B2124" t="str">
            <v>Cabo coaxial tipo RGC 06</v>
          </cell>
          <cell r="C2124" t="str">
            <v>m</v>
          </cell>
          <cell r="D2124">
            <v>1.68</v>
          </cell>
          <cell r="E2124">
            <v>2.5</v>
          </cell>
          <cell r="F2124">
            <v>4.18</v>
          </cell>
        </row>
        <row r="2125">
          <cell r="A2125" t="str">
            <v>391812</v>
          </cell>
          <cell r="B2125" t="str">
            <v>Cabo para rede U/UTP 23 AWG com 4 pares - categoria 6A</v>
          </cell>
          <cell r="C2125" t="str">
            <v>m</v>
          </cell>
          <cell r="D2125">
            <v>6.63</v>
          </cell>
          <cell r="E2125">
            <v>2.5</v>
          </cell>
          <cell r="F2125">
            <v>9.1300000000000008</v>
          </cell>
        </row>
        <row r="2126">
          <cell r="A2126" t="str">
            <v>392001</v>
          </cell>
          <cell r="B2126" t="str">
            <v>Recolocação de condutor aparente com diâmetro externo até 6,5 mm</v>
          </cell>
          <cell r="C2126" t="str">
            <v>m</v>
          </cell>
          <cell r="D2126">
            <v>0</v>
          </cell>
          <cell r="E2126">
            <v>3.39</v>
          </cell>
          <cell r="F2126">
            <v>3.39</v>
          </cell>
        </row>
        <row r="2127">
          <cell r="A2127" t="str">
            <v>392002</v>
          </cell>
          <cell r="B2127" t="str">
            <v>Conector prensa-cabo de 3/4´</v>
          </cell>
          <cell r="C2127" t="str">
            <v>un</v>
          </cell>
          <cell r="D2127">
            <v>4.09</v>
          </cell>
          <cell r="E2127">
            <v>3.79</v>
          </cell>
          <cell r="F2127">
            <v>7.88</v>
          </cell>
        </row>
        <row r="2128">
          <cell r="A2128" t="str">
            <v>392003</v>
          </cell>
          <cell r="B2128" t="str">
            <v>Recolocação de condutor aparente com diâmetro externo acima de 6,5 mm</v>
          </cell>
          <cell r="C2128" t="str">
            <v>m</v>
          </cell>
          <cell r="D2128">
            <v>0</v>
          </cell>
          <cell r="E2128">
            <v>6.78</v>
          </cell>
          <cell r="F2128">
            <v>6.78</v>
          </cell>
        </row>
        <row r="2129">
          <cell r="A2129" t="str">
            <v>392502</v>
          </cell>
          <cell r="B2129" t="str">
            <v>Cabo de cobre de 35 mm², tensão de isolamento 15/25 kV - isolação EPR 105</v>
          </cell>
          <cell r="C2129" t="str">
            <v>m</v>
          </cell>
          <cell r="D2129">
            <v>29.28</v>
          </cell>
          <cell r="E2129">
            <v>0.68</v>
          </cell>
          <cell r="F2129">
            <v>29.96</v>
          </cell>
        </row>
        <row r="2130">
          <cell r="A2130" t="str">
            <v>392503</v>
          </cell>
          <cell r="B2130" t="str">
            <v>Cabo de cobre de 50 mm², tensão de isolamento 15/25 kV - isolação EPR 105</v>
          </cell>
          <cell r="C2130" t="str">
            <v>m</v>
          </cell>
          <cell r="D2130">
            <v>34.36</v>
          </cell>
          <cell r="E2130">
            <v>0.68</v>
          </cell>
          <cell r="F2130">
            <v>35.04</v>
          </cell>
        </row>
        <row r="2131">
          <cell r="A2131" t="str">
            <v>392601</v>
          </cell>
          <cell r="B2131" t="str">
            <v>Cabo de cobre flexível de 1,5 mm², isolamento 0,6/1 kV - 90°C - baixa emissão de fumaça e gases</v>
          </cell>
          <cell r="C2131" t="str">
            <v>m</v>
          </cell>
          <cell r="D2131">
            <v>0.91</v>
          </cell>
          <cell r="E2131">
            <v>0.91</v>
          </cell>
          <cell r="F2131">
            <v>1.82</v>
          </cell>
        </row>
        <row r="2132">
          <cell r="A2132" t="str">
            <v>392602</v>
          </cell>
          <cell r="B2132" t="str">
            <v>Cabo de cobre flexível de 2,5 mm², isolamento 0,6/1 kV - 90°C - baixa emissão de fumaça e gases</v>
          </cell>
          <cell r="C2132" t="str">
            <v>m</v>
          </cell>
          <cell r="D2132">
            <v>1.61</v>
          </cell>
          <cell r="E2132">
            <v>1.1399999999999999</v>
          </cell>
          <cell r="F2132">
            <v>2.75</v>
          </cell>
        </row>
        <row r="2133">
          <cell r="A2133" t="str">
            <v>392603</v>
          </cell>
          <cell r="B2133" t="str">
            <v>Cabo de cobre flexível de 4 mm², isolamento 0,6/1 kV - 90°C - baixa emissão de fumaça e gases</v>
          </cell>
          <cell r="C2133" t="str">
            <v>m</v>
          </cell>
          <cell r="D2133">
            <v>2.17</v>
          </cell>
          <cell r="E2133">
            <v>1.36</v>
          </cell>
          <cell r="F2133">
            <v>3.5300000000000002</v>
          </cell>
        </row>
        <row r="2134">
          <cell r="A2134" t="str">
            <v>392604</v>
          </cell>
          <cell r="B2134" t="str">
            <v>Cabo de cobre flexível de 6 mm², isolamento 0,6/1 kV - 90°C - baixa emissão de fumaça e gases</v>
          </cell>
          <cell r="C2134" t="str">
            <v>m</v>
          </cell>
          <cell r="D2134">
            <v>3.0300000000000002</v>
          </cell>
          <cell r="E2134">
            <v>1.59</v>
          </cell>
          <cell r="F2134">
            <v>4.62</v>
          </cell>
        </row>
        <row r="2135">
          <cell r="A2135" t="str">
            <v>392605</v>
          </cell>
          <cell r="B2135" t="str">
            <v>Cabo de cobre flexível de 10 mm², isolamento 0,6/1 kV - 90°C - baixa emissão de fumaça e gases</v>
          </cell>
          <cell r="C2135" t="str">
            <v>m</v>
          </cell>
          <cell r="D2135">
            <v>4.6500000000000004</v>
          </cell>
          <cell r="E2135">
            <v>1.82</v>
          </cell>
          <cell r="F2135">
            <v>6.47</v>
          </cell>
        </row>
        <row r="2136">
          <cell r="A2136" t="str">
            <v>392606</v>
          </cell>
          <cell r="B2136" t="str">
            <v>Cabo de cobre flexível de 16 mm², isolamento 0,6/1 kV - 90°C - baixa emissão de fumaça e gases</v>
          </cell>
          <cell r="C2136" t="str">
            <v>m</v>
          </cell>
          <cell r="D2136">
            <v>7.03</v>
          </cell>
          <cell r="E2136">
            <v>2.0499999999999998</v>
          </cell>
          <cell r="F2136">
            <v>9.08</v>
          </cell>
        </row>
        <row r="2137">
          <cell r="A2137" t="str">
            <v>392607</v>
          </cell>
          <cell r="B2137" t="str">
            <v>Cabo de cobre flexível de 25 mm², isolamento 0,6/1 kV - 90°C - baixa emissão de fumaça e gases</v>
          </cell>
          <cell r="C2137" t="str">
            <v>m</v>
          </cell>
          <cell r="D2137">
            <v>10.55</v>
          </cell>
          <cell r="E2137">
            <v>2.27</v>
          </cell>
          <cell r="F2137">
            <v>12.82</v>
          </cell>
        </row>
        <row r="2138">
          <cell r="A2138" t="str">
            <v>392608</v>
          </cell>
          <cell r="B2138" t="str">
            <v>Cabo de cobre flexível de 35 mm², isolamento 0,6/1 kV - 90°C - baixa emissão de fumaça e gases</v>
          </cell>
          <cell r="C2138" t="str">
            <v>m</v>
          </cell>
          <cell r="D2138">
            <v>13.8</v>
          </cell>
          <cell r="E2138">
            <v>3.41</v>
          </cell>
          <cell r="F2138">
            <v>17.21</v>
          </cell>
        </row>
        <row r="2139">
          <cell r="A2139" t="str">
            <v>392609</v>
          </cell>
          <cell r="B2139" t="str">
            <v>Cabo de cobre flexível de 50 mm², isolamento 0,6/1 kV - 90°C - baixa emissão de fumaça e gases</v>
          </cell>
          <cell r="C2139" t="str">
            <v>m</v>
          </cell>
          <cell r="D2139">
            <v>20.05</v>
          </cell>
          <cell r="E2139">
            <v>4.55</v>
          </cell>
          <cell r="F2139">
            <v>24.6</v>
          </cell>
        </row>
        <row r="2140">
          <cell r="A2140" t="str">
            <v>392610</v>
          </cell>
          <cell r="B2140" t="str">
            <v>Cabo de cobre flexível de 70 mm², isolamento 0,6/1 kV - 90°C - baixa emissão de fumaça e gases</v>
          </cell>
          <cell r="C2140" t="str">
            <v>m</v>
          </cell>
          <cell r="D2140">
            <v>27.86</v>
          </cell>
          <cell r="E2140">
            <v>5.69</v>
          </cell>
          <cell r="F2140">
            <v>33.549999999999997</v>
          </cell>
        </row>
        <row r="2141">
          <cell r="A2141" t="str">
            <v>392611</v>
          </cell>
          <cell r="B2141" t="str">
            <v>Cabo de cobre flexível de 95 mm², isolamento 0,6/1 kV - 90°C - baixa emissão de fumaça e gases</v>
          </cell>
          <cell r="C2141" t="str">
            <v>m</v>
          </cell>
          <cell r="D2141">
            <v>36.74</v>
          </cell>
          <cell r="E2141">
            <v>6.82</v>
          </cell>
          <cell r="F2141">
            <v>43.56</v>
          </cell>
        </row>
        <row r="2142">
          <cell r="A2142" t="str">
            <v>392612</v>
          </cell>
          <cell r="B2142" t="str">
            <v>Cabo de cobre flexível de 120 mm², isolamento 0,6/1 kV - 90°C - baixa emissão de fumaça e gases</v>
          </cell>
          <cell r="C2142" t="str">
            <v>m</v>
          </cell>
          <cell r="D2142">
            <v>46.79</v>
          </cell>
          <cell r="E2142">
            <v>7.96</v>
          </cell>
          <cell r="F2142">
            <v>54.75</v>
          </cell>
        </row>
        <row r="2143">
          <cell r="A2143" t="str">
            <v>392613</v>
          </cell>
          <cell r="B2143" t="str">
            <v>Cabo de cobre flexível de 150 mm², isolamento 0,6/1 kV - 90°C - baixa emissão de fumaça e gases</v>
          </cell>
          <cell r="C2143" t="str">
            <v>m</v>
          </cell>
          <cell r="D2143">
            <v>58.72</v>
          </cell>
          <cell r="E2143">
            <v>9.1</v>
          </cell>
          <cell r="F2143">
            <v>67.819999999999993</v>
          </cell>
        </row>
        <row r="2144">
          <cell r="A2144" t="str">
            <v>392614</v>
          </cell>
          <cell r="B2144" t="str">
            <v>Cabo de cobre flexível de 185 mm², isolamento 0,6/1 kV - 90°C - baixa emissão de fumaça e gases</v>
          </cell>
          <cell r="C2144" t="str">
            <v>m</v>
          </cell>
          <cell r="D2144">
            <v>70.47</v>
          </cell>
          <cell r="E2144">
            <v>10.23</v>
          </cell>
          <cell r="F2144">
            <v>80.7</v>
          </cell>
        </row>
        <row r="2145">
          <cell r="A2145" t="str">
            <v>392615</v>
          </cell>
          <cell r="B2145" t="str">
            <v>Cabo de cobre flexível de 240 mm², isolamento 0,6/1 kV - 90°C - baixa emissão de fumaça e gases</v>
          </cell>
          <cell r="C2145" t="str">
            <v>m</v>
          </cell>
          <cell r="D2145">
            <v>92.210000000000008</v>
          </cell>
          <cell r="E2145">
            <v>11.370000000000001</v>
          </cell>
          <cell r="F2145">
            <v>103.58</v>
          </cell>
        </row>
        <row r="2146">
          <cell r="A2146" t="str">
            <v>392701</v>
          </cell>
          <cell r="B2146" t="str">
            <v>Cabo óptico de terminação, 2 fibras, 50/125 µm - uso interno/externo</v>
          </cell>
          <cell r="C2146" t="str">
            <v>m</v>
          </cell>
          <cell r="D2146">
            <v>2.74</v>
          </cell>
          <cell r="E2146">
            <v>1.1399999999999999</v>
          </cell>
          <cell r="F2146">
            <v>3.88</v>
          </cell>
        </row>
        <row r="2147">
          <cell r="A2147" t="str">
            <v>392702</v>
          </cell>
          <cell r="B2147" t="str">
            <v>Cabo óptico multimodo, 4 fibras, 50/125 µm - uso interno/externo</v>
          </cell>
          <cell r="C2147" t="str">
            <v>m</v>
          </cell>
          <cell r="D2147">
            <v>3.5100000000000002</v>
          </cell>
          <cell r="E2147">
            <v>2.27</v>
          </cell>
          <cell r="F2147">
            <v>5.78</v>
          </cell>
        </row>
        <row r="2148">
          <cell r="A2148" t="str">
            <v>392703</v>
          </cell>
          <cell r="B2148" t="str">
            <v>Cabo óptico multimodo, 6 fibras, 50/125 µm - uso interno/externo</v>
          </cell>
          <cell r="C2148" t="str">
            <v>m</v>
          </cell>
          <cell r="D2148">
            <v>4.8499999999999996</v>
          </cell>
          <cell r="E2148">
            <v>2.27</v>
          </cell>
          <cell r="F2148">
            <v>7.12</v>
          </cell>
        </row>
        <row r="2149">
          <cell r="A2149" t="str">
            <v>392711</v>
          </cell>
          <cell r="B2149" t="str">
            <v>Cabo óptico multimodo, núcleo geleado, 4 fibras, 50/125 µm - uso externo</v>
          </cell>
          <cell r="C2149" t="str">
            <v>m</v>
          </cell>
          <cell r="D2149">
            <v>4.03</v>
          </cell>
          <cell r="E2149">
            <v>2.27</v>
          </cell>
          <cell r="F2149">
            <v>6.3</v>
          </cell>
        </row>
        <row r="2150">
          <cell r="A2150" t="str">
            <v>392712</v>
          </cell>
          <cell r="B2150" t="str">
            <v>Cabo óptico multimodo, núcleo geleado, 6 fibras, 50/125 µm - uso externo</v>
          </cell>
          <cell r="C2150" t="str">
            <v>m</v>
          </cell>
          <cell r="D2150">
            <v>5.21</v>
          </cell>
          <cell r="E2150">
            <v>2.27</v>
          </cell>
          <cell r="F2150">
            <v>7.48</v>
          </cell>
        </row>
        <row r="2151">
          <cell r="A2151" t="str">
            <v>392901</v>
          </cell>
          <cell r="B2151" t="str">
            <v>Cabo de cobre flexível de 1,5 mm², isolamento 750 V - 70° C - baixa emissão de fumaça e gases</v>
          </cell>
          <cell r="C2151" t="str">
            <v>m</v>
          </cell>
          <cell r="D2151">
            <v>0.51</v>
          </cell>
          <cell r="E2151">
            <v>0.91</v>
          </cell>
          <cell r="F2151">
            <v>1.42</v>
          </cell>
        </row>
        <row r="2152">
          <cell r="A2152" t="str">
            <v>392902</v>
          </cell>
          <cell r="B2152" t="str">
            <v>Cabo de cobre flexível de 2,5 mm², isolamento 750 V - 70° C - baixa emissão de fumaça e gases</v>
          </cell>
          <cell r="C2152" t="str">
            <v>m</v>
          </cell>
          <cell r="D2152">
            <v>0.82000000000000006</v>
          </cell>
          <cell r="E2152">
            <v>1.1399999999999999</v>
          </cell>
          <cell r="F2152">
            <v>1.96</v>
          </cell>
        </row>
        <row r="2153">
          <cell r="A2153" t="str">
            <v>392903</v>
          </cell>
          <cell r="B2153" t="str">
            <v>Cabo de cobre flexível de 4 mm², isolamento 750 V - 70° C - baixa emissão de fumaça e gases</v>
          </cell>
          <cell r="C2153" t="str">
            <v>m</v>
          </cell>
          <cell r="D2153">
            <v>1.35</v>
          </cell>
          <cell r="E2153">
            <v>1.36</v>
          </cell>
          <cell r="F2153">
            <v>2.71</v>
          </cell>
        </row>
        <row r="2154">
          <cell r="A2154" t="str">
            <v>392904</v>
          </cell>
          <cell r="B2154" t="str">
            <v>Cabo de cobre flexível de 6 mm², isolamento 750 V - 70° C - baixa emissão de fumaça e gases</v>
          </cell>
          <cell r="C2154" t="str">
            <v>m</v>
          </cell>
          <cell r="D2154">
            <v>1.97</v>
          </cell>
          <cell r="E2154">
            <v>1.59</v>
          </cell>
          <cell r="F2154">
            <v>3.56</v>
          </cell>
        </row>
        <row r="2155">
          <cell r="A2155" t="str">
            <v>392905</v>
          </cell>
          <cell r="B2155" t="str">
            <v>Cabo de cobre flexível de 10 mm², isolamento 750 V - 70° C - baixa emissão de fumaça e gases</v>
          </cell>
          <cell r="C2155" t="str">
            <v>m</v>
          </cell>
          <cell r="D2155">
            <v>3.58</v>
          </cell>
          <cell r="E2155">
            <v>1.82</v>
          </cell>
          <cell r="F2155">
            <v>5.4</v>
          </cell>
        </row>
        <row r="2156">
          <cell r="A2156" t="str">
            <v>393001</v>
          </cell>
          <cell r="B2156" t="str">
            <v>Cabo torcido flexível de 2 x 2,5 mm², isolação em PVC antichama</v>
          </cell>
          <cell r="C2156" t="str">
            <v>m</v>
          </cell>
          <cell r="D2156">
            <v>1.98</v>
          </cell>
          <cell r="E2156">
            <v>5.69</v>
          </cell>
          <cell r="F2156">
            <v>7.67</v>
          </cell>
        </row>
        <row r="2157">
          <cell r="A2157" t="str">
            <v>400102</v>
          </cell>
          <cell r="B2157" t="str">
            <v>Caixa de ferro estâmpada 4´ x 2´</v>
          </cell>
          <cell r="C2157" t="str">
            <v>un</v>
          </cell>
          <cell r="D2157">
            <v>2.23</v>
          </cell>
          <cell r="E2157">
            <v>5.69</v>
          </cell>
          <cell r="F2157">
            <v>7.92</v>
          </cell>
        </row>
        <row r="2158">
          <cell r="A2158" t="str">
            <v>400104</v>
          </cell>
          <cell r="B2158" t="str">
            <v>Caixa de ferro estâmpada 4´ x 4´</v>
          </cell>
          <cell r="C2158" t="str">
            <v>un</v>
          </cell>
          <cell r="D2158">
            <v>4.0199999999999996</v>
          </cell>
          <cell r="E2158">
            <v>5.69</v>
          </cell>
          <cell r="F2158">
            <v>9.7100000000000009</v>
          </cell>
        </row>
        <row r="2159">
          <cell r="A2159" t="str">
            <v>400108</v>
          </cell>
          <cell r="B2159" t="str">
            <v>Caixa de ferro estâmpada octogonal fundo móvel 4´ x 4´</v>
          </cell>
          <cell r="C2159" t="str">
            <v>un</v>
          </cell>
          <cell r="D2159">
            <v>3.95</v>
          </cell>
          <cell r="E2159">
            <v>6.82</v>
          </cell>
          <cell r="F2159">
            <v>10.77</v>
          </cell>
        </row>
        <row r="2160">
          <cell r="A2160" t="str">
            <v>400109</v>
          </cell>
          <cell r="B2160" t="str">
            <v>Caixa de ferro estâmpada octogonal de 3´ x 3´</v>
          </cell>
          <cell r="C2160" t="str">
            <v>un</v>
          </cell>
          <cell r="D2160">
            <v>2.36</v>
          </cell>
          <cell r="E2160">
            <v>5.69</v>
          </cell>
          <cell r="F2160">
            <v>8.0500000000000007</v>
          </cell>
        </row>
        <row r="2161">
          <cell r="A2161" t="str">
            <v>400201</v>
          </cell>
          <cell r="B2161" t="str">
            <v>Caixa de tomada em alumínio para piso 4´ x 4´</v>
          </cell>
          <cell r="C2161" t="str">
            <v>un</v>
          </cell>
          <cell r="D2161">
            <v>10.65</v>
          </cell>
          <cell r="E2161">
            <v>18.190000000000001</v>
          </cell>
          <cell r="F2161">
            <v>28.84</v>
          </cell>
        </row>
        <row r="2162">
          <cell r="A2162" t="str">
            <v>400202</v>
          </cell>
          <cell r="B2162" t="str">
            <v>Caixa de passagem em chapa, com tampa parafusada, 100 x 100 x 80 mm</v>
          </cell>
          <cell r="C2162" t="str">
            <v>un</v>
          </cell>
          <cell r="D2162">
            <v>8.2200000000000006</v>
          </cell>
          <cell r="E2162">
            <v>6.82</v>
          </cell>
          <cell r="F2162">
            <v>15.040000000000001</v>
          </cell>
        </row>
        <row r="2163">
          <cell r="A2163" t="str">
            <v>400204</v>
          </cell>
          <cell r="B2163" t="str">
            <v>Caixa de passagem em chapa, com tampa parafusada, 150 x 150 x 80 mm</v>
          </cell>
          <cell r="C2163" t="str">
            <v>un</v>
          </cell>
          <cell r="D2163">
            <v>12.450000000000001</v>
          </cell>
          <cell r="E2163">
            <v>6.82</v>
          </cell>
          <cell r="F2163">
            <v>19.27</v>
          </cell>
        </row>
        <row r="2164">
          <cell r="A2164" t="str">
            <v>400206</v>
          </cell>
          <cell r="B2164" t="str">
            <v>Caixa de passagem em chapa, com tampa parafusada, 200 x 200 x 100 mm</v>
          </cell>
          <cell r="C2164" t="str">
            <v>un</v>
          </cell>
          <cell r="D2164">
            <v>20.54</v>
          </cell>
          <cell r="E2164">
            <v>6.82</v>
          </cell>
          <cell r="F2164">
            <v>27.36</v>
          </cell>
        </row>
        <row r="2165">
          <cell r="A2165" t="str">
            <v>400208</v>
          </cell>
          <cell r="B2165" t="str">
            <v>Caixa de passagem em chapa, com tampa parafusada, 300 x 300 x 120 mm</v>
          </cell>
          <cell r="C2165" t="str">
            <v>un</v>
          </cell>
          <cell r="D2165">
            <v>43.18</v>
          </cell>
          <cell r="E2165">
            <v>9.1</v>
          </cell>
          <cell r="F2165">
            <v>52.28</v>
          </cell>
        </row>
        <row r="2166">
          <cell r="A2166" t="str">
            <v>400210</v>
          </cell>
          <cell r="B2166" t="str">
            <v>Caixa de passagem em chapa, com tampa parafusada, 400 x 400 x 150 mm</v>
          </cell>
          <cell r="C2166" t="str">
            <v>un</v>
          </cell>
          <cell r="D2166">
            <v>73.7</v>
          </cell>
          <cell r="E2166">
            <v>9.1</v>
          </cell>
          <cell r="F2166">
            <v>82.8</v>
          </cell>
        </row>
        <row r="2167">
          <cell r="A2167" t="str">
            <v>400212</v>
          </cell>
          <cell r="B2167" t="str">
            <v>Caixa de passagem em chapa, com tampa parafusada, 500 x 500 x 150 mm</v>
          </cell>
          <cell r="C2167" t="str">
            <v>un</v>
          </cell>
          <cell r="D2167">
            <v>102.13</v>
          </cell>
          <cell r="E2167">
            <v>11.370000000000001</v>
          </cell>
          <cell r="F2167">
            <v>113.5</v>
          </cell>
        </row>
        <row r="2168">
          <cell r="A2168" t="str">
            <v>400220</v>
          </cell>
          <cell r="B2168" t="str">
            <v>Caixa de passagem em poliamida, 234 x 174 x 90 mm</v>
          </cell>
          <cell r="C2168" t="str">
            <v>un</v>
          </cell>
          <cell r="D2168">
            <v>21.42</v>
          </cell>
          <cell r="E2168">
            <v>20.47</v>
          </cell>
          <cell r="F2168">
            <v>41.89</v>
          </cell>
        </row>
        <row r="2169">
          <cell r="A2169" t="str">
            <v>400221</v>
          </cell>
          <cell r="B2169" t="str">
            <v>Caixa de passagem em poliamida, 460 x 380 x 120 mm</v>
          </cell>
          <cell r="C2169" t="str">
            <v>un</v>
          </cell>
          <cell r="D2169">
            <v>93.16</v>
          </cell>
          <cell r="E2169">
            <v>34.11</v>
          </cell>
          <cell r="F2169">
            <v>127.27</v>
          </cell>
        </row>
        <row r="2170">
          <cell r="A2170" t="str">
            <v>400244</v>
          </cell>
          <cell r="B2170" t="str">
            <v>Caixa em alumínio fundido à prova de tempo, umidade, gases, vapores e pó, 150 x 150 x 150 mm</v>
          </cell>
          <cell r="C2170" t="str">
            <v>un</v>
          </cell>
          <cell r="D2170">
            <v>99.81</v>
          </cell>
          <cell r="E2170">
            <v>6.82</v>
          </cell>
          <cell r="F2170">
            <v>106.63</v>
          </cell>
        </row>
        <row r="2171">
          <cell r="A2171" t="str">
            <v>400245</v>
          </cell>
          <cell r="B2171" t="str">
            <v>Caixa em alumínio fundido à prova de tempo, umidade, gases, vapores e pó, 200 x 200 x 200 mm</v>
          </cell>
          <cell r="C2171" t="str">
            <v>un</v>
          </cell>
          <cell r="D2171">
            <v>119.04</v>
          </cell>
          <cell r="E2171">
            <v>6.82</v>
          </cell>
          <cell r="F2171">
            <v>125.86</v>
          </cell>
        </row>
        <row r="2172">
          <cell r="A2172" t="str">
            <v>400246</v>
          </cell>
          <cell r="B2172" t="str">
            <v>Caixa em alumínio fundido à prova de tempo, umidade, gases, vapores e pó, 240 x 240 x 150 mm</v>
          </cell>
          <cell r="C2172" t="str">
            <v>un</v>
          </cell>
          <cell r="D2172">
            <v>173.84</v>
          </cell>
          <cell r="E2172">
            <v>6.82</v>
          </cell>
          <cell r="F2172">
            <v>180.66</v>
          </cell>
        </row>
        <row r="2173">
          <cell r="A2173" t="str">
            <v>400247</v>
          </cell>
          <cell r="B2173" t="str">
            <v>Caixa em alumínio fundido à prova de tempo, umidade, gases, vapores e pó, 445 x 350 x 220 mm</v>
          </cell>
          <cell r="C2173" t="str">
            <v>un</v>
          </cell>
          <cell r="D2173">
            <v>433.91</v>
          </cell>
          <cell r="E2173">
            <v>9.1</v>
          </cell>
          <cell r="F2173">
            <v>443.01</v>
          </cell>
        </row>
        <row r="2174">
          <cell r="A2174" t="str">
            <v>400260</v>
          </cell>
          <cell r="B2174" t="str">
            <v>Caixa de passagem em alumínio fundido à prova de tempo, 100 x 100 mm</v>
          </cell>
          <cell r="C2174" t="str">
            <v>un</v>
          </cell>
          <cell r="D2174">
            <v>9.82</v>
          </cell>
          <cell r="E2174">
            <v>6.82</v>
          </cell>
          <cell r="F2174">
            <v>16.64</v>
          </cell>
        </row>
        <row r="2175">
          <cell r="A2175" t="str">
            <v>400261</v>
          </cell>
          <cell r="B2175" t="str">
            <v>Caixa de passagem em alumínio fundido à prova de tempo, 200 x 200 mm</v>
          </cell>
          <cell r="C2175" t="str">
            <v>un</v>
          </cell>
          <cell r="D2175">
            <v>38.630000000000003</v>
          </cell>
          <cell r="E2175">
            <v>6.82</v>
          </cell>
          <cell r="F2175">
            <v>45.45</v>
          </cell>
        </row>
        <row r="2176">
          <cell r="A2176" t="str">
            <v>400262</v>
          </cell>
          <cell r="B2176" t="str">
            <v>Caixa de passagem em alumínio fundido à prova de tempo, 300 x 300 mm</v>
          </cell>
          <cell r="C2176" t="str">
            <v>un</v>
          </cell>
          <cell r="D2176">
            <v>71.459999999999994</v>
          </cell>
          <cell r="E2176">
            <v>9.1</v>
          </cell>
          <cell r="F2176">
            <v>80.56</v>
          </cell>
        </row>
        <row r="2177">
          <cell r="A2177" t="str">
            <v>400408</v>
          </cell>
          <cell r="B2177" t="str">
            <v>Tomada para telefone 4P - padrão TELEBRÁS, com placa</v>
          </cell>
          <cell r="C2177" t="str">
            <v>cj</v>
          </cell>
          <cell r="D2177">
            <v>8.83</v>
          </cell>
          <cell r="E2177">
            <v>6.82</v>
          </cell>
          <cell r="F2177">
            <v>15.65</v>
          </cell>
        </row>
        <row r="2178">
          <cell r="A2178" t="str">
            <v>400409</v>
          </cell>
          <cell r="B2178" t="str">
            <v>Tomada RJ 11 para telefone, sem placa</v>
          </cell>
          <cell r="C2178" t="str">
            <v>un</v>
          </cell>
          <cell r="D2178">
            <v>10.220000000000001</v>
          </cell>
          <cell r="E2178">
            <v>6.82</v>
          </cell>
          <cell r="F2178">
            <v>17.04</v>
          </cell>
        </row>
        <row r="2179">
          <cell r="A2179" t="str">
            <v>400411</v>
          </cell>
          <cell r="B2179" t="str">
            <v>Tomada 3P+T de 63 A, blindada industrial de embutir</v>
          </cell>
          <cell r="C2179" t="str">
            <v>cj</v>
          </cell>
          <cell r="D2179">
            <v>101.28</v>
          </cell>
          <cell r="E2179">
            <v>6.82</v>
          </cell>
          <cell r="F2179">
            <v>108.10000000000001</v>
          </cell>
        </row>
        <row r="2180">
          <cell r="A2180" t="str">
            <v>400414</v>
          </cell>
          <cell r="B2180" t="str">
            <v>Tomada 3P+T de 32 A, blindada industrial de sobrepor negativa</v>
          </cell>
          <cell r="C2180" t="str">
            <v>cj</v>
          </cell>
          <cell r="D2180">
            <v>33.5</v>
          </cell>
          <cell r="E2180">
            <v>6.82</v>
          </cell>
          <cell r="F2180">
            <v>40.32</v>
          </cell>
        </row>
        <row r="2181">
          <cell r="A2181" t="str">
            <v>400423</v>
          </cell>
          <cell r="B2181" t="str">
            <v>Tomada de canaleta/perfilado universal 2P+T, com caixa e tampa</v>
          </cell>
          <cell r="C2181" t="str">
            <v>cj</v>
          </cell>
          <cell r="D2181">
            <v>9.27</v>
          </cell>
          <cell r="E2181">
            <v>6.82</v>
          </cell>
          <cell r="F2181">
            <v>16.09</v>
          </cell>
        </row>
        <row r="2182">
          <cell r="A2182" t="str">
            <v>400432</v>
          </cell>
          <cell r="B2182" t="str">
            <v>Plugue e tomada 3P+T de 125 A de sobrepor - 380 / 440 V</v>
          </cell>
          <cell r="C2182" t="str">
            <v>cj</v>
          </cell>
          <cell r="D2182">
            <v>432.88</v>
          </cell>
          <cell r="E2182">
            <v>6.82</v>
          </cell>
          <cell r="F2182">
            <v>439.7</v>
          </cell>
        </row>
        <row r="2183">
          <cell r="A2183" t="str">
            <v>400433</v>
          </cell>
          <cell r="B2183" t="str">
            <v>Plugue e tomada 2P+T de 32 A de sobrepor - 380 / 440 V</v>
          </cell>
          <cell r="C2183" t="str">
            <v>cj</v>
          </cell>
          <cell r="D2183">
            <v>233.03</v>
          </cell>
          <cell r="E2183">
            <v>6.82</v>
          </cell>
          <cell r="F2183">
            <v>239.85</v>
          </cell>
        </row>
        <row r="2184">
          <cell r="A2184" t="str">
            <v>400434</v>
          </cell>
          <cell r="B2184" t="str">
            <v>Plugue e tomada 2P+T de 16 A de sobrepor - 380 / 440 V</v>
          </cell>
          <cell r="C2184" t="str">
            <v>cj</v>
          </cell>
          <cell r="D2184">
            <v>135.13999999999999</v>
          </cell>
          <cell r="E2184">
            <v>6.82</v>
          </cell>
          <cell r="F2184">
            <v>141.96</v>
          </cell>
        </row>
        <row r="2185">
          <cell r="A2185" t="str">
            <v>400435</v>
          </cell>
          <cell r="B2185" t="str">
            <v>Tomada RJ 45 para rede de dados, com placa</v>
          </cell>
          <cell r="C2185" t="str">
            <v>un</v>
          </cell>
          <cell r="D2185">
            <v>24.59</v>
          </cell>
          <cell r="E2185">
            <v>6.82</v>
          </cell>
          <cell r="F2185">
            <v>31.41</v>
          </cell>
        </row>
        <row r="2186">
          <cell r="A2186" t="str">
            <v>400439</v>
          </cell>
          <cell r="B2186" t="str">
            <v>Tomada de energia quadrada com rabicho de 10 A - 250 V , para instalação em painel / rodapé / caixa de tomadas</v>
          </cell>
          <cell r="C2186" t="str">
            <v>un</v>
          </cell>
          <cell r="D2186">
            <v>6.13</v>
          </cell>
          <cell r="E2186">
            <v>6.82</v>
          </cell>
          <cell r="F2186">
            <v>12.950000000000001</v>
          </cell>
        </row>
        <row r="2187">
          <cell r="A2187" t="str">
            <v>400445</v>
          </cell>
          <cell r="B2187" t="str">
            <v>Tomada 2P+T de 10 A - 250 V, completa</v>
          </cell>
          <cell r="C2187" t="str">
            <v>cj</v>
          </cell>
          <cell r="D2187">
            <v>5.79</v>
          </cell>
          <cell r="E2187">
            <v>6.82</v>
          </cell>
          <cell r="F2187">
            <v>12.61</v>
          </cell>
        </row>
        <row r="2188">
          <cell r="A2188" t="str">
            <v>400446</v>
          </cell>
          <cell r="B2188" t="str">
            <v>Tomada 2P+T de 20 A - 250 V, completa</v>
          </cell>
          <cell r="C2188" t="str">
            <v>cj</v>
          </cell>
          <cell r="D2188">
            <v>7.73</v>
          </cell>
          <cell r="E2188">
            <v>6.82</v>
          </cell>
          <cell r="F2188">
            <v>14.55</v>
          </cell>
        </row>
        <row r="2189">
          <cell r="A2189" t="str">
            <v>400447</v>
          </cell>
          <cell r="B2189" t="str">
            <v>Conjunto 2 tomadas 2P+T de 10 A, completo</v>
          </cell>
          <cell r="C2189" t="str">
            <v>cj</v>
          </cell>
          <cell r="D2189">
            <v>11.23</v>
          </cell>
          <cell r="E2189">
            <v>6.82</v>
          </cell>
          <cell r="F2189">
            <v>18.05</v>
          </cell>
        </row>
        <row r="2190">
          <cell r="A2190" t="str">
            <v>400448</v>
          </cell>
          <cell r="B2190" t="str">
            <v>Conjunto 1 interruptor simples e 1 tomada 2P+T de 10 A, completo</v>
          </cell>
          <cell r="C2190" t="str">
            <v>cj</v>
          </cell>
          <cell r="D2190">
            <v>9.1199999999999992</v>
          </cell>
          <cell r="E2190">
            <v>6.82</v>
          </cell>
          <cell r="F2190">
            <v>15.94</v>
          </cell>
        </row>
        <row r="2191">
          <cell r="A2191" t="str">
            <v>400449</v>
          </cell>
          <cell r="B2191" t="str">
            <v>Conjunto 2 interruptores simples e 1 tomada 2P+T de 10 A, completo</v>
          </cell>
          <cell r="C2191" t="str">
            <v>cj</v>
          </cell>
          <cell r="D2191">
            <v>12.43</v>
          </cell>
          <cell r="E2191">
            <v>6.82</v>
          </cell>
          <cell r="F2191">
            <v>19.25</v>
          </cell>
        </row>
        <row r="2192">
          <cell r="A2192" t="str">
            <v>400501</v>
          </cell>
          <cell r="B2192" t="str">
            <v>Minuteria individual 110/220 V, para lâmpadas incandescentes, com pulsador luminoso e placa</v>
          </cell>
          <cell r="C2192" t="str">
            <v>cj</v>
          </cell>
          <cell r="D2192">
            <v>134.94</v>
          </cell>
          <cell r="E2192">
            <v>6.82</v>
          </cell>
          <cell r="F2192">
            <v>141.76</v>
          </cell>
        </row>
        <row r="2193">
          <cell r="A2193" t="str">
            <v>400502</v>
          </cell>
          <cell r="B2193" t="str">
            <v>Interruptor com 1 tecla simples e placa</v>
          </cell>
          <cell r="C2193" t="str">
            <v>cj</v>
          </cell>
          <cell r="D2193">
            <v>4.2</v>
          </cell>
          <cell r="E2193">
            <v>7.74</v>
          </cell>
          <cell r="F2193">
            <v>11.94</v>
          </cell>
        </row>
        <row r="2194">
          <cell r="A2194" t="str">
            <v>400504</v>
          </cell>
          <cell r="B2194" t="str">
            <v>Interruptor com 2 teclas simples e placa</v>
          </cell>
          <cell r="C2194" t="str">
            <v>cj</v>
          </cell>
          <cell r="D2194">
            <v>7.61</v>
          </cell>
          <cell r="E2194">
            <v>7.96</v>
          </cell>
          <cell r="F2194">
            <v>15.57</v>
          </cell>
        </row>
        <row r="2195">
          <cell r="A2195" t="str">
            <v>400506</v>
          </cell>
          <cell r="B2195" t="str">
            <v>Interruptor com 3 teclas simples e placa</v>
          </cell>
          <cell r="C2195" t="str">
            <v>cj</v>
          </cell>
          <cell r="D2195">
            <v>10.82</v>
          </cell>
          <cell r="E2195">
            <v>11.370000000000001</v>
          </cell>
          <cell r="F2195">
            <v>22.19</v>
          </cell>
        </row>
        <row r="2196">
          <cell r="A2196" t="str">
            <v>400508</v>
          </cell>
          <cell r="B2196" t="str">
            <v>Interruptor com 1 tecla paralelo e placa</v>
          </cell>
          <cell r="C2196" t="str">
            <v>cj</v>
          </cell>
          <cell r="D2196">
            <v>5.58</v>
          </cell>
          <cell r="E2196">
            <v>6.1400000000000006</v>
          </cell>
          <cell r="F2196">
            <v>11.72</v>
          </cell>
        </row>
        <row r="2197">
          <cell r="A2197" t="str">
            <v>400510</v>
          </cell>
          <cell r="B2197" t="str">
            <v>Interruptor com 2 teclas paralelo e placa</v>
          </cell>
          <cell r="C2197" t="str">
            <v>cj</v>
          </cell>
          <cell r="D2197">
            <v>7.65</v>
          </cell>
          <cell r="E2197">
            <v>10.23</v>
          </cell>
          <cell r="F2197">
            <v>17.88</v>
          </cell>
        </row>
        <row r="2198">
          <cell r="A2198" t="str">
            <v>400512</v>
          </cell>
          <cell r="B2198" t="str">
            <v>Interruptor com 2 teclas, 1 simples, 1 paralelo e placa</v>
          </cell>
          <cell r="C2198" t="str">
            <v>cj</v>
          </cell>
          <cell r="D2198">
            <v>6.82</v>
          </cell>
          <cell r="E2198">
            <v>8.64</v>
          </cell>
          <cell r="F2198">
            <v>15.46</v>
          </cell>
        </row>
        <row r="2199">
          <cell r="A2199" t="str">
            <v>400514</v>
          </cell>
          <cell r="B2199" t="str">
            <v>Interruptor com 3 teclas, 2 simples, 1 paralelo e placa</v>
          </cell>
          <cell r="C2199" t="str">
            <v>cj</v>
          </cell>
          <cell r="D2199">
            <v>9.3800000000000008</v>
          </cell>
          <cell r="E2199">
            <v>10.23</v>
          </cell>
          <cell r="F2199">
            <v>19.61</v>
          </cell>
        </row>
        <row r="2200">
          <cell r="A2200" t="str">
            <v>400516</v>
          </cell>
          <cell r="B2200" t="str">
            <v>Interruptor com 3 teclas, 1 simples, 2 paralelo e placa</v>
          </cell>
          <cell r="C2200" t="str">
            <v>cj</v>
          </cell>
          <cell r="D2200">
            <v>11.5</v>
          </cell>
          <cell r="E2200">
            <v>11.370000000000001</v>
          </cell>
          <cell r="F2200">
            <v>22.87</v>
          </cell>
        </row>
        <row r="2201">
          <cell r="A2201" t="str">
            <v>400517</v>
          </cell>
          <cell r="B2201" t="str">
            <v>Interruptor bipolar paralelo, 1 tecla dupla e placa</v>
          </cell>
          <cell r="C2201" t="str">
            <v>cj</v>
          </cell>
          <cell r="D2201">
            <v>16.21</v>
          </cell>
          <cell r="E2201">
            <v>7.96</v>
          </cell>
          <cell r="F2201">
            <v>24.17</v>
          </cell>
        </row>
        <row r="2202">
          <cell r="A2202" t="str">
            <v>400518</v>
          </cell>
          <cell r="B2202" t="str">
            <v>Interruptor bipolar simples, 1 tecla dupla e placa</v>
          </cell>
          <cell r="C2202" t="str">
            <v>cj</v>
          </cell>
          <cell r="D2202">
            <v>12.49</v>
          </cell>
          <cell r="E2202">
            <v>7.96</v>
          </cell>
          <cell r="F2202">
            <v>20.45</v>
          </cell>
        </row>
        <row r="2203">
          <cell r="A2203" t="str">
            <v>400532</v>
          </cell>
          <cell r="B2203" t="str">
            <v>Pulsador 2 A - 250 V, para minuteria com placa</v>
          </cell>
          <cell r="C2203" t="str">
            <v>cj</v>
          </cell>
          <cell r="D2203">
            <v>6.3</v>
          </cell>
          <cell r="E2203">
            <v>5.69</v>
          </cell>
          <cell r="F2203">
            <v>11.99</v>
          </cell>
        </row>
        <row r="2204">
          <cell r="A2204" t="str">
            <v>400533</v>
          </cell>
          <cell r="B2204" t="str">
            <v>Variador de luminosidade rotativo até 1000 W, 127/220 V, com placa</v>
          </cell>
          <cell r="C2204" t="str">
            <v>cj</v>
          </cell>
          <cell r="D2204">
            <v>34.89</v>
          </cell>
          <cell r="E2204">
            <v>8.64</v>
          </cell>
          <cell r="F2204">
            <v>43.53</v>
          </cell>
        </row>
        <row r="2205">
          <cell r="A2205" t="str">
            <v>400534</v>
          </cell>
          <cell r="B2205" t="str">
            <v>Sensor de presença para teto, com fotocélula, para lâmpada qualquer</v>
          </cell>
          <cell r="C2205" t="str">
            <v>un</v>
          </cell>
          <cell r="D2205">
            <v>28.650000000000002</v>
          </cell>
          <cell r="E2205">
            <v>6.82</v>
          </cell>
          <cell r="F2205">
            <v>35.47</v>
          </cell>
        </row>
        <row r="2206">
          <cell r="A2206" t="str">
            <v>400535</v>
          </cell>
          <cell r="B2206" t="str">
            <v>Sensor de presença infravermelho passivo e microondas, alcance de 12 m - sem fio</v>
          </cell>
          <cell r="C2206" t="str">
            <v>un</v>
          </cell>
          <cell r="D2206">
            <v>40.74</v>
          </cell>
          <cell r="E2206">
            <v>11.370000000000001</v>
          </cell>
          <cell r="F2206">
            <v>52.11</v>
          </cell>
        </row>
        <row r="2207">
          <cell r="A2207" t="str">
            <v>400602</v>
          </cell>
          <cell r="B2207" t="str">
            <v>Condulete metálico de 1/2´</v>
          </cell>
          <cell r="C2207" t="str">
            <v>cj</v>
          </cell>
          <cell r="D2207">
            <v>10.67</v>
          </cell>
          <cell r="E2207">
            <v>11.370000000000001</v>
          </cell>
          <cell r="F2207">
            <v>22.04</v>
          </cell>
        </row>
        <row r="2208">
          <cell r="A2208" t="str">
            <v>400604</v>
          </cell>
          <cell r="B2208" t="str">
            <v>Condulete metálico de 3/4´</v>
          </cell>
          <cell r="C2208" t="str">
            <v>cj</v>
          </cell>
          <cell r="D2208">
            <v>12.26</v>
          </cell>
          <cell r="E2208">
            <v>11.370000000000001</v>
          </cell>
          <cell r="F2208">
            <v>23.63</v>
          </cell>
        </row>
        <row r="2209">
          <cell r="A2209" t="str">
            <v>400606</v>
          </cell>
          <cell r="B2209" t="str">
            <v>Condulete metálico de 1´</v>
          </cell>
          <cell r="C2209" t="str">
            <v>cj</v>
          </cell>
          <cell r="D2209">
            <v>16.75</v>
          </cell>
          <cell r="E2209">
            <v>11.370000000000001</v>
          </cell>
          <cell r="F2209">
            <v>28.12</v>
          </cell>
        </row>
        <row r="2210">
          <cell r="A2210" t="str">
            <v>400608</v>
          </cell>
          <cell r="B2210" t="str">
            <v>Condulete metálico de 1 1/4´</v>
          </cell>
          <cell r="C2210" t="str">
            <v>cj</v>
          </cell>
          <cell r="D2210">
            <v>24.810000000000002</v>
          </cell>
          <cell r="E2210">
            <v>11.370000000000001</v>
          </cell>
          <cell r="F2210">
            <v>36.18</v>
          </cell>
        </row>
        <row r="2211">
          <cell r="A2211" t="str">
            <v>400610</v>
          </cell>
          <cell r="B2211" t="str">
            <v>Condulete metálico de 1 1/2´</v>
          </cell>
          <cell r="C2211" t="str">
            <v>cj</v>
          </cell>
          <cell r="D2211">
            <v>33.9</v>
          </cell>
          <cell r="E2211">
            <v>11.370000000000001</v>
          </cell>
          <cell r="F2211">
            <v>45.27</v>
          </cell>
        </row>
        <row r="2212">
          <cell r="A2212" t="str">
            <v>400612</v>
          </cell>
          <cell r="B2212" t="str">
            <v>Condulete metálico de 2´</v>
          </cell>
          <cell r="C2212" t="str">
            <v>cj</v>
          </cell>
          <cell r="D2212">
            <v>52.67</v>
          </cell>
          <cell r="E2212">
            <v>11.370000000000001</v>
          </cell>
          <cell r="F2212">
            <v>64.040000000000006</v>
          </cell>
        </row>
        <row r="2213">
          <cell r="A2213" t="str">
            <v>400614</v>
          </cell>
          <cell r="B2213" t="str">
            <v>Condulete metálico de 2 1/2´</v>
          </cell>
          <cell r="C2213" t="str">
            <v>cj</v>
          </cell>
          <cell r="D2213">
            <v>94.61</v>
          </cell>
          <cell r="E2213">
            <v>11.370000000000001</v>
          </cell>
          <cell r="F2213">
            <v>105.98</v>
          </cell>
        </row>
        <row r="2214">
          <cell r="A2214" t="str">
            <v>400616</v>
          </cell>
          <cell r="B2214" t="str">
            <v>Condulete metálico de 3´</v>
          </cell>
          <cell r="C2214" t="str">
            <v>cj</v>
          </cell>
          <cell r="D2214">
            <v>130.69999999999999</v>
          </cell>
          <cell r="E2214">
            <v>11.370000000000001</v>
          </cell>
          <cell r="F2214">
            <v>142.07</v>
          </cell>
        </row>
        <row r="2215">
          <cell r="A2215" t="str">
            <v>400617</v>
          </cell>
          <cell r="B2215" t="str">
            <v>Condulete metálico de 4´</v>
          </cell>
          <cell r="C2215" t="str">
            <v>cj</v>
          </cell>
          <cell r="D2215">
            <v>159.09</v>
          </cell>
          <cell r="E2215">
            <v>11.370000000000001</v>
          </cell>
          <cell r="F2215">
            <v>170.46</v>
          </cell>
        </row>
        <row r="2216">
          <cell r="A2216" t="str">
            <v>400650</v>
          </cell>
          <cell r="B2216" t="str">
            <v>Condulete em PVC de 3/4´ - com tampa</v>
          </cell>
          <cell r="C2216" t="str">
            <v>cj</v>
          </cell>
          <cell r="D2216">
            <v>7.51</v>
          </cell>
          <cell r="E2216">
            <v>11.370000000000001</v>
          </cell>
          <cell r="F2216">
            <v>18.88</v>
          </cell>
        </row>
        <row r="2217">
          <cell r="A2217" t="str">
            <v>400651</v>
          </cell>
          <cell r="B2217" t="str">
            <v>Condulete em PVC  de 1´ - com tampa</v>
          </cell>
          <cell r="C2217" t="str">
            <v>cj</v>
          </cell>
          <cell r="D2217">
            <v>10.07</v>
          </cell>
          <cell r="E2217">
            <v>11.370000000000001</v>
          </cell>
          <cell r="F2217">
            <v>21.44</v>
          </cell>
        </row>
        <row r="2218">
          <cell r="A2218" t="str">
            <v>400701</v>
          </cell>
          <cell r="B2218" t="str">
            <v>Caixa em PVC de 4´ x 2´</v>
          </cell>
          <cell r="C2218" t="str">
            <v>un</v>
          </cell>
          <cell r="D2218">
            <v>1.78</v>
          </cell>
          <cell r="E2218">
            <v>5.69</v>
          </cell>
          <cell r="F2218">
            <v>7.47</v>
          </cell>
        </row>
        <row r="2219">
          <cell r="A2219" t="str">
            <v>400702</v>
          </cell>
          <cell r="B2219" t="str">
            <v>Caixa em PVC de 4´ x 4´</v>
          </cell>
          <cell r="C2219" t="str">
            <v>un</v>
          </cell>
          <cell r="D2219">
            <v>3.15</v>
          </cell>
          <cell r="E2219">
            <v>5.69</v>
          </cell>
          <cell r="F2219">
            <v>8.84</v>
          </cell>
        </row>
        <row r="2220">
          <cell r="A2220" t="str">
            <v>400704</v>
          </cell>
          <cell r="B2220" t="str">
            <v>Caixa em PVC octogonal de 4´ x 4´</v>
          </cell>
          <cell r="C2220" t="str">
            <v>un</v>
          </cell>
          <cell r="D2220">
            <v>3.73</v>
          </cell>
          <cell r="E2220">
            <v>5.69</v>
          </cell>
          <cell r="F2220">
            <v>9.42</v>
          </cell>
        </row>
        <row r="2221">
          <cell r="A2221" t="str">
            <v>401002</v>
          </cell>
          <cell r="B2221" t="str">
            <v>Contator de potência 9 A - 2na+2nf</v>
          </cell>
          <cell r="C2221" t="str">
            <v>un</v>
          </cell>
          <cell r="D2221">
            <v>95.22</v>
          </cell>
          <cell r="E2221">
            <v>11.370000000000001</v>
          </cell>
          <cell r="F2221">
            <v>106.59</v>
          </cell>
        </row>
        <row r="2222">
          <cell r="A2222" t="str">
            <v>401003</v>
          </cell>
          <cell r="B2222" t="str">
            <v>Contator de potência 12 A - 1na+1nf</v>
          </cell>
          <cell r="C2222" t="str">
            <v>un</v>
          </cell>
          <cell r="D2222">
            <v>82.62</v>
          </cell>
          <cell r="E2222">
            <v>11.370000000000001</v>
          </cell>
          <cell r="F2222">
            <v>93.99</v>
          </cell>
        </row>
        <row r="2223">
          <cell r="A2223" t="str">
            <v>401004</v>
          </cell>
          <cell r="B2223" t="str">
            <v>Contator de potência 12 A - 2na+2nf</v>
          </cell>
          <cell r="C2223" t="str">
            <v>un</v>
          </cell>
          <cell r="D2223">
            <v>104.77</v>
          </cell>
          <cell r="E2223">
            <v>11.370000000000001</v>
          </cell>
          <cell r="F2223">
            <v>116.14</v>
          </cell>
        </row>
        <row r="2224">
          <cell r="A2224" t="str">
            <v>401005</v>
          </cell>
          <cell r="B2224" t="str">
            <v>Contator de potência 110 A - 2na+2nf</v>
          </cell>
          <cell r="C2224" t="str">
            <v>un</v>
          </cell>
          <cell r="D2224">
            <v>1018.84</v>
          </cell>
          <cell r="E2224">
            <v>11.370000000000001</v>
          </cell>
          <cell r="F2224">
            <v>1030.21</v>
          </cell>
        </row>
        <row r="2225">
          <cell r="A2225" t="str">
            <v>401006</v>
          </cell>
          <cell r="B2225" t="str">
            <v>Contator de potência 16 A - 2na+2nf</v>
          </cell>
          <cell r="C2225" t="str">
            <v>un</v>
          </cell>
          <cell r="D2225">
            <v>99.740000000000009</v>
          </cell>
          <cell r="E2225">
            <v>11.370000000000001</v>
          </cell>
          <cell r="F2225">
            <v>111.11</v>
          </cell>
        </row>
        <row r="2226">
          <cell r="A2226" t="str">
            <v>401008</v>
          </cell>
          <cell r="B2226" t="str">
            <v>Contator de potência 22 A/25 A - 2na+2nf</v>
          </cell>
          <cell r="C2226" t="str">
            <v>un</v>
          </cell>
          <cell r="D2226">
            <v>127.64</v>
          </cell>
          <cell r="E2226">
            <v>11.370000000000001</v>
          </cell>
          <cell r="F2226">
            <v>139.01</v>
          </cell>
        </row>
        <row r="2227">
          <cell r="A2227" t="str">
            <v>401010</v>
          </cell>
          <cell r="B2227" t="str">
            <v>Contator de potência 32 A - 2na+2nf</v>
          </cell>
          <cell r="C2227" t="str">
            <v>un</v>
          </cell>
          <cell r="D2227">
            <v>187.20000000000002</v>
          </cell>
          <cell r="E2227">
            <v>11.370000000000001</v>
          </cell>
          <cell r="F2227">
            <v>198.57</v>
          </cell>
        </row>
        <row r="2228">
          <cell r="A2228" t="str">
            <v>401011</v>
          </cell>
          <cell r="B2228" t="str">
            <v>Contator de potência 50 A - 2na+2nf</v>
          </cell>
          <cell r="C2228" t="str">
            <v>un</v>
          </cell>
          <cell r="D2228">
            <v>317.49</v>
          </cell>
          <cell r="E2228">
            <v>11.370000000000001</v>
          </cell>
          <cell r="F2228">
            <v>328.86</v>
          </cell>
        </row>
        <row r="2229">
          <cell r="A2229" t="str">
            <v>401012</v>
          </cell>
          <cell r="B2229" t="str">
            <v>Contator de potência 38/40 A - 2na+2nf</v>
          </cell>
          <cell r="C2229" t="str">
            <v>un</v>
          </cell>
          <cell r="D2229">
            <v>251.41</v>
          </cell>
          <cell r="E2229">
            <v>11.370000000000001</v>
          </cell>
          <cell r="F2229">
            <v>262.77999999999997</v>
          </cell>
        </row>
        <row r="2230">
          <cell r="A2230" t="str">
            <v>401013</v>
          </cell>
          <cell r="B2230" t="str">
            <v>Contator de potência 63 A - 2na+2nf</v>
          </cell>
          <cell r="C2230" t="str">
            <v>un</v>
          </cell>
          <cell r="D2230">
            <v>397.07</v>
          </cell>
          <cell r="E2230">
            <v>11.370000000000001</v>
          </cell>
          <cell r="F2230">
            <v>408.44</v>
          </cell>
        </row>
        <row r="2231">
          <cell r="A2231" t="str">
            <v>401014</v>
          </cell>
          <cell r="B2231" t="str">
            <v>Contator de potência de 150 A - 2na+2nf</v>
          </cell>
          <cell r="C2231" t="str">
            <v>un</v>
          </cell>
          <cell r="D2231">
            <v>1198.42</v>
          </cell>
          <cell r="E2231">
            <v>11.370000000000001</v>
          </cell>
          <cell r="F2231">
            <v>1209.79</v>
          </cell>
        </row>
        <row r="2232">
          <cell r="A2232" t="str">
            <v>401015</v>
          </cell>
          <cell r="B2232" t="str">
            <v>Contator de potência de 220 A - 2na + 2nf</v>
          </cell>
          <cell r="C2232" t="str">
            <v>un</v>
          </cell>
          <cell r="D2232">
            <v>2289.85</v>
          </cell>
          <cell r="E2232">
            <v>11.370000000000001</v>
          </cell>
          <cell r="F2232">
            <v>2301.2199999999998</v>
          </cell>
        </row>
        <row r="2233">
          <cell r="A2233" t="str">
            <v>401050</v>
          </cell>
          <cell r="B2233" t="str">
            <v>Minicontator auxiliar - 4NA</v>
          </cell>
          <cell r="C2233" t="str">
            <v>un</v>
          </cell>
          <cell r="D2233">
            <v>37.369999999999997</v>
          </cell>
          <cell r="E2233">
            <v>11.370000000000001</v>
          </cell>
          <cell r="F2233">
            <v>48.74</v>
          </cell>
        </row>
        <row r="2234">
          <cell r="A2234" t="str">
            <v>401051</v>
          </cell>
          <cell r="B2234" t="str">
            <v>Contator auxiliar - 2NA+2NF</v>
          </cell>
          <cell r="C2234" t="str">
            <v>un</v>
          </cell>
          <cell r="D2234">
            <v>52.95</v>
          </cell>
          <cell r="E2234">
            <v>11.370000000000001</v>
          </cell>
          <cell r="F2234">
            <v>64.319999999999993</v>
          </cell>
        </row>
        <row r="2235">
          <cell r="A2235" t="str">
            <v>401052</v>
          </cell>
          <cell r="B2235" t="str">
            <v>Contator auxiliar - 4na+4nf</v>
          </cell>
          <cell r="C2235" t="str">
            <v>un</v>
          </cell>
          <cell r="D2235">
            <v>97.94</v>
          </cell>
          <cell r="E2235">
            <v>11.370000000000001</v>
          </cell>
          <cell r="F2235">
            <v>109.31</v>
          </cell>
        </row>
        <row r="2236">
          <cell r="A2236" t="str">
            <v>401101</v>
          </cell>
          <cell r="B2236" t="str">
            <v>Relé fotoelétrico 50/60 Hz 110/220 V - 1200 VA, completo</v>
          </cell>
          <cell r="C2236" t="str">
            <v>un</v>
          </cell>
          <cell r="D2236">
            <v>40.04</v>
          </cell>
          <cell r="E2236">
            <v>10.23</v>
          </cell>
          <cell r="F2236">
            <v>50.27</v>
          </cell>
        </row>
        <row r="2237">
          <cell r="A2237" t="str">
            <v>401102</v>
          </cell>
          <cell r="B2237" t="str">
            <v>Relé bimetálico de sobrecarga para acoplamento direto, faixas de ajuste de 9,0/12 A</v>
          </cell>
          <cell r="C2237" t="str">
            <v>un</v>
          </cell>
          <cell r="D2237">
            <v>96.7</v>
          </cell>
          <cell r="E2237">
            <v>11.370000000000001</v>
          </cell>
          <cell r="F2237">
            <v>108.07000000000001</v>
          </cell>
        </row>
        <row r="2238">
          <cell r="A2238" t="str">
            <v>401103</v>
          </cell>
          <cell r="B2238" t="str">
            <v>Relé bimetálico de sobrecarga para acoplamento direto, faixas de ajuste de 20/32 A até 50/63 A</v>
          </cell>
          <cell r="C2238" t="str">
            <v>un</v>
          </cell>
          <cell r="D2238">
            <v>160.86000000000001</v>
          </cell>
          <cell r="E2238">
            <v>11.370000000000001</v>
          </cell>
          <cell r="F2238">
            <v>172.23</v>
          </cell>
        </row>
        <row r="2239">
          <cell r="A2239" t="str">
            <v>401105</v>
          </cell>
          <cell r="B2239" t="str">
            <v>Relé bimetálico de sobrecarga para acoplamento direto, faixas de ajuste de 0,4/0,63 A até 16,0/25,0 A</v>
          </cell>
          <cell r="C2239" t="str">
            <v>un</v>
          </cell>
          <cell r="D2239">
            <v>112.12</v>
          </cell>
          <cell r="E2239">
            <v>11.370000000000001</v>
          </cell>
          <cell r="F2239">
            <v>123.49000000000001</v>
          </cell>
        </row>
        <row r="2240">
          <cell r="A2240" t="str">
            <v>401106</v>
          </cell>
          <cell r="B2240" t="str">
            <v>Relé de tempo eletrônico de 0,6 até 6 seg. - 220V - 50/60 Hz</v>
          </cell>
          <cell r="C2240" t="str">
            <v>un</v>
          </cell>
          <cell r="D2240">
            <v>49.6</v>
          </cell>
          <cell r="E2240">
            <v>22.740000000000002</v>
          </cell>
          <cell r="F2240">
            <v>72.34</v>
          </cell>
        </row>
        <row r="2241">
          <cell r="A2241" t="str">
            <v>401107</v>
          </cell>
          <cell r="B2241" t="str">
            <v>Relé supervisor trifásico contra falta de fase, inversão de fase e mínima tensão</v>
          </cell>
          <cell r="C2241" t="str">
            <v>un</v>
          </cell>
          <cell r="D2241">
            <v>1054.4100000000001</v>
          </cell>
          <cell r="E2241">
            <v>22.740000000000002</v>
          </cell>
          <cell r="F2241">
            <v>1077.1500000000001</v>
          </cell>
        </row>
        <row r="2242">
          <cell r="A2242" t="str">
            <v>401111</v>
          </cell>
          <cell r="B2242" t="str">
            <v>Relé de sobrecorrente eletromecânico até 120A tipo BG, conjunto de 3 unidades</v>
          </cell>
          <cell r="C2242" t="str">
            <v>cj</v>
          </cell>
          <cell r="D2242">
            <v>1977.23</v>
          </cell>
          <cell r="E2242">
            <v>7.5</v>
          </cell>
          <cell r="F2242">
            <v>1984.73</v>
          </cell>
        </row>
        <row r="2243">
          <cell r="A2243" t="str">
            <v>401112</v>
          </cell>
          <cell r="B2243" t="str">
            <v>Relé de tempo eletrônico de 1,5 a 15 min. - 110V - 50/60Hz</v>
          </cell>
          <cell r="C2243" t="str">
            <v>un</v>
          </cell>
          <cell r="D2243">
            <v>56.660000000000004</v>
          </cell>
          <cell r="E2243">
            <v>22.740000000000002</v>
          </cell>
          <cell r="F2243">
            <v>79.400000000000006</v>
          </cell>
        </row>
        <row r="2244">
          <cell r="A2244" t="str">
            <v>401114</v>
          </cell>
          <cell r="B2244" t="str">
            <v>Relé supervisor monofásico detector de mínima tensão</v>
          </cell>
          <cell r="C2244" t="str">
            <v>un</v>
          </cell>
          <cell r="D2244">
            <v>181.05</v>
          </cell>
          <cell r="E2244">
            <v>22.740000000000002</v>
          </cell>
          <cell r="F2244">
            <v>203.79</v>
          </cell>
        </row>
        <row r="2245">
          <cell r="A2245" t="str">
            <v>401119</v>
          </cell>
          <cell r="B2245" t="str">
            <v>Relé de tempo eletrônico cíclico regulável, 110/127V - 43/63 Hz</v>
          </cell>
          <cell r="C2245" t="str">
            <v>un</v>
          </cell>
          <cell r="D2245">
            <v>110.67</v>
          </cell>
          <cell r="E2245">
            <v>22.740000000000002</v>
          </cell>
          <cell r="F2245">
            <v>133.41</v>
          </cell>
        </row>
        <row r="2246">
          <cell r="A2246" t="str">
            <v>401120</v>
          </cell>
          <cell r="B2246" t="str">
            <v>Relé de pulso bipolar 16A/250 V</v>
          </cell>
          <cell r="C2246" t="str">
            <v>un</v>
          </cell>
          <cell r="D2246">
            <v>93.25</v>
          </cell>
          <cell r="E2246">
            <v>13.64</v>
          </cell>
          <cell r="F2246">
            <v>106.89</v>
          </cell>
        </row>
        <row r="2247">
          <cell r="A2247" t="str">
            <v>401123</v>
          </cell>
          <cell r="B2247" t="str">
            <v>Relé de sobrecarga eletrônico para acoplamento direto, faixa de ajuste de 55 até 250 A</v>
          </cell>
          <cell r="C2247" t="str">
            <v>un</v>
          </cell>
          <cell r="D2247">
            <v>716.06000000000006</v>
          </cell>
          <cell r="E2247">
            <v>11.370000000000001</v>
          </cell>
          <cell r="F2247">
            <v>727.43000000000006</v>
          </cell>
        </row>
        <row r="2248">
          <cell r="A2248" t="str">
            <v>401124</v>
          </cell>
          <cell r="B2248" t="str">
            <v>Relé de tempo eletrônico de 3 - 30seg 220V 50/60Hz</v>
          </cell>
          <cell r="C2248" t="str">
            <v>un</v>
          </cell>
          <cell r="D2248">
            <v>51.75</v>
          </cell>
          <cell r="E2248">
            <v>22.740000000000002</v>
          </cell>
          <cell r="F2248">
            <v>74.489999999999995</v>
          </cell>
        </row>
        <row r="2249">
          <cell r="A2249" t="str">
            <v>401202</v>
          </cell>
          <cell r="B2249" t="str">
            <v>Chave comutadora/seletora com 1 pólo e 3 posições para 63 A</v>
          </cell>
          <cell r="C2249" t="str">
            <v>un</v>
          </cell>
          <cell r="D2249">
            <v>227.18</v>
          </cell>
          <cell r="E2249">
            <v>9.1</v>
          </cell>
          <cell r="F2249">
            <v>236.28</v>
          </cell>
        </row>
        <row r="2250">
          <cell r="A2250" t="str">
            <v>401203</v>
          </cell>
          <cell r="B2250" t="str">
            <v>Chave comutadora/seletora com 1 pólo e 3 posições para 25 A</v>
          </cell>
          <cell r="C2250" t="str">
            <v>un</v>
          </cell>
          <cell r="D2250">
            <v>110.93</v>
          </cell>
          <cell r="E2250">
            <v>9.1</v>
          </cell>
          <cell r="F2250">
            <v>120.03</v>
          </cell>
        </row>
        <row r="2251">
          <cell r="A2251" t="str">
            <v>401219</v>
          </cell>
          <cell r="B2251" t="str">
            <v>Chave comutadora/seletora com 2 pólos e 2 posições para 25 A</v>
          </cell>
          <cell r="C2251" t="str">
            <v>un</v>
          </cell>
          <cell r="D2251">
            <v>79.84</v>
          </cell>
          <cell r="E2251">
            <v>9.1</v>
          </cell>
          <cell r="F2251">
            <v>88.94</v>
          </cell>
        </row>
        <row r="2252">
          <cell r="A2252" t="str">
            <v>401220</v>
          </cell>
          <cell r="B2252" t="str">
            <v>Chave comutadora/seletora com 1 pólo e 2 posições para 25 A</v>
          </cell>
          <cell r="C2252" t="str">
            <v>un</v>
          </cell>
          <cell r="D2252">
            <v>60.13</v>
          </cell>
          <cell r="E2252">
            <v>9.1</v>
          </cell>
          <cell r="F2252">
            <v>69.23</v>
          </cell>
        </row>
        <row r="2253">
          <cell r="A2253" t="str">
            <v>401221</v>
          </cell>
          <cell r="B2253" t="str">
            <v>Chave comutadora/seletora com 3 pólos e 3 posições para 25 A</v>
          </cell>
          <cell r="C2253" t="str">
            <v>un</v>
          </cell>
          <cell r="D2253">
            <v>143.28</v>
          </cell>
          <cell r="E2253">
            <v>9.1</v>
          </cell>
          <cell r="F2253">
            <v>152.38</v>
          </cell>
        </row>
        <row r="2254">
          <cell r="A2254" t="str">
            <v>401301</v>
          </cell>
          <cell r="B2254" t="str">
            <v>Chave comutadora para amperímetro</v>
          </cell>
          <cell r="C2254" t="str">
            <v>un</v>
          </cell>
          <cell r="D2254">
            <v>60.83</v>
          </cell>
          <cell r="E2254">
            <v>9.1</v>
          </cell>
          <cell r="F2254">
            <v>69.930000000000007</v>
          </cell>
        </row>
        <row r="2255">
          <cell r="A2255" t="str">
            <v>401304</v>
          </cell>
          <cell r="B2255" t="str">
            <v>Amperímetro de ferro móvel de 96 x 96 mm, para ligação em transformador de corrente, escala fixa de 0 A/50 A até 0 A/2,0 kA</v>
          </cell>
          <cell r="C2255" t="str">
            <v>un</v>
          </cell>
          <cell r="D2255">
            <v>164.91</v>
          </cell>
          <cell r="E2255">
            <v>5.69</v>
          </cell>
          <cell r="F2255">
            <v>170.6</v>
          </cell>
        </row>
        <row r="2256">
          <cell r="A2256" t="str">
            <v>401401</v>
          </cell>
          <cell r="B2256" t="str">
            <v>Chave comutadora para voltímetro</v>
          </cell>
          <cell r="C2256" t="str">
            <v>un</v>
          </cell>
          <cell r="D2256">
            <v>49.84</v>
          </cell>
          <cell r="E2256">
            <v>9.1</v>
          </cell>
          <cell r="F2256">
            <v>58.94</v>
          </cell>
        </row>
        <row r="2257">
          <cell r="A2257" t="str">
            <v>401403</v>
          </cell>
          <cell r="B2257" t="str">
            <v>Voltímetro de ferro móvel de 96 x 96 mm, escalas variáveis de 0/150 V, 0/250 V, 0/300 V, 0/500 V e 0/600 V</v>
          </cell>
          <cell r="C2257" t="str">
            <v>un</v>
          </cell>
          <cell r="D2257">
            <v>125.32000000000001</v>
          </cell>
          <cell r="E2257">
            <v>11.370000000000001</v>
          </cell>
          <cell r="F2257">
            <v>136.69</v>
          </cell>
        </row>
        <row r="2258">
          <cell r="A2258" t="str">
            <v>402002</v>
          </cell>
          <cell r="B2258" t="str">
            <v>Plugue com 3P+T de 63 A, 220/240 V, industrial</v>
          </cell>
          <cell r="C2258" t="str">
            <v>un</v>
          </cell>
          <cell r="D2258">
            <v>82.62</v>
          </cell>
          <cell r="E2258">
            <v>4.55</v>
          </cell>
          <cell r="F2258">
            <v>87.17</v>
          </cell>
        </row>
        <row r="2259">
          <cell r="A2259" t="str">
            <v>402005</v>
          </cell>
          <cell r="B2259" t="str">
            <v>Sinalizador com lâmpada</v>
          </cell>
          <cell r="C2259" t="str">
            <v>un</v>
          </cell>
          <cell r="D2259">
            <v>40.119999999999997</v>
          </cell>
          <cell r="E2259">
            <v>18.190000000000001</v>
          </cell>
          <cell r="F2259">
            <v>58.31</v>
          </cell>
        </row>
        <row r="2260">
          <cell r="A2260" t="str">
            <v>402006</v>
          </cell>
          <cell r="B2260" t="str">
            <v>Botão de comando duplo sem sinalizador</v>
          </cell>
          <cell r="C2260" t="str">
            <v>un</v>
          </cell>
          <cell r="D2260">
            <v>25.35</v>
          </cell>
          <cell r="E2260">
            <v>18.190000000000001</v>
          </cell>
          <cell r="F2260">
            <v>43.54</v>
          </cell>
        </row>
        <row r="2261">
          <cell r="A2261" t="str">
            <v>402007</v>
          </cell>
          <cell r="B2261" t="str">
            <v>Botão de comando duplo com sinalizador</v>
          </cell>
          <cell r="C2261" t="str">
            <v>un</v>
          </cell>
          <cell r="D2261">
            <v>56.2</v>
          </cell>
          <cell r="E2261">
            <v>18.190000000000001</v>
          </cell>
          <cell r="F2261">
            <v>74.39</v>
          </cell>
        </row>
        <row r="2262">
          <cell r="A2262" t="str">
            <v>402009</v>
          </cell>
          <cell r="B2262" t="str">
            <v>Botoeira com retenção para quadro/painel</v>
          </cell>
          <cell r="C2262" t="str">
            <v>un</v>
          </cell>
          <cell r="D2262">
            <v>36.44</v>
          </cell>
          <cell r="E2262">
            <v>6.82</v>
          </cell>
          <cell r="F2262">
            <v>43.26</v>
          </cell>
        </row>
        <row r="2263">
          <cell r="A2263" t="str">
            <v>402010</v>
          </cell>
          <cell r="B2263" t="str">
            <v>Botoeira de comando liga-desliga, sem sinalização</v>
          </cell>
          <cell r="C2263" t="str">
            <v>un</v>
          </cell>
          <cell r="D2263">
            <v>77.12</v>
          </cell>
          <cell r="E2263">
            <v>6.82</v>
          </cell>
          <cell r="F2263">
            <v>83.94</v>
          </cell>
        </row>
        <row r="2264">
          <cell r="A2264" t="str">
            <v>402011</v>
          </cell>
          <cell r="B2264" t="str">
            <v>Alarme sonoro bitonal 220 V para painel de comando</v>
          </cell>
          <cell r="C2264" t="str">
            <v>un</v>
          </cell>
          <cell r="D2264">
            <v>198.36</v>
          </cell>
          <cell r="E2264">
            <v>6.82</v>
          </cell>
          <cell r="F2264">
            <v>205.18</v>
          </cell>
        </row>
        <row r="2265">
          <cell r="A2265" t="str">
            <v>402012</v>
          </cell>
          <cell r="B2265" t="str">
            <v>Placa de 4´ x 2´</v>
          </cell>
          <cell r="C2265" t="str">
            <v>un</v>
          </cell>
          <cell r="D2265">
            <v>1.48</v>
          </cell>
          <cell r="E2265">
            <v>0.75</v>
          </cell>
          <cell r="F2265">
            <v>2.23</v>
          </cell>
        </row>
        <row r="2266">
          <cell r="A2266" t="str">
            <v>402014</v>
          </cell>
          <cell r="B2266" t="str">
            <v>Placa de 4´ x 4´</v>
          </cell>
          <cell r="C2266" t="str">
            <v>un</v>
          </cell>
          <cell r="D2266">
            <v>5.54</v>
          </cell>
          <cell r="E2266">
            <v>0.75</v>
          </cell>
          <cell r="F2266">
            <v>6.29</v>
          </cell>
        </row>
        <row r="2267">
          <cell r="A2267" t="str">
            <v>402020</v>
          </cell>
          <cell r="B2267" t="str">
            <v>Chave de bóia normalmente fechada ou aberta</v>
          </cell>
          <cell r="C2267" t="str">
            <v>un</v>
          </cell>
          <cell r="D2267">
            <v>38.5</v>
          </cell>
          <cell r="E2267">
            <v>9.1</v>
          </cell>
          <cell r="F2267">
            <v>47.6</v>
          </cell>
        </row>
        <row r="2268">
          <cell r="A2268" t="str">
            <v>402022</v>
          </cell>
          <cell r="B2268" t="str">
            <v>Plugue com 3P+T de 32A, 220/240V, industrial</v>
          </cell>
          <cell r="C2268" t="str">
            <v>un</v>
          </cell>
          <cell r="D2268">
            <v>26.52</v>
          </cell>
          <cell r="E2268">
            <v>6.82</v>
          </cell>
          <cell r="F2268">
            <v>33.340000000000003</v>
          </cell>
        </row>
        <row r="2269">
          <cell r="A2269" t="str">
            <v>402023</v>
          </cell>
          <cell r="B2269" t="str">
            <v>Plugue com 3P+N+T de 63A, 220/240V, industrial</v>
          </cell>
          <cell r="C2269" t="str">
            <v>un</v>
          </cell>
          <cell r="D2269">
            <v>267.43</v>
          </cell>
          <cell r="E2269">
            <v>6.82</v>
          </cell>
          <cell r="F2269">
            <v>274.25</v>
          </cell>
        </row>
        <row r="2270">
          <cell r="A2270" t="str">
            <v>402024</v>
          </cell>
          <cell r="B2270" t="str">
            <v>Plugue com 2P+T de 10A, 250V</v>
          </cell>
          <cell r="C2270" t="str">
            <v>un</v>
          </cell>
          <cell r="D2270">
            <v>3.8200000000000003</v>
          </cell>
          <cell r="E2270">
            <v>4.55</v>
          </cell>
          <cell r="F2270">
            <v>8.3699999999999992</v>
          </cell>
        </row>
        <row r="2271">
          <cell r="A2271" t="str">
            <v>402025</v>
          </cell>
          <cell r="B2271" t="str">
            <v>Plugue prolongador com 2P+T de 10A, 250V</v>
          </cell>
          <cell r="C2271" t="str">
            <v>un</v>
          </cell>
          <cell r="D2271">
            <v>5.3100000000000005</v>
          </cell>
          <cell r="E2271">
            <v>4.55</v>
          </cell>
          <cell r="F2271">
            <v>9.86</v>
          </cell>
        </row>
        <row r="2272">
          <cell r="A2272" t="str">
            <v>402030</v>
          </cell>
          <cell r="B2272" t="str">
            <v>Chave de nível tipo bóia pendular (pera), com contato microswitch</v>
          </cell>
          <cell r="C2272" t="str">
            <v>un</v>
          </cell>
          <cell r="D2272">
            <v>234.37</v>
          </cell>
          <cell r="E2272">
            <v>22.740000000000002</v>
          </cell>
          <cell r="F2272">
            <v>257.11</v>
          </cell>
        </row>
        <row r="2273">
          <cell r="A2273" t="str">
            <v>402031</v>
          </cell>
          <cell r="B2273" t="str">
            <v>Placa/espelho em latão escovado 4´ x 4´, para 02 tomadas elétrica</v>
          </cell>
          <cell r="C2273" t="str">
            <v>un</v>
          </cell>
          <cell r="D2273">
            <v>14.81</v>
          </cell>
          <cell r="E2273">
            <v>10.47</v>
          </cell>
          <cell r="F2273">
            <v>25.28</v>
          </cell>
        </row>
        <row r="2274">
          <cell r="A2274" t="str">
            <v>402032</v>
          </cell>
          <cell r="B2274" t="str">
            <v>Placa/espelho em latão escovado 4´ x 4´, para 01 tomada elétrica</v>
          </cell>
          <cell r="C2274" t="str">
            <v>un</v>
          </cell>
          <cell r="D2274">
            <v>11.34</v>
          </cell>
          <cell r="E2274">
            <v>10.47</v>
          </cell>
          <cell r="F2274">
            <v>21.81</v>
          </cell>
        </row>
        <row r="2275">
          <cell r="A2275" t="str">
            <v>402033</v>
          </cell>
          <cell r="B2275" t="str">
            <v>Placa/espelho em latão escovado 4´ x 4´, para tomada de lógica RJ-45</v>
          </cell>
          <cell r="C2275" t="str">
            <v>un</v>
          </cell>
          <cell r="D2275">
            <v>14.030000000000001</v>
          </cell>
          <cell r="E2275">
            <v>10.47</v>
          </cell>
          <cell r="F2275">
            <v>24.5</v>
          </cell>
        </row>
        <row r="2276">
          <cell r="A2276" t="str">
            <v>410402</v>
          </cell>
          <cell r="B2276" t="str">
            <v>Receptáculo de porcelana com parafuso de fixação com rosca E-27</v>
          </cell>
          <cell r="C2276" t="str">
            <v>un</v>
          </cell>
          <cell r="D2276">
            <v>1.56</v>
          </cell>
          <cell r="E2276">
            <v>1.8</v>
          </cell>
          <cell r="F2276">
            <v>3.36</v>
          </cell>
        </row>
        <row r="2277">
          <cell r="A2277" t="str">
            <v>410404</v>
          </cell>
          <cell r="B2277" t="str">
            <v>Receptáculo de porcelana com parafuso de fixação com rosca E-40</v>
          </cell>
          <cell r="C2277" t="str">
            <v>un</v>
          </cell>
          <cell r="D2277">
            <v>9.82</v>
          </cell>
          <cell r="E2277">
            <v>1.8</v>
          </cell>
          <cell r="F2277">
            <v>11.620000000000001</v>
          </cell>
        </row>
        <row r="2278">
          <cell r="A2278" t="str">
            <v>410405</v>
          </cell>
          <cell r="B2278" t="str">
            <v>Trilho eletrificado de alimentação com 1 circuito, em alumínio com pintura na cor branco, inclusive acessórios</v>
          </cell>
          <cell r="C2278" t="str">
            <v>m</v>
          </cell>
          <cell r="D2278">
            <v>69.260000000000005</v>
          </cell>
          <cell r="E2278">
            <v>9.1</v>
          </cell>
          <cell r="F2278">
            <v>78.36</v>
          </cell>
        </row>
        <row r="2279">
          <cell r="A2279" t="str">
            <v>410406</v>
          </cell>
          <cell r="B2279" t="str">
            <v>Soquete convencional para lâmpada fluorescente</v>
          </cell>
          <cell r="C2279" t="str">
            <v>un</v>
          </cell>
          <cell r="D2279">
            <v>1.1399999999999999</v>
          </cell>
          <cell r="E2279">
            <v>1.8</v>
          </cell>
          <cell r="F2279">
            <v>2.94</v>
          </cell>
        </row>
        <row r="2280">
          <cell r="A2280" t="str">
            <v>410410</v>
          </cell>
          <cell r="B2280" t="str">
            <v>Soquete antivibratório para lâmpada fluorescente com placa de pressão e fixação</v>
          </cell>
          <cell r="C2280" t="str">
            <v>un</v>
          </cell>
          <cell r="D2280">
            <v>1.1299999999999999</v>
          </cell>
          <cell r="E2280">
            <v>1.8</v>
          </cell>
          <cell r="F2280">
            <v>2.93</v>
          </cell>
        </row>
        <row r="2281">
          <cell r="A2281" t="str">
            <v>410501</v>
          </cell>
          <cell r="B2281" t="str">
            <v>Lâmpada mista, base E27 de 160 W</v>
          </cell>
          <cell r="C2281" t="str">
            <v>un</v>
          </cell>
          <cell r="D2281">
            <v>11.19</v>
          </cell>
          <cell r="E2281">
            <v>1.8800000000000001</v>
          </cell>
          <cell r="F2281">
            <v>13.07</v>
          </cell>
        </row>
        <row r="2282">
          <cell r="A2282" t="str">
            <v>410502</v>
          </cell>
          <cell r="B2282" t="str">
            <v>Lâmpada mista, base E27 ou E40 de 250 W</v>
          </cell>
          <cell r="C2282" t="str">
            <v>un</v>
          </cell>
          <cell r="D2282">
            <v>16.670000000000002</v>
          </cell>
          <cell r="E2282">
            <v>1.8800000000000001</v>
          </cell>
          <cell r="F2282">
            <v>18.55</v>
          </cell>
        </row>
        <row r="2283">
          <cell r="A2283" t="str">
            <v>410503</v>
          </cell>
          <cell r="B2283" t="str">
            <v>Lâmpada mista, base E40 de 500 W</v>
          </cell>
          <cell r="C2283" t="str">
            <v>un</v>
          </cell>
          <cell r="D2283">
            <v>34.64</v>
          </cell>
          <cell r="E2283">
            <v>1.8800000000000001</v>
          </cell>
          <cell r="F2283">
            <v>36.520000000000003</v>
          </cell>
        </row>
        <row r="2284">
          <cell r="A2284" t="str">
            <v>410520</v>
          </cell>
          <cell r="B2284" t="str">
            <v>Lâmpada de vapor de sódio elipsoidal, base E27 de 70 W</v>
          </cell>
          <cell r="C2284" t="str">
            <v>un</v>
          </cell>
          <cell r="D2284">
            <v>11.46</v>
          </cell>
          <cell r="E2284">
            <v>1.8800000000000001</v>
          </cell>
          <cell r="F2284">
            <v>13.34</v>
          </cell>
        </row>
        <row r="2285">
          <cell r="A2285" t="str">
            <v>410522</v>
          </cell>
          <cell r="B2285" t="str">
            <v>Lâmpada de vapor de sódio elipsoidal ou tubular, base E40 de 150 W</v>
          </cell>
          <cell r="C2285" t="str">
            <v>un</v>
          </cell>
          <cell r="D2285">
            <v>19.23</v>
          </cell>
          <cell r="E2285">
            <v>1.8800000000000001</v>
          </cell>
          <cell r="F2285">
            <v>21.11</v>
          </cell>
        </row>
        <row r="2286">
          <cell r="A2286" t="str">
            <v>410524</v>
          </cell>
          <cell r="B2286" t="str">
            <v>Lâmpada de vapor de sódio elipsoidal ou tubular, base E40 de 250 W</v>
          </cell>
          <cell r="C2286" t="str">
            <v>un</v>
          </cell>
          <cell r="D2286">
            <v>23.400000000000002</v>
          </cell>
          <cell r="E2286">
            <v>1.8800000000000001</v>
          </cell>
          <cell r="F2286">
            <v>25.28</v>
          </cell>
        </row>
        <row r="2287">
          <cell r="A2287" t="str">
            <v>410526</v>
          </cell>
          <cell r="B2287" t="str">
            <v>Lâmpada de vapor de sódio elipsoidal ou tubular, base E40 de 400 W</v>
          </cell>
          <cell r="C2287" t="str">
            <v>un</v>
          </cell>
          <cell r="D2287">
            <v>25.87</v>
          </cell>
          <cell r="E2287">
            <v>1.8800000000000001</v>
          </cell>
          <cell r="F2287">
            <v>27.75</v>
          </cell>
        </row>
        <row r="2288">
          <cell r="A2288" t="str">
            <v>410527</v>
          </cell>
          <cell r="B2288" t="str">
            <v>Lâmpada de vapor de sódio tubular, base E40 de 1000 W</v>
          </cell>
          <cell r="C2288" t="str">
            <v>un</v>
          </cell>
          <cell r="D2288">
            <v>222.84</v>
          </cell>
          <cell r="E2288">
            <v>1.8800000000000001</v>
          </cell>
          <cell r="F2288">
            <v>224.72</v>
          </cell>
        </row>
        <row r="2289">
          <cell r="A2289" t="str">
            <v>410533</v>
          </cell>
          <cell r="B2289" t="str">
            <v>Lâmpada de vapor de sódio tubular standby, base E40 de 400 W</v>
          </cell>
          <cell r="C2289" t="str">
            <v>un</v>
          </cell>
          <cell r="D2289">
            <v>32.01</v>
          </cell>
          <cell r="E2289">
            <v>1.8800000000000001</v>
          </cell>
          <cell r="F2289">
            <v>33.89</v>
          </cell>
        </row>
        <row r="2290">
          <cell r="A2290" t="str">
            <v>410552</v>
          </cell>
          <cell r="B2290" t="str">
            <v>Lâmpada de vapor metálico elipsoidal, base E40 de 250 W</v>
          </cell>
          <cell r="C2290" t="str">
            <v>un</v>
          </cell>
          <cell r="D2290">
            <v>43.230000000000004</v>
          </cell>
          <cell r="E2290">
            <v>1.8800000000000001</v>
          </cell>
          <cell r="F2290">
            <v>45.11</v>
          </cell>
        </row>
        <row r="2291">
          <cell r="A2291" t="str">
            <v>410553</v>
          </cell>
          <cell r="B2291" t="str">
            <v>Lâmpada de vapor metálico elipsoidal, base E40 de 400 W</v>
          </cell>
          <cell r="C2291" t="str">
            <v>un</v>
          </cell>
          <cell r="D2291">
            <v>46.49</v>
          </cell>
          <cell r="E2291">
            <v>1.8800000000000001</v>
          </cell>
          <cell r="F2291">
            <v>48.370000000000005</v>
          </cell>
        </row>
        <row r="2292">
          <cell r="A2292" t="str">
            <v>410563</v>
          </cell>
          <cell r="B2292" t="str">
            <v>Lâmpada de vapor metálico tubular, base E40 de 2000 W</v>
          </cell>
          <cell r="C2292" t="str">
            <v>un</v>
          </cell>
          <cell r="D2292">
            <v>377.06</v>
          </cell>
          <cell r="E2292">
            <v>1.8800000000000001</v>
          </cell>
          <cell r="F2292">
            <v>378.94</v>
          </cell>
        </row>
        <row r="2293">
          <cell r="A2293" t="str">
            <v>410571</v>
          </cell>
          <cell r="B2293" t="str">
            <v>Lâmpada de vapor metálico tubular, base G12 de 70 W</v>
          </cell>
          <cell r="C2293" t="str">
            <v>un</v>
          </cell>
          <cell r="D2293">
            <v>65.73</v>
          </cell>
          <cell r="E2293">
            <v>1.8800000000000001</v>
          </cell>
          <cell r="F2293">
            <v>67.61</v>
          </cell>
        </row>
        <row r="2294">
          <cell r="A2294" t="str">
            <v>410572</v>
          </cell>
          <cell r="B2294" t="str">
            <v>Lâmpada de vapor metálico tubular, base G12 de 150 W</v>
          </cell>
          <cell r="C2294" t="str">
            <v>un</v>
          </cell>
          <cell r="D2294">
            <v>77.48</v>
          </cell>
          <cell r="E2294">
            <v>1.8800000000000001</v>
          </cell>
          <cell r="F2294">
            <v>79.36</v>
          </cell>
        </row>
        <row r="2295">
          <cell r="A2295" t="str">
            <v>410580</v>
          </cell>
          <cell r="B2295" t="str">
            <v>Lâmpada de vapor metálico tubular, base RX7s bilateral de 70 W</v>
          </cell>
          <cell r="C2295" t="str">
            <v>un</v>
          </cell>
          <cell r="D2295">
            <v>29.51</v>
          </cell>
          <cell r="E2295">
            <v>1.8800000000000001</v>
          </cell>
          <cell r="F2295">
            <v>31.39</v>
          </cell>
        </row>
        <row r="2296">
          <cell r="A2296" t="str">
            <v>410581</v>
          </cell>
          <cell r="B2296" t="str">
            <v>Lâmpada de vapor metálico tubular, base RX7s bilateral de 150 W</v>
          </cell>
          <cell r="C2296" t="str">
            <v>un</v>
          </cell>
          <cell r="D2296">
            <v>29.87</v>
          </cell>
          <cell r="E2296">
            <v>1.8800000000000001</v>
          </cell>
          <cell r="F2296">
            <v>31.75</v>
          </cell>
        </row>
        <row r="2297">
          <cell r="A2297" t="str">
            <v>410582</v>
          </cell>
          <cell r="B2297" t="str">
            <v>Lâmpada de vapor metálico tubular, base FC2 bilateral de 400 W</v>
          </cell>
          <cell r="C2297" t="str">
            <v>un</v>
          </cell>
          <cell r="D2297">
            <v>45.43</v>
          </cell>
          <cell r="E2297">
            <v>1.8800000000000001</v>
          </cell>
          <cell r="F2297">
            <v>47.31</v>
          </cell>
        </row>
        <row r="2298">
          <cell r="A2298" t="str">
            <v>410601</v>
          </cell>
          <cell r="B2298" t="str">
            <v>Lâmpada incandescente, base E27 de 25 a 60 W - 110 ou 220 V</v>
          </cell>
          <cell r="C2298" t="str">
            <v>un</v>
          </cell>
          <cell r="D2298">
            <v>1.1599999999999999</v>
          </cell>
          <cell r="E2298">
            <v>1.8800000000000001</v>
          </cell>
          <cell r="F2298">
            <v>3.04</v>
          </cell>
        </row>
        <row r="2299">
          <cell r="A2299" t="str">
            <v>410602</v>
          </cell>
          <cell r="B2299" t="str">
            <v>Lâmpada incandescente, base E27 de 100 W - 110 ou 220 V</v>
          </cell>
          <cell r="C2299" t="str">
            <v>un</v>
          </cell>
          <cell r="D2299">
            <v>1.34</v>
          </cell>
          <cell r="E2299">
            <v>1.8800000000000001</v>
          </cell>
          <cell r="F2299">
            <v>3.22</v>
          </cell>
        </row>
        <row r="2300">
          <cell r="A2300" t="str">
            <v>410603</v>
          </cell>
          <cell r="B2300" t="str">
            <v>Lâmpada incandescente, base E27 de 150 W - 110 ou 220 V</v>
          </cell>
          <cell r="C2300" t="str">
            <v>un</v>
          </cell>
          <cell r="D2300">
            <v>2.89</v>
          </cell>
          <cell r="E2300">
            <v>1.8800000000000001</v>
          </cell>
          <cell r="F2300">
            <v>4.7699999999999996</v>
          </cell>
        </row>
        <row r="2301">
          <cell r="A2301" t="str">
            <v>410604</v>
          </cell>
          <cell r="B2301" t="str">
            <v>Lâmpada incandescente, base E27 de 200 W - 110 ou 220 V</v>
          </cell>
          <cell r="C2301" t="str">
            <v>un</v>
          </cell>
          <cell r="D2301">
            <v>2.37</v>
          </cell>
          <cell r="E2301">
            <v>1.8800000000000001</v>
          </cell>
          <cell r="F2301">
            <v>4.25</v>
          </cell>
        </row>
        <row r="2302">
          <cell r="A2302" t="str">
            <v>410610</v>
          </cell>
          <cell r="B2302" t="str">
            <v>Lâmpada halógena refletora PAR20, base E27 de 50 W - 220 V</v>
          </cell>
          <cell r="C2302" t="str">
            <v>un</v>
          </cell>
          <cell r="D2302">
            <v>11.02</v>
          </cell>
          <cell r="E2302">
            <v>1.8800000000000001</v>
          </cell>
          <cell r="F2302">
            <v>12.9</v>
          </cell>
        </row>
        <row r="2303">
          <cell r="A2303" t="str">
            <v>410611</v>
          </cell>
          <cell r="B2303" t="str">
            <v>Lâmpada halógena refletora PAR20, base E27 de 50 W - 110 V</v>
          </cell>
          <cell r="C2303" t="str">
            <v>un</v>
          </cell>
          <cell r="D2303">
            <v>14.06</v>
          </cell>
          <cell r="E2303">
            <v>1.8800000000000001</v>
          </cell>
          <cell r="F2303">
            <v>15.94</v>
          </cell>
        </row>
        <row r="2304">
          <cell r="A2304" t="str">
            <v>410612</v>
          </cell>
          <cell r="B2304" t="str">
            <v>Lâmpada halógena refletora PAR30, base E27 de 75 W - 220 V</v>
          </cell>
          <cell r="C2304" t="str">
            <v>un</v>
          </cell>
          <cell r="D2304">
            <v>15.94</v>
          </cell>
          <cell r="E2304">
            <v>1.8800000000000001</v>
          </cell>
          <cell r="F2304">
            <v>17.82</v>
          </cell>
        </row>
        <row r="2305">
          <cell r="A2305" t="str">
            <v>410613</v>
          </cell>
          <cell r="B2305" t="str">
            <v>Lâmpada halógena com refletor dicróico, de 50 W - 12 V</v>
          </cell>
          <cell r="C2305" t="str">
            <v>un</v>
          </cell>
          <cell r="D2305">
            <v>1.99</v>
          </cell>
          <cell r="E2305">
            <v>1.8800000000000001</v>
          </cell>
          <cell r="F2305">
            <v>3.87</v>
          </cell>
        </row>
        <row r="2306">
          <cell r="A2306" t="str">
            <v>410640</v>
          </cell>
          <cell r="B2306" t="str">
            <v>Lâmpada halógena tubular, base R7s bilateral de 150 W - 110 ou 220 V</v>
          </cell>
          <cell r="C2306" t="str">
            <v>un</v>
          </cell>
          <cell r="D2306">
            <v>3.39</v>
          </cell>
          <cell r="E2306">
            <v>1.8800000000000001</v>
          </cell>
          <cell r="F2306">
            <v>5.2700000000000005</v>
          </cell>
        </row>
        <row r="2307">
          <cell r="A2307" t="str">
            <v>410641</v>
          </cell>
          <cell r="B2307" t="str">
            <v>Lâmpada halógena tubular, base R7s bilateral de 300 W - 110 ou 220 V</v>
          </cell>
          <cell r="C2307" t="str">
            <v>un</v>
          </cell>
          <cell r="D2307">
            <v>3.35</v>
          </cell>
          <cell r="E2307">
            <v>1.8800000000000001</v>
          </cell>
          <cell r="F2307">
            <v>5.23</v>
          </cell>
        </row>
        <row r="2308">
          <cell r="A2308" t="str">
            <v>410642</v>
          </cell>
          <cell r="B2308" t="str">
            <v>Lâmpada halógena tubular, base R7s bilateral de 500 W - 110 ou 220 V</v>
          </cell>
          <cell r="C2308" t="str">
            <v>un</v>
          </cell>
          <cell r="D2308">
            <v>3.43</v>
          </cell>
          <cell r="E2308">
            <v>1.8800000000000001</v>
          </cell>
          <cell r="F2308">
            <v>5.3100000000000005</v>
          </cell>
        </row>
        <row r="2309">
          <cell r="A2309" t="str">
            <v>410702</v>
          </cell>
          <cell r="B2309" t="str">
            <v>Lâmpada fluorescente tubular, base bipino bilateral de 15 W</v>
          </cell>
          <cell r="C2309" t="str">
            <v>un</v>
          </cell>
          <cell r="D2309">
            <v>7.16</v>
          </cell>
          <cell r="E2309">
            <v>1.8800000000000001</v>
          </cell>
          <cell r="F2309">
            <v>9.0399999999999991</v>
          </cell>
        </row>
        <row r="2310">
          <cell r="A2310" t="str">
            <v>410703</v>
          </cell>
          <cell r="B2310" t="str">
            <v>Lâmpada fluorescente tubular, base bipino bilateral de 16 W</v>
          </cell>
          <cell r="C2310" t="str">
            <v>un</v>
          </cell>
          <cell r="D2310">
            <v>2.87</v>
          </cell>
          <cell r="E2310">
            <v>1.8800000000000001</v>
          </cell>
          <cell r="F2310">
            <v>4.75</v>
          </cell>
        </row>
        <row r="2311">
          <cell r="A2311" t="str">
            <v>410704</v>
          </cell>
          <cell r="B2311" t="str">
            <v>Lâmpada fluorescente tubular, base bipino bilateral de 14 W</v>
          </cell>
          <cell r="C2311" t="str">
            <v>un</v>
          </cell>
          <cell r="D2311">
            <v>5.46</v>
          </cell>
          <cell r="E2311">
            <v>1.8800000000000001</v>
          </cell>
          <cell r="F2311">
            <v>7.34</v>
          </cell>
        </row>
        <row r="2312">
          <cell r="A2312" t="str">
            <v>410705</v>
          </cell>
          <cell r="B2312" t="str">
            <v>Lâmpada fluorescente tubular, base bipino bilateral de 20 W</v>
          </cell>
          <cell r="C2312" t="str">
            <v>un</v>
          </cell>
          <cell r="D2312">
            <v>3.5500000000000003</v>
          </cell>
          <cell r="E2312">
            <v>1.8800000000000001</v>
          </cell>
          <cell r="F2312">
            <v>5.43</v>
          </cell>
        </row>
        <row r="2313">
          <cell r="A2313" t="str">
            <v>410706</v>
          </cell>
          <cell r="B2313" t="str">
            <v>Lâmpada fluorescente tubular, base bipino bilateral de 28 W</v>
          </cell>
          <cell r="C2313" t="str">
            <v>un</v>
          </cell>
          <cell r="D2313">
            <v>7.8</v>
          </cell>
          <cell r="E2313">
            <v>1.8800000000000001</v>
          </cell>
          <cell r="F2313">
            <v>9.68</v>
          </cell>
        </row>
        <row r="2314">
          <cell r="A2314" t="str">
            <v>410707</v>
          </cell>
          <cell r="B2314" t="str">
            <v>Lâmpada fluorescente tubular, base bipino bilateral de 32 W</v>
          </cell>
          <cell r="C2314" t="str">
            <v>un</v>
          </cell>
          <cell r="D2314">
            <v>3.3200000000000003</v>
          </cell>
          <cell r="E2314">
            <v>1.8800000000000001</v>
          </cell>
          <cell r="F2314">
            <v>5.2</v>
          </cell>
        </row>
        <row r="2315">
          <cell r="A2315" t="str">
            <v>410709</v>
          </cell>
          <cell r="B2315" t="str">
            <v>Lâmpada fluorescente tubular, base bipino bilateral de 40 W</v>
          </cell>
          <cell r="C2315" t="str">
            <v>un</v>
          </cell>
          <cell r="D2315">
            <v>3.47</v>
          </cell>
          <cell r="E2315">
            <v>1.8800000000000001</v>
          </cell>
          <cell r="F2315">
            <v>5.3500000000000005</v>
          </cell>
        </row>
        <row r="2316">
          <cell r="A2316" t="str">
            <v>410712</v>
          </cell>
          <cell r="B2316" t="str">
            <v>Lâmpada fluorescente tubular, base bipino bilateral de 54 W</v>
          </cell>
          <cell r="C2316" t="str">
            <v>un</v>
          </cell>
          <cell r="D2316">
            <v>10.870000000000001</v>
          </cell>
          <cell r="E2316">
            <v>1.8800000000000001</v>
          </cell>
          <cell r="F2316">
            <v>12.75</v>
          </cell>
        </row>
        <row r="2317">
          <cell r="A2317" t="str">
            <v>410720</v>
          </cell>
          <cell r="B2317" t="str">
            <v>Lâmpada fluorescente tubular, base bipino bilateral de 32 W, com camada trifósforo</v>
          </cell>
          <cell r="C2317" t="str">
            <v>un</v>
          </cell>
          <cell r="D2317">
            <v>6.55</v>
          </cell>
          <cell r="E2317">
            <v>1.8800000000000001</v>
          </cell>
          <cell r="F2317">
            <v>8.43</v>
          </cell>
        </row>
        <row r="2318">
          <cell r="A2318" t="str">
            <v>410732</v>
          </cell>
          <cell r="B2318" t="str">
            <v>Lâmpada fluorescente tubular ´HO´, base bipino bilateral de 110 W</v>
          </cell>
          <cell r="C2318" t="str">
            <v>un</v>
          </cell>
          <cell r="D2318">
            <v>10.58</v>
          </cell>
          <cell r="E2318">
            <v>1.8800000000000001</v>
          </cell>
          <cell r="F2318">
            <v>12.46</v>
          </cell>
        </row>
        <row r="2319">
          <cell r="A2319" t="str">
            <v>410740</v>
          </cell>
          <cell r="B2319" t="str">
            <v>Lâmpada fluorescente compacta eletrônica ´2U´, base E27 de 9 W - 110 ou 220 V</v>
          </cell>
          <cell r="C2319" t="str">
            <v>un</v>
          </cell>
          <cell r="D2319">
            <v>5.44</v>
          </cell>
          <cell r="E2319">
            <v>1.8800000000000001</v>
          </cell>
          <cell r="F2319">
            <v>7.32</v>
          </cell>
        </row>
        <row r="2320">
          <cell r="A2320" t="str">
            <v>410741</v>
          </cell>
          <cell r="B2320" t="str">
            <v>Lâmpada fluorescente compacta eletrônica ´2U´, base E27 de 11 W - 110 ou 220 V</v>
          </cell>
          <cell r="C2320" t="str">
            <v>un</v>
          </cell>
          <cell r="D2320">
            <v>5.78</v>
          </cell>
          <cell r="E2320">
            <v>1.8800000000000001</v>
          </cell>
          <cell r="F2320">
            <v>7.66</v>
          </cell>
        </row>
        <row r="2321">
          <cell r="A2321" t="str">
            <v>410742</v>
          </cell>
          <cell r="B2321" t="str">
            <v>Lâmpada fluorescente compacta eletrônica ´3U´, base E27 de 15 W - 110 ou 220 V</v>
          </cell>
          <cell r="C2321" t="str">
            <v>un</v>
          </cell>
          <cell r="D2321">
            <v>7.33</v>
          </cell>
          <cell r="E2321">
            <v>1.8800000000000001</v>
          </cell>
          <cell r="F2321">
            <v>9.2100000000000009</v>
          </cell>
        </row>
        <row r="2322">
          <cell r="A2322" t="str">
            <v>410743</v>
          </cell>
          <cell r="B2322" t="str">
            <v>Lâmpada fluorescente compacta eletrônica ´3U´, base E27 de 20 W - 110 ou 220 V</v>
          </cell>
          <cell r="C2322" t="str">
            <v>un</v>
          </cell>
          <cell r="D2322">
            <v>7.69</v>
          </cell>
          <cell r="E2322">
            <v>1.8800000000000001</v>
          </cell>
          <cell r="F2322">
            <v>9.57</v>
          </cell>
        </row>
        <row r="2323">
          <cell r="A2323" t="str">
            <v>410744</v>
          </cell>
          <cell r="B2323" t="str">
            <v>Lâmpada fluorescente compacta eletrônica ´3U´, base E27 de 23 W - 110 ou 220 V</v>
          </cell>
          <cell r="C2323" t="str">
            <v>un</v>
          </cell>
          <cell r="D2323">
            <v>7.96</v>
          </cell>
          <cell r="E2323">
            <v>1.8800000000000001</v>
          </cell>
          <cell r="F2323">
            <v>9.84</v>
          </cell>
        </row>
        <row r="2324">
          <cell r="A2324" t="str">
            <v>410745</v>
          </cell>
          <cell r="B2324" t="str">
            <v>Lâmpada fluorescente compacta eletrônica ´3U´, base E27 de 25 W - 110 ou 220 V</v>
          </cell>
          <cell r="C2324" t="str">
            <v>un</v>
          </cell>
          <cell r="D2324">
            <v>8.64</v>
          </cell>
          <cell r="E2324">
            <v>1.8800000000000001</v>
          </cell>
          <cell r="F2324">
            <v>10.52</v>
          </cell>
        </row>
        <row r="2325">
          <cell r="A2325" t="str">
            <v>410780</v>
          </cell>
          <cell r="B2325" t="str">
            <v>Lâmpada fluorescente compacta ´1U´, base G-23 de 9 W</v>
          </cell>
          <cell r="C2325" t="str">
            <v>un</v>
          </cell>
          <cell r="D2325">
            <v>7.87</v>
          </cell>
          <cell r="E2325">
            <v>1.8800000000000001</v>
          </cell>
          <cell r="F2325">
            <v>9.75</v>
          </cell>
        </row>
        <row r="2326">
          <cell r="A2326" t="str">
            <v>410781</v>
          </cell>
          <cell r="B2326" t="str">
            <v>Lâmpada fluorescente compacta ´2U´, base G-24D-2 de 18 W</v>
          </cell>
          <cell r="C2326" t="str">
            <v>un</v>
          </cell>
          <cell r="D2326">
            <v>7.16</v>
          </cell>
          <cell r="E2326">
            <v>1.8800000000000001</v>
          </cell>
          <cell r="F2326">
            <v>9.0399999999999991</v>
          </cell>
        </row>
        <row r="2327">
          <cell r="A2327" t="str">
            <v>410782</v>
          </cell>
          <cell r="B2327" t="str">
            <v>Lâmpada fluorescente compacta ´2U´, base G-24D-3 de 26 W</v>
          </cell>
          <cell r="C2327" t="str">
            <v>un</v>
          </cell>
          <cell r="D2327">
            <v>7.04</v>
          </cell>
          <cell r="E2327">
            <v>1.8800000000000001</v>
          </cell>
          <cell r="F2327">
            <v>8.92</v>
          </cell>
        </row>
        <row r="2328">
          <cell r="A2328" t="str">
            <v>410783</v>
          </cell>
          <cell r="B2328" t="str">
            <v>Lâmpada fluorescente compacta longa ´1U´, base 2G11 de 36 W</v>
          </cell>
          <cell r="C2328" t="str">
            <v>un</v>
          </cell>
          <cell r="D2328">
            <v>17.78</v>
          </cell>
          <cell r="E2328">
            <v>1.8800000000000001</v>
          </cell>
          <cell r="F2328">
            <v>19.66</v>
          </cell>
        </row>
        <row r="2329">
          <cell r="A2329" t="str">
            <v>410801</v>
          </cell>
          <cell r="B2329" t="str">
            <v>Transformador eletrônico para lâmpada halógena dicróica de 50 W - 220 V</v>
          </cell>
          <cell r="C2329" t="str">
            <v>un</v>
          </cell>
          <cell r="D2329">
            <v>11.19</v>
          </cell>
          <cell r="E2329">
            <v>4.55</v>
          </cell>
          <cell r="F2329">
            <v>15.74</v>
          </cell>
        </row>
        <row r="2330">
          <cell r="A2330" t="str">
            <v>410807</v>
          </cell>
          <cell r="B2330" t="str">
            <v>Transformador 300 W - 220 V/12 V para até 05 mini refletores de uso submerso</v>
          </cell>
          <cell r="C2330" t="str">
            <v>un</v>
          </cell>
          <cell r="D2330">
            <v>229.67000000000002</v>
          </cell>
          <cell r="E2330">
            <v>4.55</v>
          </cell>
          <cell r="F2330">
            <v>234.22</v>
          </cell>
        </row>
        <row r="2331">
          <cell r="A2331" t="str">
            <v>410821</v>
          </cell>
          <cell r="B2331" t="str">
            <v>Reator eletromagnético de alto fator de potência, para lâmpada vapor de sódio 70 W / 220 V</v>
          </cell>
          <cell r="C2331" t="str">
            <v>un</v>
          </cell>
          <cell r="D2331">
            <v>39.72</v>
          </cell>
          <cell r="E2331">
            <v>4.55</v>
          </cell>
          <cell r="F2331">
            <v>44.27</v>
          </cell>
        </row>
        <row r="2332">
          <cell r="A2332" t="str">
            <v>410823</v>
          </cell>
          <cell r="B2332" t="str">
            <v>Reator eletromagnético de alto fator de potência, para lâmpada vapor de sódio 150 W / 220 V</v>
          </cell>
          <cell r="C2332" t="str">
            <v>un</v>
          </cell>
          <cell r="D2332">
            <v>49.67</v>
          </cell>
          <cell r="E2332">
            <v>4.55</v>
          </cell>
          <cell r="F2332">
            <v>54.22</v>
          </cell>
        </row>
        <row r="2333">
          <cell r="A2333" t="str">
            <v>410825</v>
          </cell>
          <cell r="B2333" t="str">
            <v>Reator eletromagnético de alto fator de potência, para lâmpada vapor de sódio 250 W / 220 V</v>
          </cell>
          <cell r="C2333" t="str">
            <v>un</v>
          </cell>
          <cell r="D2333">
            <v>65.180000000000007</v>
          </cell>
          <cell r="E2333">
            <v>4.55</v>
          </cell>
          <cell r="F2333">
            <v>69.73</v>
          </cell>
        </row>
        <row r="2334">
          <cell r="A2334" t="str">
            <v>410827</v>
          </cell>
          <cell r="B2334" t="str">
            <v>Reator eletromagnético de alto fator de potência, para lâmpada vapor de sódio 400 W / 220 V</v>
          </cell>
          <cell r="C2334" t="str">
            <v>un</v>
          </cell>
          <cell r="D2334">
            <v>79.290000000000006</v>
          </cell>
          <cell r="E2334">
            <v>4.55</v>
          </cell>
          <cell r="F2334">
            <v>83.84</v>
          </cell>
        </row>
        <row r="2335">
          <cell r="A2335" t="str">
            <v>410828</v>
          </cell>
          <cell r="B2335" t="str">
            <v>Reator eletromagnético de alto fator de potência, para lâmpada vapor de sódio 1000 W / 220 V</v>
          </cell>
          <cell r="C2335" t="str">
            <v>un</v>
          </cell>
          <cell r="D2335">
            <v>163.15</v>
          </cell>
          <cell r="E2335">
            <v>4.55</v>
          </cell>
          <cell r="F2335">
            <v>167.70000000000002</v>
          </cell>
        </row>
        <row r="2336">
          <cell r="A2336" t="str">
            <v>410842</v>
          </cell>
          <cell r="B2336" t="str">
            <v>Reator eletromagnético de alto fator de potência, para lâmpada vapor metálico 70 W / 220 V</v>
          </cell>
          <cell r="C2336" t="str">
            <v>un</v>
          </cell>
          <cell r="D2336">
            <v>45.57</v>
          </cell>
          <cell r="E2336">
            <v>4.55</v>
          </cell>
          <cell r="F2336">
            <v>50.120000000000005</v>
          </cell>
        </row>
        <row r="2337">
          <cell r="A2337" t="str">
            <v>410844</v>
          </cell>
          <cell r="B2337" t="str">
            <v>Reator eletromagnético de alto fator de potência, para lâmpada vapor metálico 150 W / 220 V</v>
          </cell>
          <cell r="C2337" t="str">
            <v>un</v>
          </cell>
          <cell r="D2337">
            <v>52.67</v>
          </cell>
          <cell r="E2337">
            <v>4.55</v>
          </cell>
          <cell r="F2337">
            <v>57.22</v>
          </cell>
        </row>
        <row r="2338">
          <cell r="A2338" t="str">
            <v>410845</v>
          </cell>
          <cell r="B2338" t="str">
            <v>Reator eletromagnético de alto fator de potência, para lâmpada vapor metálico 250 W / 220 V</v>
          </cell>
          <cell r="C2338" t="str">
            <v>un</v>
          </cell>
          <cell r="D2338">
            <v>56.27</v>
          </cell>
          <cell r="E2338">
            <v>4.55</v>
          </cell>
          <cell r="F2338">
            <v>60.82</v>
          </cell>
        </row>
        <row r="2339">
          <cell r="A2339" t="str">
            <v>410846</v>
          </cell>
          <cell r="B2339" t="str">
            <v>Reator eletromagnético de alto fator de potência, para lâmpada vapor metálico 400 W / 220 V</v>
          </cell>
          <cell r="C2339" t="str">
            <v>un</v>
          </cell>
          <cell r="D2339">
            <v>67.3</v>
          </cell>
          <cell r="E2339">
            <v>4.55</v>
          </cell>
          <cell r="F2339">
            <v>71.849999999999994</v>
          </cell>
        </row>
        <row r="2340">
          <cell r="A2340" t="str">
            <v>410848</v>
          </cell>
          <cell r="B2340" t="str">
            <v>Reator eletromagnético de alto fator de potência, para lâmpada vapor metálico 2000 W / 220 V</v>
          </cell>
          <cell r="C2340" t="str">
            <v>un</v>
          </cell>
          <cell r="D2340">
            <v>410.85</v>
          </cell>
          <cell r="E2340">
            <v>4.55</v>
          </cell>
          <cell r="F2340">
            <v>415.40000000000003</v>
          </cell>
        </row>
        <row r="2341">
          <cell r="A2341" t="str">
            <v>410901</v>
          </cell>
          <cell r="B2341" t="str">
            <v>Reator eletromagnético de alto fator de potência com partida rápida, para duas lâmpadas fluorescentes tubulares, base bipino bilateral de 14 W - 127 V / 220 V</v>
          </cell>
          <cell r="C2341" t="str">
            <v>un</v>
          </cell>
          <cell r="D2341">
            <v>50.69</v>
          </cell>
          <cell r="E2341">
            <v>4.55</v>
          </cell>
          <cell r="F2341">
            <v>55.24</v>
          </cell>
        </row>
        <row r="2342">
          <cell r="A2342" t="str">
            <v>410903</v>
          </cell>
          <cell r="B2342" t="str">
            <v>Reator eletromagnético de alto fator de potência com partida rápida, para uma lâmpada fluorescente tubular, base bipino bilateral, 32 / 40 W - 127 V / 220 V</v>
          </cell>
          <cell r="C2342" t="str">
            <v>un</v>
          </cell>
          <cell r="D2342">
            <v>21.69</v>
          </cell>
          <cell r="E2342">
            <v>4.55</v>
          </cell>
          <cell r="F2342">
            <v>26.240000000000002</v>
          </cell>
        </row>
        <row r="2343">
          <cell r="A2343" t="str">
            <v>410904</v>
          </cell>
          <cell r="B2343" t="str">
            <v>Reator eletromagnético de alto fator de potência com partida rápida, para uma lâmpada fluorescente tubulares de 54 W</v>
          </cell>
          <cell r="C2343" t="str">
            <v>un</v>
          </cell>
          <cell r="D2343">
            <v>31.75</v>
          </cell>
          <cell r="E2343">
            <v>4.55</v>
          </cell>
          <cell r="F2343">
            <v>36.299999999999997</v>
          </cell>
        </row>
        <row r="2344">
          <cell r="A2344" t="str">
            <v>410917</v>
          </cell>
          <cell r="B2344" t="str">
            <v>Reator eletromagnético de alto fator de potência com partida rápida, para duas lâmpadas fluorescentes tubulares ´HO´, base bipino bilateral, 110 W - 220 V</v>
          </cell>
          <cell r="C2344" t="str">
            <v>un</v>
          </cell>
          <cell r="D2344">
            <v>80.92</v>
          </cell>
          <cell r="E2344">
            <v>9.1</v>
          </cell>
          <cell r="F2344">
            <v>90.02</v>
          </cell>
        </row>
        <row r="2345">
          <cell r="A2345" t="str">
            <v>410926</v>
          </cell>
          <cell r="B2345" t="str">
            <v>Reator eletromagnético de baixo fator de potência com partida convencional, para uma lâmpada fluorescente compacta ´2U´, base G24D 3, 26 W - 127 V</v>
          </cell>
          <cell r="C2345" t="str">
            <v>un</v>
          </cell>
          <cell r="D2345">
            <v>19.97</v>
          </cell>
          <cell r="E2345">
            <v>4.55</v>
          </cell>
          <cell r="F2345">
            <v>24.52</v>
          </cell>
        </row>
        <row r="2346">
          <cell r="A2346" t="str">
            <v>410931</v>
          </cell>
          <cell r="B2346" t="str">
            <v>Reator eletromagnético de baixo fator de potência com partida convencional, para uma lâmpada fluorescente compacta ´1U´, base G23, 9 W - 220 V</v>
          </cell>
          <cell r="C2346" t="str">
            <v>un</v>
          </cell>
          <cell r="D2346">
            <v>10.5</v>
          </cell>
          <cell r="E2346">
            <v>4.55</v>
          </cell>
          <cell r="F2346">
            <v>15.05</v>
          </cell>
        </row>
        <row r="2347">
          <cell r="A2347" t="str">
            <v>410933</v>
          </cell>
          <cell r="B2347" t="str">
            <v>Reator eletromagnético de baixo fator de potência com partida convencional, para uma lâmpada fluorescente compacta ´2U´, base G24D 2, 18 W - 220 V</v>
          </cell>
          <cell r="C2347" t="str">
            <v>un</v>
          </cell>
          <cell r="D2347">
            <v>10.07</v>
          </cell>
          <cell r="E2347">
            <v>4.55</v>
          </cell>
          <cell r="F2347">
            <v>14.620000000000001</v>
          </cell>
        </row>
        <row r="2348">
          <cell r="A2348" t="str">
            <v>410935</v>
          </cell>
          <cell r="B2348" t="str">
            <v>Reator eletromagnético de baixo fator de potência com partida convencional, para uma lâmpada fluorescente compacta ´2U´, base G24D 3, 26 W - 220 V</v>
          </cell>
          <cell r="C2348" t="str">
            <v>un</v>
          </cell>
          <cell r="D2348">
            <v>11.31</v>
          </cell>
          <cell r="E2348">
            <v>4.55</v>
          </cell>
          <cell r="F2348">
            <v>15.860000000000001</v>
          </cell>
        </row>
        <row r="2349">
          <cell r="A2349" t="str">
            <v>410954</v>
          </cell>
          <cell r="B2349" t="str">
            <v>Reator eletromagnético de baixo fator de potência com partida convencional, para uma lâmpada fluorescente tubular, base bipino bilateral, 15 W - 220 V</v>
          </cell>
          <cell r="C2349" t="str">
            <v>un</v>
          </cell>
          <cell r="D2349">
            <v>9.36</v>
          </cell>
          <cell r="E2349">
            <v>4.55</v>
          </cell>
          <cell r="F2349">
            <v>13.91</v>
          </cell>
        </row>
        <row r="2350">
          <cell r="A2350" t="str">
            <v>410955</v>
          </cell>
          <cell r="B2350" t="str">
            <v>Reator eletromagnético de baixo fator de potência com partida convencional, para uma lâmpada fluorescente tubular, base bipino bilateral, 20 W - 220 V</v>
          </cell>
          <cell r="C2350" t="str">
            <v>un</v>
          </cell>
          <cell r="D2350">
            <v>12.1</v>
          </cell>
          <cell r="E2350">
            <v>4.55</v>
          </cell>
          <cell r="F2350">
            <v>16.649999999999999</v>
          </cell>
        </row>
        <row r="2351">
          <cell r="A2351" t="str">
            <v>410961</v>
          </cell>
          <cell r="B2351" t="str">
            <v>Reator eletrônico de alto fator de potência com partida instantânea, para duas lâmpadas fluorescentes tubulares, base bipino bilateral, 28 W - 220 V</v>
          </cell>
          <cell r="C2351" t="str">
            <v>un</v>
          </cell>
          <cell r="D2351">
            <v>37.119999999999997</v>
          </cell>
          <cell r="E2351">
            <v>4.55</v>
          </cell>
          <cell r="F2351">
            <v>41.67</v>
          </cell>
        </row>
        <row r="2352">
          <cell r="A2352" t="str">
            <v>410963</v>
          </cell>
          <cell r="B2352" t="str">
            <v>Reator eletrônico de alto fator de potência com partida instantânea, para uma lâmpada fluorescente tubular, base bipino bilateral, 32 W - 127 V / 220 V</v>
          </cell>
          <cell r="C2352" t="str">
            <v>un</v>
          </cell>
          <cell r="D2352">
            <v>13.83</v>
          </cell>
          <cell r="E2352">
            <v>4.55</v>
          </cell>
          <cell r="F2352">
            <v>18.38</v>
          </cell>
        </row>
        <row r="2353">
          <cell r="A2353" t="str">
            <v>410965</v>
          </cell>
          <cell r="B2353" t="str">
            <v>Reator eletrônico de alto fator de potência com partida instantânea, para uma lâmpada fluorescente tubular ´HO´, base bipino bilateral, 110 W - 220 V</v>
          </cell>
          <cell r="C2353" t="str">
            <v>un</v>
          </cell>
          <cell r="D2353">
            <v>32.9</v>
          </cell>
          <cell r="E2353">
            <v>4.55</v>
          </cell>
          <cell r="F2353">
            <v>37.450000000000003</v>
          </cell>
        </row>
        <row r="2354">
          <cell r="A2354" t="str">
            <v>410972</v>
          </cell>
          <cell r="B2354" t="str">
            <v>Reator eletrônico de alto fator de potência com partida instantânea, para duas lâmpadas fluorescentes tubulares, base bipino bilateral, 16 W - 127 V / 220 V</v>
          </cell>
          <cell r="C2354" t="str">
            <v>un</v>
          </cell>
          <cell r="D2354">
            <v>14.26</v>
          </cell>
          <cell r="E2354">
            <v>9.1</v>
          </cell>
          <cell r="F2354">
            <v>23.36</v>
          </cell>
        </row>
        <row r="2355">
          <cell r="A2355" t="str">
            <v>410975</v>
          </cell>
          <cell r="B2355" t="str">
            <v>Reator eletrônico de alto fator de potência com partida instantânea, para duas lâmpadas fluorescentes tubulares, base bipino bilateral, 32 W - 127 V / 220 V</v>
          </cell>
          <cell r="C2355" t="str">
            <v>un</v>
          </cell>
          <cell r="D2355">
            <v>13.74</v>
          </cell>
          <cell r="E2355">
            <v>9.1</v>
          </cell>
          <cell r="F2355">
            <v>22.84</v>
          </cell>
        </row>
        <row r="2356">
          <cell r="A2356" t="str">
            <v>410983</v>
          </cell>
          <cell r="B2356" t="str">
            <v>Reator eletrônico de alto fator de potência com partida instantânea, para duas lâmpadas fluorescentes tubulares ´HO´, base bipino bilateral, 110 W - 220 V</v>
          </cell>
          <cell r="C2356" t="str">
            <v>un</v>
          </cell>
          <cell r="D2356">
            <v>48.69</v>
          </cell>
          <cell r="E2356">
            <v>9.1</v>
          </cell>
          <cell r="F2356">
            <v>57.79</v>
          </cell>
        </row>
        <row r="2357">
          <cell r="A2357" t="str">
            <v>410995</v>
          </cell>
          <cell r="B2357" t="str">
            <v>Reator eletrônico de alto fator de potência com partida instantânea, para duas lâmpadas fluorescentes compactas longas ´1U´, base 2G11, 36 W - 220 V</v>
          </cell>
          <cell r="C2357" t="str">
            <v>un</v>
          </cell>
          <cell r="D2357">
            <v>20.7</v>
          </cell>
          <cell r="E2357">
            <v>9.1</v>
          </cell>
          <cell r="F2357">
            <v>29.8</v>
          </cell>
        </row>
        <row r="2358">
          <cell r="A2358" t="str">
            <v>411006</v>
          </cell>
          <cell r="B2358" t="str">
            <v>Braço em tubo de ferro galvanizado de 1´ x 1,00 m para fixação de uma luminária</v>
          </cell>
          <cell r="C2358" t="str">
            <v>un</v>
          </cell>
          <cell r="D2358">
            <v>26.5</v>
          </cell>
          <cell r="E2358">
            <v>32.14</v>
          </cell>
          <cell r="F2358">
            <v>58.64</v>
          </cell>
        </row>
        <row r="2359">
          <cell r="A2359" t="str">
            <v>411007</v>
          </cell>
          <cell r="B2359" t="str">
            <v>Cruzeta reforçada em ferro galvanizado para fixação de quatro luminárias</v>
          </cell>
          <cell r="C2359" t="str">
            <v>un</v>
          </cell>
          <cell r="D2359">
            <v>241.87</v>
          </cell>
          <cell r="E2359">
            <v>32.14</v>
          </cell>
          <cell r="F2359">
            <v>274.01</v>
          </cell>
        </row>
        <row r="2360">
          <cell r="A2360" t="str">
            <v>411008</v>
          </cell>
          <cell r="B2360" t="str">
            <v>Cruzeta reforçada em ferro galvanizado para fixação de duas luminárias</v>
          </cell>
          <cell r="C2360" t="str">
            <v>un</v>
          </cell>
          <cell r="D2360">
            <v>133.13999999999999</v>
          </cell>
          <cell r="E2360">
            <v>32.14</v>
          </cell>
          <cell r="F2360">
            <v>165.28</v>
          </cell>
        </row>
        <row r="2361">
          <cell r="A2361" t="str">
            <v>411024</v>
          </cell>
          <cell r="B2361" t="str">
            <v>Poste telecônico curvo em aço SAE 1010/1020 galvanizado a fogo, altura de 7,0 m</v>
          </cell>
          <cell r="C2361" t="str">
            <v>un</v>
          </cell>
          <cell r="D2361">
            <v>827.18000000000006</v>
          </cell>
          <cell r="E2361">
            <v>145.09</v>
          </cell>
          <cell r="F2361">
            <v>972.27</v>
          </cell>
        </row>
        <row r="2362">
          <cell r="A2362" t="str">
            <v>411025</v>
          </cell>
          <cell r="B2362" t="str">
            <v>Poste telecônico curvo duplo em aço SAE 1010/1020 galvanizado a fogo, altura de 9,00 m</v>
          </cell>
          <cell r="C2362" t="str">
            <v>un</v>
          </cell>
          <cell r="D2362">
            <v>1189.06</v>
          </cell>
          <cell r="E2362">
            <v>145.09</v>
          </cell>
          <cell r="F2362">
            <v>1334.15</v>
          </cell>
        </row>
        <row r="2363">
          <cell r="A2363" t="str">
            <v>411026</v>
          </cell>
          <cell r="B2363" t="str">
            <v>Poste telecônico curvo em aço SAE 1010/1020 galvanizado a fogo, altura de 8,00 m</v>
          </cell>
          <cell r="C2363" t="str">
            <v>un</v>
          </cell>
          <cell r="D2363">
            <v>921.52</v>
          </cell>
          <cell r="E2363">
            <v>145.09</v>
          </cell>
          <cell r="F2363">
            <v>1066.6099999999999</v>
          </cell>
        </row>
        <row r="2364">
          <cell r="A2364" t="str">
            <v>411028</v>
          </cell>
          <cell r="B2364" t="str">
            <v>Poste telecônico curvo em aço SAE 1010/1020 galvanizado a fogo, altura de 10,00 m</v>
          </cell>
          <cell r="C2364" t="str">
            <v>un</v>
          </cell>
          <cell r="D2364">
            <v>1132.6500000000001</v>
          </cell>
          <cell r="E2364">
            <v>145.09</v>
          </cell>
          <cell r="F2364">
            <v>1277.74</v>
          </cell>
        </row>
        <row r="2365">
          <cell r="A2365" t="str">
            <v>411032</v>
          </cell>
          <cell r="B2365" t="str">
            <v>Poste telecônico reto em aço SAE 1010/1020 galvanizado a fogo, altura de 15,00 m</v>
          </cell>
          <cell r="C2365" t="str">
            <v>un</v>
          </cell>
          <cell r="D2365">
            <v>2094.09</v>
          </cell>
          <cell r="E2365">
            <v>53.44</v>
          </cell>
          <cell r="F2365">
            <v>2147.5300000000002</v>
          </cell>
        </row>
        <row r="2366">
          <cell r="A2366" t="str">
            <v>411033</v>
          </cell>
          <cell r="B2366" t="str">
            <v>Poste telecônico reto em aço SAE 1010/1020 galvanizado a fogo, altura de 10,00 m</v>
          </cell>
          <cell r="C2366" t="str">
            <v>un</v>
          </cell>
          <cell r="D2366">
            <v>1168.52</v>
          </cell>
          <cell r="E2366">
            <v>53.44</v>
          </cell>
          <cell r="F2366">
            <v>1221.96</v>
          </cell>
        </row>
        <row r="2367">
          <cell r="A2367" t="str">
            <v>411034</v>
          </cell>
          <cell r="B2367" t="str">
            <v>Poste telecônico reto em aço SAE 1010/1020 galvanizado a fogo, altura de 8,00 m</v>
          </cell>
          <cell r="C2367" t="str">
            <v>un</v>
          </cell>
          <cell r="D2367">
            <v>895.06000000000006</v>
          </cell>
          <cell r="E2367">
            <v>53.44</v>
          </cell>
          <cell r="F2367">
            <v>948.5</v>
          </cell>
        </row>
        <row r="2368">
          <cell r="A2368" t="str">
            <v>411039</v>
          </cell>
          <cell r="B2368" t="str">
            <v>Poste telecônico reto em aço SAE 1010/1020 galvanizado a fogo, altura de 9,00 m</v>
          </cell>
          <cell r="C2368" t="str">
            <v>un</v>
          </cell>
          <cell r="D2368">
            <v>1036.51</v>
          </cell>
          <cell r="E2368">
            <v>53.44</v>
          </cell>
          <cell r="F2368">
            <v>1089.95</v>
          </cell>
        </row>
        <row r="2369">
          <cell r="A2369" t="str">
            <v>411040</v>
          </cell>
          <cell r="B2369" t="str">
            <v>Poste telecônico em aço SAE 1010/1020 galvanizado a fogo, com espera para uma luminária, altura de 3,00 m</v>
          </cell>
          <cell r="C2369" t="str">
            <v>un</v>
          </cell>
          <cell r="D2369">
            <v>276.51</v>
          </cell>
          <cell r="E2369">
            <v>34.520000000000003</v>
          </cell>
          <cell r="F2369">
            <v>311.02999999999997</v>
          </cell>
        </row>
        <row r="2370">
          <cell r="A2370" t="str">
            <v>411041</v>
          </cell>
          <cell r="B2370" t="str">
            <v>Poste telecônico em aço SAE 1010/1020 galvanizado a fogo, com espera para duas luminárias, altura de 3,00 m</v>
          </cell>
          <cell r="C2370" t="str">
            <v>un</v>
          </cell>
          <cell r="D2370">
            <v>319.52999999999997</v>
          </cell>
          <cell r="E2370">
            <v>34.520000000000003</v>
          </cell>
          <cell r="F2370">
            <v>354.05</v>
          </cell>
        </row>
        <row r="2371">
          <cell r="A2371" t="str">
            <v>411042</v>
          </cell>
          <cell r="B2371" t="str">
            <v>Poste telecônico reto em aço SAE 1010/1020 galvanizado a fogo, altura de 12,00 m</v>
          </cell>
          <cell r="C2371" t="str">
            <v>un</v>
          </cell>
          <cell r="D2371">
            <v>1504.82</v>
          </cell>
          <cell r="E2371">
            <v>53.44</v>
          </cell>
          <cell r="F2371">
            <v>1558.26</v>
          </cell>
        </row>
        <row r="2372">
          <cell r="A2372" t="str">
            <v>411043</v>
          </cell>
          <cell r="B2372" t="str">
            <v>Poste telecônico reto em aço SAE 1010/1020 galvanizado a fogo, altura de 6,00 m</v>
          </cell>
          <cell r="C2372" t="str">
            <v>un</v>
          </cell>
          <cell r="D2372">
            <v>629.25</v>
          </cell>
          <cell r="E2372">
            <v>53.44</v>
          </cell>
          <cell r="F2372">
            <v>682.69</v>
          </cell>
        </row>
        <row r="2373">
          <cell r="A2373" t="str">
            <v>411044</v>
          </cell>
          <cell r="B2373" t="str">
            <v>Poste tubular reto em aço SAE 1010/1020, seção quadrada, altura de 7,50 m</v>
          </cell>
          <cell r="C2373" t="str">
            <v>un</v>
          </cell>
          <cell r="D2373">
            <v>303.7</v>
          </cell>
          <cell r="E2373">
            <v>34.520000000000003</v>
          </cell>
          <cell r="F2373">
            <v>338.22</v>
          </cell>
        </row>
        <row r="2374">
          <cell r="A2374" t="str">
            <v>411047</v>
          </cell>
          <cell r="B2374" t="str">
            <v>Poste telecônico curvo duplo para duas luminárias, em aço SAE 1010/1020 galvanizado a fogo, altura de 10,00 metros</v>
          </cell>
          <cell r="C2374" t="str">
            <v>un</v>
          </cell>
          <cell r="D2374">
            <v>1357.01</v>
          </cell>
          <cell r="E2374">
            <v>145.09</v>
          </cell>
          <cell r="F2374">
            <v>1502.1000000000001</v>
          </cell>
        </row>
        <row r="2375">
          <cell r="A2375" t="str">
            <v>411101</v>
          </cell>
          <cell r="B2375" t="str">
            <v>Luminária esferica fechada para iluminação decorativa externa</v>
          </cell>
          <cell r="C2375" t="str">
            <v>un</v>
          </cell>
          <cell r="D2375">
            <v>179.6</v>
          </cell>
          <cell r="E2375">
            <v>6.82</v>
          </cell>
          <cell r="F2375">
            <v>186.42000000000002</v>
          </cell>
        </row>
        <row r="2376">
          <cell r="A2376" t="str">
            <v>411102</v>
          </cell>
          <cell r="B2376" t="str">
            <v>Luminária fechada para iluminação pública, sem alojamento para reator</v>
          </cell>
          <cell r="C2376" t="str">
            <v>un</v>
          </cell>
          <cell r="D2376">
            <v>155.56</v>
          </cell>
          <cell r="E2376">
            <v>16.07</v>
          </cell>
          <cell r="F2376">
            <v>171.63</v>
          </cell>
        </row>
        <row r="2377">
          <cell r="A2377" t="str">
            <v>411106</v>
          </cell>
          <cell r="B2377" t="str">
            <v>Luminária fechada para iluminação pública tipo pétala pequena</v>
          </cell>
          <cell r="C2377" t="str">
            <v>un</v>
          </cell>
          <cell r="D2377">
            <v>357.81</v>
          </cell>
          <cell r="E2377">
            <v>16.07</v>
          </cell>
          <cell r="F2377">
            <v>373.88</v>
          </cell>
        </row>
        <row r="2378">
          <cell r="A2378" t="str">
            <v>411109</v>
          </cell>
          <cell r="B2378" t="str">
            <v>Luminária com corpo em tubo de alumínio tipo balizador para uso externo</v>
          </cell>
          <cell r="C2378" t="str">
            <v>un</v>
          </cell>
          <cell r="D2378">
            <v>82.86</v>
          </cell>
          <cell r="E2378">
            <v>6.82</v>
          </cell>
          <cell r="F2378">
            <v>89.68</v>
          </cell>
        </row>
        <row r="2379">
          <cell r="A2379" t="str">
            <v>411110</v>
          </cell>
          <cell r="B2379" t="str">
            <v>Luminária retangular fechada para iluminação externa em poste, tipo pétala grande</v>
          </cell>
          <cell r="C2379" t="str">
            <v>un</v>
          </cell>
          <cell r="D2379">
            <v>219.16</v>
          </cell>
          <cell r="E2379">
            <v>16.07</v>
          </cell>
          <cell r="F2379">
            <v>235.23000000000002</v>
          </cell>
        </row>
        <row r="2380">
          <cell r="A2380" t="str">
            <v>411111</v>
          </cell>
          <cell r="B2380" t="str">
            <v>Luminária retangular fechada para iluminação externa em poste, tipo pétala pequena</v>
          </cell>
          <cell r="C2380" t="str">
            <v>un</v>
          </cell>
          <cell r="D2380">
            <v>189.39000000000001</v>
          </cell>
          <cell r="E2380">
            <v>16.07</v>
          </cell>
          <cell r="F2380">
            <v>205.46</v>
          </cell>
        </row>
        <row r="2381">
          <cell r="A2381" t="str">
            <v>411112</v>
          </cell>
          <cell r="B2381" t="str">
            <v>Luminária arandela retangular fechada para iluminação externa, tipo pétala pequena</v>
          </cell>
          <cell r="C2381" t="str">
            <v>un</v>
          </cell>
          <cell r="D2381">
            <v>137.91999999999999</v>
          </cell>
          <cell r="E2381">
            <v>16.07</v>
          </cell>
          <cell r="F2381">
            <v>153.99</v>
          </cell>
        </row>
        <row r="2382">
          <cell r="A2382" t="str">
            <v>411116</v>
          </cell>
          <cell r="B2382" t="str">
            <v>Luminária pública fechada tipo pétala, com alojamento para reator, com abertura na parte superior</v>
          </cell>
          <cell r="C2382" t="str">
            <v>un</v>
          </cell>
          <cell r="D2382">
            <v>281.2</v>
          </cell>
          <cell r="E2382">
            <v>16.07</v>
          </cell>
          <cell r="F2382">
            <v>297.27</v>
          </cell>
        </row>
        <row r="2383">
          <cell r="A2383" t="str">
            <v>411144</v>
          </cell>
          <cell r="B2383" t="str">
            <v>Suporte tubular de fixação em poste para 1 luminária tipo pétala</v>
          </cell>
          <cell r="C2383" t="str">
            <v>un</v>
          </cell>
          <cell r="D2383">
            <v>36.65</v>
          </cell>
          <cell r="E2383">
            <v>6.82</v>
          </cell>
          <cell r="F2383">
            <v>43.47</v>
          </cell>
        </row>
        <row r="2384">
          <cell r="A2384" t="str">
            <v>411145</v>
          </cell>
          <cell r="B2384" t="str">
            <v>Suporte tubular de fixação em poste para 2 luminárias tipo pétala</v>
          </cell>
          <cell r="C2384" t="str">
            <v>un</v>
          </cell>
          <cell r="D2384">
            <v>50.550000000000004</v>
          </cell>
          <cell r="E2384">
            <v>6.82</v>
          </cell>
          <cell r="F2384">
            <v>57.370000000000005</v>
          </cell>
        </row>
        <row r="2385">
          <cell r="A2385" t="str">
            <v>411146</v>
          </cell>
          <cell r="B2385" t="str">
            <v>Suporte tubular de fixação em poste para 3 luminárias tipo pétala</v>
          </cell>
          <cell r="C2385" t="str">
            <v>un</v>
          </cell>
          <cell r="D2385">
            <v>64.02</v>
          </cell>
          <cell r="E2385">
            <v>6.82</v>
          </cell>
          <cell r="F2385">
            <v>70.84</v>
          </cell>
        </row>
        <row r="2386">
          <cell r="A2386" t="str">
            <v>411147</v>
          </cell>
          <cell r="B2386" t="str">
            <v>Suporte tubular de fixação em poste para 4 luminárias tipo pétala</v>
          </cell>
          <cell r="C2386" t="str">
            <v>un</v>
          </cell>
          <cell r="D2386">
            <v>82.13</v>
          </cell>
          <cell r="E2386">
            <v>6.82</v>
          </cell>
          <cell r="F2386">
            <v>88.95</v>
          </cell>
        </row>
        <row r="2387">
          <cell r="A2387" t="str">
            <v>411205</v>
          </cell>
          <cell r="B2387" t="str">
            <v>Projetor retangular fechado, com alojamento para reator, para lâmpadas vapor de sódio até 400 W</v>
          </cell>
          <cell r="C2387" t="str">
            <v>un</v>
          </cell>
          <cell r="D2387">
            <v>466.19</v>
          </cell>
          <cell r="E2387">
            <v>11.370000000000001</v>
          </cell>
          <cell r="F2387">
            <v>477.56</v>
          </cell>
        </row>
        <row r="2388">
          <cell r="A2388" t="str">
            <v>411206</v>
          </cell>
          <cell r="B2388" t="str">
            <v>Projetor retangular fechado, para lâmpadas vapor de sódio 1000 W e vapor metálico 2000 W</v>
          </cell>
          <cell r="C2388" t="str">
            <v>un</v>
          </cell>
          <cell r="D2388">
            <v>611.79</v>
          </cell>
          <cell r="E2388">
            <v>11.370000000000001</v>
          </cell>
          <cell r="F2388">
            <v>623.16</v>
          </cell>
        </row>
        <row r="2389">
          <cell r="A2389" t="str">
            <v>411207</v>
          </cell>
          <cell r="B2389" t="str">
            <v>Projetor retangular fechado, para lâmpadas vapor metálico 70/150W e halógena 300/500W</v>
          </cell>
          <cell r="C2389" t="str">
            <v>un</v>
          </cell>
          <cell r="D2389">
            <v>240.42000000000002</v>
          </cell>
          <cell r="E2389">
            <v>11.370000000000001</v>
          </cell>
          <cell r="F2389">
            <v>251.79</v>
          </cell>
        </row>
        <row r="2390">
          <cell r="A2390" t="str">
            <v>411208</v>
          </cell>
          <cell r="B2390" t="str">
            <v>Projetor retangular fechado, para lâmpadas vapor metálico e sódio 250/400W</v>
          </cell>
          <cell r="C2390" t="str">
            <v>un</v>
          </cell>
          <cell r="D2390">
            <v>201.95000000000002</v>
          </cell>
          <cell r="E2390">
            <v>11.370000000000001</v>
          </cell>
          <cell r="F2390">
            <v>213.32</v>
          </cell>
        </row>
        <row r="2391">
          <cell r="A2391" t="str">
            <v>411209</v>
          </cell>
          <cell r="B2391" t="str">
            <v>Projetor cônico fechado, para lâmpadas vapor metálico e sódio 250/400W, mista 250/500W</v>
          </cell>
          <cell r="C2391" t="str">
            <v>un</v>
          </cell>
          <cell r="D2391">
            <v>244.71</v>
          </cell>
          <cell r="E2391">
            <v>11.370000000000001</v>
          </cell>
          <cell r="F2391">
            <v>256.08</v>
          </cell>
        </row>
        <row r="2392">
          <cell r="A2392" t="str">
            <v>411213</v>
          </cell>
          <cell r="B2392" t="str">
            <v>Projetor retangular fechado, uso abrigado, para lâmpadas vapor metálico e sódio 250/400W</v>
          </cell>
          <cell r="C2392" t="str">
            <v>un</v>
          </cell>
          <cell r="D2392">
            <v>173.33</v>
          </cell>
          <cell r="E2392">
            <v>11.370000000000001</v>
          </cell>
          <cell r="F2392">
            <v>184.70000000000002</v>
          </cell>
        </row>
        <row r="2393">
          <cell r="A2393" t="str">
            <v>411216</v>
          </cell>
          <cell r="B2393" t="str">
            <v>Projetor retangular fechado, para lâmpada halógena de 1000 W</v>
          </cell>
          <cell r="C2393" t="str">
            <v>un</v>
          </cell>
          <cell r="D2393">
            <v>152.41999999999999</v>
          </cell>
          <cell r="E2393">
            <v>11.370000000000001</v>
          </cell>
          <cell r="F2393">
            <v>163.79</v>
          </cell>
        </row>
        <row r="2394">
          <cell r="A2394" t="str">
            <v>411219</v>
          </cell>
          <cell r="B2394" t="str">
            <v>Projetor de sobrepor com foco orientável, para lâmpada valor metálico ou vapor de sódio 250/400 W</v>
          </cell>
          <cell r="C2394" t="str">
            <v>un</v>
          </cell>
          <cell r="D2394">
            <v>375.54</v>
          </cell>
          <cell r="E2394">
            <v>11.370000000000001</v>
          </cell>
          <cell r="F2394">
            <v>386.91</v>
          </cell>
        </row>
        <row r="2395">
          <cell r="A2395" t="str">
            <v>411302</v>
          </cell>
          <cell r="B2395" t="str">
            <v>Luminária blindada, oval, de sobrepor ou arandela para lâmpada incandescente 100 W</v>
          </cell>
          <cell r="C2395" t="str">
            <v>un</v>
          </cell>
          <cell r="D2395">
            <v>50.77</v>
          </cell>
          <cell r="E2395">
            <v>9.1</v>
          </cell>
          <cell r="F2395">
            <v>59.870000000000005</v>
          </cell>
        </row>
        <row r="2396">
          <cell r="A2396" t="str">
            <v>411303</v>
          </cell>
          <cell r="B2396" t="str">
            <v>Luminária blindada, retangular, de embutir para lâmpadas incandescente 200 W e mista 160 W</v>
          </cell>
          <cell r="C2396" t="str">
            <v>un</v>
          </cell>
          <cell r="D2396">
            <v>96.39</v>
          </cell>
          <cell r="E2396">
            <v>9.1</v>
          </cell>
          <cell r="F2396">
            <v>105.49000000000001</v>
          </cell>
        </row>
        <row r="2397">
          <cell r="A2397" t="str">
            <v>411304</v>
          </cell>
          <cell r="B2397" t="str">
            <v>Luminária blindada de sobrepor ou pendente em calha fechada para 1 lâmpada fluorescente de 32/36/40W</v>
          </cell>
          <cell r="C2397" t="str">
            <v>un</v>
          </cell>
          <cell r="D2397">
            <v>97.86</v>
          </cell>
          <cell r="E2397">
            <v>9.1</v>
          </cell>
          <cell r="F2397">
            <v>106.96000000000001</v>
          </cell>
        </row>
        <row r="2398">
          <cell r="A2398" t="str">
            <v>411305</v>
          </cell>
          <cell r="B2398" t="str">
            <v>Luminária blindada de sobrepor ou pendente em calha fechada para 2 lâmpadas fluorescentes de 32/36/40W</v>
          </cell>
          <cell r="C2398" t="str">
            <v>un</v>
          </cell>
          <cell r="D2398">
            <v>102.84</v>
          </cell>
          <cell r="E2398">
            <v>9.1</v>
          </cell>
          <cell r="F2398">
            <v>111.94</v>
          </cell>
        </row>
        <row r="2399">
          <cell r="A2399" t="str">
            <v>411306</v>
          </cell>
          <cell r="B2399" t="str">
            <v>Luminária blindada de sobrepor ou pendente em calha fechada para 4 lâmpadas fluorescentes de 32/36/40W</v>
          </cell>
          <cell r="C2399" t="str">
            <v>un</v>
          </cell>
          <cell r="D2399">
            <v>178.13</v>
          </cell>
          <cell r="E2399">
            <v>9.1</v>
          </cell>
          <cell r="F2399">
            <v>187.23</v>
          </cell>
        </row>
        <row r="2400">
          <cell r="A2400" t="str">
            <v>411308</v>
          </cell>
          <cell r="B2400" t="str">
            <v>Luminária blindada plafonier para lâmpada incandescente 300W e mista 250W</v>
          </cell>
          <cell r="C2400" t="str">
            <v>un</v>
          </cell>
          <cell r="D2400">
            <v>82.76</v>
          </cell>
          <cell r="E2400">
            <v>9.1</v>
          </cell>
          <cell r="F2400">
            <v>91.86</v>
          </cell>
        </row>
        <row r="2401">
          <cell r="A2401" t="str">
            <v>411309</v>
          </cell>
          <cell r="B2401" t="str">
            <v>Luminária blindada pendente para lâmpada incandescente 300W e mista 250W</v>
          </cell>
          <cell r="C2401" t="str">
            <v>un</v>
          </cell>
          <cell r="D2401">
            <v>80.84</v>
          </cell>
          <cell r="E2401">
            <v>9.1</v>
          </cell>
          <cell r="F2401">
            <v>89.94</v>
          </cell>
        </row>
        <row r="2402">
          <cell r="A2402" t="str">
            <v>411310</v>
          </cell>
          <cell r="B2402" t="str">
            <v>Luminária blindada arandela 45º e 90º, para lâmpada mista, vapor metálico, de mercúrio e de sódio, fluorescente compacta e incandescente de 300W</v>
          </cell>
          <cell r="C2402" t="str">
            <v>un</v>
          </cell>
          <cell r="D2402">
            <v>94.23</v>
          </cell>
          <cell r="E2402">
            <v>9.1</v>
          </cell>
          <cell r="F2402">
            <v>103.33</v>
          </cell>
        </row>
        <row r="2403">
          <cell r="A2403" t="str">
            <v>411317</v>
          </cell>
          <cell r="B2403" t="str">
            <v>Luminária blindada, arandela 45º e 90º, para lâmpada mista, vapor metálico, de mercúrio e de sódio, fluorescente compacta e incandescente de 200W</v>
          </cell>
          <cell r="C2403" t="str">
            <v>un</v>
          </cell>
          <cell r="D2403">
            <v>89.05</v>
          </cell>
          <cell r="E2403">
            <v>9.1</v>
          </cell>
          <cell r="F2403">
            <v>98.15</v>
          </cell>
        </row>
        <row r="2404">
          <cell r="A2404" t="str">
            <v>411318</v>
          </cell>
          <cell r="B2404" t="str">
            <v>Luminária blindada, arandela 45º e 90º, para lâmpada fluorescente compacta e incandescente de 100W</v>
          </cell>
          <cell r="C2404" t="str">
            <v>un</v>
          </cell>
          <cell r="D2404">
            <v>65.56</v>
          </cell>
          <cell r="E2404">
            <v>9.1</v>
          </cell>
          <cell r="F2404">
            <v>74.66</v>
          </cell>
        </row>
        <row r="2405">
          <cell r="A2405" t="str">
            <v>411401</v>
          </cell>
          <cell r="B2405" t="str">
            <v>Luminária industrial econômica redonda</v>
          </cell>
          <cell r="C2405" t="str">
            <v>un</v>
          </cell>
          <cell r="D2405">
            <v>100.15</v>
          </cell>
          <cell r="E2405">
            <v>9.1</v>
          </cell>
          <cell r="F2405">
            <v>109.25</v>
          </cell>
        </row>
        <row r="2406">
          <cell r="A2406" t="str">
            <v>411402</v>
          </cell>
          <cell r="B2406" t="str">
            <v>Luminária de embutir em calha fechada para 2 lâmpadas fluorescentes de 32/36W</v>
          </cell>
          <cell r="C2406" t="str">
            <v>un</v>
          </cell>
          <cell r="D2406">
            <v>117.48</v>
          </cell>
          <cell r="E2406">
            <v>9.1</v>
          </cell>
          <cell r="F2406">
            <v>126.58</v>
          </cell>
        </row>
        <row r="2407">
          <cell r="A2407" t="str">
            <v>411403</v>
          </cell>
          <cell r="B2407" t="str">
            <v>Luminária de embutir em calha fechada para 4 lâmpadas fluorescentes de 32/40W</v>
          </cell>
          <cell r="C2407" t="str">
            <v>un</v>
          </cell>
          <cell r="D2407">
            <v>146.77000000000001</v>
          </cell>
          <cell r="E2407">
            <v>9.1</v>
          </cell>
          <cell r="F2407">
            <v>155.87</v>
          </cell>
        </row>
        <row r="2408">
          <cell r="A2408" t="str">
            <v>411404</v>
          </cell>
          <cell r="B2408" t="str">
            <v>Luminária de embutir em calha aberta para 2 lâmpadas fluorescentes de 32/40W</v>
          </cell>
          <cell r="C2408" t="str">
            <v>un</v>
          </cell>
          <cell r="D2408">
            <v>39.229999999999997</v>
          </cell>
          <cell r="E2408">
            <v>9.1</v>
          </cell>
          <cell r="F2408">
            <v>48.33</v>
          </cell>
        </row>
        <row r="2409">
          <cell r="A2409" t="str">
            <v>411406</v>
          </cell>
          <cell r="B2409" t="str">
            <v>Luminária de sobrepor ou pendente em calha aberta para 1 lâmpada fluorescente de 32/40W</v>
          </cell>
          <cell r="C2409" t="str">
            <v>un</v>
          </cell>
          <cell r="D2409">
            <v>31.310000000000002</v>
          </cell>
          <cell r="E2409">
            <v>9.1</v>
          </cell>
          <cell r="F2409">
            <v>40.409999999999997</v>
          </cell>
        </row>
        <row r="2410">
          <cell r="A2410" t="str">
            <v>411407</v>
          </cell>
          <cell r="B2410" t="str">
            <v>Luminária de sobrepor em calha aberta para 2 lâmpadas fluorescentes de 32/40W</v>
          </cell>
          <cell r="C2410" t="str">
            <v>un</v>
          </cell>
          <cell r="D2410">
            <v>33.82</v>
          </cell>
          <cell r="E2410">
            <v>9.1</v>
          </cell>
          <cell r="F2410">
            <v>42.92</v>
          </cell>
        </row>
        <row r="2411">
          <cell r="A2411" t="str">
            <v>411408</v>
          </cell>
          <cell r="B2411" t="str">
            <v>Luminária de sobrepor ou pendente em calha aberta para 4 lâmpadas fluorescentes de 32/40W</v>
          </cell>
          <cell r="C2411" t="str">
            <v>un</v>
          </cell>
          <cell r="D2411">
            <v>53.7</v>
          </cell>
          <cell r="E2411">
            <v>9.1</v>
          </cell>
          <cell r="F2411">
            <v>62.800000000000004</v>
          </cell>
        </row>
        <row r="2412">
          <cell r="A2412" t="str">
            <v>411409</v>
          </cell>
          <cell r="B2412" t="str">
            <v>Luminária de sobrepor ou pendente em calha fechada para 2 lâmpadas fluorescentes de 32/40W</v>
          </cell>
          <cell r="C2412" t="str">
            <v>un</v>
          </cell>
          <cell r="D2412">
            <v>123.74000000000001</v>
          </cell>
          <cell r="E2412">
            <v>9.1</v>
          </cell>
          <cell r="F2412">
            <v>132.84</v>
          </cell>
        </row>
        <row r="2413">
          <cell r="A2413" t="str">
            <v>411410</v>
          </cell>
          <cell r="B2413" t="str">
            <v>Luminária de sobrepor ou pendente em calha fechada para 4 lâmpadas fluorescentes de 32/40W</v>
          </cell>
          <cell r="C2413" t="str">
            <v>un</v>
          </cell>
          <cell r="D2413">
            <v>164.07</v>
          </cell>
          <cell r="E2413">
            <v>9.1</v>
          </cell>
          <cell r="F2413">
            <v>173.17000000000002</v>
          </cell>
        </row>
        <row r="2414">
          <cell r="A2414" t="str">
            <v>411411</v>
          </cell>
          <cell r="B2414" t="str">
            <v>Luminária de sobrepor ou pendente em calha aberta para 1 lâmpada fluorescente de 110W</v>
          </cell>
          <cell r="C2414" t="str">
            <v>un</v>
          </cell>
          <cell r="D2414">
            <v>38.770000000000003</v>
          </cell>
          <cell r="E2414">
            <v>9.1</v>
          </cell>
          <cell r="F2414">
            <v>47.870000000000005</v>
          </cell>
        </row>
        <row r="2415">
          <cell r="A2415" t="str">
            <v>411412</v>
          </cell>
          <cell r="B2415" t="str">
            <v>Luminária de sobrepor ou pendente em calha aberta para 2 lâmpadas fluorescentes de 110W</v>
          </cell>
          <cell r="C2415" t="str">
            <v>un</v>
          </cell>
          <cell r="D2415">
            <v>51.65</v>
          </cell>
          <cell r="E2415">
            <v>9.1</v>
          </cell>
          <cell r="F2415">
            <v>60.75</v>
          </cell>
        </row>
        <row r="2416">
          <cell r="A2416" t="str">
            <v>411413</v>
          </cell>
          <cell r="B2416" t="str">
            <v>Luminária de embutir em calha aberta para 2 lâmpadas fluorescentes de 16/18/20W</v>
          </cell>
          <cell r="C2416" t="str">
            <v>un</v>
          </cell>
          <cell r="D2416">
            <v>34.15</v>
          </cell>
          <cell r="E2416">
            <v>9.1</v>
          </cell>
          <cell r="F2416">
            <v>43.25</v>
          </cell>
        </row>
        <row r="2417">
          <cell r="A2417" t="str">
            <v>411416</v>
          </cell>
          <cell r="B2417" t="str">
            <v>Luminária de sobrepor ou pendente em calha com aletas parabólicas para 2 lâmpadas fluorescentes de 32/36W</v>
          </cell>
          <cell r="C2417" t="str">
            <v>un</v>
          </cell>
          <cell r="D2417">
            <v>137.44</v>
          </cell>
          <cell r="E2417">
            <v>9.1</v>
          </cell>
          <cell r="F2417">
            <v>146.54</v>
          </cell>
        </row>
        <row r="2418">
          <cell r="A2418" t="str">
            <v>411417</v>
          </cell>
          <cell r="B2418" t="str">
            <v>Luminária pendente para instalação em perfilado com calha aberta para 1 ou 2 lâmpadas fluorescentes de 110W</v>
          </cell>
          <cell r="C2418" t="str">
            <v>un</v>
          </cell>
          <cell r="D2418">
            <v>103.56</v>
          </cell>
          <cell r="E2418">
            <v>9.1</v>
          </cell>
          <cell r="F2418">
            <v>112.66</v>
          </cell>
        </row>
        <row r="2419">
          <cell r="A2419" t="str">
            <v>411418</v>
          </cell>
          <cell r="B2419" t="str">
            <v>Luminária industrial pendente para instalação em perfilado com refletor acrílico redondo, para 1 lâmpada vapor metálico até 400W</v>
          </cell>
          <cell r="C2419" t="str">
            <v>un</v>
          </cell>
          <cell r="D2419">
            <v>249.45000000000002</v>
          </cell>
          <cell r="E2419">
            <v>6.82</v>
          </cell>
          <cell r="F2419">
            <v>256.27</v>
          </cell>
        </row>
        <row r="2420">
          <cell r="A2420" t="str">
            <v>411421</v>
          </cell>
          <cell r="B2420" t="str">
            <v>Luminária de embutir em calha com aletas planas para 2 lâmpadas fluorescentes compactas de 18W/26W</v>
          </cell>
          <cell r="C2420" t="str">
            <v>un</v>
          </cell>
          <cell r="D2420">
            <v>43.69</v>
          </cell>
          <cell r="E2420">
            <v>11.370000000000001</v>
          </cell>
          <cell r="F2420">
            <v>55.06</v>
          </cell>
        </row>
        <row r="2421">
          <cell r="A2421" t="str">
            <v>411422</v>
          </cell>
          <cell r="B2421" t="str">
            <v>Luminária de sobrepor ou pendente em calha com aletas planas para 2 lâmpadas fluorescentes compactas de 18W/26W</v>
          </cell>
          <cell r="C2421" t="str">
            <v>un</v>
          </cell>
          <cell r="D2421">
            <v>39.619999999999997</v>
          </cell>
          <cell r="E2421">
            <v>11.370000000000001</v>
          </cell>
          <cell r="F2421">
            <v>50.99</v>
          </cell>
        </row>
        <row r="2422">
          <cell r="A2422" t="str">
            <v>411428</v>
          </cell>
          <cell r="B2422" t="str">
            <v>Luminária de sobrepor em calha aberta com cabeceiras para 2 lâmpadas fluorescentes 32/36W</v>
          </cell>
          <cell r="C2422" t="str">
            <v>un</v>
          </cell>
          <cell r="D2422">
            <v>51.53</v>
          </cell>
          <cell r="E2422">
            <v>9.1</v>
          </cell>
          <cell r="F2422">
            <v>60.63</v>
          </cell>
        </row>
        <row r="2423">
          <cell r="A2423" t="str">
            <v>411431</v>
          </cell>
          <cell r="B2423" t="str">
            <v>Luminária de embutir redonda para 1 ou 2 lâmpadas fluorescentes compactas de 15/18/20/26W</v>
          </cell>
          <cell r="C2423" t="str">
            <v>un</v>
          </cell>
          <cell r="D2423">
            <v>60.59</v>
          </cell>
          <cell r="E2423">
            <v>9.1</v>
          </cell>
          <cell r="F2423">
            <v>69.69</v>
          </cell>
        </row>
        <row r="2424">
          <cell r="A2424" t="str">
            <v>411432</v>
          </cell>
          <cell r="B2424" t="str">
            <v>Luminária de sobrepor, tipo Spot orientável retangular para 1 lâmpada de vapor metálico de 70/150W</v>
          </cell>
          <cell r="C2424" t="str">
            <v>un</v>
          </cell>
          <cell r="D2424">
            <v>151.66999999999999</v>
          </cell>
          <cell r="E2424">
            <v>11.370000000000001</v>
          </cell>
          <cell r="F2424">
            <v>163.04</v>
          </cell>
        </row>
        <row r="2425">
          <cell r="A2425" t="str">
            <v>411436</v>
          </cell>
          <cell r="B2425" t="str">
            <v>Luminária pendente para instalação em perfilado, calha aberta com refletor para 2 lâmpadas fluorescentes de 32/36W</v>
          </cell>
          <cell r="C2425" t="str">
            <v>un</v>
          </cell>
          <cell r="D2425">
            <v>50.96</v>
          </cell>
          <cell r="E2425">
            <v>9.1</v>
          </cell>
          <cell r="F2425">
            <v>60.06</v>
          </cell>
        </row>
        <row r="2426">
          <cell r="A2426" t="str">
            <v>411439</v>
          </cell>
          <cell r="B2426" t="str">
            <v>Luminária de sobrepor em calha aberta com uma cabeceira para 2 lâmpadas fluorescentes 32/36W</v>
          </cell>
          <cell r="C2426" t="str">
            <v>un</v>
          </cell>
          <cell r="D2426">
            <v>71.3</v>
          </cell>
          <cell r="E2426">
            <v>9.1</v>
          </cell>
          <cell r="F2426">
            <v>80.400000000000006</v>
          </cell>
        </row>
        <row r="2427">
          <cell r="A2427" t="str">
            <v>411440</v>
          </cell>
          <cell r="B2427" t="str">
            <v>Luminária de embutir em calha com aletas parabólicas para 2 lâmpadas fluorescentes compactas longas de 36W</v>
          </cell>
          <cell r="C2427" t="str">
            <v>un</v>
          </cell>
          <cell r="D2427">
            <v>148.47</v>
          </cell>
          <cell r="E2427">
            <v>9.1</v>
          </cell>
          <cell r="F2427">
            <v>157.57</v>
          </cell>
        </row>
        <row r="2428">
          <cell r="A2428" t="str">
            <v>411443</v>
          </cell>
          <cell r="B2428" t="str">
            <v>Luminária de embutir em calha com refletor e aleta parabólicas, com acabamento alto brilho, para 4 lâmpadas fluorescentes de 16 W</v>
          </cell>
          <cell r="C2428" t="str">
            <v>un</v>
          </cell>
          <cell r="D2428">
            <v>103.32000000000001</v>
          </cell>
          <cell r="E2428">
            <v>9.1</v>
          </cell>
          <cell r="F2428">
            <v>112.42</v>
          </cell>
        </row>
        <row r="2429">
          <cell r="A2429" t="str">
            <v>411444</v>
          </cell>
          <cell r="B2429" t="str">
            <v>Luminária de embutir em calha com refletor e aleta parabólicas, com acabamento alto brilho, para 2 lâmpadas fluorescentes de 16 W</v>
          </cell>
          <cell r="C2429" t="str">
            <v>un</v>
          </cell>
          <cell r="D2429">
            <v>67.010000000000005</v>
          </cell>
          <cell r="E2429">
            <v>9.1</v>
          </cell>
          <cell r="F2429">
            <v>76.11</v>
          </cell>
        </row>
        <row r="2430">
          <cell r="A2430" t="str">
            <v>411445</v>
          </cell>
          <cell r="B2430" t="str">
            <v>Luminária de sobrepor ou pendente, com refletor em chapa de aço pintada, para 2 lâmpadas fluorescentes de 32/36 W</v>
          </cell>
          <cell r="C2430" t="str">
            <v>un</v>
          </cell>
          <cell r="D2430">
            <v>39.71</v>
          </cell>
          <cell r="E2430">
            <v>9.1</v>
          </cell>
          <cell r="F2430">
            <v>48.81</v>
          </cell>
        </row>
        <row r="2431">
          <cell r="A2431" t="str">
            <v>411447</v>
          </cell>
          <cell r="B2431" t="str">
            <v>Luminária de sobrepor ou pendente em calha aberta para 2 lâmpadas fluorescentes de 16 W</v>
          </cell>
          <cell r="C2431" t="str">
            <v>un</v>
          </cell>
          <cell r="D2431">
            <v>36.35</v>
          </cell>
          <cell r="E2431">
            <v>9.1</v>
          </cell>
          <cell r="F2431">
            <v>45.45</v>
          </cell>
        </row>
        <row r="2432">
          <cell r="A2432" t="str">
            <v>411451</v>
          </cell>
          <cell r="B2432" t="str">
            <v>Luminária industrial/comercial para instalação em perfilado, sem alojamento, para lâmpadas fluorescente eletrônica/vapor de sódio/metálico ou mista até 250 W</v>
          </cell>
          <cell r="C2432" t="str">
            <v>un</v>
          </cell>
          <cell r="D2432">
            <v>102.10000000000001</v>
          </cell>
          <cell r="E2432">
            <v>6.82</v>
          </cell>
          <cell r="F2432">
            <v>108.92</v>
          </cell>
        </row>
        <row r="2433">
          <cell r="A2433" t="str">
            <v>411453</v>
          </cell>
          <cell r="B2433" t="str">
            <v>Luminária circular de sobrepor, com refletor de alumínio anodizado, para 1 ou 2 lâmpadas fluorescentes compactas de 15/18/20/26 W</v>
          </cell>
          <cell r="C2433" t="str">
            <v>un</v>
          </cell>
          <cell r="D2433">
            <v>86.33</v>
          </cell>
          <cell r="E2433">
            <v>6.82</v>
          </cell>
          <cell r="F2433">
            <v>93.15</v>
          </cell>
        </row>
        <row r="2434">
          <cell r="A2434" t="str">
            <v>411454</v>
          </cell>
          <cell r="B2434" t="str">
            <v>Luminária de sobrepor em calha com aletas duplo parabólicas para 2 lâmpadas fluorescentes de 28 W</v>
          </cell>
          <cell r="C2434" t="str">
            <v>un</v>
          </cell>
          <cell r="D2434">
            <v>82.820000000000007</v>
          </cell>
          <cell r="E2434">
            <v>9.1</v>
          </cell>
          <cell r="F2434">
            <v>91.92</v>
          </cell>
        </row>
        <row r="2435">
          <cell r="A2435" t="str">
            <v>411455</v>
          </cell>
          <cell r="B2435" t="str">
            <v>Luminária de embutir em calha com aletas duplo parabólicas para 2 lâmpadas fluorescentes de 28 W</v>
          </cell>
          <cell r="C2435" t="str">
            <v>un</v>
          </cell>
          <cell r="D2435">
            <v>97.36</v>
          </cell>
          <cell r="E2435">
            <v>9.1</v>
          </cell>
          <cell r="F2435">
            <v>106.46000000000001</v>
          </cell>
        </row>
        <row r="2436">
          <cell r="A2436" t="str">
            <v>411456</v>
          </cell>
          <cell r="B2436" t="str">
            <v>Luminária de embutir em calha com aletas parabólicas para 2 lâmpadas fluorescentes de 32/36W</v>
          </cell>
          <cell r="C2436" t="str">
            <v>un</v>
          </cell>
          <cell r="D2436">
            <v>83.33</v>
          </cell>
          <cell r="E2436">
            <v>9.1</v>
          </cell>
          <cell r="F2436">
            <v>92.43</v>
          </cell>
        </row>
        <row r="2437">
          <cell r="A2437" t="str">
            <v>411459</v>
          </cell>
          <cell r="B2437" t="str">
            <v>Luminária de sobrepor ou pendente para 2 lâmpadas fluorescentes tubulares 14 W, em chapa de aço com pintura eletrostática e refletor com acabamento alto brilho</v>
          </cell>
          <cell r="C2437" t="str">
            <v>un</v>
          </cell>
          <cell r="D2437">
            <v>78.86</v>
          </cell>
          <cell r="E2437">
            <v>11.370000000000001</v>
          </cell>
          <cell r="F2437">
            <v>90.23</v>
          </cell>
        </row>
        <row r="2438">
          <cell r="A2438" t="str">
            <v>411460</v>
          </cell>
          <cell r="B2438" t="str">
            <v>Luminária de sobrepor ou pendente para 2 lâmpadas fluorescentes tubulares 28 W, em chapa de aço com pintura eletrostática e refletor com acabamento alto brilho</v>
          </cell>
          <cell r="C2438" t="str">
            <v>un</v>
          </cell>
          <cell r="D2438">
            <v>86.29</v>
          </cell>
          <cell r="E2438">
            <v>11.370000000000001</v>
          </cell>
          <cell r="F2438">
            <v>97.66</v>
          </cell>
        </row>
        <row r="2439">
          <cell r="A2439" t="str">
            <v>411461</v>
          </cell>
          <cell r="B2439" t="str">
            <v>Luminária de sobrepor para 2 lâmpadas fluorescentes tubulares 14W, chapa de aço com pintura eletrostática, refletor e aletas parabólicas em alumínio anodizado</v>
          </cell>
          <cell r="C2439" t="str">
            <v>un</v>
          </cell>
          <cell r="D2439">
            <v>101.34</v>
          </cell>
          <cell r="E2439">
            <v>11.370000000000001</v>
          </cell>
          <cell r="F2439">
            <v>112.71000000000001</v>
          </cell>
        </row>
        <row r="2440">
          <cell r="A2440" t="str">
            <v>411462</v>
          </cell>
          <cell r="B2440" t="str">
            <v>Luminária de sobrepor para 2 lâmpadas fluorescentes tubulares 28W, chapa de aço com pintura eletrostática, refletor e aletas parabólicas em alumínio anodizado</v>
          </cell>
          <cell r="C2440" t="str">
            <v>un</v>
          </cell>
          <cell r="D2440">
            <v>117.99000000000001</v>
          </cell>
          <cell r="E2440">
            <v>11.370000000000001</v>
          </cell>
          <cell r="F2440">
            <v>129.36000000000001</v>
          </cell>
        </row>
        <row r="2441">
          <cell r="A2441" t="str">
            <v>411463</v>
          </cell>
          <cell r="B2441" t="str">
            <v>Luminária de embutir para 2 lâmpadas fluorescentes tubulares 14 W, em chapa de aço com pintura eletrostática e refletor com acabamento alto brilho</v>
          </cell>
          <cell r="C2441" t="str">
            <v>un</v>
          </cell>
          <cell r="D2441">
            <v>90.98</v>
          </cell>
          <cell r="E2441">
            <v>11.370000000000001</v>
          </cell>
          <cell r="F2441">
            <v>102.35000000000001</v>
          </cell>
        </row>
        <row r="2442">
          <cell r="A2442" t="str">
            <v>411464</v>
          </cell>
          <cell r="B2442" t="str">
            <v>Luminária de embutir para 2 lâmpadas fluorescentes tubulares 28 W, em chapa de aço com pintura eletrostática e refletor com acabamento alto brilho</v>
          </cell>
          <cell r="C2442" t="str">
            <v>un</v>
          </cell>
          <cell r="D2442">
            <v>99.34</v>
          </cell>
          <cell r="E2442">
            <v>11.370000000000001</v>
          </cell>
          <cell r="F2442">
            <v>110.71000000000001</v>
          </cell>
        </row>
        <row r="2443">
          <cell r="A2443" t="str">
            <v>411465</v>
          </cell>
          <cell r="B2443" t="str">
            <v>Luminária de embutir para 2 lâmpadas fluorescentes tubulares 14 W em chapa de aço com pintura eletrostática, refletor e aletas parabólicas em alumínio anodizado</v>
          </cell>
          <cell r="C2443" t="str">
            <v>un</v>
          </cell>
          <cell r="D2443">
            <v>99.61</v>
          </cell>
          <cell r="E2443">
            <v>11.370000000000001</v>
          </cell>
          <cell r="F2443">
            <v>110.98</v>
          </cell>
        </row>
        <row r="2444">
          <cell r="A2444" t="str">
            <v>411466</v>
          </cell>
          <cell r="B2444" t="str">
            <v>Luminária de embutir para 2 lâmpadas fluorescentes tubulares 28 W em chapa de aço com pintura eletrostática, refletor e aletas parabólicas em alumínio anodizado</v>
          </cell>
          <cell r="C2444" t="str">
            <v>un</v>
          </cell>
          <cell r="D2444">
            <v>125.28</v>
          </cell>
          <cell r="E2444">
            <v>11.370000000000001</v>
          </cell>
          <cell r="F2444">
            <v>136.65</v>
          </cell>
        </row>
        <row r="2445">
          <cell r="A2445" t="str">
            <v>411467</v>
          </cell>
          <cell r="B2445" t="str">
            <v>Luminária triangular de sobrepor tipo arandela, para lâmpada incandescente até 100 W, ou fluorescente compacta eletrônica até 23 W</v>
          </cell>
          <cell r="C2445" t="str">
            <v>un</v>
          </cell>
          <cell r="D2445">
            <v>64.760000000000005</v>
          </cell>
          <cell r="E2445">
            <v>11.370000000000001</v>
          </cell>
          <cell r="F2445">
            <v>76.13</v>
          </cell>
        </row>
        <row r="2446">
          <cell r="A2446" t="str">
            <v>411468</v>
          </cell>
          <cell r="B2446" t="str">
            <v>Luminária cilíndrica de sobrepor tipo arandela, com pintura eletrostática, difusor em vidro cilíndrico leitoso, para 1 lâmpada incandescente de 60/100 W</v>
          </cell>
          <cell r="C2446" t="str">
            <v>un</v>
          </cell>
          <cell r="D2446">
            <v>148.5</v>
          </cell>
          <cell r="E2446">
            <v>11.370000000000001</v>
          </cell>
          <cell r="F2446">
            <v>159.87</v>
          </cell>
        </row>
        <row r="2447">
          <cell r="A2447" t="str">
            <v>411470</v>
          </cell>
          <cell r="B2447" t="str">
            <v>Luminária de sobrepor ou tipo arandela, calha fechada, para 1 lâmpada fluorescente tubular 28/54 W, difusor acrilico e acabamento em pintura eletrostática</v>
          </cell>
          <cell r="C2447" t="str">
            <v>un</v>
          </cell>
          <cell r="D2447">
            <v>194.45000000000002</v>
          </cell>
          <cell r="E2447">
            <v>11.370000000000001</v>
          </cell>
          <cell r="F2447">
            <v>205.82</v>
          </cell>
        </row>
        <row r="2448">
          <cell r="A2448" t="str">
            <v>411501</v>
          </cell>
          <cell r="B2448" t="str">
            <v>Luminária plafonier tipo drops pequeno para 1 lâmpada incandescente até 60 W</v>
          </cell>
          <cell r="C2448" t="str">
            <v>un</v>
          </cell>
          <cell r="D2448">
            <v>19.190000000000001</v>
          </cell>
          <cell r="E2448">
            <v>6.82</v>
          </cell>
          <cell r="F2448">
            <v>26.01</v>
          </cell>
        </row>
        <row r="2449">
          <cell r="A2449" t="str">
            <v>411502</v>
          </cell>
          <cell r="B2449" t="str">
            <v>Luminária plafonier tipo drops médio para 1 lâmpada incandescente até 100W</v>
          </cell>
          <cell r="C2449" t="str">
            <v>un</v>
          </cell>
          <cell r="D2449">
            <v>20.68</v>
          </cell>
          <cell r="E2449">
            <v>6.82</v>
          </cell>
          <cell r="F2449">
            <v>27.5</v>
          </cell>
        </row>
        <row r="2450">
          <cell r="A2450" t="str">
            <v>411503</v>
          </cell>
          <cell r="B2450" t="str">
            <v>Luminária plafonier tipo drops grande para 2 lâmpadas incandescentes até 60W</v>
          </cell>
          <cell r="C2450" t="str">
            <v>un</v>
          </cell>
          <cell r="D2450">
            <v>26.240000000000002</v>
          </cell>
          <cell r="E2450">
            <v>6.82</v>
          </cell>
          <cell r="F2450">
            <v>33.06</v>
          </cell>
        </row>
        <row r="2451">
          <cell r="A2451" t="str">
            <v>411504</v>
          </cell>
          <cell r="B2451" t="str">
            <v>Luminária tipo globo leitoso para 1 lâmpada incandescente até 150W</v>
          </cell>
          <cell r="C2451" t="str">
            <v>un</v>
          </cell>
          <cell r="D2451">
            <v>51.4</v>
          </cell>
          <cell r="E2451">
            <v>9.1</v>
          </cell>
          <cell r="F2451">
            <v>60.5</v>
          </cell>
        </row>
        <row r="2452">
          <cell r="A2452" t="str">
            <v>411506</v>
          </cell>
          <cell r="B2452" t="str">
            <v>Luminária de embutir em forro, média para 1 lâmpada incandescente até 100W</v>
          </cell>
          <cell r="C2452" t="str">
            <v>un</v>
          </cell>
          <cell r="D2452">
            <v>34.29</v>
          </cell>
          <cell r="E2452">
            <v>6.82</v>
          </cell>
          <cell r="F2452">
            <v>41.11</v>
          </cell>
        </row>
        <row r="2453">
          <cell r="A2453" t="str">
            <v>411513</v>
          </cell>
          <cell r="B2453" t="str">
            <v>Luminária plafonier de embutir com alojamento para 1 lâmpada halógena PAR 20 de 50W</v>
          </cell>
          <cell r="C2453" t="str">
            <v>un</v>
          </cell>
          <cell r="D2453">
            <v>14.11</v>
          </cell>
          <cell r="E2453">
            <v>6.82</v>
          </cell>
          <cell r="F2453">
            <v>20.93</v>
          </cell>
        </row>
        <row r="2454">
          <cell r="A2454" t="str">
            <v>411517</v>
          </cell>
          <cell r="B2454" t="str">
            <v>Luminária circular de embutir, com foco orientável e acessório antiofuscante, para 1 lâmpada dicróica de 50 W</v>
          </cell>
          <cell r="C2454" t="str">
            <v>un</v>
          </cell>
          <cell r="D2454">
            <v>23.830000000000002</v>
          </cell>
          <cell r="E2454">
            <v>6.82</v>
          </cell>
          <cell r="F2454">
            <v>30.650000000000002</v>
          </cell>
        </row>
        <row r="2455">
          <cell r="A2455" t="str">
            <v>411523</v>
          </cell>
          <cell r="B2455" t="str">
            <v>Luminária circular de embutir com lâmpada LED, fluxo luminoso 2000 LM, temperatura de cor 4000 K, IRC 85, e driver multitensão de 100 a 250 V</v>
          </cell>
          <cell r="C2455" t="str">
            <v>un</v>
          </cell>
          <cell r="D2455">
            <v>388.42</v>
          </cell>
          <cell r="E2455">
            <v>6.82</v>
          </cell>
          <cell r="F2455">
            <v>395.24</v>
          </cell>
        </row>
        <row r="2456">
          <cell r="A2456" t="str">
            <v>411524</v>
          </cell>
          <cell r="B2456" t="str">
            <v>Luminária tipo ´Spot´ para trilho, foco orientável, corpo em alumínio pintado, refletor em alumínio anodizado, para uma lâmpada halógena PAR30 de 75 W</v>
          </cell>
          <cell r="C2456" t="str">
            <v>un</v>
          </cell>
          <cell r="D2456">
            <v>69.23</v>
          </cell>
          <cell r="E2456">
            <v>6.82</v>
          </cell>
          <cell r="F2456">
            <v>76.05</v>
          </cell>
        </row>
        <row r="2457">
          <cell r="A2457" t="str">
            <v>412002</v>
          </cell>
          <cell r="B2457" t="str">
            <v>Recolocação de aparelhos de iluminação ou projetores fixos em teto, piso ou parede</v>
          </cell>
          <cell r="C2457" t="str">
            <v>un</v>
          </cell>
          <cell r="D2457">
            <v>0.18</v>
          </cell>
          <cell r="E2457">
            <v>9.1</v>
          </cell>
          <cell r="F2457">
            <v>9.2799999999999994</v>
          </cell>
        </row>
        <row r="2458">
          <cell r="A2458" t="str">
            <v>412003</v>
          </cell>
          <cell r="B2458" t="str">
            <v>Recolocação de aparelhos de iluminação ou projetores fixos em poste ou braço</v>
          </cell>
          <cell r="C2458" t="str">
            <v>un</v>
          </cell>
          <cell r="D2458">
            <v>52.63</v>
          </cell>
          <cell r="E2458">
            <v>9.1</v>
          </cell>
          <cell r="F2458">
            <v>61.730000000000004</v>
          </cell>
        </row>
        <row r="2459">
          <cell r="A2459" t="str">
            <v>412005</v>
          </cell>
          <cell r="B2459" t="str">
            <v>Conjunto ou kit de suspensão em tubo de aço galvanizado, para fixação de aparelhos de iluminação em eletrodutos e caixa de ligação</v>
          </cell>
          <cell r="C2459" t="str">
            <v>cj</v>
          </cell>
          <cell r="D2459">
            <v>17.27</v>
          </cell>
          <cell r="E2459">
            <v>17.059999999999999</v>
          </cell>
          <cell r="F2459">
            <v>34.33</v>
          </cell>
        </row>
        <row r="2460">
          <cell r="A2460" t="str">
            <v>412006</v>
          </cell>
          <cell r="B2460" t="str">
            <v>Suspensão em tubo de aço tratado e pintado, para fixação de aparelhos de iluminação em perfilado - DN 3/8´</v>
          </cell>
          <cell r="C2460" t="str">
            <v>m</v>
          </cell>
          <cell r="D2460">
            <v>52.35</v>
          </cell>
          <cell r="E2460">
            <v>3.21</v>
          </cell>
          <cell r="F2460">
            <v>55.56</v>
          </cell>
        </row>
        <row r="2461">
          <cell r="A2461" t="str">
            <v>412007</v>
          </cell>
          <cell r="B2461" t="str">
            <v>Suspensão em tubo de aço tratado e pintado, para fixação de aparelhos de iluminação em perfilado - DN 1/2´</v>
          </cell>
          <cell r="C2461" t="str">
            <v>m</v>
          </cell>
          <cell r="D2461">
            <v>50.410000000000004</v>
          </cell>
          <cell r="E2461">
            <v>3.21</v>
          </cell>
          <cell r="F2461">
            <v>53.620000000000005</v>
          </cell>
        </row>
        <row r="2462">
          <cell r="A2462" t="str">
            <v>412008</v>
          </cell>
          <cell r="B2462" t="str">
            <v>Plafon plástico e/ou PVC para acabamento de ponto de luz, com soquete E-27 para lâmpadas até 100W</v>
          </cell>
          <cell r="C2462" t="str">
            <v>un</v>
          </cell>
          <cell r="D2462">
            <v>3.89</v>
          </cell>
          <cell r="E2462">
            <v>1.8800000000000001</v>
          </cell>
          <cell r="F2462">
            <v>5.7700000000000005</v>
          </cell>
        </row>
        <row r="2463">
          <cell r="A2463" t="str">
            <v>413023</v>
          </cell>
          <cell r="B2463" t="str">
            <v>Mini refletor com cone interno para lâmpada de 50 W / 12 V</v>
          </cell>
          <cell r="C2463" t="str">
            <v>cj</v>
          </cell>
          <cell r="D2463">
            <v>96</v>
          </cell>
          <cell r="E2463">
            <v>20.86</v>
          </cell>
          <cell r="F2463">
            <v>116.86</v>
          </cell>
        </row>
        <row r="2464">
          <cell r="A2464" t="str">
            <v>413025</v>
          </cell>
          <cell r="B2464" t="str">
            <v>Luminária tipo arandela para lâmpada vapor metálico de 250 W ou 400 W</v>
          </cell>
          <cell r="C2464" t="str">
            <v>un</v>
          </cell>
          <cell r="D2464">
            <v>209</v>
          </cell>
          <cell r="E2464">
            <v>11.76</v>
          </cell>
          <cell r="F2464">
            <v>220.76</v>
          </cell>
        </row>
        <row r="2465">
          <cell r="A2465" t="str">
            <v>420102</v>
          </cell>
          <cell r="B2465" t="str">
            <v>Captor tipo Franklin, h= 300 mm, 4 pontos, 1 descida, acabamento cromado</v>
          </cell>
          <cell r="C2465" t="str">
            <v>un</v>
          </cell>
          <cell r="D2465">
            <v>35.6</v>
          </cell>
          <cell r="E2465">
            <v>5.69</v>
          </cell>
          <cell r="F2465">
            <v>41.29</v>
          </cell>
        </row>
        <row r="2466">
          <cell r="A2466" t="str">
            <v>420104</v>
          </cell>
          <cell r="B2466" t="str">
            <v>Captor tipo Franklin, h= 300 mm, 4 pontos, 2 descidas, acabamento cromado</v>
          </cell>
          <cell r="C2466" t="str">
            <v>un</v>
          </cell>
          <cell r="D2466">
            <v>39.19</v>
          </cell>
          <cell r="E2466">
            <v>5.69</v>
          </cell>
          <cell r="F2466">
            <v>44.88</v>
          </cell>
        </row>
        <row r="2467">
          <cell r="A2467" t="str">
            <v>420105</v>
          </cell>
          <cell r="B2467" t="str">
            <v>Captor tipo terminal aéreo, h= 600 mm, diâmetro de 3/8´ galvanizado a fogo</v>
          </cell>
          <cell r="C2467" t="str">
            <v>un</v>
          </cell>
          <cell r="D2467">
            <v>6.05</v>
          </cell>
          <cell r="E2467">
            <v>5.69</v>
          </cell>
          <cell r="F2467">
            <v>11.74</v>
          </cell>
        </row>
        <row r="2468">
          <cell r="A2468" t="str">
            <v>420106</v>
          </cell>
          <cell r="B2468" t="str">
            <v>Luva de redução galvanizada de 2´ x 3/4´</v>
          </cell>
          <cell r="C2468" t="str">
            <v>un</v>
          </cell>
          <cell r="D2468">
            <v>20.69</v>
          </cell>
          <cell r="E2468">
            <v>5.69</v>
          </cell>
          <cell r="F2468">
            <v>26.38</v>
          </cell>
        </row>
        <row r="2469">
          <cell r="A2469" t="str">
            <v>420108</v>
          </cell>
          <cell r="B2469" t="str">
            <v>Niple duplo galvanizado de 2´</v>
          </cell>
          <cell r="C2469" t="str">
            <v>un</v>
          </cell>
          <cell r="D2469">
            <v>16.8</v>
          </cell>
          <cell r="E2469">
            <v>5.69</v>
          </cell>
          <cell r="F2469">
            <v>22.490000000000002</v>
          </cell>
        </row>
        <row r="2470">
          <cell r="A2470" t="str">
            <v>420109</v>
          </cell>
          <cell r="B2470" t="str">
            <v>Captor tipo terminal aéreo, h= 300 mm, diâmetro 1/4´ em cobre</v>
          </cell>
          <cell r="C2470" t="str">
            <v>un</v>
          </cell>
          <cell r="D2470">
            <v>5.48</v>
          </cell>
          <cell r="E2470">
            <v>5.69</v>
          </cell>
          <cell r="F2470">
            <v>11.17</v>
          </cell>
        </row>
        <row r="2471">
          <cell r="A2471" t="str">
            <v>420110</v>
          </cell>
          <cell r="B2471" t="str">
            <v>Captor terminal aéreo, h= 250 mm, diâmetro 3/8´ galvanizado a fogo</v>
          </cell>
          <cell r="C2471" t="str">
            <v>un</v>
          </cell>
          <cell r="D2471">
            <v>4.4000000000000004</v>
          </cell>
          <cell r="E2471">
            <v>5.69</v>
          </cell>
          <cell r="F2471">
            <v>10.09</v>
          </cell>
        </row>
        <row r="2472">
          <cell r="A2472" t="str">
            <v>420111</v>
          </cell>
          <cell r="B2472" t="str">
            <v>Captor tipo terminal aéreo, h = 300 mm em alumínio</v>
          </cell>
          <cell r="C2472" t="str">
            <v>un</v>
          </cell>
          <cell r="D2472">
            <v>3.3200000000000003</v>
          </cell>
          <cell r="E2472">
            <v>5.69</v>
          </cell>
          <cell r="F2472">
            <v>9.01</v>
          </cell>
        </row>
        <row r="2473">
          <cell r="A2473" t="str">
            <v>420201</v>
          </cell>
          <cell r="B2473" t="str">
            <v>Isolador galvanizado uso geral, simples com rosca mecânica</v>
          </cell>
          <cell r="C2473" t="str">
            <v>un</v>
          </cell>
          <cell r="D2473">
            <v>2.38</v>
          </cell>
          <cell r="E2473">
            <v>5.69</v>
          </cell>
          <cell r="F2473">
            <v>8.07</v>
          </cell>
        </row>
        <row r="2474">
          <cell r="A2474" t="str">
            <v>420202</v>
          </cell>
          <cell r="B2474" t="str">
            <v>Isolador galvanizado uso geral, reforçado para fixação a 90°</v>
          </cell>
          <cell r="C2474" t="str">
            <v>un</v>
          </cell>
          <cell r="D2474">
            <v>6.93</v>
          </cell>
          <cell r="E2474">
            <v>5.69</v>
          </cell>
          <cell r="F2474">
            <v>12.620000000000001</v>
          </cell>
        </row>
        <row r="2475">
          <cell r="A2475" t="str">
            <v>420203</v>
          </cell>
          <cell r="B2475" t="str">
            <v>Isolador galvanizado uso geral, reforçado com rosca mecânica</v>
          </cell>
          <cell r="C2475" t="str">
            <v>un</v>
          </cell>
          <cell r="D2475">
            <v>3.4</v>
          </cell>
          <cell r="E2475">
            <v>5.69</v>
          </cell>
          <cell r="F2475">
            <v>9.09</v>
          </cell>
        </row>
        <row r="2476">
          <cell r="A2476" t="str">
            <v>420204</v>
          </cell>
          <cell r="B2476" t="str">
            <v>Isolador galvanizado uso geral, simples com chapa de encosto</v>
          </cell>
          <cell r="C2476" t="str">
            <v>un</v>
          </cell>
          <cell r="D2476">
            <v>2.4500000000000002</v>
          </cell>
          <cell r="E2476">
            <v>5.69</v>
          </cell>
          <cell r="F2476">
            <v>8.14</v>
          </cell>
        </row>
        <row r="2477">
          <cell r="A2477" t="str">
            <v>420205</v>
          </cell>
          <cell r="B2477" t="str">
            <v>Isolador galvanizado uso geral, reforçado com rosca soberba</v>
          </cell>
          <cell r="C2477" t="str">
            <v>un</v>
          </cell>
          <cell r="D2477">
            <v>3.1</v>
          </cell>
          <cell r="E2477">
            <v>5.69</v>
          </cell>
          <cell r="F2477">
            <v>8.7899999999999991</v>
          </cell>
        </row>
        <row r="2478">
          <cell r="A2478" t="str">
            <v>420206</v>
          </cell>
          <cell r="B2478" t="str">
            <v>Isolador galvanizado uso geral, reforçado com chapa de encosto</v>
          </cell>
          <cell r="C2478" t="str">
            <v>un</v>
          </cell>
          <cell r="D2478">
            <v>3.44</v>
          </cell>
          <cell r="E2478">
            <v>5.69</v>
          </cell>
          <cell r="F2478">
            <v>9.1300000000000008</v>
          </cell>
        </row>
        <row r="2479">
          <cell r="A2479" t="str">
            <v>420208</v>
          </cell>
          <cell r="B2479" t="str">
            <v>Isolador galvanizado uso geral, simples com calha para telha ondulada</v>
          </cell>
          <cell r="C2479" t="str">
            <v>un</v>
          </cell>
          <cell r="D2479">
            <v>6.07</v>
          </cell>
          <cell r="E2479">
            <v>5.69</v>
          </cell>
          <cell r="F2479">
            <v>11.76</v>
          </cell>
        </row>
        <row r="2480">
          <cell r="A2480" t="str">
            <v>420210</v>
          </cell>
          <cell r="B2480" t="str">
            <v>Isolador galvanizado uso geral, reforçado com calha para telha ondulada</v>
          </cell>
          <cell r="C2480" t="str">
            <v>un</v>
          </cell>
          <cell r="D2480">
            <v>8.26</v>
          </cell>
          <cell r="E2480">
            <v>5.69</v>
          </cell>
          <cell r="F2480">
            <v>13.950000000000001</v>
          </cell>
        </row>
        <row r="2481">
          <cell r="A2481" t="str">
            <v>420214</v>
          </cell>
          <cell r="B2481" t="str">
            <v>Isolador galvanizado uso geral, reforçado com grapa para chumbar</v>
          </cell>
          <cell r="C2481" t="str">
            <v>un</v>
          </cell>
          <cell r="D2481">
            <v>3.63</v>
          </cell>
          <cell r="E2481">
            <v>5.69</v>
          </cell>
          <cell r="F2481">
            <v>9.32</v>
          </cell>
        </row>
        <row r="2482">
          <cell r="A2482" t="str">
            <v>420302</v>
          </cell>
          <cell r="B2482" t="str">
            <v>Isolador galvanizado para mastro de diâmetro 2´, simples com 1 descida</v>
          </cell>
          <cell r="C2482" t="str">
            <v>un</v>
          </cell>
          <cell r="D2482">
            <v>5.22</v>
          </cell>
          <cell r="E2482">
            <v>5.69</v>
          </cell>
          <cell r="F2482">
            <v>10.91</v>
          </cell>
        </row>
        <row r="2483">
          <cell r="A2483" t="str">
            <v>420304</v>
          </cell>
          <cell r="B2483" t="str">
            <v>Isolador galvanizado para mastro de diâmetro 2´, simples com 2 descidas</v>
          </cell>
          <cell r="C2483" t="str">
            <v>un</v>
          </cell>
          <cell r="D2483">
            <v>7.2700000000000005</v>
          </cell>
          <cell r="E2483">
            <v>5.69</v>
          </cell>
          <cell r="F2483">
            <v>12.96</v>
          </cell>
        </row>
        <row r="2484">
          <cell r="A2484" t="str">
            <v>420306</v>
          </cell>
          <cell r="B2484" t="str">
            <v>Isolador galvanizado para mastro de diâmetro 2´, reforçado com 1 descida</v>
          </cell>
          <cell r="C2484" t="str">
            <v>un</v>
          </cell>
          <cell r="D2484">
            <v>6.2700000000000005</v>
          </cell>
          <cell r="E2484">
            <v>5.69</v>
          </cell>
          <cell r="F2484">
            <v>11.96</v>
          </cell>
        </row>
        <row r="2485">
          <cell r="A2485" t="str">
            <v>420308</v>
          </cell>
          <cell r="B2485" t="str">
            <v>Isolador galvanizado para mastro de diâmetro 2´, reforçado com 2 descidas</v>
          </cell>
          <cell r="C2485" t="str">
            <v>un</v>
          </cell>
          <cell r="D2485">
            <v>8.61</v>
          </cell>
          <cell r="E2485">
            <v>5.69</v>
          </cell>
          <cell r="F2485">
            <v>14.3</v>
          </cell>
        </row>
        <row r="2486">
          <cell r="A2486" t="str">
            <v>420402</v>
          </cell>
          <cell r="B2486" t="str">
            <v>Braçadeira de contraventagem para mastro de diâmetro 2´</v>
          </cell>
          <cell r="C2486" t="str">
            <v>un</v>
          </cell>
          <cell r="D2486">
            <v>5.8100000000000005</v>
          </cell>
          <cell r="E2486">
            <v>5.69</v>
          </cell>
          <cell r="F2486">
            <v>11.5</v>
          </cell>
        </row>
        <row r="2487">
          <cell r="A2487" t="str">
            <v>420404</v>
          </cell>
          <cell r="B2487" t="str">
            <v>Apoio para mastro de diâmetro 2´</v>
          </cell>
          <cell r="C2487" t="str">
            <v>un</v>
          </cell>
          <cell r="D2487">
            <v>5.75</v>
          </cell>
          <cell r="E2487">
            <v>5.69</v>
          </cell>
          <cell r="F2487">
            <v>11.44</v>
          </cell>
        </row>
        <row r="2488">
          <cell r="A2488" t="str">
            <v>420406</v>
          </cell>
          <cell r="B2488" t="str">
            <v>Base para mastro de diâmetro 2´</v>
          </cell>
          <cell r="C2488" t="str">
            <v>un</v>
          </cell>
          <cell r="D2488">
            <v>25.830000000000002</v>
          </cell>
          <cell r="E2488">
            <v>5.69</v>
          </cell>
          <cell r="F2488">
            <v>31.52</v>
          </cell>
        </row>
        <row r="2489">
          <cell r="A2489" t="str">
            <v>420408</v>
          </cell>
          <cell r="B2489" t="str">
            <v>Contraventagem com cabo para mastro de diâmetro 2´</v>
          </cell>
          <cell r="C2489" t="str">
            <v>un</v>
          </cell>
          <cell r="D2489">
            <v>70.58</v>
          </cell>
          <cell r="E2489">
            <v>6.82</v>
          </cell>
          <cell r="F2489">
            <v>77.400000000000006</v>
          </cell>
        </row>
        <row r="2490">
          <cell r="A2490" t="str">
            <v>420410</v>
          </cell>
          <cell r="B2490" t="str">
            <v>Contraventagem com tubo para mastro de diâmetro 2´</v>
          </cell>
          <cell r="C2490" t="str">
            <v>un</v>
          </cell>
          <cell r="D2490">
            <v>63.28</v>
          </cell>
          <cell r="E2490">
            <v>6.82</v>
          </cell>
          <cell r="F2490">
            <v>70.099999999999994</v>
          </cell>
        </row>
        <row r="2491">
          <cell r="A2491" t="str">
            <v>420412</v>
          </cell>
          <cell r="B2491" t="str">
            <v>Mastro simples galvanizado de diâmetro 2´</v>
          </cell>
          <cell r="C2491" t="str">
            <v>m</v>
          </cell>
          <cell r="D2491">
            <v>33.1</v>
          </cell>
          <cell r="E2491">
            <v>6.82</v>
          </cell>
          <cell r="F2491">
            <v>39.92</v>
          </cell>
        </row>
        <row r="2492">
          <cell r="A2492" t="str">
            <v>420414</v>
          </cell>
          <cell r="B2492" t="str">
            <v>Suporte porta bandeira simples para mastro de diâmetro 2´</v>
          </cell>
          <cell r="C2492" t="str">
            <v>un</v>
          </cell>
          <cell r="D2492">
            <v>8.15</v>
          </cell>
          <cell r="E2492">
            <v>5.69</v>
          </cell>
          <cell r="F2492">
            <v>13.84</v>
          </cell>
        </row>
        <row r="2493">
          <cell r="A2493" t="str">
            <v>420416</v>
          </cell>
          <cell r="B2493" t="str">
            <v>Suporte porta bandeira reforçado para mastro de diâmetro 2´</v>
          </cell>
          <cell r="C2493" t="str">
            <v>un</v>
          </cell>
          <cell r="D2493">
            <v>14.01</v>
          </cell>
          <cell r="E2493">
            <v>5.69</v>
          </cell>
          <cell r="F2493">
            <v>19.7</v>
          </cell>
        </row>
        <row r="2494">
          <cell r="A2494" t="str">
            <v>420501</v>
          </cell>
          <cell r="B2494" t="str">
            <v>Sinalizador de obstáculo simples, sem célula fotoelétrica</v>
          </cell>
          <cell r="C2494" t="str">
            <v>un</v>
          </cell>
          <cell r="D2494">
            <v>18.16</v>
          </cell>
          <cell r="E2494">
            <v>5.69</v>
          </cell>
          <cell r="F2494">
            <v>23.85</v>
          </cell>
        </row>
        <row r="2495">
          <cell r="A2495" t="str">
            <v>420502</v>
          </cell>
          <cell r="B2495" t="str">
            <v>Braçadeira para fixação do aparelho sinalizador para mastro de diâmetro 2´</v>
          </cell>
          <cell r="C2495" t="str">
            <v>un</v>
          </cell>
          <cell r="D2495">
            <v>6.29</v>
          </cell>
          <cell r="E2495">
            <v>5.69</v>
          </cell>
          <cell r="F2495">
            <v>11.98</v>
          </cell>
        </row>
        <row r="2496">
          <cell r="A2496" t="str">
            <v>420503</v>
          </cell>
          <cell r="B2496" t="str">
            <v>Sinalizador de obstáculo duplo, sem célula fotoelétrica</v>
          </cell>
          <cell r="C2496" t="str">
            <v>un</v>
          </cell>
          <cell r="D2496">
            <v>36.35</v>
          </cell>
          <cell r="E2496">
            <v>5.69</v>
          </cell>
          <cell r="F2496">
            <v>42.04</v>
          </cell>
        </row>
        <row r="2497">
          <cell r="A2497" t="str">
            <v>420505</v>
          </cell>
          <cell r="B2497" t="str">
            <v>Sinalizador de obstáculo simples, com célula fotoelétrica</v>
          </cell>
          <cell r="C2497" t="str">
            <v>un</v>
          </cell>
          <cell r="D2497">
            <v>27.990000000000002</v>
          </cell>
          <cell r="E2497">
            <v>5.69</v>
          </cell>
          <cell r="F2497">
            <v>33.68</v>
          </cell>
        </row>
        <row r="2498">
          <cell r="A2498" t="str">
            <v>420507</v>
          </cell>
          <cell r="B2498" t="str">
            <v>Sinalizador de obstáculo duplo, com célula fotoelétrica</v>
          </cell>
          <cell r="C2498" t="str">
            <v>un</v>
          </cell>
          <cell r="D2498">
            <v>58.75</v>
          </cell>
          <cell r="E2498">
            <v>5.69</v>
          </cell>
          <cell r="F2498">
            <v>64.44</v>
          </cell>
        </row>
        <row r="2499">
          <cell r="A2499" t="str">
            <v>420510</v>
          </cell>
          <cell r="B2499" t="str">
            <v>Caixa de inspeção suspensa</v>
          </cell>
          <cell r="C2499" t="str">
            <v>un</v>
          </cell>
          <cell r="D2499">
            <v>9.4600000000000009</v>
          </cell>
          <cell r="E2499">
            <v>22.740000000000002</v>
          </cell>
          <cell r="F2499">
            <v>32.200000000000003</v>
          </cell>
        </row>
        <row r="2500">
          <cell r="A2500" t="str">
            <v>420511</v>
          </cell>
          <cell r="B2500" t="str">
            <v>Conector cabo/haste de 3/4´</v>
          </cell>
          <cell r="C2500" t="str">
            <v>un</v>
          </cell>
          <cell r="D2500">
            <v>8.84</v>
          </cell>
          <cell r="E2500">
            <v>2.27</v>
          </cell>
          <cell r="F2500">
            <v>11.11</v>
          </cell>
        </row>
        <row r="2501">
          <cell r="A2501" t="str">
            <v>420512</v>
          </cell>
          <cell r="B2501" t="str">
            <v>Conector de emenda em latão para cabo de até 50 mm² com 4 parafusos</v>
          </cell>
          <cell r="C2501" t="str">
            <v>un</v>
          </cell>
          <cell r="D2501">
            <v>12.84</v>
          </cell>
          <cell r="E2501">
            <v>2.27</v>
          </cell>
          <cell r="F2501">
            <v>15.11</v>
          </cell>
        </row>
        <row r="2502">
          <cell r="A2502" t="str">
            <v>420514</v>
          </cell>
          <cell r="B2502" t="str">
            <v>Conector olhal cabo/haste de 3/4´</v>
          </cell>
          <cell r="C2502" t="str">
            <v>un</v>
          </cell>
          <cell r="D2502">
            <v>2.91</v>
          </cell>
          <cell r="E2502">
            <v>2.27</v>
          </cell>
          <cell r="F2502">
            <v>5.18</v>
          </cell>
        </row>
        <row r="2503">
          <cell r="A2503" t="str">
            <v>420516</v>
          </cell>
          <cell r="B2503" t="str">
            <v>Conector olhal cabo/haste de 5/8´</v>
          </cell>
          <cell r="C2503" t="str">
            <v>un</v>
          </cell>
          <cell r="D2503">
            <v>1.8</v>
          </cell>
          <cell r="E2503">
            <v>2.27</v>
          </cell>
          <cell r="F2503">
            <v>4.07</v>
          </cell>
        </row>
        <row r="2504">
          <cell r="A2504" t="str">
            <v>420517</v>
          </cell>
          <cell r="B2504" t="str">
            <v>Vergalhão liso de aço galvanizado, diâmetro de 3/8´</v>
          </cell>
          <cell r="C2504" t="str">
            <v>m</v>
          </cell>
          <cell r="D2504">
            <v>5.68</v>
          </cell>
          <cell r="E2504">
            <v>9.1</v>
          </cell>
          <cell r="F2504">
            <v>14.780000000000001</v>
          </cell>
        </row>
        <row r="2505">
          <cell r="A2505" t="str">
            <v>420518</v>
          </cell>
          <cell r="B2505" t="str">
            <v>Esticador em latão para cabo de cobre</v>
          </cell>
          <cell r="C2505" t="str">
            <v>un</v>
          </cell>
          <cell r="D2505">
            <v>10.119999999999999</v>
          </cell>
          <cell r="E2505">
            <v>5.69</v>
          </cell>
          <cell r="F2505">
            <v>15.81</v>
          </cell>
        </row>
        <row r="2506">
          <cell r="A2506" t="str">
            <v>420519</v>
          </cell>
          <cell r="B2506" t="str">
            <v>Haste de aterramento de 3/4´ x 3,00 m</v>
          </cell>
          <cell r="C2506" t="str">
            <v>un</v>
          </cell>
          <cell r="D2506">
            <v>77.510000000000005</v>
          </cell>
          <cell r="E2506">
            <v>11.370000000000001</v>
          </cell>
          <cell r="F2506">
            <v>88.88</v>
          </cell>
        </row>
        <row r="2507">
          <cell r="A2507" t="str">
            <v>420520</v>
          </cell>
          <cell r="B2507" t="str">
            <v>Haste de aterramento de 5/8´ x 2,40 m</v>
          </cell>
          <cell r="C2507" t="str">
            <v>un</v>
          </cell>
          <cell r="D2507">
            <v>47.660000000000004</v>
          </cell>
          <cell r="E2507">
            <v>11.370000000000001</v>
          </cell>
          <cell r="F2507">
            <v>59.03</v>
          </cell>
        </row>
        <row r="2508">
          <cell r="A2508" t="str">
            <v>420521</v>
          </cell>
          <cell r="B2508" t="str">
            <v>Haste de aterramento de 5/8´ x 3,00 m</v>
          </cell>
          <cell r="C2508" t="str">
            <v>un</v>
          </cell>
          <cell r="D2508">
            <v>58.660000000000004</v>
          </cell>
          <cell r="E2508">
            <v>11.370000000000001</v>
          </cell>
          <cell r="F2508">
            <v>70.03</v>
          </cell>
        </row>
        <row r="2509">
          <cell r="A2509" t="str">
            <v>420522</v>
          </cell>
          <cell r="B2509" t="str">
            <v>Mastro para sinalizador de obstáculo, de 1,50 m x 3/4´</v>
          </cell>
          <cell r="C2509" t="str">
            <v>un</v>
          </cell>
          <cell r="D2509">
            <v>23.91</v>
          </cell>
          <cell r="E2509">
            <v>5.69</v>
          </cell>
          <cell r="F2509">
            <v>29.6</v>
          </cell>
        </row>
        <row r="2510">
          <cell r="A2510" t="str">
            <v>420523</v>
          </cell>
          <cell r="B2510" t="str">
            <v>Clips de fixação para vergalhão em aço galvanizado de 3/8´</v>
          </cell>
          <cell r="C2510" t="str">
            <v>un</v>
          </cell>
          <cell r="D2510">
            <v>1.69</v>
          </cell>
          <cell r="E2510">
            <v>4.55</v>
          </cell>
          <cell r="F2510">
            <v>6.24</v>
          </cell>
        </row>
        <row r="2511">
          <cell r="A2511" t="str">
            <v>420524</v>
          </cell>
          <cell r="B2511" t="str">
            <v>Suporte para tubo de proteção com chapa de encosto, diâmetro 2´</v>
          </cell>
          <cell r="C2511" t="str">
            <v>un</v>
          </cell>
          <cell r="D2511">
            <v>4.91</v>
          </cell>
          <cell r="E2511">
            <v>5.69</v>
          </cell>
          <cell r="F2511">
            <v>10.6</v>
          </cell>
        </row>
        <row r="2512">
          <cell r="A2512" t="str">
            <v>420525</v>
          </cell>
          <cell r="B2512" t="str">
            <v>Barra condutora chata de alumínio, 3/4´ x 1/4´ - inclusive acessórios de fixação</v>
          </cell>
          <cell r="C2512" t="str">
            <v>m</v>
          </cell>
          <cell r="D2512">
            <v>5.34</v>
          </cell>
          <cell r="E2512">
            <v>11.370000000000001</v>
          </cell>
          <cell r="F2512">
            <v>16.71</v>
          </cell>
        </row>
        <row r="2513">
          <cell r="A2513" t="str">
            <v>420526</v>
          </cell>
          <cell r="B2513" t="str">
            <v>Suporte para tubo de proteção com grapa para chumbar, diâmetro 2´</v>
          </cell>
          <cell r="C2513" t="str">
            <v>un</v>
          </cell>
          <cell r="D2513">
            <v>4.95</v>
          </cell>
          <cell r="E2513">
            <v>5.69</v>
          </cell>
          <cell r="F2513">
            <v>10.64</v>
          </cell>
        </row>
        <row r="2514">
          <cell r="A2514" t="str">
            <v>420527</v>
          </cell>
          <cell r="B2514" t="str">
            <v>Conector em latão estanhado para cabos de 16 a 50 mm² e vergalhões até 3/8´</v>
          </cell>
          <cell r="C2514" t="str">
            <v>un</v>
          </cell>
          <cell r="D2514">
            <v>18.07</v>
          </cell>
          <cell r="E2514">
            <v>4.55</v>
          </cell>
          <cell r="F2514">
            <v>22.62</v>
          </cell>
        </row>
        <row r="2515">
          <cell r="A2515" t="str">
            <v>420528</v>
          </cell>
          <cell r="B2515" t="str">
            <v>Suporte para tubo de proteção com rosca soberba, diâmetro 2´</v>
          </cell>
          <cell r="C2515" t="str">
            <v>un</v>
          </cell>
          <cell r="D2515">
            <v>4.57</v>
          </cell>
          <cell r="E2515">
            <v>5.69</v>
          </cell>
          <cell r="F2515">
            <v>10.26</v>
          </cell>
        </row>
        <row r="2516">
          <cell r="A2516" t="str">
            <v>420529</v>
          </cell>
          <cell r="B2516" t="str">
            <v>Suporte para fixação de terminal aéreo e/ou de cabo de cobre nu, com base plana</v>
          </cell>
          <cell r="C2516" t="str">
            <v>un</v>
          </cell>
          <cell r="D2516">
            <v>3.19</v>
          </cell>
          <cell r="E2516">
            <v>5.69</v>
          </cell>
          <cell r="F2516">
            <v>8.8800000000000008</v>
          </cell>
        </row>
        <row r="2517">
          <cell r="A2517" t="str">
            <v>420530</v>
          </cell>
          <cell r="B2517" t="str">
            <v>Tampa para caixa de inspeção cilíndrica, aço galvanizado</v>
          </cell>
          <cell r="C2517" t="str">
            <v>un</v>
          </cell>
          <cell r="D2517">
            <v>21.95</v>
          </cell>
          <cell r="E2517">
            <v>1.1399999999999999</v>
          </cell>
          <cell r="F2517">
            <v>23.09</v>
          </cell>
        </row>
        <row r="2518">
          <cell r="A2518" t="str">
            <v>420531</v>
          </cell>
          <cell r="B2518" t="str">
            <v>Caixa de inspeção do terra cilíndrica em PVC rígido, diâmetro de 300 mm - h= 250 mm</v>
          </cell>
          <cell r="C2518" t="str">
            <v>un</v>
          </cell>
          <cell r="D2518">
            <v>10.59</v>
          </cell>
          <cell r="E2518">
            <v>5.69</v>
          </cell>
          <cell r="F2518">
            <v>16.28</v>
          </cell>
        </row>
        <row r="2519">
          <cell r="A2519" t="str">
            <v>420532</v>
          </cell>
          <cell r="B2519" t="str">
            <v>Caixa de inspeção do terra cilíndrica em PVC rígido, diâmetro de 300 mm - h= 400 mm</v>
          </cell>
          <cell r="C2519" t="str">
            <v>un</v>
          </cell>
          <cell r="D2519">
            <v>18.27</v>
          </cell>
          <cell r="E2519">
            <v>5.69</v>
          </cell>
          <cell r="F2519">
            <v>23.96</v>
          </cell>
        </row>
        <row r="2520">
          <cell r="A2520" t="str">
            <v>420533</v>
          </cell>
          <cell r="B2520" t="str">
            <v>Caixa de inspeção do terra cilíndrica em PVC rígido, diâmetro de 300 mm - h= 600 mm</v>
          </cell>
          <cell r="C2520" t="str">
            <v>un</v>
          </cell>
          <cell r="D2520">
            <v>25.46</v>
          </cell>
          <cell r="E2520">
            <v>5.69</v>
          </cell>
          <cell r="F2520">
            <v>31.150000000000002</v>
          </cell>
        </row>
        <row r="2521">
          <cell r="A2521" t="str">
            <v>420534</v>
          </cell>
          <cell r="B2521" t="str">
            <v>Barra condutora chata em cobre, 3/4´ x 3/16´ - inclusive acessórios de fixação</v>
          </cell>
          <cell r="C2521" t="str">
            <v>m</v>
          </cell>
          <cell r="D2521">
            <v>135.41999999999999</v>
          </cell>
          <cell r="E2521">
            <v>11.370000000000001</v>
          </cell>
          <cell r="F2521">
            <v>146.79</v>
          </cell>
        </row>
        <row r="2522">
          <cell r="A2522" t="str">
            <v>420537</v>
          </cell>
          <cell r="B2522" t="str">
            <v>Caixa de equalização de embutir em aço com barramento, de 400 x 400 mm e tampa</v>
          </cell>
          <cell r="C2522" t="str">
            <v>un</v>
          </cell>
          <cell r="D2522">
            <v>231.74</v>
          </cell>
          <cell r="E2522">
            <v>22.740000000000002</v>
          </cell>
          <cell r="F2522">
            <v>254.48000000000002</v>
          </cell>
        </row>
        <row r="2523">
          <cell r="A2523" t="str">
            <v>420538</v>
          </cell>
          <cell r="B2523" t="str">
            <v>Caixa de equalização de embutir, em aço com barramento, de 200 x 200 mm e tampa</v>
          </cell>
          <cell r="C2523" t="str">
            <v>un</v>
          </cell>
          <cell r="D2523">
            <v>167.83</v>
          </cell>
          <cell r="E2523">
            <v>22.740000000000002</v>
          </cell>
          <cell r="F2523">
            <v>190.57</v>
          </cell>
        </row>
        <row r="2524">
          <cell r="A2524" t="str">
            <v>420539</v>
          </cell>
          <cell r="B2524" t="str">
            <v>Presilha em latão para cabos de 16 até 50 mm²</v>
          </cell>
          <cell r="C2524" t="str">
            <v>un</v>
          </cell>
          <cell r="D2524">
            <v>0.87</v>
          </cell>
          <cell r="E2524">
            <v>0.94000000000000006</v>
          </cell>
          <cell r="F2524">
            <v>1.81</v>
          </cell>
        </row>
        <row r="2525">
          <cell r="A2525" t="str">
            <v>420540</v>
          </cell>
          <cell r="B2525" t="str">
            <v>Presilha em latão para cabos acima de 50 até 120 mm²</v>
          </cell>
          <cell r="C2525" t="str">
            <v>un</v>
          </cell>
          <cell r="D2525">
            <v>0.98</v>
          </cell>
          <cell r="E2525">
            <v>0.94000000000000006</v>
          </cell>
          <cell r="F2525">
            <v>1.92</v>
          </cell>
        </row>
        <row r="2526">
          <cell r="A2526" t="str">
            <v>420541</v>
          </cell>
          <cell r="B2526" t="str">
            <v>Suporte para fixação de terminal aéreo e/ou de cabo de cobre nu, com base ondulada</v>
          </cell>
          <cell r="C2526" t="str">
            <v>un</v>
          </cell>
          <cell r="D2526">
            <v>2.98</v>
          </cell>
          <cell r="E2526">
            <v>5.69</v>
          </cell>
          <cell r="F2526">
            <v>8.67</v>
          </cell>
        </row>
        <row r="2527">
          <cell r="A2527" t="str">
            <v>420542</v>
          </cell>
          <cell r="B2527" t="str">
            <v>Suporte para fixação de terminal aéreo e/ou cabo de cobre nu, com base em alumínio</v>
          </cell>
          <cell r="C2527" t="str">
            <v>un</v>
          </cell>
          <cell r="D2527">
            <v>2.68</v>
          </cell>
          <cell r="E2527">
            <v>5.69</v>
          </cell>
          <cell r="F2527">
            <v>8.3699999999999992</v>
          </cell>
        </row>
        <row r="2528">
          <cell r="A2528" t="str">
            <v>420543</v>
          </cell>
          <cell r="B2528" t="str">
            <v>Poste telescópico autosuportado para pára-raios, altura 20 m</v>
          </cell>
          <cell r="C2528" t="str">
            <v>un</v>
          </cell>
          <cell r="D2528">
            <v>3077.85</v>
          </cell>
          <cell r="E2528">
            <v>75.8</v>
          </cell>
          <cell r="F2528">
            <v>3153.65</v>
          </cell>
        </row>
        <row r="2529">
          <cell r="A2529" t="str">
            <v>420544</v>
          </cell>
          <cell r="B2529" t="str">
            <v>Barra condutora chata de alumínio, 7/8´ x 1/8´ - inclusive acessórios de fixação</v>
          </cell>
          <cell r="C2529" t="str">
            <v>m</v>
          </cell>
          <cell r="D2529">
            <v>3.5</v>
          </cell>
          <cell r="E2529">
            <v>11.370000000000001</v>
          </cell>
          <cell r="F2529">
            <v>14.870000000000001</v>
          </cell>
        </row>
        <row r="2530">
          <cell r="A2530" t="str">
            <v>420545</v>
          </cell>
          <cell r="B2530" t="str">
            <v>Conector com rabicho e porca em latão para cabo de 16 a 35 mm²</v>
          </cell>
          <cell r="C2530" t="str">
            <v>un</v>
          </cell>
          <cell r="D2530">
            <v>7.54</v>
          </cell>
          <cell r="E2530">
            <v>2.27</v>
          </cell>
          <cell r="F2530">
            <v>9.81</v>
          </cell>
        </row>
        <row r="2531">
          <cell r="A2531" t="str">
            <v>420549</v>
          </cell>
          <cell r="B2531" t="str">
            <v>Sinalizador visual para advertência</v>
          </cell>
          <cell r="C2531" t="str">
            <v>cj</v>
          </cell>
          <cell r="D2531">
            <v>179.57</v>
          </cell>
          <cell r="E2531">
            <v>5.69</v>
          </cell>
          <cell r="F2531">
            <v>185.26</v>
          </cell>
        </row>
        <row r="2532">
          <cell r="A2532" t="str">
            <v>420550</v>
          </cell>
          <cell r="B2532" t="str">
            <v>Sinalizador audio-visual para advertência</v>
          </cell>
          <cell r="C2532" t="str">
            <v>cj</v>
          </cell>
          <cell r="D2532">
            <v>206.63</v>
          </cell>
          <cell r="E2532">
            <v>5.69</v>
          </cell>
          <cell r="F2532">
            <v>212.32</v>
          </cell>
        </row>
        <row r="2533">
          <cell r="A2533" t="str">
            <v>420551</v>
          </cell>
          <cell r="B2533" t="str">
            <v>Suporte para fixação de fita de alumínio 7/8´ x 1/8´  e/ou cabo de cobre nú, com base ondulada</v>
          </cell>
          <cell r="C2533" t="str">
            <v>un</v>
          </cell>
          <cell r="D2533">
            <v>2.98</v>
          </cell>
          <cell r="E2533">
            <v>5.69</v>
          </cell>
          <cell r="F2533">
            <v>8.67</v>
          </cell>
        </row>
        <row r="2534">
          <cell r="A2534" t="str">
            <v>420552</v>
          </cell>
          <cell r="B2534" t="str">
            <v>Suporte para fixação de fita de alumínio 7/8´ x 1/8´ , com base plana</v>
          </cell>
          <cell r="C2534" t="str">
            <v>un</v>
          </cell>
          <cell r="D2534">
            <v>2.29</v>
          </cell>
          <cell r="E2534">
            <v>5.69</v>
          </cell>
          <cell r="F2534">
            <v>7.98</v>
          </cell>
        </row>
        <row r="2535">
          <cell r="A2535" t="str">
            <v>420553</v>
          </cell>
          <cell r="B2535" t="str">
            <v>Fita perfurada em latão niquelado, de 20 x 1,2 mm, com furos de 7 mm</v>
          </cell>
          <cell r="C2535" t="str">
            <v>un</v>
          </cell>
          <cell r="D2535">
            <v>15.620000000000001</v>
          </cell>
          <cell r="E2535">
            <v>11.370000000000001</v>
          </cell>
          <cell r="F2535">
            <v>26.990000000000002</v>
          </cell>
        </row>
        <row r="2536">
          <cell r="A2536" t="str">
            <v>420554</v>
          </cell>
          <cell r="B2536" t="str">
            <v>Tela equipotencial em aço inoxidável, largura de 610 mm, espessura de 2,5 mm</v>
          </cell>
          <cell r="C2536" t="str">
            <v>m</v>
          </cell>
          <cell r="D2536">
            <v>129.84</v>
          </cell>
          <cell r="E2536">
            <v>5.69</v>
          </cell>
          <cell r="F2536">
            <v>135.53</v>
          </cell>
        </row>
        <row r="2537">
          <cell r="A2537" t="str">
            <v>420555</v>
          </cell>
          <cell r="B2537" t="str">
            <v>Cordoalha flexível `Jumpers´ de 25 x 235 mm, com 4 furos de 11 mm</v>
          </cell>
          <cell r="C2537" t="str">
            <v>un</v>
          </cell>
          <cell r="D2537">
            <v>29.42</v>
          </cell>
          <cell r="E2537">
            <v>5.69</v>
          </cell>
          <cell r="F2537">
            <v>35.11</v>
          </cell>
        </row>
        <row r="2538">
          <cell r="A2538" t="str">
            <v>420556</v>
          </cell>
          <cell r="B2538" t="str">
            <v>Cordoalha flexível `Jumpers´ de 25 x 300 mm, com 4 furos de 11 mm</v>
          </cell>
          <cell r="C2538" t="str">
            <v>un</v>
          </cell>
          <cell r="D2538">
            <v>32.56</v>
          </cell>
          <cell r="E2538">
            <v>5.69</v>
          </cell>
          <cell r="F2538">
            <v>38.25</v>
          </cell>
        </row>
        <row r="2539">
          <cell r="A2539" t="str">
            <v>420557</v>
          </cell>
          <cell r="B2539" t="str">
            <v>Terminal estanhado com 1 furo e 1 compressão - 16 mm²</v>
          </cell>
          <cell r="C2539" t="str">
            <v>un</v>
          </cell>
          <cell r="D2539">
            <v>1.73</v>
          </cell>
          <cell r="E2539">
            <v>5.69</v>
          </cell>
          <cell r="F2539">
            <v>7.42</v>
          </cell>
        </row>
        <row r="2540">
          <cell r="A2540" t="str">
            <v>420558</v>
          </cell>
          <cell r="B2540" t="str">
            <v>Terminal estanhado com 1 furo e 1 compressão - 35 mm²</v>
          </cell>
          <cell r="C2540" t="str">
            <v>un</v>
          </cell>
          <cell r="D2540">
            <v>2.1800000000000002</v>
          </cell>
          <cell r="E2540">
            <v>5.69</v>
          </cell>
          <cell r="F2540">
            <v>7.87</v>
          </cell>
        </row>
        <row r="2541">
          <cell r="A2541" t="str">
            <v>420559</v>
          </cell>
          <cell r="B2541" t="str">
            <v>Terminal estanhado com 1 furo e 1 compressão - 50 mm²</v>
          </cell>
          <cell r="C2541" t="str">
            <v>un</v>
          </cell>
          <cell r="D2541">
            <v>3.02</v>
          </cell>
          <cell r="E2541">
            <v>5.69</v>
          </cell>
          <cell r="F2541">
            <v>8.7100000000000009</v>
          </cell>
        </row>
        <row r="2542">
          <cell r="A2542" t="str">
            <v>420560</v>
          </cell>
          <cell r="B2542" t="str">
            <v>Terminal estanhado com 2 furos e 1 compressão - 16 mm²</v>
          </cell>
          <cell r="C2542" t="str">
            <v>un</v>
          </cell>
          <cell r="D2542">
            <v>3.84</v>
          </cell>
          <cell r="E2542">
            <v>5.69</v>
          </cell>
          <cell r="F2542">
            <v>9.5299999999999994</v>
          </cell>
        </row>
        <row r="2543">
          <cell r="A2543" t="str">
            <v>420561</v>
          </cell>
          <cell r="B2543" t="str">
            <v>Terminal estanhado com 2 furos e 1 compressão - 35 mm²</v>
          </cell>
          <cell r="C2543" t="str">
            <v>un</v>
          </cell>
          <cell r="D2543">
            <v>4.88</v>
          </cell>
          <cell r="E2543">
            <v>5.69</v>
          </cell>
          <cell r="F2543">
            <v>10.57</v>
          </cell>
        </row>
        <row r="2544">
          <cell r="A2544" t="str">
            <v>420562</v>
          </cell>
          <cell r="B2544" t="str">
            <v>Terminal estanhado com 2 furos e 1 compressão - 50 mm²</v>
          </cell>
          <cell r="C2544" t="str">
            <v>un</v>
          </cell>
          <cell r="D2544">
            <v>6.36</v>
          </cell>
          <cell r="E2544">
            <v>5.69</v>
          </cell>
          <cell r="F2544">
            <v>12.05</v>
          </cell>
        </row>
        <row r="2545">
          <cell r="A2545" t="str">
            <v>420563</v>
          </cell>
          <cell r="B2545" t="str">
            <v>Conector tipo  ´X´ para aterramento de telas, acabamento estanhado, para cabo 16 - 50 mm²</v>
          </cell>
          <cell r="C2545" t="str">
            <v>un</v>
          </cell>
          <cell r="D2545">
            <v>23.51</v>
          </cell>
          <cell r="E2545">
            <v>5.69</v>
          </cell>
          <cell r="F2545">
            <v>29.2</v>
          </cell>
        </row>
        <row r="2546">
          <cell r="A2546" t="str">
            <v>420564</v>
          </cell>
          <cell r="B2546" t="str">
            <v>Tampão / tampa em ferro fundido de 300 x 300 mm</v>
          </cell>
          <cell r="C2546" t="str">
            <v>un</v>
          </cell>
          <cell r="D2546">
            <v>97.13</v>
          </cell>
          <cell r="E2546">
            <v>22.740000000000002</v>
          </cell>
          <cell r="F2546">
            <v>119.87</v>
          </cell>
        </row>
        <row r="2547">
          <cell r="A2547" t="str">
            <v>420566</v>
          </cell>
          <cell r="B2547" t="str">
            <v>Tampa em ferro fundido circular reforçada, com diâmetro de 300 mm, com boca de visita quadrada articulada</v>
          </cell>
          <cell r="C2547" t="str">
            <v>un</v>
          </cell>
          <cell r="D2547">
            <v>109.94</v>
          </cell>
          <cell r="E2547">
            <v>1.29</v>
          </cell>
          <cell r="F2547">
            <v>111.23</v>
          </cell>
        </row>
        <row r="2548">
          <cell r="A2548" t="str">
            <v>422001</v>
          </cell>
          <cell r="B2548" t="str">
            <v>Solda exotérmica tipo ´X´</v>
          </cell>
          <cell r="C2548" t="str">
            <v>un</v>
          </cell>
          <cell r="D2548">
            <v>9.7100000000000009</v>
          </cell>
          <cell r="E2548">
            <v>11.370000000000001</v>
          </cell>
          <cell r="F2548">
            <v>21.080000000000002</v>
          </cell>
        </row>
        <row r="2549">
          <cell r="A2549" t="str">
            <v>422002</v>
          </cell>
          <cell r="B2549" t="str">
            <v>Solda exotérmica tipo cabo-superfície</v>
          </cell>
          <cell r="C2549" t="str">
            <v>un</v>
          </cell>
          <cell r="D2549">
            <v>8.56</v>
          </cell>
          <cell r="E2549">
            <v>11.370000000000001</v>
          </cell>
          <cell r="F2549">
            <v>19.93</v>
          </cell>
        </row>
        <row r="2550">
          <cell r="A2550" t="str">
            <v>422003</v>
          </cell>
          <cell r="B2550" t="str">
            <v>Solda exotérmica tipo cabo-haste</v>
          </cell>
          <cell r="C2550" t="str">
            <v>un</v>
          </cell>
          <cell r="D2550">
            <v>9.36</v>
          </cell>
          <cell r="E2550">
            <v>11.370000000000001</v>
          </cell>
          <cell r="F2550">
            <v>20.73</v>
          </cell>
        </row>
        <row r="2551">
          <cell r="A2551" t="str">
            <v>422004</v>
          </cell>
          <cell r="B2551" t="str">
            <v>Solda exotérmica tipo ´T´</v>
          </cell>
          <cell r="C2551" t="str">
            <v>un</v>
          </cell>
          <cell r="D2551">
            <v>7.68</v>
          </cell>
          <cell r="E2551">
            <v>11.370000000000001</v>
          </cell>
          <cell r="F2551">
            <v>19.05</v>
          </cell>
        </row>
        <row r="2552">
          <cell r="A2552" t="str">
            <v>422005</v>
          </cell>
          <cell r="B2552" t="str">
            <v>Solda exotérmica tipo ´RR´ cabo-barra</v>
          </cell>
          <cell r="C2552" t="str">
            <v>un</v>
          </cell>
          <cell r="D2552">
            <v>9.98</v>
          </cell>
          <cell r="E2552">
            <v>11.370000000000001</v>
          </cell>
          <cell r="F2552">
            <v>21.35</v>
          </cell>
        </row>
        <row r="2553">
          <cell r="A2553" t="str">
            <v>422006</v>
          </cell>
          <cell r="B2553" t="str">
            <v>Solda exotérmica tipo ´SS´ cabo-cabo</v>
          </cell>
          <cell r="C2553" t="str">
            <v>un</v>
          </cell>
          <cell r="D2553">
            <v>5.21</v>
          </cell>
          <cell r="E2553">
            <v>11.370000000000001</v>
          </cell>
          <cell r="F2553">
            <v>16.579999999999998</v>
          </cell>
        </row>
        <row r="2554">
          <cell r="A2554" t="str">
            <v>422008</v>
          </cell>
          <cell r="B2554" t="str">
            <v>Solda exotérmica conexão cabo-cabo horizontal em X, bitola do cabo de 16-16mm² a 35-35mm²</v>
          </cell>
          <cell r="C2554" t="str">
            <v>un</v>
          </cell>
          <cell r="D2554">
            <v>4.75</v>
          </cell>
          <cell r="E2554">
            <v>11.370000000000001</v>
          </cell>
          <cell r="F2554">
            <v>16.12</v>
          </cell>
        </row>
        <row r="2555">
          <cell r="A2555" t="str">
            <v>422009</v>
          </cell>
          <cell r="B2555" t="str">
            <v>Solda exotérmica conexão cabo-cabo horizontal em X, bitola do cabo de 50-25mm² a 95-50mm²</v>
          </cell>
          <cell r="C2555" t="str">
            <v>un</v>
          </cell>
          <cell r="D2555">
            <v>8.66</v>
          </cell>
          <cell r="E2555">
            <v>11.370000000000001</v>
          </cell>
          <cell r="F2555">
            <v>20.03</v>
          </cell>
        </row>
        <row r="2556">
          <cell r="A2556" t="str">
            <v>422010</v>
          </cell>
          <cell r="B2556" t="str">
            <v>Solda exotérmica conexão cabo-cabo horizontal em X, bitola do cabo de 95-70mm² a 95-95mm²</v>
          </cell>
          <cell r="C2556" t="str">
            <v>un</v>
          </cell>
          <cell r="D2556">
            <v>14.67</v>
          </cell>
          <cell r="E2556">
            <v>11.370000000000001</v>
          </cell>
          <cell r="F2556">
            <v>26.04</v>
          </cell>
        </row>
        <row r="2557">
          <cell r="A2557" t="str">
            <v>422011</v>
          </cell>
          <cell r="B2557" t="str">
            <v>Solda exotérmica conexão cabo-cabo horizontal em X sobreposto, bitola do cabo de 16-16mm² a 25-25mm²</v>
          </cell>
          <cell r="C2557" t="str">
            <v>un</v>
          </cell>
          <cell r="D2557">
            <v>8.18</v>
          </cell>
          <cell r="E2557">
            <v>11.370000000000001</v>
          </cell>
          <cell r="F2557">
            <v>19.55</v>
          </cell>
        </row>
        <row r="2558">
          <cell r="A2558" t="str">
            <v>422012</v>
          </cell>
          <cell r="B2558" t="str">
            <v>Solda exotérmica conexão cabo-cabo horizontal em X sobreposto, bitola do cabo de 35-35mm² a 50-35mm²</v>
          </cell>
          <cell r="C2558" t="str">
            <v>un</v>
          </cell>
          <cell r="D2558">
            <v>8.67</v>
          </cell>
          <cell r="E2558">
            <v>11.370000000000001</v>
          </cell>
          <cell r="F2558">
            <v>20.04</v>
          </cell>
        </row>
        <row r="2559">
          <cell r="A2559" t="str">
            <v>422013</v>
          </cell>
          <cell r="B2559" t="str">
            <v>Solda exotérmica conexão cabo-cabo horizontal em X sobreposto, bitola do cabo de 50-50mm² a 95-50mm²</v>
          </cell>
          <cell r="C2559" t="str">
            <v>un</v>
          </cell>
          <cell r="D2559">
            <v>14.68</v>
          </cell>
          <cell r="E2559">
            <v>11.370000000000001</v>
          </cell>
          <cell r="F2559">
            <v>26.05</v>
          </cell>
        </row>
        <row r="2560">
          <cell r="A2560" t="str">
            <v>422014</v>
          </cell>
          <cell r="B2560" t="str">
            <v>Solda exotérmica conexão cabo-cabo horizontal em X sobreposto, bitola do cabo de 95-95mm²</v>
          </cell>
          <cell r="C2560" t="str">
            <v>un</v>
          </cell>
          <cell r="D2560">
            <v>14.94</v>
          </cell>
          <cell r="E2560">
            <v>11.370000000000001</v>
          </cell>
          <cell r="F2560">
            <v>26.310000000000002</v>
          </cell>
        </row>
        <row r="2561">
          <cell r="A2561" t="str">
            <v>422015</v>
          </cell>
          <cell r="B2561" t="str">
            <v>Solda exotérmica conexão cabo-cabo horizontal em T, bitola do cabo de 16-16mm² a 50-35mm²; 70-35mm² e 95-35mm²</v>
          </cell>
          <cell r="C2561" t="str">
            <v>un</v>
          </cell>
          <cell r="D2561">
            <v>4.68</v>
          </cell>
          <cell r="E2561">
            <v>11.370000000000001</v>
          </cell>
          <cell r="F2561">
            <v>16.05</v>
          </cell>
        </row>
        <row r="2562">
          <cell r="A2562" t="str">
            <v>422016</v>
          </cell>
          <cell r="B2562" t="str">
            <v>Solda exotérmica conexão cabo-cabo horizontal em T, bitola do cabo de 50-50mm² a 95-50mm²</v>
          </cell>
          <cell r="C2562" t="str">
            <v>un</v>
          </cell>
          <cell r="D2562">
            <v>8.4</v>
          </cell>
          <cell r="E2562">
            <v>11.370000000000001</v>
          </cell>
          <cell r="F2562">
            <v>19.77</v>
          </cell>
        </row>
        <row r="2563">
          <cell r="A2563" t="str">
            <v>422017</v>
          </cell>
          <cell r="B2563" t="str">
            <v>Solda exotérmica conexão cabo-cabo horizontal reto, bitola do cabo de 16mm² a 70mm²</v>
          </cell>
          <cell r="C2563" t="str">
            <v>un</v>
          </cell>
          <cell r="D2563">
            <v>4.6500000000000004</v>
          </cell>
          <cell r="E2563">
            <v>11.370000000000001</v>
          </cell>
          <cell r="F2563">
            <v>16.02</v>
          </cell>
        </row>
        <row r="2564">
          <cell r="A2564" t="str">
            <v>422018</v>
          </cell>
          <cell r="B2564" t="str">
            <v>Solda exotérmica conexão cabo-cabo horizontal reto, bitola do cabo de 95mm²</v>
          </cell>
          <cell r="C2564" t="str">
            <v>un</v>
          </cell>
          <cell r="D2564">
            <v>8.3800000000000008</v>
          </cell>
          <cell r="E2564">
            <v>11.370000000000001</v>
          </cell>
          <cell r="F2564">
            <v>19.75</v>
          </cell>
        </row>
        <row r="2565">
          <cell r="A2565" t="str">
            <v>422019</v>
          </cell>
          <cell r="B2565" t="str">
            <v>Solda exotérmica conexão cabo-haste em X sobreposto, bitola do cabo de 35mm² a 50mm² para haste de 5/8 e 3/4</v>
          </cell>
          <cell r="C2565" t="str">
            <v>un</v>
          </cell>
          <cell r="D2565">
            <v>15.02</v>
          </cell>
          <cell r="E2565">
            <v>11.370000000000001</v>
          </cell>
          <cell r="F2565">
            <v>26.39</v>
          </cell>
        </row>
        <row r="2566">
          <cell r="A2566" t="str">
            <v>422020</v>
          </cell>
          <cell r="B2566" t="str">
            <v>Solda exotérmica conexão cabo-haste em X sobreposto, bitola do cabo de 70mm² a 95mm² para haste de 5/8 e 3/4</v>
          </cell>
          <cell r="C2566" t="str">
            <v>un</v>
          </cell>
          <cell r="D2566">
            <v>15.05</v>
          </cell>
          <cell r="E2566">
            <v>11.370000000000001</v>
          </cell>
          <cell r="F2566">
            <v>26.42</v>
          </cell>
        </row>
        <row r="2567">
          <cell r="A2567" t="str">
            <v>422021</v>
          </cell>
          <cell r="B2567" t="str">
            <v>Solda exotérmica conexão cabo-haste em T, bitola do cabo de 35mm² para haste de 5/8 e 3/4</v>
          </cell>
          <cell r="C2567" t="str">
            <v>un</v>
          </cell>
          <cell r="D2567">
            <v>9.02</v>
          </cell>
          <cell r="E2567">
            <v>11.370000000000001</v>
          </cell>
          <cell r="F2567">
            <v>20.39</v>
          </cell>
        </row>
        <row r="2568">
          <cell r="A2568" t="str">
            <v>422022</v>
          </cell>
          <cell r="B2568" t="str">
            <v>Solda exotérmica conexão cabo-haste em T, bitola do cabo de 50mm² a 95mm² para haste de 5/8 e 3/4</v>
          </cell>
          <cell r="C2568" t="str">
            <v>un</v>
          </cell>
          <cell r="D2568">
            <v>15.02</v>
          </cell>
          <cell r="E2568">
            <v>11.370000000000001</v>
          </cell>
          <cell r="F2568">
            <v>26.39</v>
          </cell>
        </row>
        <row r="2569">
          <cell r="A2569" t="str">
            <v>422023</v>
          </cell>
          <cell r="B2569" t="str">
            <v>Solda exotérmica conexão cabo-haste na lateral, bitola do cabo de 25mm² a 70mm² para haste de 5/8 e 3/4</v>
          </cell>
          <cell r="C2569" t="str">
            <v>un</v>
          </cell>
          <cell r="D2569">
            <v>9.06</v>
          </cell>
          <cell r="E2569">
            <v>11.370000000000001</v>
          </cell>
          <cell r="F2569">
            <v>20.43</v>
          </cell>
        </row>
        <row r="2570">
          <cell r="A2570" t="str">
            <v>422024</v>
          </cell>
          <cell r="B2570" t="str">
            <v>Solda exotérmica conexão cabo-haste no topo, bitola do cabo de 25mm² a 35mm² para haste de 5/8</v>
          </cell>
          <cell r="C2570" t="str">
            <v>un</v>
          </cell>
          <cell r="D2570">
            <v>8.16</v>
          </cell>
          <cell r="E2570">
            <v>11.370000000000001</v>
          </cell>
          <cell r="F2570">
            <v>19.53</v>
          </cell>
        </row>
        <row r="2571">
          <cell r="A2571" t="str">
            <v>422025</v>
          </cell>
          <cell r="B2571" t="str">
            <v>Solda exotérmica conexão cabo-haste no topo, bitola do cabo de 50mm² a 95mm² para haste de 5/8 e 3/4</v>
          </cell>
          <cell r="C2571" t="str">
            <v>un</v>
          </cell>
          <cell r="D2571">
            <v>8.51</v>
          </cell>
          <cell r="E2571">
            <v>11.370000000000001</v>
          </cell>
          <cell r="F2571">
            <v>19.88</v>
          </cell>
        </row>
        <row r="2572">
          <cell r="A2572" t="str">
            <v>422026</v>
          </cell>
          <cell r="B2572" t="str">
            <v>Solda exotérmica conexão cabo-ferro de construção com cabo paralelo, bitola do cabo de 35mm² para haste de 5/8 e 3/4</v>
          </cell>
          <cell r="C2572" t="str">
            <v>un</v>
          </cell>
          <cell r="D2572">
            <v>4.9000000000000004</v>
          </cell>
          <cell r="E2572">
            <v>11.370000000000001</v>
          </cell>
          <cell r="F2572">
            <v>16.27</v>
          </cell>
        </row>
        <row r="2573">
          <cell r="A2573" t="str">
            <v>422027</v>
          </cell>
          <cell r="B2573" t="str">
            <v>Solda exotérmica conexão cabo-ferro de construção com cabo paralelo, bitola do cabo de 50mm² a 70mm² para haste de 5/8 e 3/4</v>
          </cell>
          <cell r="C2573" t="str">
            <v>un</v>
          </cell>
          <cell r="D2573">
            <v>8.6</v>
          </cell>
          <cell r="E2573">
            <v>11.370000000000001</v>
          </cell>
          <cell r="F2573">
            <v>19.97</v>
          </cell>
        </row>
        <row r="2574">
          <cell r="A2574" t="str">
            <v>422028</v>
          </cell>
          <cell r="B2574" t="str">
            <v>Solda exotérmica conexão cabo-ferro de construção com cabo em X sobreposto, bitola do cabo de 35mm² a 70mm² para haste de 5/8</v>
          </cell>
          <cell r="C2574" t="str">
            <v>un</v>
          </cell>
          <cell r="D2574">
            <v>8.75</v>
          </cell>
          <cell r="E2574">
            <v>11.370000000000001</v>
          </cell>
          <cell r="F2574">
            <v>20.12</v>
          </cell>
        </row>
        <row r="2575">
          <cell r="A2575" t="str">
            <v>422029</v>
          </cell>
          <cell r="B2575" t="str">
            <v>Solda exotérmica conexão cabo-ferro de construção com cabo em X sobreposto, bitola do cabo de 35mm² a 70mm² para haste de 3/8</v>
          </cell>
          <cell r="C2575" t="str">
            <v>un</v>
          </cell>
          <cell r="D2575">
            <v>8.9600000000000009</v>
          </cell>
          <cell r="E2575">
            <v>11.370000000000001</v>
          </cell>
          <cell r="F2575">
            <v>20.329999999999998</v>
          </cell>
        </row>
        <row r="2576">
          <cell r="A2576" t="str">
            <v>422030</v>
          </cell>
          <cell r="B2576" t="str">
            <v>Solda exotérmica conexão cabo-terminal com duas fixações, bitola do cabo de 25mm² a 50mm² para terminal 3x25</v>
          </cell>
          <cell r="C2576" t="str">
            <v>un</v>
          </cell>
          <cell r="D2576">
            <v>4.74</v>
          </cell>
          <cell r="E2576">
            <v>11.370000000000001</v>
          </cell>
          <cell r="F2576">
            <v>16.11</v>
          </cell>
        </row>
        <row r="2577">
          <cell r="A2577" t="str">
            <v>422031</v>
          </cell>
          <cell r="B2577" t="str">
            <v>Solda exotérmica conexão cabo-superfície de aço, bitola do cabo de 16mm² a 35mm²</v>
          </cell>
          <cell r="C2577" t="str">
            <v>un</v>
          </cell>
          <cell r="D2577">
            <v>5.21</v>
          </cell>
          <cell r="E2577">
            <v>11.370000000000001</v>
          </cell>
          <cell r="F2577">
            <v>16.579999999999998</v>
          </cell>
        </row>
        <row r="2578">
          <cell r="A2578" t="str">
            <v>422032</v>
          </cell>
          <cell r="B2578" t="str">
            <v>Solda exotérmica conexão cabo-superfície de aço, bitola do cabo de 50mm² a 95mm²</v>
          </cell>
          <cell r="C2578" t="str">
            <v>un</v>
          </cell>
          <cell r="D2578">
            <v>8.73</v>
          </cell>
          <cell r="E2578">
            <v>11.370000000000001</v>
          </cell>
          <cell r="F2578">
            <v>20.100000000000001</v>
          </cell>
        </row>
        <row r="2579">
          <cell r="A2579" t="str">
            <v>430101</v>
          </cell>
          <cell r="B2579" t="str">
            <v>Bebedouro elétrico de pressão em aço inoxidável, capacidade 4 l/h - simples</v>
          </cell>
          <cell r="C2579" t="str">
            <v>un</v>
          </cell>
          <cell r="D2579">
            <v>690.43000000000006</v>
          </cell>
          <cell r="E2579">
            <v>33.28</v>
          </cell>
          <cell r="F2579">
            <v>723.71</v>
          </cell>
        </row>
        <row r="2580">
          <cell r="A2580" t="str">
            <v>430103</v>
          </cell>
          <cell r="B2580" t="str">
            <v>Bebedouro elétrico de pressão em aço inoxidável, capacidade 4 l/h - conjugado</v>
          </cell>
          <cell r="C2580" t="str">
            <v>un</v>
          </cell>
          <cell r="D2580">
            <v>821.41</v>
          </cell>
          <cell r="E2580">
            <v>33.28</v>
          </cell>
          <cell r="F2580">
            <v>854.69</v>
          </cell>
        </row>
        <row r="2581">
          <cell r="A2581" t="str">
            <v>430201</v>
          </cell>
          <cell r="B2581" t="str">
            <v>Chuveiro frio em PVC, diâmetro de 10 cm</v>
          </cell>
          <cell r="C2581" t="str">
            <v>un</v>
          </cell>
          <cell r="D2581">
            <v>2.38</v>
          </cell>
          <cell r="E2581">
            <v>11.94</v>
          </cell>
          <cell r="F2581">
            <v>14.32</v>
          </cell>
        </row>
        <row r="2582">
          <cell r="A2582" t="str">
            <v>430207</v>
          </cell>
          <cell r="B2582" t="str">
            <v>Chuveiro, com válvula de acionamento, antivandalismo, DN= 3/4´</v>
          </cell>
          <cell r="C2582" t="str">
            <v>cj</v>
          </cell>
          <cell r="D2582">
            <v>354.56</v>
          </cell>
          <cell r="E2582">
            <v>22.69</v>
          </cell>
          <cell r="F2582">
            <v>377.25</v>
          </cell>
        </row>
        <row r="2583">
          <cell r="A2583" t="str">
            <v>430208</v>
          </cell>
          <cell r="B2583" t="str">
            <v>Chuveiro elétrico de 6500W/220V com resistência blindada</v>
          </cell>
          <cell r="C2583" t="str">
            <v>un</v>
          </cell>
          <cell r="D2583">
            <v>261.20999999999998</v>
          </cell>
          <cell r="E2583">
            <v>18.61</v>
          </cell>
          <cell r="F2583">
            <v>279.82</v>
          </cell>
        </row>
        <row r="2584">
          <cell r="A2584" t="str">
            <v>430212</v>
          </cell>
          <cell r="B2584" t="str">
            <v>Chuveiro frio em PVC, diâmetro de 10 cm, com registro e tubo de ligação acoplados</v>
          </cell>
          <cell r="C2584" t="str">
            <v>cj</v>
          </cell>
          <cell r="D2584">
            <v>6.59</v>
          </cell>
          <cell r="E2584">
            <v>14.290000000000001</v>
          </cell>
          <cell r="F2584">
            <v>20.88</v>
          </cell>
        </row>
        <row r="2585">
          <cell r="A2585" t="str">
            <v>430213</v>
          </cell>
          <cell r="B2585" t="str">
            <v>Chuveiro frio em PVC, diâmetro de 15 cm, com registro e tubo de ligação acoplados</v>
          </cell>
          <cell r="C2585" t="str">
            <v>cj</v>
          </cell>
          <cell r="D2585">
            <v>12.68</v>
          </cell>
          <cell r="E2585">
            <v>14.290000000000001</v>
          </cell>
          <cell r="F2585">
            <v>26.97</v>
          </cell>
        </row>
        <row r="2586">
          <cell r="A2586" t="str">
            <v>430214</v>
          </cell>
          <cell r="B2586" t="str">
            <v>Chuveiro elétrico de 5500 W / 220 V em PVC</v>
          </cell>
          <cell r="C2586" t="str">
            <v>un</v>
          </cell>
          <cell r="D2586">
            <v>40.89</v>
          </cell>
          <cell r="E2586">
            <v>18.61</v>
          </cell>
          <cell r="F2586">
            <v>59.5</v>
          </cell>
        </row>
        <row r="2587">
          <cell r="A2587" t="str">
            <v>430301</v>
          </cell>
          <cell r="B2587" t="str">
            <v>Aquecedor a gás, capacidade 3.000 l, potência de 80.000 kcal/h</v>
          </cell>
          <cell r="C2587" t="str">
            <v>un</v>
          </cell>
          <cell r="D2587">
            <v>20412.97</v>
          </cell>
          <cell r="E2587">
            <v>155.86000000000001</v>
          </cell>
          <cell r="F2587">
            <v>20568.830000000002</v>
          </cell>
        </row>
        <row r="2588">
          <cell r="A2588" t="str">
            <v>430303</v>
          </cell>
          <cell r="B2588" t="str">
            <v>Aquecedor a gás, capacidade 2.000 l, potência de 60.000 kcal/h</v>
          </cell>
          <cell r="C2588" t="str">
            <v>un</v>
          </cell>
          <cell r="D2588">
            <v>16551.72</v>
          </cell>
          <cell r="E2588">
            <v>155.86000000000001</v>
          </cell>
          <cell r="F2588">
            <v>16707.580000000002</v>
          </cell>
        </row>
        <row r="2589">
          <cell r="A2589" t="str">
            <v>430305</v>
          </cell>
          <cell r="B2589" t="str">
            <v>Aquecedor a gás de acumulação, capacidade 300 l</v>
          </cell>
          <cell r="C2589" t="str">
            <v>un</v>
          </cell>
          <cell r="D2589">
            <v>6152.81</v>
          </cell>
          <cell r="E2589">
            <v>95.52</v>
          </cell>
          <cell r="F2589">
            <v>6248.33</v>
          </cell>
        </row>
        <row r="2590">
          <cell r="A2590" t="str">
            <v>430311</v>
          </cell>
          <cell r="B2590" t="str">
            <v>Aquecedor a gás, capacidade 5.000 l, potência de 150.000 kcal/h</v>
          </cell>
          <cell r="C2590" t="str">
            <v>un</v>
          </cell>
          <cell r="D2590">
            <v>25938.49</v>
          </cell>
          <cell r="E2590">
            <v>155.86000000000001</v>
          </cell>
          <cell r="F2590">
            <v>26094.350000000002</v>
          </cell>
        </row>
        <row r="2591">
          <cell r="A2591" t="str">
            <v>430313</v>
          </cell>
          <cell r="B2591" t="str">
            <v>Aquecedor a gás de acumulação, capacidade 500 l</v>
          </cell>
          <cell r="C2591" t="str">
            <v>un</v>
          </cell>
          <cell r="D2591">
            <v>6291.06</v>
          </cell>
          <cell r="E2591">
            <v>107.46000000000001</v>
          </cell>
          <cell r="F2591">
            <v>6398.52</v>
          </cell>
        </row>
        <row r="2592">
          <cell r="A2592" t="str">
            <v>430314</v>
          </cell>
          <cell r="B2592" t="str">
            <v>Aquecedor a gás, capacidade 2.500 l, potência de 80.000 kcal/h</v>
          </cell>
          <cell r="C2592" t="str">
            <v>un</v>
          </cell>
          <cell r="D2592">
            <v>18046.72</v>
          </cell>
          <cell r="E2592">
            <v>155.86000000000001</v>
          </cell>
          <cell r="F2592">
            <v>18202.580000000002</v>
          </cell>
        </row>
        <row r="2593">
          <cell r="A2593" t="str">
            <v>430321</v>
          </cell>
          <cell r="B2593" t="str">
            <v>Aquecedor de passagem elétrico individual, baixa pressão, 5.100 W / 127 V ou 5.200 W / 220 V</v>
          </cell>
          <cell r="C2593" t="str">
            <v>un</v>
          </cell>
          <cell r="D2593">
            <v>556.39</v>
          </cell>
          <cell r="E2593">
            <v>118.26</v>
          </cell>
          <cell r="F2593">
            <v>674.65</v>
          </cell>
        </row>
        <row r="2594">
          <cell r="A2594" t="str">
            <v>430322</v>
          </cell>
          <cell r="B2594" t="str">
            <v>Sistema de aquecimento de passagem a gás com sistema misturador para abastecimento de até 08 duchas</v>
          </cell>
          <cell r="C2594" t="str">
            <v>cj</v>
          </cell>
          <cell r="D2594">
            <v>8192.2000000000007</v>
          </cell>
          <cell r="E2594">
            <v>2493.7600000000002</v>
          </cell>
          <cell r="F2594">
            <v>10685.960000000001</v>
          </cell>
        </row>
        <row r="2595">
          <cell r="A2595" t="str">
            <v>430323</v>
          </cell>
          <cell r="B2595" t="str">
            <v>Sistema de aquecimento de passagem a gás com sistema misturador para abastecimento de até 16 duchas</v>
          </cell>
          <cell r="C2595" t="str">
            <v>cj</v>
          </cell>
          <cell r="D2595">
            <v>13059</v>
          </cell>
          <cell r="E2595">
            <v>2805.48</v>
          </cell>
          <cell r="F2595">
            <v>15864.48</v>
          </cell>
        </row>
        <row r="2596">
          <cell r="A2596" t="str">
            <v>430324</v>
          </cell>
          <cell r="B2596" t="str">
            <v>Sistema de aquecimento de passagem a gás com sistema misturador para abastecimento de até 24 duchas</v>
          </cell>
          <cell r="C2596" t="str">
            <v>cj</v>
          </cell>
          <cell r="D2596">
            <v>18970.3</v>
          </cell>
          <cell r="E2596">
            <v>3298.12</v>
          </cell>
          <cell r="F2596">
            <v>22268.420000000002</v>
          </cell>
        </row>
        <row r="2597">
          <cell r="A2597" t="str">
            <v>430350</v>
          </cell>
          <cell r="B2597" t="str">
            <v>Coletor em alumínio para sistema de aquecimento solar com área coletora até 1,60m²</v>
          </cell>
          <cell r="C2597" t="str">
            <v>un</v>
          </cell>
          <cell r="D2597">
            <v>488.67</v>
          </cell>
          <cell r="E2597">
            <v>23.98</v>
          </cell>
          <cell r="F2597">
            <v>512.65</v>
          </cell>
        </row>
        <row r="2598">
          <cell r="A2598" t="str">
            <v>430351</v>
          </cell>
          <cell r="B2598" t="str">
            <v>Coletor em alumínio para sistema de aquecimento solar com área coletora até 2,00m²</v>
          </cell>
          <cell r="C2598" t="str">
            <v>un</v>
          </cell>
          <cell r="D2598">
            <v>638</v>
          </cell>
          <cell r="E2598">
            <v>29.98</v>
          </cell>
          <cell r="F2598">
            <v>667.98</v>
          </cell>
        </row>
        <row r="2599">
          <cell r="A2599" t="str">
            <v>430355</v>
          </cell>
          <cell r="B2599" t="str">
            <v>Reservatório térmico horizontal em aço inoxidável AISI 304, capacidade de 500 litros</v>
          </cell>
          <cell r="C2599" t="str">
            <v>un</v>
          </cell>
          <cell r="D2599">
            <v>1766</v>
          </cell>
          <cell r="E2599">
            <v>33.28</v>
          </cell>
          <cell r="F2599">
            <v>1799.28</v>
          </cell>
        </row>
        <row r="2600">
          <cell r="A2600" t="str">
            <v>430402</v>
          </cell>
          <cell r="B2600" t="str">
            <v>Torneira elétrica</v>
          </cell>
          <cell r="C2600" t="str">
            <v>un</v>
          </cell>
          <cell r="D2600">
            <v>93.93</v>
          </cell>
          <cell r="E2600">
            <v>18.61</v>
          </cell>
          <cell r="F2600">
            <v>112.54</v>
          </cell>
        </row>
        <row r="2601">
          <cell r="A2601" t="str">
            <v>430502</v>
          </cell>
          <cell r="B2601" t="str">
            <v>Exaustor elétrico tipo domiciliar</v>
          </cell>
          <cell r="C2601" t="str">
            <v>un</v>
          </cell>
          <cell r="D2601">
            <v>377.88</v>
          </cell>
          <cell r="E2601">
            <v>65.680000000000007</v>
          </cell>
          <cell r="F2601">
            <v>443.56</v>
          </cell>
        </row>
        <row r="2602">
          <cell r="A2602" t="str">
            <v>430503</v>
          </cell>
          <cell r="B2602" t="str">
            <v>Exaustor elétrico em plástico, vazão 190m³/h</v>
          </cell>
          <cell r="C2602" t="str">
            <v>cj</v>
          </cell>
          <cell r="D2602">
            <v>160.28</v>
          </cell>
          <cell r="E2602">
            <v>22.740000000000002</v>
          </cell>
          <cell r="F2602">
            <v>183.02</v>
          </cell>
        </row>
        <row r="2603">
          <cell r="A2603" t="str">
            <v>430601</v>
          </cell>
          <cell r="B2603" t="str">
            <v>Cigarra de embutir 50/60HZ até 127V, com placa</v>
          </cell>
          <cell r="C2603" t="str">
            <v>un</v>
          </cell>
          <cell r="D2603">
            <v>16.43</v>
          </cell>
          <cell r="E2603">
            <v>11.370000000000001</v>
          </cell>
          <cell r="F2603">
            <v>27.8</v>
          </cell>
        </row>
        <row r="2604">
          <cell r="A2604" t="str">
            <v>430705</v>
          </cell>
          <cell r="B2604" t="str">
            <v>Ar condicionado a frio, tipo split parede, capacidade de 24.000 BTU/h</v>
          </cell>
          <cell r="C2604" t="str">
            <v>cj</v>
          </cell>
          <cell r="D2604">
            <v>2571.92</v>
          </cell>
          <cell r="E2604">
            <v>638.41999999999996</v>
          </cell>
          <cell r="F2604">
            <v>3210.34</v>
          </cell>
        </row>
        <row r="2605">
          <cell r="A2605" t="str">
            <v>430709</v>
          </cell>
          <cell r="B2605" t="str">
            <v>Ar condicionado a frio, tipo split parede, capacidade de 30.000 BTU/h</v>
          </cell>
          <cell r="C2605" t="str">
            <v>cj</v>
          </cell>
          <cell r="D2605">
            <v>2914.96</v>
          </cell>
          <cell r="E2605">
            <v>638.41999999999996</v>
          </cell>
          <cell r="F2605">
            <v>3553.38</v>
          </cell>
        </row>
        <row r="2606">
          <cell r="A2606" t="str">
            <v>430710</v>
          </cell>
          <cell r="B2606" t="str">
            <v>Ar condicionado a frio, tipo split parede, capacidade de 12.000 BTU/h</v>
          </cell>
          <cell r="C2606" t="str">
            <v>cj</v>
          </cell>
          <cell r="D2606">
            <v>1392.57</v>
          </cell>
          <cell r="E2606">
            <v>638.41999999999996</v>
          </cell>
          <cell r="F2606">
            <v>2030.99</v>
          </cell>
        </row>
        <row r="2607">
          <cell r="A2607" t="str">
            <v>430712</v>
          </cell>
          <cell r="B2607" t="str">
            <v>Ar condicionado a frio, tipo split parede, capacidade de 18.000 BTU/h</v>
          </cell>
          <cell r="C2607" t="str">
            <v>cj</v>
          </cell>
          <cell r="D2607">
            <v>2040.88</v>
          </cell>
          <cell r="E2607">
            <v>638.41999999999996</v>
          </cell>
          <cell r="F2607">
            <v>2679.3</v>
          </cell>
        </row>
        <row r="2608">
          <cell r="A2608" t="str">
            <v>430713</v>
          </cell>
          <cell r="B2608" t="str">
            <v>Ar condicionado a frio, tipo split piso teto, capacidade de 18.000 BTU/h</v>
          </cell>
          <cell r="C2608" t="str">
            <v>cj</v>
          </cell>
          <cell r="D2608">
            <v>3083.62</v>
          </cell>
          <cell r="E2608">
            <v>638.41999999999996</v>
          </cell>
          <cell r="F2608">
            <v>3722.04</v>
          </cell>
        </row>
        <row r="2609">
          <cell r="A2609" t="str">
            <v>430714</v>
          </cell>
          <cell r="B2609" t="str">
            <v>Ar condicionado a frio, tipo split cassete, capacidade de 18.000 BTU/h</v>
          </cell>
          <cell r="C2609" t="str">
            <v>cj</v>
          </cell>
          <cell r="D2609">
            <v>3690.85</v>
          </cell>
          <cell r="E2609">
            <v>936.9</v>
          </cell>
          <cell r="F2609">
            <v>4627.75</v>
          </cell>
        </row>
        <row r="2610">
          <cell r="A2610" t="str">
            <v>430719</v>
          </cell>
          <cell r="B2610" t="str">
            <v>Ar condicionado a frio, tipo split cassete, capacidade de 24.000 BTU/h</v>
          </cell>
          <cell r="C2610" t="str">
            <v>cj</v>
          </cell>
          <cell r="D2610">
            <v>4007.53</v>
          </cell>
          <cell r="E2610">
            <v>936.9</v>
          </cell>
          <cell r="F2610">
            <v>4944.43</v>
          </cell>
        </row>
        <row r="2611">
          <cell r="A2611" t="str">
            <v>430720</v>
          </cell>
          <cell r="B2611" t="str">
            <v>Ar condicionado a frio, tipo split cassete, capacidade de 36.000 BTU/h</v>
          </cell>
          <cell r="C2611" t="str">
            <v>cj</v>
          </cell>
          <cell r="D2611">
            <v>5580.67</v>
          </cell>
          <cell r="E2611">
            <v>936.9</v>
          </cell>
          <cell r="F2611">
            <v>6517.57</v>
          </cell>
        </row>
        <row r="2612">
          <cell r="A2612" t="str">
            <v>430727</v>
          </cell>
          <cell r="B2612" t="str">
            <v>Ar condicionado a frio, tipo split piso teto, capacidade de 24.000 BTU/h</v>
          </cell>
          <cell r="C2612" t="str">
            <v>cj</v>
          </cell>
          <cell r="D2612">
            <v>3287.13</v>
          </cell>
          <cell r="E2612">
            <v>638.41999999999996</v>
          </cell>
          <cell r="F2612">
            <v>3925.55</v>
          </cell>
        </row>
        <row r="2613">
          <cell r="A2613" t="str">
            <v>430728</v>
          </cell>
          <cell r="B2613" t="str">
            <v>Ar condicionado a frio, tipo split piso teto, capacidade de 36.000 BTU/h</v>
          </cell>
          <cell r="C2613" t="str">
            <v>cj</v>
          </cell>
          <cell r="D2613">
            <v>4270.78</v>
          </cell>
          <cell r="E2613">
            <v>638.41999999999996</v>
          </cell>
          <cell r="F2613">
            <v>4909.2</v>
          </cell>
        </row>
        <row r="2614">
          <cell r="A2614" t="str">
            <v>431003</v>
          </cell>
          <cell r="B2614" t="str">
            <v>Conjunto motor-bomba (centrífuga) 1,5 cv multiestágio, Hman= 20 a 35 mca, Q= 7,1 a 4,5 m³/h</v>
          </cell>
          <cell r="C2614" t="str">
            <v>un</v>
          </cell>
          <cell r="D2614">
            <v>1513.02</v>
          </cell>
          <cell r="E2614">
            <v>130.84</v>
          </cell>
          <cell r="F2614">
            <v>1643.8600000000001</v>
          </cell>
        </row>
        <row r="2615">
          <cell r="A2615" t="str">
            <v>431005</v>
          </cell>
          <cell r="B2615" t="str">
            <v>Conjunto motor-bomba (centrífuga) 10 cv monoestágio, Hman= 24 a 36 mca,Q= 53 a 45 m³/h</v>
          </cell>
          <cell r="C2615" t="str">
            <v>un</v>
          </cell>
          <cell r="D2615">
            <v>3677.65</v>
          </cell>
          <cell r="E2615">
            <v>130.84</v>
          </cell>
          <cell r="F2615">
            <v>3808.4900000000002</v>
          </cell>
        </row>
        <row r="2616">
          <cell r="A2616" t="str">
            <v>431007</v>
          </cell>
          <cell r="B2616" t="str">
            <v>Conjunto motor-bomba (centrífuga) 3 cv multiestágio, Hman= 35 a 60 mca, Q= 7,8 a 5,8 m³/h</v>
          </cell>
          <cell r="C2616" t="str">
            <v>un</v>
          </cell>
          <cell r="D2616">
            <v>2274.56</v>
          </cell>
          <cell r="E2616">
            <v>130.84</v>
          </cell>
          <cell r="F2616">
            <v>2405.4</v>
          </cell>
        </row>
        <row r="2617">
          <cell r="A2617" t="str">
            <v>431009</v>
          </cell>
          <cell r="B2617" t="str">
            <v>Conjunto motor-bomba (centrífuga) 20 cv monoestágio, Hman= 40 a 70 mca, Q= 76 a 28 m³/h</v>
          </cell>
          <cell r="C2617" t="str">
            <v>un</v>
          </cell>
          <cell r="D2617">
            <v>6258.16</v>
          </cell>
          <cell r="E2617">
            <v>130.84</v>
          </cell>
          <cell r="F2617">
            <v>6389</v>
          </cell>
        </row>
        <row r="2618">
          <cell r="A2618" t="str">
            <v>431011</v>
          </cell>
          <cell r="B2618" t="str">
            <v>Conjunto motor-bomba (centrífuga) 5 cv monoestágio, Hmam= 14 a 26 mca,Q= 56 a 30 m³/h</v>
          </cell>
          <cell r="C2618" t="str">
            <v>un</v>
          </cell>
          <cell r="D2618">
            <v>1966.82</v>
          </cell>
          <cell r="E2618">
            <v>130.84</v>
          </cell>
          <cell r="F2618">
            <v>2097.66</v>
          </cell>
        </row>
        <row r="2619">
          <cell r="A2619" t="str">
            <v>431013</v>
          </cell>
          <cell r="B2619" t="str">
            <v>Conjunto motor-bomba (centrífuga) 3/4 cv monoestágio, Hman= 10 a 16 mca, Q= 12,7 a 8 m³/h</v>
          </cell>
          <cell r="C2619" t="str">
            <v>un</v>
          </cell>
          <cell r="D2619">
            <v>935.11</v>
          </cell>
          <cell r="E2619">
            <v>130.84</v>
          </cell>
          <cell r="F2619">
            <v>1065.95</v>
          </cell>
        </row>
        <row r="2620">
          <cell r="A2620" t="str">
            <v>431015</v>
          </cell>
          <cell r="B2620" t="str">
            <v>Conjunto motor-bomba (centrífuga) 3 cv multiestágio, Hman= 30 a 45 mca, Q= 12,4 a 8,4 m³/h</v>
          </cell>
          <cell r="C2620" t="str">
            <v>un</v>
          </cell>
          <cell r="D2620">
            <v>2005.68</v>
          </cell>
          <cell r="E2620">
            <v>207.52</v>
          </cell>
          <cell r="F2620">
            <v>2213.1999999999998</v>
          </cell>
        </row>
        <row r="2621">
          <cell r="A2621" t="str">
            <v>431017</v>
          </cell>
          <cell r="B2621" t="str">
            <v>Conjunto motor-bomba (centrífuga) 2 cv multiestágio, Hman= 30 a 70 mca, Q= 7,9 a 4,9 m³/h</v>
          </cell>
          <cell r="C2621" t="str">
            <v>un</v>
          </cell>
          <cell r="D2621">
            <v>1699.13</v>
          </cell>
          <cell r="E2621">
            <v>207.52</v>
          </cell>
          <cell r="F2621">
            <v>1906.65</v>
          </cell>
        </row>
        <row r="2622">
          <cell r="A2622" t="str">
            <v>431021</v>
          </cell>
          <cell r="B2622" t="str">
            <v>Conjunto motor-bomba (centrífuga) 60 cv monoestágio, Hman= 90 a 125 mca, Q= 115 a 50 m³/h</v>
          </cell>
          <cell r="C2622" t="str">
            <v>un</v>
          </cell>
          <cell r="D2622">
            <v>18936.39</v>
          </cell>
          <cell r="E2622">
            <v>261.68</v>
          </cell>
          <cell r="F2622">
            <v>19198.07</v>
          </cell>
        </row>
        <row r="2623">
          <cell r="A2623" t="str">
            <v>431023</v>
          </cell>
          <cell r="B2623" t="str">
            <v>Conjunto motor-bomba (centrífuga) 2 cv monoestágio, Hman= 12 a 27 mca, Q= 25 a 8 m³/h</v>
          </cell>
          <cell r="C2623" t="str">
            <v>un</v>
          </cell>
          <cell r="D2623">
            <v>1130.46</v>
          </cell>
          <cell r="E2623">
            <v>130.84</v>
          </cell>
          <cell r="F2623">
            <v>1261.3</v>
          </cell>
        </row>
        <row r="2624">
          <cell r="A2624" t="str">
            <v>431025</v>
          </cell>
          <cell r="B2624" t="str">
            <v>Conjunto motor-bomba (centrífuga) 15 cv monoestágio, Hman= 30 a 60 mca, Q= 82 a 20 m³/h</v>
          </cell>
          <cell r="C2624" t="str">
            <v>un</v>
          </cell>
          <cell r="D2624">
            <v>4488.68</v>
          </cell>
          <cell r="E2624">
            <v>130.84</v>
          </cell>
          <cell r="F2624">
            <v>4619.5200000000004</v>
          </cell>
        </row>
        <row r="2625">
          <cell r="A2625" t="str">
            <v>431029</v>
          </cell>
          <cell r="B2625" t="str">
            <v>Conjunto motor-bomba (centrífuga) 5 cv monoestágio, Hman= 24 a 33 mca, Q= 41,6 a 35,2 m³/h</v>
          </cell>
          <cell r="C2625" t="str">
            <v>un</v>
          </cell>
          <cell r="D2625">
            <v>1982.21</v>
          </cell>
          <cell r="E2625">
            <v>130.84</v>
          </cell>
          <cell r="F2625">
            <v>2113.0500000000002</v>
          </cell>
        </row>
        <row r="2626">
          <cell r="A2626" t="str">
            <v>431030</v>
          </cell>
          <cell r="B2626" t="str">
            <v>Conjunto motor-bomba (centrífuga) 1/2 cv monoestágio, Hman= 12 a 20 mca, Q= 8,3 a 5,2 m³/h</v>
          </cell>
          <cell r="C2626" t="str">
            <v>un</v>
          </cell>
          <cell r="D2626">
            <v>544.4</v>
          </cell>
          <cell r="E2626">
            <v>130.84</v>
          </cell>
          <cell r="F2626">
            <v>675.24</v>
          </cell>
        </row>
        <row r="2627">
          <cell r="A2627" t="str">
            <v>431045</v>
          </cell>
          <cell r="B2627" t="str">
            <v>Conjunto motor-bomba (centrífuga) 30 cv monoestágio, Hman= 20 a 50 mca, Q= 197 a 112 m³/h</v>
          </cell>
          <cell r="C2627" t="str">
            <v>un</v>
          </cell>
          <cell r="D2627">
            <v>6987.1500000000005</v>
          </cell>
          <cell r="E2627">
            <v>130.84</v>
          </cell>
          <cell r="F2627">
            <v>7117.99</v>
          </cell>
        </row>
        <row r="2628">
          <cell r="A2628" t="str">
            <v>431048</v>
          </cell>
          <cell r="B2628" t="str">
            <v>Conjunto motor-bomba (centrífuga) 7,5 cv multiestágio, Hman= 30 a 80 mca, Q= 21,6 a 12,0 m³/h</v>
          </cell>
          <cell r="C2628" t="str">
            <v>un</v>
          </cell>
          <cell r="D2628">
            <v>3181.9700000000003</v>
          </cell>
          <cell r="E2628">
            <v>130.84</v>
          </cell>
          <cell r="F2628">
            <v>3312.81</v>
          </cell>
        </row>
        <row r="2629">
          <cell r="A2629" t="str">
            <v>431049</v>
          </cell>
          <cell r="B2629" t="str">
            <v>Conjunto motor-bomba centrífuga, potência de 5 cv multiestágio, Hman= 25 a 50 mca, Q= 21,0 a 13,3 m³/h</v>
          </cell>
          <cell r="C2629" t="str">
            <v>un</v>
          </cell>
          <cell r="D2629">
            <v>2415.25</v>
          </cell>
          <cell r="E2629">
            <v>130.84</v>
          </cell>
          <cell r="F2629">
            <v>2546.09</v>
          </cell>
        </row>
        <row r="2630">
          <cell r="A2630" t="str">
            <v>431062</v>
          </cell>
          <cell r="B2630" t="str">
            <v>Conjunto motor-bomba (centrífuga), 0,5 cv, monoestágio, Hman= 10 a 20 mca, Q= 7,5 a 1,5 m³/h</v>
          </cell>
          <cell r="C2630" t="str">
            <v>un</v>
          </cell>
          <cell r="D2630">
            <v>603.95000000000005</v>
          </cell>
          <cell r="E2630">
            <v>130.84</v>
          </cell>
          <cell r="F2630">
            <v>734.79</v>
          </cell>
        </row>
        <row r="2631">
          <cell r="A2631" t="str">
            <v>431067</v>
          </cell>
          <cell r="B2631" t="str">
            <v>Conjunto motor-bomba (centrífuga), monoestágio, 0,5 cv, trifásica, Hman= 9 a 21 mca, Q= 8,3 a 2,0 m³/h</v>
          </cell>
          <cell r="C2631" t="str">
            <v>un</v>
          </cell>
          <cell r="D2631">
            <v>406.17</v>
          </cell>
          <cell r="E2631">
            <v>130.84</v>
          </cell>
          <cell r="F2631">
            <v>537.01</v>
          </cell>
        </row>
        <row r="2632">
          <cell r="A2632" t="str">
            <v>431068</v>
          </cell>
          <cell r="B2632" t="str">
            <v>Conjunto motor-bomba (centrífuga), multiestágio, de 3/4´ a 6,0 cv, trifásica, Hman= 70 a 75 mca, Q= 3,0 a 1,5 m³/h</v>
          </cell>
          <cell r="C2632" t="str">
            <v>un</v>
          </cell>
          <cell r="D2632">
            <v>1001.45</v>
          </cell>
          <cell r="E2632">
            <v>130.84</v>
          </cell>
          <cell r="F2632">
            <v>1132.29</v>
          </cell>
        </row>
        <row r="2633">
          <cell r="A2633" t="str">
            <v>431075</v>
          </cell>
          <cell r="B2633" t="str">
            <v>Conjunto motor-bomba (centrífuga) 1cv, monoestágio trifásica, Hman = 8 a 25 mca e Q = 11 a 1,50 m³/h</v>
          </cell>
          <cell r="C2633" t="str">
            <v>un</v>
          </cell>
          <cell r="D2633">
            <v>439.91</v>
          </cell>
          <cell r="E2633">
            <v>130.84</v>
          </cell>
          <cell r="F2633">
            <v>570.75</v>
          </cell>
        </row>
        <row r="2634">
          <cell r="A2634" t="str">
            <v>431101</v>
          </cell>
          <cell r="B2634" t="str">
            <v>Conjunto motor-bomba submersível para poço profundo de 6´, Q= 5 a 13 m³/h, Hman= 122 a 65,5 mca, até 6 HP</v>
          </cell>
          <cell r="C2634" t="str">
            <v>un</v>
          </cell>
          <cell r="D2634">
            <v>4079.9300000000003</v>
          </cell>
          <cell r="E2634">
            <v>277.44</v>
          </cell>
          <cell r="F2634">
            <v>4357.37</v>
          </cell>
        </row>
        <row r="2635">
          <cell r="A2635" t="str">
            <v>431102</v>
          </cell>
          <cell r="B2635" t="str">
            <v>Conjunto motor-bomba submersível para poço profundo de 6´, Q= 5 a 13 m³/h, Hman= 170 a 91,5 mca, 8 HP</v>
          </cell>
          <cell r="C2635" t="str">
            <v>un</v>
          </cell>
          <cell r="D2635">
            <v>4758.07</v>
          </cell>
          <cell r="E2635">
            <v>277.44</v>
          </cell>
          <cell r="F2635">
            <v>5035.51</v>
          </cell>
        </row>
        <row r="2636">
          <cell r="A2636" t="str">
            <v>431103</v>
          </cell>
          <cell r="B2636" t="str">
            <v>Conjunto motor-bomba submersível para poço profundo de 6´, Q= 5 a 13 m³/h, Hman = 218 a 120 mca, 10 HP</v>
          </cell>
          <cell r="C2636" t="str">
            <v>un</v>
          </cell>
          <cell r="D2636">
            <v>5369.79</v>
          </cell>
          <cell r="E2636">
            <v>277.44</v>
          </cell>
          <cell r="F2636">
            <v>5647.2300000000005</v>
          </cell>
        </row>
        <row r="2637">
          <cell r="A2637" t="str">
            <v>431104</v>
          </cell>
          <cell r="B2637" t="str">
            <v>Conjunto motor-bomba submersível para poço profundo de 6´, Q= 5 a 13 m³/h, Hman= 279 a 153 mca, 12,5 HP</v>
          </cell>
          <cell r="C2637" t="str">
            <v>un</v>
          </cell>
          <cell r="D2637">
            <v>6093.43</v>
          </cell>
          <cell r="E2637">
            <v>277.44</v>
          </cell>
          <cell r="F2637">
            <v>6370.87</v>
          </cell>
        </row>
        <row r="2638">
          <cell r="A2638" t="str">
            <v>431105</v>
          </cell>
          <cell r="B2638" t="str">
            <v>Conjunto motor-bomba submersível para poço profundo de 6´, Q= 10 a 20m³/h, Hman= 80 a 48 mca, até 6 HP</v>
          </cell>
          <cell r="C2638" t="str">
            <v>un</v>
          </cell>
          <cell r="D2638">
            <v>3889.75</v>
          </cell>
          <cell r="E2638">
            <v>277.44</v>
          </cell>
          <cell r="F2638">
            <v>4167.1899999999996</v>
          </cell>
        </row>
        <row r="2639">
          <cell r="A2639" t="str">
            <v>431106</v>
          </cell>
          <cell r="B2639" t="str">
            <v>Conjunto motor-bomba submersível para poço profundo de 6´, Q= 10 a 20m³/h, Hman= 108 a 64,5 mca, 8 HP</v>
          </cell>
          <cell r="C2639" t="str">
            <v>un</v>
          </cell>
          <cell r="D2639">
            <v>4391.29</v>
          </cell>
          <cell r="E2639">
            <v>277.44</v>
          </cell>
          <cell r="F2639">
            <v>4668.7299999999996</v>
          </cell>
        </row>
        <row r="2640">
          <cell r="A2640" t="str">
            <v>431107</v>
          </cell>
          <cell r="B2640" t="str">
            <v>Conjunto motor-bomba submersível para poço profundo de 6´, Q= 10 a 20m³/h, Hman= 136 a 81 mca, 10 HP</v>
          </cell>
          <cell r="C2640" t="str">
            <v>un</v>
          </cell>
          <cell r="D2640">
            <v>5112.57</v>
          </cell>
          <cell r="E2640">
            <v>277.44</v>
          </cell>
          <cell r="F2640">
            <v>5390.01</v>
          </cell>
        </row>
        <row r="2641">
          <cell r="A2641" t="str">
            <v>431108</v>
          </cell>
          <cell r="B2641" t="str">
            <v>Conjunto motor-bomba submersível para poço profundo de 6´, Q= 10 a 20m³/h, Hman= 164 a 98 mca, 12,5 HP</v>
          </cell>
          <cell r="C2641" t="str">
            <v>un</v>
          </cell>
          <cell r="D2641">
            <v>5459.79</v>
          </cell>
          <cell r="E2641">
            <v>277.44</v>
          </cell>
          <cell r="F2641">
            <v>5737.2300000000005</v>
          </cell>
        </row>
        <row r="2642">
          <cell r="A2642" t="str">
            <v>431109</v>
          </cell>
          <cell r="B2642" t="str">
            <v>Conjunto motor-bomba submersível para poço profundo de 6´, Q= 10 a 20m³/h, Hman= 206 a 127 mca, 15 HP</v>
          </cell>
          <cell r="C2642" t="str">
            <v>un</v>
          </cell>
          <cell r="D2642">
            <v>7183.35</v>
          </cell>
          <cell r="E2642">
            <v>277.44</v>
          </cell>
          <cell r="F2642">
            <v>7460.79</v>
          </cell>
        </row>
        <row r="2643">
          <cell r="A2643" t="str">
            <v>431110</v>
          </cell>
          <cell r="B2643" t="str">
            <v>Conjunto motor-bomba submersível para poço profundo de 6´, Q= 10 a 20m³/h, Hman= 274 a 170 mca, 20 HP</v>
          </cell>
          <cell r="C2643" t="str">
            <v>un</v>
          </cell>
          <cell r="D2643">
            <v>8129.81</v>
          </cell>
          <cell r="E2643">
            <v>277.44</v>
          </cell>
          <cell r="F2643">
            <v>8407.25</v>
          </cell>
        </row>
        <row r="2644">
          <cell r="A2644" t="str">
            <v>431111</v>
          </cell>
          <cell r="B2644" t="str">
            <v>Conjunto motor-bomba submersível para poço profundo de 6´, Q= 20 a 34m³/h, Hman= 56,5 a 32 mca, até 8 HP</v>
          </cell>
          <cell r="C2644" t="str">
            <v>un</v>
          </cell>
          <cell r="D2644">
            <v>3897.26</v>
          </cell>
          <cell r="E2644">
            <v>277.44</v>
          </cell>
          <cell r="F2644">
            <v>4174.7</v>
          </cell>
        </row>
        <row r="2645">
          <cell r="A2645" t="str">
            <v>431112</v>
          </cell>
          <cell r="B2645" t="str">
            <v>Conjunto motor-bomba submersível para poço profundo de 6´, Q= 20 a 34m³/h, Hman= 69 a 40 mca, 10 HP</v>
          </cell>
          <cell r="C2645" t="str">
            <v>un</v>
          </cell>
          <cell r="D2645">
            <v>4488.95</v>
          </cell>
          <cell r="E2645">
            <v>277.44</v>
          </cell>
          <cell r="F2645">
            <v>4766.3900000000003</v>
          </cell>
        </row>
        <row r="2646">
          <cell r="A2646" t="str">
            <v>431113</v>
          </cell>
          <cell r="B2646" t="str">
            <v>Conjunto motor-bomba submersível para poço profundo de 6´, Q= 20 a 34m³/h, Hman= 92,5 a 53 mca, 12,5 HP</v>
          </cell>
          <cell r="C2646" t="str">
            <v>un</v>
          </cell>
          <cell r="D2646">
            <v>4870.46</v>
          </cell>
          <cell r="E2646">
            <v>277.44</v>
          </cell>
          <cell r="F2646">
            <v>5147.8999999999996</v>
          </cell>
        </row>
        <row r="2647">
          <cell r="A2647" t="str">
            <v>431114</v>
          </cell>
          <cell r="B2647" t="str">
            <v>Conjunto motor-bomba submersível para poço profundo de 6´, Q= 20 a 34m³/h, Hman= 116 a 67 mca, 15 HP</v>
          </cell>
          <cell r="C2647" t="str">
            <v>un</v>
          </cell>
          <cell r="D2647">
            <v>5252.3</v>
          </cell>
          <cell r="E2647">
            <v>277.44</v>
          </cell>
          <cell r="F2647">
            <v>5529.74</v>
          </cell>
        </row>
        <row r="2648">
          <cell r="A2648" t="str">
            <v>431115</v>
          </cell>
          <cell r="B2648" t="str">
            <v>Conjunto motor-bomba submersível para poço profundo de 6´, Q= 20 a 34m³/h, Hman= 152 a 88 mca, 20 HP</v>
          </cell>
          <cell r="C2648" t="str">
            <v>un</v>
          </cell>
          <cell r="D2648">
            <v>7101.01</v>
          </cell>
          <cell r="E2648">
            <v>277.44</v>
          </cell>
          <cell r="F2648">
            <v>7378.45</v>
          </cell>
        </row>
        <row r="2649">
          <cell r="A2649" t="str">
            <v>431116</v>
          </cell>
          <cell r="B2649" t="str">
            <v>Conjunto motor-bomba submersível para poço profundo de 6´, Q= 20 a 34m³/h, Hman= 194 a 111 mca, 25 HP</v>
          </cell>
          <cell r="C2649" t="str">
            <v>un</v>
          </cell>
          <cell r="D2649">
            <v>8123.68</v>
          </cell>
          <cell r="E2649">
            <v>277.44</v>
          </cell>
          <cell r="F2649">
            <v>8401.1200000000008</v>
          </cell>
        </row>
        <row r="2650">
          <cell r="A2650" t="str">
            <v>431118</v>
          </cell>
          <cell r="B2650" t="str">
            <v>Conjunto motor-bomba submersível para poço profundo de 6´ e 8´, Q= 28a 50 m³/h, Hman= 241 a 132 mca, 40 HP</v>
          </cell>
          <cell r="C2650" t="str">
            <v>un</v>
          </cell>
          <cell r="D2650">
            <v>14272.81</v>
          </cell>
          <cell r="E2650">
            <v>277.44</v>
          </cell>
          <cell r="F2650">
            <v>14550.25</v>
          </cell>
        </row>
        <row r="2651">
          <cell r="A2651" t="str">
            <v>431119</v>
          </cell>
          <cell r="B2651" t="str">
            <v>Conjunto motor-bomba submersível para poço profundo de 6´ e 8´, Q= 28a 50 m³/h, Hman= 215 a 117 mca, 35 HP</v>
          </cell>
          <cell r="C2651" t="str">
            <v>un</v>
          </cell>
          <cell r="D2651">
            <v>11636.37</v>
          </cell>
          <cell r="E2651">
            <v>277.44</v>
          </cell>
          <cell r="F2651">
            <v>11913.81</v>
          </cell>
        </row>
        <row r="2652">
          <cell r="A2652" t="str">
            <v>431120</v>
          </cell>
          <cell r="B2652" t="str">
            <v>Conjunto motor-bomba submersível para poço profundo de 6´ e 8´, Q= 45a 80 m³/h, Hman= 107 a 67,5 mca, 30 HP</v>
          </cell>
          <cell r="C2652" t="str">
            <v>un</v>
          </cell>
          <cell r="D2652">
            <v>9902.73</v>
          </cell>
          <cell r="E2652">
            <v>277.44</v>
          </cell>
          <cell r="F2652">
            <v>10180.17</v>
          </cell>
        </row>
        <row r="2653">
          <cell r="A2653" t="str">
            <v>431131</v>
          </cell>
          <cell r="B2653" t="str">
            <v>Conjunto motor-bomba submersível vertical para esgoto, Q= 5 a 20 m³/h, Hman= 42 a 25 mca, potência de 6,25 cv, 4,6 kW, 60 Hz</v>
          </cell>
          <cell r="C2653" t="str">
            <v>un</v>
          </cell>
          <cell r="D2653">
            <v>13764</v>
          </cell>
          <cell r="E2653">
            <v>277.44</v>
          </cell>
          <cell r="F2653">
            <v>14041.44</v>
          </cell>
        </row>
        <row r="2654">
          <cell r="A2654" t="str">
            <v>431132</v>
          </cell>
          <cell r="B2654" t="str">
            <v>Conjunto motor-bomba submersível vertical para esgoto, Q= 4,8 a 25,8 m³/h, Hmam= 19 a 5 mca, potência 1 cv, diâmetro de sólidos até 20mm</v>
          </cell>
          <cell r="C2654" t="str">
            <v>un</v>
          </cell>
          <cell r="D2654">
            <v>2570.1799999999998</v>
          </cell>
          <cell r="E2654">
            <v>186.48</v>
          </cell>
          <cell r="F2654">
            <v>2756.66</v>
          </cell>
        </row>
        <row r="2655">
          <cell r="A2655" t="str">
            <v>431133</v>
          </cell>
          <cell r="B2655" t="str">
            <v>Conjunto motor-bomba submersível vertical para esgoto, Q= 4,6 a 57,2 m³/h, Hman= 13 a 4 mca, potência 2 a 3,5 cv, diâmetro de sólidos até 50mm</v>
          </cell>
          <cell r="C2655" t="str">
            <v>un</v>
          </cell>
          <cell r="D2655">
            <v>3845.7000000000003</v>
          </cell>
          <cell r="E2655">
            <v>186.48</v>
          </cell>
          <cell r="F2655">
            <v>4032.1800000000003</v>
          </cell>
        </row>
        <row r="2656">
          <cell r="A2656" t="str">
            <v>431135</v>
          </cell>
          <cell r="B2656" t="str">
            <v>Conjunto motor-bomba submersível vertical para esgoto, Q= 5 a 19 m³/h, Hman= 63 a 45 mca, potência 13,6 cv, 10 kW, 60 Hz</v>
          </cell>
          <cell r="C2656" t="str">
            <v>un</v>
          </cell>
          <cell r="D2656">
            <v>19331</v>
          </cell>
          <cell r="E2656">
            <v>277.44</v>
          </cell>
          <cell r="F2656">
            <v>19608.439999999999</v>
          </cell>
        </row>
        <row r="2657">
          <cell r="A2657" t="str">
            <v>431136</v>
          </cell>
          <cell r="B2657" t="str">
            <v>Conjunto motor-bomba submersível vertical para águas residuais, Q= 2 a16 m³/h, Hman= 12 a 2 mca, potência de 0,5 cv</v>
          </cell>
          <cell r="C2657" t="str">
            <v>un</v>
          </cell>
          <cell r="D2657">
            <v>1174.8699999999999</v>
          </cell>
          <cell r="E2657">
            <v>186.48</v>
          </cell>
          <cell r="F2657">
            <v>1361.3500000000001</v>
          </cell>
        </row>
        <row r="2658">
          <cell r="A2658" t="str">
            <v>431137</v>
          </cell>
          <cell r="B2658" t="str">
            <v>Conjunto motor-bomba submersível vertical para águas residuais, Q= 3 a 20 m³/h, Hman= 13 a 5 mca, potência de 1 cv</v>
          </cell>
          <cell r="C2658" t="str">
            <v>un</v>
          </cell>
          <cell r="D2658">
            <v>1414.56</v>
          </cell>
          <cell r="E2658">
            <v>186.48</v>
          </cell>
          <cell r="F2658">
            <v>1601.04</v>
          </cell>
        </row>
        <row r="2659">
          <cell r="A2659" t="str">
            <v>431138</v>
          </cell>
          <cell r="B2659" t="str">
            <v>Conjunto motor-bomba submersível vertical para águas residuais, Q= 10 a 50 m³/h, Hman= 22 a 4 mca, potência 4 cv</v>
          </cell>
          <cell r="C2659" t="str">
            <v>un</v>
          </cell>
          <cell r="D2659">
            <v>3747.51</v>
          </cell>
          <cell r="E2659">
            <v>186.48</v>
          </cell>
          <cell r="F2659">
            <v>3933.9900000000002</v>
          </cell>
        </row>
        <row r="2660">
          <cell r="A2660" t="str">
            <v>431139</v>
          </cell>
          <cell r="B2660" t="str">
            <v>Conjunto motor-bomba submersível vertical para águas residuais, Q= 8 a 45 m³/h, Hman= 10,5 a 3,5 mca, potência 1,5 cv</v>
          </cell>
          <cell r="C2660" t="str">
            <v>un</v>
          </cell>
          <cell r="D2660">
            <v>1884.45</v>
          </cell>
          <cell r="E2660">
            <v>186.48</v>
          </cell>
          <cell r="F2660">
            <v>2070.9299999999998</v>
          </cell>
        </row>
        <row r="2661">
          <cell r="A2661" t="str">
            <v>431140</v>
          </cell>
          <cell r="B2661" t="str">
            <v>Conjunto motor-bomba submersível vertical para esgoto, Q= 3,4 a 86,3 m³/h, Hman= 14 a 5 mca, potência 5 cv</v>
          </cell>
          <cell r="C2661" t="str">
            <v>un</v>
          </cell>
          <cell r="D2661">
            <v>7716.84</v>
          </cell>
          <cell r="E2661">
            <v>186.48</v>
          </cell>
          <cell r="F2661">
            <v>7903.3200000000006</v>
          </cell>
        </row>
        <row r="2662">
          <cell r="A2662" t="str">
            <v>431141</v>
          </cell>
          <cell r="B2662" t="str">
            <v>Conjunto motor-bomba submersível vertical para esgoto, Q= 9,1 a 113,6m³/h, Hman= 20 a 15 mca, potência 10 cv</v>
          </cell>
          <cell r="C2662" t="str">
            <v>un</v>
          </cell>
          <cell r="D2662">
            <v>11935.45</v>
          </cell>
          <cell r="E2662">
            <v>186.48</v>
          </cell>
          <cell r="F2662">
            <v>12121.93</v>
          </cell>
        </row>
        <row r="2663">
          <cell r="A2663" t="str">
            <v>431142</v>
          </cell>
          <cell r="B2663" t="str">
            <v>Conjunto motor-bomba submersível vertical para esgoto, Q=9,3 a 69,0 m³/h, Hman=15 a 7 mca, potência 3cv, diâmetro de sólidos 50/65mm</v>
          </cell>
          <cell r="C2663" t="str">
            <v>un</v>
          </cell>
          <cell r="D2663">
            <v>3702.9700000000003</v>
          </cell>
          <cell r="E2663">
            <v>186.48</v>
          </cell>
          <cell r="F2663">
            <v>3889.4500000000003</v>
          </cell>
        </row>
        <row r="2664">
          <cell r="A2664" t="str">
            <v>431146</v>
          </cell>
          <cell r="B2664" t="str">
            <v>Conjunto motor-bomba submersível vertical para esgoto, Q= 40 m³/h, Hman= 40 mca, diâmetro de sólidos até 50 mm</v>
          </cell>
          <cell r="C2664" t="str">
            <v>un</v>
          </cell>
          <cell r="D2664">
            <v>17380</v>
          </cell>
          <cell r="E2664">
            <v>186.48</v>
          </cell>
          <cell r="F2664">
            <v>17566.48</v>
          </cell>
        </row>
        <row r="2665">
          <cell r="A2665" t="str">
            <v>431207</v>
          </cell>
          <cell r="B2665" t="str">
            <v>Bomba dosadora tipo diafragma com sensor de nível, vazão até 1,0 l/h para pressão máxima 15 Bar</v>
          </cell>
          <cell r="C2665" t="str">
            <v>un</v>
          </cell>
          <cell r="D2665">
            <v>969.85</v>
          </cell>
          <cell r="E2665">
            <v>130.84</v>
          </cell>
          <cell r="F2665">
            <v>1100.69</v>
          </cell>
        </row>
        <row r="2666">
          <cell r="A2666" t="str">
            <v>431208</v>
          </cell>
          <cell r="B2666" t="str">
            <v>Bomba dosadora tipo diafragma com sensor de nível, vazão até 1,5 l/h para pressão máxima 12 Bar</v>
          </cell>
          <cell r="C2666" t="str">
            <v>un</v>
          </cell>
          <cell r="D2666">
            <v>898.35</v>
          </cell>
          <cell r="E2666">
            <v>130.84</v>
          </cell>
          <cell r="F2666">
            <v>1029.19</v>
          </cell>
        </row>
        <row r="2667">
          <cell r="A2667" t="str">
            <v>431209</v>
          </cell>
          <cell r="B2667" t="str">
            <v>Bomba dosadora tipo diafragma com sensor de nível, vazão até 5,0 l/h para pressão máxima 7 Bar</v>
          </cell>
          <cell r="C2667" t="str">
            <v>un</v>
          </cell>
          <cell r="D2667">
            <v>980.39</v>
          </cell>
          <cell r="E2667">
            <v>130.84</v>
          </cell>
          <cell r="F2667">
            <v>1111.23</v>
          </cell>
        </row>
        <row r="2668">
          <cell r="A2668" t="str">
            <v>431210</v>
          </cell>
          <cell r="B2668" t="str">
            <v>Bomba dosadora tipo diafragma com sensor de nível, vazão até 8,0 l/h para pressão máxima 10 Bar</v>
          </cell>
          <cell r="C2668" t="str">
            <v>un</v>
          </cell>
          <cell r="D2668">
            <v>1243.99</v>
          </cell>
          <cell r="E2668">
            <v>130.84</v>
          </cell>
          <cell r="F2668">
            <v>1374.83</v>
          </cell>
        </row>
        <row r="2669">
          <cell r="A2669" t="str">
            <v>431211</v>
          </cell>
          <cell r="B2669" t="str">
            <v>Bomba dosadora tipo diafragma com sensor de nível, vazão até 10,0 l/h para pressão máxima 5 Bar</v>
          </cell>
          <cell r="C2669" t="str">
            <v>un</v>
          </cell>
          <cell r="D2669">
            <v>1156.49</v>
          </cell>
          <cell r="E2669">
            <v>130.84</v>
          </cell>
          <cell r="F2669">
            <v>1287.33</v>
          </cell>
        </row>
        <row r="2670">
          <cell r="A2670" t="str">
            <v>431212</v>
          </cell>
          <cell r="B2670" t="str">
            <v>Bomba dosadora tipo diafragma com sensor de nível, vazão até 15,0 l/h para pressão máxima 4 Bar</v>
          </cell>
          <cell r="C2670" t="str">
            <v>un</v>
          </cell>
          <cell r="D2670">
            <v>1755.1100000000001</v>
          </cell>
          <cell r="E2670">
            <v>130.84</v>
          </cell>
          <cell r="F2670">
            <v>1885.95</v>
          </cell>
        </row>
        <row r="2671">
          <cell r="A2671" t="str">
            <v>432013</v>
          </cell>
          <cell r="B2671" t="str">
            <v>Caixa de passagem para condicionamento de ar tipo Split, com saída de dreno único na vertical - 39 x 22 x 6 cm</v>
          </cell>
          <cell r="C2671" t="str">
            <v>un</v>
          </cell>
          <cell r="D2671">
            <v>26.59</v>
          </cell>
          <cell r="E2671">
            <v>6.44</v>
          </cell>
          <cell r="F2671">
            <v>33.03</v>
          </cell>
        </row>
        <row r="2672">
          <cell r="A2672" t="str">
            <v>440103</v>
          </cell>
          <cell r="B2672" t="str">
            <v>Bacia turca de louça - 6 litros</v>
          </cell>
          <cell r="C2672" t="str">
            <v>un</v>
          </cell>
          <cell r="D2672">
            <v>254.71</v>
          </cell>
          <cell r="E2672">
            <v>28.580000000000002</v>
          </cell>
          <cell r="F2672">
            <v>283.29000000000002</v>
          </cell>
        </row>
        <row r="2673">
          <cell r="A2673" t="str">
            <v>440105</v>
          </cell>
          <cell r="B2673" t="str">
            <v>Bacia sifonada de louça sem tampa - 6 litros</v>
          </cell>
          <cell r="C2673" t="str">
            <v>un</v>
          </cell>
          <cell r="D2673">
            <v>117.51</v>
          </cell>
          <cell r="E2673">
            <v>28.580000000000002</v>
          </cell>
          <cell r="F2673">
            <v>146.09</v>
          </cell>
        </row>
        <row r="2674">
          <cell r="A2674" t="str">
            <v>440107</v>
          </cell>
          <cell r="B2674" t="str">
            <v>Bacia sifonada de louça sem tampa com saída horizontal - 6 litros</v>
          </cell>
          <cell r="C2674" t="str">
            <v>un</v>
          </cell>
          <cell r="D2674">
            <v>193.81</v>
          </cell>
          <cell r="E2674">
            <v>28.580000000000002</v>
          </cell>
          <cell r="F2674">
            <v>222.39000000000001</v>
          </cell>
        </row>
        <row r="2675">
          <cell r="A2675" t="str">
            <v>440110</v>
          </cell>
          <cell r="B2675" t="str">
            <v>Lavatório de louça sem coluna</v>
          </cell>
          <cell r="C2675" t="str">
            <v>un</v>
          </cell>
          <cell r="D2675">
            <v>44.68</v>
          </cell>
          <cell r="E2675">
            <v>33.28</v>
          </cell>
          <cell r="F2675">
            <v>77.959999999999994</v>
          </cell>
        </row>
        <row r="2676">
          <cell r="A2676" t="str">
            <v>440111</v>
          </cell>
          <cell r="B2676" t="str">
            <v>Lavatório de louça com coluna</v>
          </cell>
          <cell r="C2676" t="str">
            <v>un</v>
          </cell>
          <cell r="D2676">
            <v>125.41</v>
          </cell>
          <cell r="E2676">
            <v>33.28</v>
          </cell>
          <cell r="F2676">
            <v>158.69</v>
          </cell>
        </row>
        <row r="2677">
          <cell r="A2677" t="str">
            <v>440116</v>
          </cell>
          <cell r="B2677" t="str">
            <v>Lavatório de louça pequeno com coluna suspensa - linha especial</v>
          </cell>
          <cell r="C2677" t="str">
            <v>un</v>
          </cell>
          <cell r="D2677">
            <v>308.17</v>
          </cell>
          <cell r="E2677">
            <v>33.28</v>
          </cell>
          <cell r="F2677">
            <v>341.45</v>
          </cell>
        </row>
        <row r="2678">
          <cell r="A2678" t="str">
            <v>440117</v>
          </cell>
          <cell r="B2678" t="str">
            <v>Lavatório em polipropileno</v>
          </cell>
          <cell r="C2678" t="str">
            <v>un</v>
          </cell>
          <cell r="D2678">
            <v>18.39</v>
          </cell>
          <cell r="E2678">
            <v>11.94</v>
          </cell>
          <cell r="F2678">
            <v>30.330000000000002</v>
          </cell>
        </row>
        <row r="2679">
          <cell r="A2679" t="str">
            <v>440120</v>
          </cell>
          <cell r="B2679" t="str">
            <v>Mictório de louça sifonado auto aspirante</v>
          </cell>
          <cell r="C2679" t="str">
            <v>un</v>
          </cell>
          <cell r="D2679">
            <v>255.38</v>
          </cell>
          <cell r="E2679">
            <v>33.28</v>
          </cell>
          <cell r="F2679">
            <v>288.66000000000003</v>
          </cell>
        </row>
        <row r="2680">
          <cell r="A2680" t="str">
            <v>440124</v>
          </cell>
          <cell r="B2680" t="str">
            <v>Lavatório em louça com coluna suspensa</v>
          </cell>
          <cell r="C2680" t="str">
            <v>un</v>
          </cell>
          <cell r="D2680">
            <v>225.9</v>
          </cell>
          <cell r="E2680">
            <v>33.28</v>
          </cell>
          <cell r="F2680">
            <v>259.18</v>
          </cell>
        </row>
        <row r="2681">
          <cell r="A2681" t="str">
            <v>440127</v>
          </cell>
          <cell r="B2681" t="str">
            <v>Cuba de louça de embutir oval</v>
          </cell>
          <cell r="C2681" t="str">
            <v>un</v>
          </cell>
          <cell r="D2681">
            <v>65.319999999999993</v>
          </cell>
          <cell r="E2681">
            <v>4.78</v>
          </cell>
          <cell r="F2681">
            <v>70.099999999999994</v>
          </cell>
        </row>
        <row r="2682">
          <cell r="A2682" t="str">
            <v>440130</v>
          </cell>
          <cell r="B2682" t="str">
            <v>Tanque de louça com coluna de 22 litros</v>
          </cell>
          <cell r="C2682" t="str">
            <v>un</v>
          </cell>
          <cell r="D2682">
            <v>304.95</v>
          </cell>
          <cell r="E2682">
            <v>71.64</v>
          </cell>
          <cell r="F2682">
            <v>376.59000000000003</v>
          </cell>
        </row>
        <row r="2683">
          <cell r="A2683" t="str">
            <v>440131</v>
          </cell>
          <cell r="B2683" t="str">
            <v>Tanque de louça com coluna de 30 litros</v>
          </cell>
          <cell r="C2683" t="str">
            <v>un</v>
          </cell>
          <cell r="D2683">
            <v>368.2</v>
          </cell>
          <cell r="E2683">
            <v>71.64</v>
          </cell>
          <cell r="F2683">
            <v>439.84000000000003</v>
          </cell>
        </row>
        <row r="2684">
          <cell r="A2684" t="str">
            <v>440134</v>
          </cell>
          <cell r="B2684" t="str">
            <v>Tanque simples em concreto pré-moldado</v>
          </cell>
          <cell r="C2684" t="str">
            <v>un</v>
          </cell>
          <cell r="D2684">
            <v>38.659999999999997</v>
          </cell>
          <cell r="E2684">
            <v>23.88</v>
          </cell>
          <cell r="F2684">
            <v>62.54</v>
          </cell>
        </row>
        <row r="2685">
          <cell r="A2685" t="str">
            <v>440137</v>
          </cell>
          <cell r="B2685" t="str">
            <v>Tanque em granito sintético, linha comercial - sem pertences</v>
          </cell>
          <cell r="C2685" t="str">
            <v>un</v>
          </cell>
          <cell r="D2685">
            <v>109.34</v>
          </cell>
          <cell r="E2685">
            <v>23.88</v>
          </cell>
          <cell r="F2685">
            <v>133.22</v>
          </cell>
        </row>
        <row r="2686">
          <cell r="A2686" t="str">
            <v>440160</v>
          </cell>
          <cell r="B2686" t="str">
            <v>Pia com cuba simples em mármore sintético, linha comercial - sem pertences</v>
          </cell>
          <cell r="C2686" t="str">
            <v>m²</v>
          </cell>
          <cell r="D2686">
            <v>144.13999999999999</v>
          </cell>
          <cell r="E2686">
            <v>42.94</v>
          </cell>
          <cell r="F2686">
            <v>187.08</v>
          </cell>
        </row>
        <row r="2687">
          <cell r="A2687" t="str">
            <v>440161</v>
          </cell>
          <cell r="B2687" t="str">
            <v>Lavatório de louça para canto, sem coluna - sem pertences</v>
          </cell>
          <cell r="C2687" t="str">
            <v>un</v>
          </cell>
          <cell r="D2687">
            <v>80.72</v>
          </cell>
          <cell r="E2687">
            <v>11.94</v>
          </cell>
          <cell r="F2687">
            <v>92.66</v>
          </cell>
        </row>
        <row r="2688">
          <cell r="A2688" t="str">
            <v>440167</v>
          </cell>
          <cell r="B2688" t="str">
            <v>Caixa de descarga em plástico, de sobrepor, capacidade 6 litros com engate flexível</v>
          </cell>
          <cell r="C2688" t="str">
            <v>un</v>
          </cell>
          <cell r="D2688">
            <v>31.96</v>
          </cell>
          <cell r="E2688">
            <v>7.88</v>
          </cell>
          <cell r="F2688">
            <v>39.840000000000003</v>
          </cell>
        </row>
        <row r="2689">
          <cell r="A2689" t="str">
            <v>440168</v>
          </cell>
          <cell r="B2689" t="str">
            <v>Caixa de descarga em plástico, de sobrepor, capacidade 9 litros com engate flexível</v>
          </cell>
          <cell r="C2689" t="str">
            <v>un</v>
          </cell>
          <cell r="D2689">
            <v>32.03</v>
          </cell>
          <cell r="E2689">
            <v>7.88</v>
          </cell>
          <cell r="F2689">
            <v>39.909999999999997</v>
          </cell>
        </row>
        <row r="2690">
          <cell r="A2690" t="str">
            <v>440169</v>
          </cell>
          <cell r="B2690" t="str">
            <v>Tanque de louça sem coluna de 30 litros</v>
          </cell>
          <cell r="C2690" t="str">
            <v>un</v>
          </cell>
          <cell r="D2690">
            <v>232.21</v>
          </cell>
          <cell r="E2690">
            <v>71.64</v>
          </cell>
          <cell r="F2690">
            <v>303.85000000000002</v>
          </cell>
        </row>
        <row r="2691">
          <cell r="A2691" t="str">
            <v>440170</v>
          </cell>
          <cell r="B2691" t="str">
            <v>Banheira em fibra de vidro sem hidromassagem</v>
          </cell>
          <cell r="C2691" t="str">
            <v>un</v>
          </cell>
          <cell r="D2691">
            <v>944.65</v>
          </cell>
          <cell r="E2691">
            <v>50.15</v>
          </cell>
          <cell r="F2691">
            <v>994.80000000000007</v>
          </cell>
        </row>
        <row r="2692">
          <cell r="A2692" t="str">
            <v>440180</v>
          </cell>
          <cell r="B2692" t="str">
            <v>Bacia sifonada com caixa de descarga acoplada sem tampa - 6 litros</v>
          </cell>
          <cell r="C2692" t="str">
            <v>cj</v>
          </cell>
          <cell r="D2692">
            <v>298.39999999999998</v>
          </cell>
          <cell r="E2692">
            <v>28.580000000000002</v>
          </cell>
          <cell r="F2692">
            <v>326.98</v>
          </cell>
        </row>
        <row r="2693">
          <cell r="A2693" t="str">
            <v>440185</v>
          </cell>
          <cell r="B2693" t="str">
            <v>Cuba de louça de embutir redonda, sem pertences</v>
          </cell>
          <cell r="C2693" t="str">
            <v>un</v>
          </cell>
          <cell r="D2693">
            <v>57</v>
          </cell>
          <cell r="E2693">
            <v>11.94</v>
          </cell>
          <cell r="F2693">
            <v>68.94</v>
          </cell>
        </row>
        <row r="2694">
          <cell r="A2694" t="str">
            <v>440206</v>
          </cell>
          <cell r="B2694" t="str">
            <v>Tampo/bancada em granito espessura de 3 cm</v>
          </cell>
          <cell r="C2694" t="str">
            <v>m²</v>
          </cell>
          <cell r="D2694">
            <v>738.57</v>
          </cell>
          <cell r="E2694">
            <v>42.94</v>
          </cell>
          <cell r="F2694">
            <v>781.51</v>
          </cell>
        </row>
        <row r="2695">
          <cell r="A2695" t="str">
            <v>440210</v>
          </cell>
          <cell r="B2695" t="str">
            <v>Tampo/bancada em mármore nacional espessura de 3 cm</v>
          </cell>
          <cell r="C2695" t="str">
            <v>m²</v>
          </cell>
          <cell r="D2695">
            <v>773.80000000000007</v>
          </cell>
          <cell r="E2695">
            <v>42.94</v>
          </cell>
          <cell r="F2695">
            <v>816.74</v>
          </cell>
        </row>
        <row r="2696">
          <cell r="A2696" t="str">
            <v>440220</v>
          </cell>
          <cell r="B2696" t="str">
            <v>Tampo/bancada em concreto armado, revestido em aço inoxidável fosco polido</v>
          </cell>
          <cell r="C2696" t="str">
            <v>m²</v>
          </cell>
          <cell r="D2696">
            <v>621.25</v>
          </cell>
          <cell r="E2696">
            <v>86.070000000000007</v>
          </cell>
          <cell r="F2696">
            <v>707.32</v>
          </cell>
        </row>
        <row r="2697">
          <cell r="A2697" t="str">
            <v>440221</v>
          </cell>
          <cell r="B2697" t="str">
            <v>Tampo/bancada em granito amêndoa, espessura de 2 cm</v>
          </cell>
          <cell r="C2697" t="str">
            <v>m²</v>
          </cell>
          <cell r="D2697">
            <v>355.67</v>
          </cell>
          <cell r="E2697">
            <v>42.94</v>
          </cell>
          <cell r="F2697">
            <v>398.61</v>
          </cell>
        </row>
        <row r="2698">
          <cell r="A2698" t="str">
            <v>440301</v>
          </cell>
          <cell r="B2698" t="str">
            <v>Dispenser toalheiro em ABS e policarbonato para bobina de 20cm x 20m, com alavanca</v>
          </cell>
          <cell r="C2698" t="str">
            <v>un</v>
          </cell>
          <cell r="D2698">
            <v>164.81</v>
          </cell>
          <cell r="E2698">
            <v>2.94</v>
          </cell>
          <cell r="F2698">
            <v>167.75</v>
          </cell>
        </row>
        <row r="2699">
          <cell r="A2699" t="str">
            <v>440302</v>
          </cell>
          <cell r="B2699" t="str">
            <v>Meia saboneteira de louça de embutir</v>
          </cell>
          <cell r="C2699" t="str">
            <v>un</v>
          </cell>
          <cell r="D2699">
            <v>16.89</v>
          </cell>
          <cell r="E2699">
            <v>7.03</v>
          </cell>
          <cell r="F2699">
            <v>23.92</v>
          </cell>
        </row>
        <row r="2700">
          <cell r="A2700" t="str">
            <v>440303</v>
          </cell>
          <cell r="B2700" t="str">
            <v>Dispenser toalheiro metálico esmaltado para bobina de 25cm x 50m, sem alavanca</v>
          </cell>
          <cell r="C2700" t="str">
            <v>un</v>
          </cell>
          <cell r="D2700">
            <v>34.18</v>
          </cell>
          <cell r="E2700">
            <v>2.94</v>
          </cell>
          <cell r="F2700">
            <v>37.119999999999997</v>
          </cell>
        </row>
        <row r="2701">
          <cell r="A2701" t="str">
            <v>440304</v>
          </cell>
          <cell r="B2701" t="str">
            <v>Saboneteira de louça de embutir</v>
          </cell>
          <cell r="C2701" t="str">
            <v>un</v>
          </cell>
          <cell r="D2701">
            <v>19.170000000000002</v>
          </cell>
          <cell r="E2701">
            <v>7.03</v>
          </cell>
          <cell r="F2701">
            <v>26.2</v>
          </cell>
        </row>
        <row r="2702">
          <cell r="A2702" t="str">
            <v>440305</v>
          </cell>
          <cell r="B2702" t="str">
            <v>Dispenser papel higienico em ABS para rolão 300/600m, com visor</v>
          </cell>
          <cell r="C2702" t="str">
            <v>un</v>
          </cell>
          <cell r="D2702">
            <v>32.090000000000003</v>
          </cell>
          <cell r="E2702">
            <v>2.94</v>
          </cell>
          <cell r="F2702">
            <v>35.03</v>
          </cell>
        </row>
        <row r="2703">
          <cell r="A2703" t="str">
            <v>440308</v>
          </cell>
          <cell r="B2703" t="str">
            <v>Porta-papel de louça de embutir</v>
          </cell>
          <cell r="C2703" t="str">
            <v>un</v>
          </cell>
          <cell r="D2703">
            <v>21.330000000000002</v>
          </cell>
          <cell r="E2703">
            <v>7.03</v>
          </cell>
          <cell r="F2703">
            <v>28.36</v>
          </cell>
        </row>
        <row r="2704">
          <cell r="A2704" t="str">
            <v>440309</v>
          </cell>
          <cell r="B2704" t="str">
            <v>Cabide cromado para banheiro</v>
          </cell>
          <cell r="C2704" t="str">
            <v>un</v>
          </cell>
          <cell r="D2704">
            <v>20.27</v>
          </cell>
          <cell r="E2704">
            <v>2.94</v>
          </cell>
          <cell r="F2704">
            <v>23.21</v>
          </cell>
        </row>
        <row r="2705">
          <cell r="A2705" t="str">
            <v>440310</v>
          </cell>
          <cell r="B2705" t="str">
            <v>Cabide de louça com 2 ganchos</v>
          </cell>
          <cell r="C2705" t="str">
            <v>un</v>
          </cell>
          <cell r="D2705">
            <v>5.55</v>
          </cell>
          <cell r="E2705">
            <v>7.03</v>
          </cell>
          <cell r="F2705">
            <v>12.58</v>
          </cell>
        </row>
        <row r="2706">
          <cell r="A2706" t="str">
            <v>440312</v>
          </cell>
          <cell r="B2706" t="str">
            <v>Porta-toalhas com bastão</v>
          </cell>
          <cell r="C2706" t="str">
            <v>un</v>
          </cell>
          <cell r="D2706">
            <v>21.57</v>
          </cell>
          <cell r="E2706">
            <v>7.03</v>
          </cell>
          <cell r="F2706">
            <v>28.6</v>
          </cell>
        </row>
        <row r="2707">
          <cell r="A2707" t="str">
            <v>440313</v>
          </cell>
          <cell r="B2707" t="str">
            <v>Saboneteira tipo dispenser, para refil de 800 ml</v>
          </cell>
          <cell r="C2707" t="str">
            <v>un</v>
          </cell>
          <cell r="D2707">
            <v>19.62</v>
          </cell>
          <cell r="E2707">
            <v>2.94</v>
          </cell>
          <cell r="F2707">
            <v>22.56</v>
          </cell>
        </row>
        <row r="2708">
          <cell r="A2708" t="str">
            <v>440318</v>
          </cell>
          <cell r="B2708" t="str">
            <v>Dispenser toalheiro em ABS, para folhas</v>
          </cell>
          <cell r="C2708" t="str">
            <v>un</v>
          </cell>
          <cell r="D2708">
            <v>31.240000000000002</v>
          </cell>
          <cell r="E2708">
            <v>2.94</v>
          </cell>
          <cell r="F2708">
            <v>34.18</v>
          </cell>
        </row>
        <row r="2709">
          <cell r="A2709" t="str">
            <v>440321</v>
          </cell>
          <cell r="B2709" t="str">
            <v>Ducha cromada simples</v>
          </cell>
          <cell r="C2709" t="str">
            <v>un</v>
          </cell>
          <cell r="D2709">
            <v>43.71</v>
          </cell>
          <cell r="E2709">
            <v>11.94</v>
          </cell>
          <cell r="F2709">
            <v>55.65</v>
          </cell>
        </row>
        <row r="2710">
          <cell r="A2710" t="str">
            <v>440326</v>
          </cell>
          <cell r="B2710" t="str">
            <v>Armário, para lavatório, de embutir plástico</v>
          </cell>
          <cell r="C2710" t="str">
            <v>un</v>
          </cell>
          <cell r="D2710">
            <v>46.69</v>
          </cell>
          <cell r="E2710">
            <v>21.330000000000002</v>
          </cell>
          <cell r="F2710">
            <v>68.02</v>
          </cell>
        </row>
        <row r="2711">
          <cell r="A2711" t="str">
            <v>440330</v>
          </cell>
          <cell r="B2711" t="str">
            <v>Torneira volante tipo alavanca</v>
          </cell>
          <cell r="C2711" t="str">
            <v>un</v>
          </cell>
          <cell r="D2711">
            <v>171.78</v>
          </cell>
          <cell r="E2711">
            <v>9.0399999999999991</v>
          </cell>
          <cell r="F2711">
            <v>180.82</v>
          </cell>
        </row>
        <row r="2712">
          <cell r="A2712" t="str">
            <v>440331</v>
          </cell>
          <cell r="B2712" t="str">
            <v>Torneira de mesa para lavatório, acionamento hidromecânico, com registro integrado regulador de vazão, em latão cromado, DN= 1/2´</v>
          </cell>
          <cell r="C2712" t="str">
            <v>un</v>
          </cell>
          <cell r="D2712">
            <v>421.25</v>
          </cell>
          <cell r="E2712">
            <v>9.0399999999999991</v>
          </cell>
          <cell r="F2712">
            <v>430.29</v>
          </cell>
        </row>
        <row r="2713">
          <cell r="A2713" t="str">
            <v>440336</v>
          </cell>
          <cell r="B2713" t="str">
            <v>Ducha manual cromada</v>
          </cell>
          <cell r="C2713" t="str">
            <v>un</v>
          </cell>
          <cell r="D2713">
            <v>224.36</v>
          </cell>
          <cell r="E2713">
            <v>8.32</v>
          </cell>
          <cell r="F2713">
            <v>232.68</v>
          </cell>
        </row>
        <row r="2714">
          <cell r="A2714" t="str">
            <v>440337</v>
          </cell>
          <cell r="B2714" t="str">
            <v>Torneira curta com rosca para uso geral, em latão fundido sem acabamento, DN= 1/2´</v>
          </cell>
          <cell r="C2714" t="str">
            <v>un</v>
          </cell>
          <cell r="D2714">
            <v>13.89</v>
          </cell>
          <cell r="E2714">
            <v>8.32</v>
          </cell>
          <cell r="F2714">
            <v>22.21</v>
          </cell>
        </row>
        <row r="2715">
          <cell r="A2715" t="str">
            <v>440338</v>
          </cell>
          <cell r="B2715" t="str">
            <v>Torneira curta com rosca para uso geral, em latão fundido sem acabamento, DN= 3/4´</v>
          </cell>
          <cell r="C2715" t="str">
            <v>un</v>
          </cell>
          <cell r="D2715">
            <v>14.14</v>
          </cell>
          <cell r="E2715">
            <v>8.32</v>
          </cell>
          <cell r="F2715">
            <v>22.46</v>
          </cell>
        </row>
        <row r="2716">
          <cell r="A2716" t="str">
            <v>440339</v>
          </cell>
          <cell r="B2716" t="str">
            <v>Torneira curta com rosca para uso geral, em latão fundido cromado, DN= 1/2´</v>
          </cell>
          <cell r="C2716" t="str">
            <v>un</v>
          </cell>
          <cell r="D2716">
            <v>17.27</v>
          </cell>
          <cell r="E2716">
            <v>8.32</v>
          </cell>
          <cell r="F2716">
            <v>25.59</v>
          </cell>
        </row>
        <row r="2717">
          <cell r="A2717" t="str">
            <v>440340</v>
          </cell>
          <cell r="B2717" t="str">
            <v>Torneira curta com rosca para uso geral, em latão fundido cromado, DN= 3/4´</v>
          </cell>
          <cell r="C2717" t="str">
            <v>un</v>
          </cell>
          <cell r="D2717">
            <v>17.3</v>
          </cell>
          <cell r="E2717">
            <v>8.32</v>
          </cell>
          <cell r="F2717">
            <v>25.62</v>
          </cell>
        </row>
        <row r="2718">
          <cell r="A2718" t="str">
            <v>440341</v>
          </cell>
          <cell r="B2718" t="str">
            <v>Torneira curta sem rosca para uso geral, em latão fundido sem acabamento, DN= 1/2´</v>
          </cell>
          <cell r="C2718" t="str">
            <v>un</v>
          </cell>
          <cell r="D2718">
            <v>11.66</v>
          </cell>
          <cell r="E2718">
            <v>8.32</v>
          </cell>
          <cell r="F2718">
            <v>19.98</v>
          </cell>
        </row>
        <row r="2719">
          <cell r="A2719" t="str">
            <v>440342</v>
          </cell>
          <cell r="B2719" t="str">
            <v>Torneira curta sem rosca para uso geral, em latão fundido sem acabamento, DN= 3/4´</v>
          </cell>
          <cell r="C2719" t="str">
            <v>un</v>
          </cell>
          <cell r="D2719">
            <v>11.66</v>
          </cell>
          <cell r="E2719">
            <v>8.32</v>
          </cell>
          <cell r="F2719">
            <v>19.98</v>
          </cell>
        </row>
        <row r="2720">
          <cell r="A2720" t="str">
            <v>440343</v>
          </cell>
          <cell r="B2720" t="str">
            <v>Torneira curta sem rosca para uso geral, em latão fundido cromado, DN= 1/2´</v>
          </cell>
          <cell r="C2720" t="str">
            <v>un</v>
          </cell>
          <cell r="D2720">
            <v>14.06</v>
          </cell>
          <cell r="E2720">
            <v>8.32</v>
          </cell>
          <cell r="F2720">
            <v>22.38</v>
          </cell>
        </row>
        <row r="2721">
          <cell r="A2721" t="str">
            <v>440344</v>
          </cell>
          <cell r="B2721" t="str">
            <v>Torneira curta sem rosca para uso geral, em latão fundido cromado, DN= 3/4´</v>
          </cell>
          <cell r="C2721" t="str">
            <v>un</v>
          </cell>
          <cell r="D2721">
            <v>14.05</v>
          </cell>
          <cell r="E2721">
            <v>8.32</v>
          </cell>
          <cell r="F2721">
            <v>22.37</v>
          </cell>
        </row>
        <row r="2722">
          <cell r="A2722" t="str">
            <v>440345</v>
          </cell>
          <cell r="B2722" t="str">
            <v>Torneira longa sem rosca para uso geral, em latão fundido cromado</v>
          </cell>
          <cell r="C2722" t="str">
            <v>un</v>
          </cell>
          <cell r="D2722">
            <v>25.12</v>
          </cell>
          <cell r="E2722">
            <v>8.32</v>
          </cell>
          <cell r="F2722">
            <v>33.44</v>
          </cell>
        </row>
        <row r="2723">
          <cell r="A2723" t="str">
            <v>440346</v>
          </cell>
          <cell r="B2723" t="str">
            <v>Torneira para lavatório em latão fundido cromado, DN= 1/2´</v>
          </cell>
          <cell r="C2723" t="str">
            <v>un</v>
          </cell>
          <cell r="D2723">
            <v>22.82</v>
          </cell>
          <cell r="E2723">
            <v>9.0399999999999991</v>
          </cell>
          <cell r="F2723">
            <v>31.86</v>
          </cell>
        </row>
        <row r="2724">
          <cell r="A2724" t="str">
            <v>440347</v>
          </cell>
          <cell r="B2724" t="str">
            <v>Torneira de parede para pia com bica móvel e arejador, em latão fundido cromado</v>
          </cell>
          <cell r="C2724" t="str">
            <v>un</v>
          </cell>
          <cell r="D2724">
            <v>37.65</v>
          </cell>
          <cell r="E2724">
            <v>8.32</v>
          </cell>
          <cell r="F2724">
            <v>45.97</v>
          </cell>
        </row>
        <row r="2725">
          <cell r="A2725" t="str">
            <v>440348</v>
          </cell>
          <cell r="B2725" t="str">
            <v>Torneira de mesa para lavatório compacta, acionamento hidromecânico, em latão cromado, DN= 1/2´</v>
          </cell>
          <cell r="C2725" t="str">
            <v>un</v>
          </cell>
          <cell r="D2725">
            <v>170.95000000000002</v>
          </cell>
          <cell r="E2725">
            <v>9.0399999999999991</v>
          </cell>
          <cell r="F2725">
            <v>179.99</v>
          </cell>
        </row>
        <row r="2726">
          <cell r="A2726" t="str">
            <v>440350</v>
          </cell>
          <cell r="B2726" t="str">
            <v>Aparelho misturador de parede, para pia, com bica móvel, acabamento cromado</v>
          </cell>
          <cell r="C2726" t="str">
            <v>un</v>
          </cell>
          <cell r="D2726">
            <v>245.92000000000002</v>
          </cell>
          <cell r="E2726">
            <v>33.43</v>
          </cell>
          <cell r="F2726">
            <v>279.35000000000002</v>
          </cell>
        </row>
        <row r="2727">
          <cell r="A2727" t="str">
            <v>440351</v>
          </cell>
          <cell r="B2727" t="str">
            <v>Torneira de parede antivandalismo, DN= 3/4´</v>
          </cell>
          <cell r="C2727" t="str">
            <v>un</v>
          </cell>
          <cell r="D2727">
            <v>220.63</v>
          </cell>
          <cell r="E2727">
            <v>19.07</v>
          </cell>
          <cell r="F2727">
            <v>239.70000000000002</v>
          </cell>
        </row>
        <row r="2728">
          <cell r="A2728" t="str">
            <v>440352</v>
          </cell>
          <cell r="B2728" t="str">
            <v>Porta-toalha em tubo de aço inoxidável, DN= 1 1/2´</v>
          </cell>
          <cell r="C2728" t="str">
            <v>m</v>
          </cell>
          <cell r="D2728">
            <v>201.1</v>
          </cell>
          <cell r="E2728">
            <v>7.03</v>
          </cell>
          <cell r="F2728">
            <v>208.13</v>
          </cell>
        </row>
        <row r="2729">
          <cell r="A2729" t="str">
            <v>440359</v>
          </cell>
          <cell r="B2729" t="str">
            <v>Torneira de mesa para pia com bica móvel e arejador em latão fundido cromado</v>
          </cell>
          <cell r="C2729" t="str">
            <v>un</v>
          </cell>
          <cell r="D2729">
            <v>103.5</v>
          </cell>
          <cell r="E2729">
            <v>9.0399999999999991</v>
          </cell>
          <cell r="F2729">
            <v>112.54</v>
          </cell>
        </row>
        <row r="2730">
          <cell r="A2730" t="str">
            <v>440363</v>
          </cell>
          <cell r="B2730" t="str">
            <v>Torneira de acionamento restrito, em latão cromado, DN= 1/2´ ou 3/4´</v>
          </cell>
          <cell r="C2730" t="str">
            <v>un</v>
          </cell>
          <cell r="D2730">
            <v>35.71</v>
          </cell>
          <cell r="E2730">
            <v>8.32</v>
          </cell>
          <cell r="F2730">
            <v>44.03</v>
          </cell>
        </row>
        <row r="2731">
          <cell r="A2731" t="str">
            <v>440364</v>
          </cell>
          <cell r="B2731" t="str">
            <v>Torneira de parede acionamento hidromecânico, em latão cromado, DN= 1/2´ ou 3/4´</v>
          </cell>
          <cell r="C2731" t="str">
            <v>un</v>
          </cell>
          <cell r="D2731">
            <v>208.4</v>
          </cell>
          <cell r="E2731">
            <v>8.32</v>
          </cell>
          <cell r="F2731">
            <v>216.72</v>
          </cell>
        </row>
        <row r="2732">
          <cell r="A2732" t="str">
            <v>440367</v>
          </cell>
          <cell r="B2732" t="str">
            <v>Caixa de descarga de embutir, acionamento frontal, completa</v>
          </cell>
          <cell r="C2732" t="str">
            <v>cj</v>
          </cell>
          <cell r="D2732">
            <v>384.66</v>
          </cell>
          <cell r="E2732">
            <v>33.409999999999997</v>
          </cell>
          <cell r="F2732">
            <v>418.07</v>
          </cell>
        </row>
        <row r="2733">
          <cell r="A2733" t="str">
            <v>440369</v>
          </cell>
          <cell r="B2733" t="str">
            <v>Torneira de parede em ABS, DN 1/2´ ou 3/4´, 10cm</v>
          </cell>
          <cell r="C2733" t="str">
            <v>un</v>
          </cell>
          <cell r="D2733">
            <v>1.61</v>
          </cell>
          <cell r="E2733">
            <v>8.32</v>
          </cell>
          <cell r="F2733">
            <v>9.93</v>
          </cell>
        </row>
        <row r="2734">
          <cell r="A2734" t="str">
            <v>440370</v>
          </cell>
          <cell r="B2734" t="str">
            <v>Torneira de parede em ABS, DN 1/2´ ou 3/4´, 15cm</v>
          </cell>
          <cell r="C2734" t="str">
            <v>un</v>
          </cell>
          <cell r="D2734">
            <v>1.6500000000000001</v>
          </cell>
          <cell r="E2734">
            <v>8.32</v>
          </cell>
          <cell r="F2734">
            <v>9.9700000000000006</v>
          </cell>
        </row>
        <row r="2735">
          <cell r="A2735" t="str">
            <v>440372</v>
          </cell>
          <cell r="B2735" t="str">
            <v>Torneira de mesa para lavatório, acionamento hidromecânico com alavanca, registro integrado regulador de vazão, em latão cromado, DN= 1/2´</v>
          </cell>
          <cell r="C2735" t="str">
            <v>un</v>
          </cell>
          <cell r="D2735">
            <v>389.88</v>
          </cell>
          <cell r="E2735">
            <v>9.0399999999999991</v>
          </cell>
          <cell r="F2735">
            <v>398.92</v>
          </cell>
        </row>
        <row r="2736">
          <cell r="A2736" t="str">
            <v>440387</v>
          </cell>
          <cell r="B2736" t="str">
            <v>Ducha higiênica branca de PVC</v>
          </cell>
          <cell r="C2736" t="str">
            <v>un</v>
          </cell>
          <cell r="D2736">
            <v>52.97</v>
          </cell>
          <cell r="E2736">
            <v>11.94</v>
          </cell>
          <cell r="F2736">
            <v>64.91</v>
          </cell>
        </row>
        <row r="2737">
          <cell r="A2737" t="str">
            <v>440390</v>
          </cell>
          <cell r="B2737" t="str">
            <v>Secador de mãos em ABS</v>
          </cell>
          <cell r="C2737" t="str">
            <v>un</v>
          </cell>
          <cell r="D2737">
            <v>345</v>
          </cell>
          <cell r="E2737">
            <v>2.94</v>
          </cell>
          <cell r="F2737">
            <v>347.94</v>
          </cell>
        </row>
        <row r="2738">
          <cell r="A2738" t="str">
            <v>440392</v>
          </cell>
          <cell r="B2738" t="str">
            <v>Ducha higiênica com registro</v>
          </cell>
          <cell r="C2738" t="str">
            <v>un</v>
          </cell>
          <cell r="D2738">
            <v>182.20000000000002</v>
          </cell>
          <cell r="E2738">
            <v>11.94</v>
          </cell>
          <cell r="F2738">
            <v>194.14000000000001</v>
          </cell>
        </row>
        <row r="2739">
          <cell r="A2739" t="str">
            <v>440393</v>
          </cell>
          <cell r="B2739" t="str">
            <v>Desviador para ducha elétrica</v>
          </cell>
          <cell r="C2739" t="str">
            <v>un</v>
          </cell>
          <cell r="D2739">
            <v>31.310000000000002</v>
          </cell>
          <cell r="E2739">
            <v>14.48</v>
          </cell>
          <cell r="F2739">
            <v>45.79</v>
          </cell>
        </row>
        <row r="2740">
          <cell r="A2740" t="str">
            <v>440403</v>
          </cell>
          <cell r="B2740" t="str">
            <v>Prateleira em granito com espessura de 2 cm</v>
          </cell>
          <cell r="C2740" t="str">
            <v>m²</v>
          </cell>
          <cell r="D2740">
            <v>290.56</v>
          </cell>
          <cell r="E2740">
            <v>13.950000000000001</v>
          </cell>
          <cell r="F2740">
            <v>304.51</v>
          </cell>
        </row>
        <row r="2741">
          <cell r="A2741" t="str">
            <v>440404</v>
          </cell>
          <cell r="B2741" t="str">
            <v>Prateleira em granilite</v>
          </cell>
          <cell r="C2741" t="str">
            <v>m²</v>
          </cell>
          <cell r="D2741">
            <v>122.22</v>
          </cell>
          <cell r="E2741">
            <v>42.94</v>
          </cell>
          <cell r="F2741">
            <v>165.16</v>
          </cell>
        </row>
        <row r="2742">
          <cell r="A2742" t="str">
            <v>440405</v>
          </cell>
          <cell r="B2742" t="str">
            <v>Prateleira em granito com espessura de 3 cm</v>
          </cell>
          <cell r="C2742" t="str">
            <v>m²</v>
          </cell>
          <cell r="D2742">
            <v>578.25</v>
          </cell>
          <cell r="E2742">
            <v>13.950000000000001</v>
          </cell>
          <cell r="F2742">
            <v>592.20000000000005</v>
          </cell>
        </row>
        <row r="2743">
          <cell r="A2743" t="str">
            <v>440601</v>
          </cell>
          <cell r="B2743" t="str">
            <v>Lavatório coletivo de aço inoxidável</v>
          </cell>
          <cell r="C2743" t="str">
            <v>m</v>
          </cell>
          <cell r="D2743">
            <v>508.8</v>
          </cell>
          <cell r="E2743">
            <v>33.28</v>
          </cell>
          <cell r="F2743">
            <v>542.08000000000004</v>
          </cell>
        </row>
        <row r="2744">
          <cell r="A2744" t="str">
            <v>440610</v>
          </cell>
          <cell r="B2744" t="str">
            <v>Mictório coletivo em aço inoxidável</v>
          </cell>
          <cell r="C2744" t="str">
            <v>m</v>
          </cell>
          <cell r="D2744">
            <v>466.36</v>
          </cell>
          <cell r="E2744">
            <v>33.28</v>
          </cell>
          <cell r="F2744">
            <v>499.64</v>
          </cell>
        </row>
        <row r="2745">
          <cell r="A2745" t="str">
            <v>440620</v>
          </cell>
          <cell r="B2745" t="str">
            <v>Tanque em aço inoxidável</v>
          </cell>
          <cell r="C2745" t="str">
            <v>un</v>
          </cell>
          <cell r="D2745">
            <v>609.63</v>
          </cell>
          <cell r="E2745">
            <v>71.64</v>
          </cell>
          <cell r="F2745">
            <v>681.27</v>
          </cell>
        </row>
        <row r="2746">
          <cell r="A2746" t="str">
            <v>440630</v>
          </cell>
          <cell r="B2746" t="str">
            <v>Cuba em aço inoxidável simples de 400x340x140mm</v>
          </cell>
          <cell r="C2746" t="str">
            <v>un</v>
          </cell>
          <cell r="D2746">
            <v>120.63</v>
          </cell>
          <cell r="E2746">
            <v>11.94</v>
          </cell>
          <cell r="F2746">
            <v>132.57</v>
          </cell>
        </row>
        <row r="2747">
          <cell r="A2747" t="str">
            <v>440631</v>
          </cell>
          <cell r="B2747" t="str">
            <v>Cuba em aço inoxidável simples de 465x300x140mm</v>
          </cell>
          <cell r="C2747" t="str">
            <v>un</v>
          </cell>
          <cell r="D2747">
            <v>129.94999999999999</v>
          </cell>
          <cell r="E2747">
            <v>11.94</v>
          </cell>
          <cell r="F2747">
            <v>141.88999999999999</v>
          </cell>
        </row>
        <row r="2748">
          <cell r="A2748" t="str">
            <v>440632</v>
          </cell>
          <cell r="B2748" t="str">
            <v>Cuba em aço inoxidável simples de 560x330x140mm</v>
          </cell>
          <cell r="C2748" t="str">
            <v>un</v>
          </cell>
          <cell r="D2748">
            <v>139.1</v>
          </cell>
          <cell r="E2748">
            <v>11.94</v>
          </cell>
          <cell r="F2748">
            <v>151.04</v>
          </cell>
        </row>
        <row r="2749">
          <cell r="A2749" t="str">
            <v>440636</v>
          </cell>
          <cell r="B2749" t="str">
            <v>Cuba em aço inoxidável simples de 500x400x200mm</v>
          </cell>
          <cell r="C2749" t="str">
            <v>un</v>
          </cell>
          <cell r="D2749">
            <v>305.97000000000003</v>
          </cell>
          <cell r="E2749">
            <v>11.94</v>
          </cell>
          <cell r="F2749">
            <v>317.91000000000003</v>
          </cell>
        </row>
        <row r="2750">
          <cell r="A2750" t="str">
            <v>440640</v>
          </cell>
          <cell r="B2750" t="str">
            <v>Cuba em aço inoxidável simples de 500x400x300mm</v>
          </cell>
          <cell r="C2750" t="str">
            <v>un</v>
          </cell>
          <cell r="D2750">
            <v>431.94</v>
          </cell>
          <cell r="E2750">
            <v>11.94</v>
          </cell>
          <cell r="F2750">
            <v>443.88</v>
          </cell>
        </row>
        <row r="2751">
          <cell r="A2751" t="str">
            <v>440641</v>
          </cell>
          <cell r="B2751" t="str">
            <v>Cuba em aço inoxidável simples de 600x500x300mm</v>
          </cell>
          <cell r="C2751" t="str">
            <v>un</v>
          </cell>
          <cell r="D2751">
            <v>546.79999999999995</v>
          </cell>
          <cell r="E2751">
            <v>11.94</v>
          </cell>
          <cell r="F2751">
            <v>558.74</v>
          </cell>
        </row>
        <row r="2752">
          <cell r="A2752" t="str">
            <v>440647</v>
          </cell>
          <cell r="B2752" t="str">
            <v>Cuba em aço inoxidável simples de 600x500x350mm</v>
          </cell>
          <cell r="C2752" t="str">
            <v>un</v>
          </cell>
          <cell r="D2752">
            <v>582.54</v>
          </cell>
          <cell r="E2752">
            <v>11.94</v>
          </cell>
          <cell r="F2752">
            <v>594.48</v>
          </cell>
        </row>
        <row r="2753">
          <cell r="A2753" t="str">
            <v>440651</v>
          </cell>
          <cell r="B2753" t="str">
            <v>Cuba em aço inoxidável simples de 600x400x400mm</v>
          </cell>
          <cell r="C2753" t="str">
            <v>un</v>
          </cell>
          <cell r="D2753">
            <v>619.04999999999995</v>
          </cell>
          <cell r="E2753">
            <v>11.94</v>
          </cell>
          <cell r="F2753">
            <v>630.99</v>
          </cell>
        </row>
        <row r="2754">
          <cell r="A2754" t="str">
            <v>440652</v>
          </cell>
          <cell r="B2754" t="str">
            <v>Cuba em aço inoxidável simples de 600x500x400mm</v>
          </cell>
          <cell r="C2754" t="str">
            <v>un</v>
          </cell>
          <cell r="D2754">
            <v>676.95</v>
          </cell>
          <cell r="E2754">
            <v>11.94</v>
          </cell>
          <cell r="F2754">
            <v>688.89</v>
          </cell>
        </row>
        <row r="2755">
          <cell r="A2755" t="str">
            <v>440657</v>
          </cell>
          <cell r="B2755" t="str">
            <v>Cuba em aço inoxidável simples de 700x600x450mm</v>
          </cell>
          <cell r="C2755" t="str">
            <v>un</v>
          </cell>
          <cell r="D2755">
            <v>956.45</v>
          </cell>
          <cell r="E2755">
            <v>11.94</v>
          </cell>
          <cell r="F2755">
            <v>968.39</v>
          </cell>
        </row>
        <row r="2756">
          <cell r="A2756" t="str">
            <v>440670</v>
          </cell>
          <cell r="B2756" t="str">
            <v>Cuba em aço inoxidável dupla de 715x400x140mm</v>
          </cell>
          <cell r="C2756" t="str">
            <v>un</v>
          </cell>
          <cell r="D2756">
            <v>240.23000000000002</v>
          </cell>
          <cell r="E2756">
            <v>11.94</v>
          </cell>
          <cell r="F2756">
            <v>252.17000000000002</v>
          </cell>
        </row>
        <row r="2757">
          <cell r="A2757" t="str">
            <v>440671</v>
          </cell>
          <cell r="B2757" t="str">
            <v>Cuba em aço inoxidável dupla de 835x340x140mm</v>
          </cell>
          <cell r="C2757" t="str">
            <v>un</v>
          </cell>
          <cell r="D2757">
            <v>240.23000000000002</v>
          </cell>
          <cell r="E2757">
            <v>11.94</v>
          </cell>
          <cell r="F2757">
            <v>252.17000000000002</v>
          </cell>
        </row>
        <row r="2758">
          <cell r="A2758" t="str">
            <v>440675</v>
          </cell>
          <cell r="B2758" t="str">
            <v>Cuba em aço inoxidável dupla de 1020x400x250mm</v>
          </cell>
          <cell r="C2758" t="str">
            <v>un</v>
          </cell>
          <cell r="D2758">
            <v>564.86</v>
          </cell>
          <cell r="E2758">
            <v>11.94</v>
          </cell>
          <cell r="F2758">
            <v>576.79999999999995</v>
          </cell>
        </row>
        <row r="2759">
          <cell r="A2759" t="str">
            <v>442001</v>
          </cell>
          <cell r="B2759" t="str">
            <v>Sifão plástico sanfonado universal de 1´</v>
          </cell>
          <cell r="C2759" t="str">
            <v>un</v>
          </cell>
          <cell r="D2759">
            <v>6.07</v>
          </cell>
          <cell r="E2759">
            <v>9.5500000000000007</v>
          </cell>
          <cell r="F2759">
            <v>15.620000000000001</v>
          </cell>
        </row>
        <row r="2760">
          <cell r="A2760" t="str">
            <v>442002</v>
          </cell>
          <cell r="B2760" t="str">
            <v>Recolocação de torneiras</v>
          </cell>
          <cell r="C2760" t="str">
            <v>un</v>
          </cell>
          <cell r="D2760">
            <v>0.04</v>
          </cell>
          <cell r="E2760">
            <v>11.94</v>
          </cell>
          <cell r="F2760">
            <v>11.98</v>
          </cell>
        </row>
        <row r="2761">
          <cell r="A2761" t="str">
            <v>442004</v>
          </cell>
          <cell r="B2761" t="str">
            <v>Recolocação de sifões</v>
          </cell>
          <cell r="C2761" t="str">
            <v>un</v>
          </cell>
          <cell r="D2761">
            <v>0.04</v>
          </cell>
          <cell r="E2761">
            <v>11.94</v>
          </cell>
          <cell r="F2761">
            <v>11.98</v>
          </cell>
        </row>
        <row r="2762">
          <cell r="A2762" t="str">
            <v>442006</v>
          </cell>
          <cell r="B2762" t="str">
            <v>Recolocação de aparelhos sanitários, incluindo acessórios</v>
          </cell>
          <cell r="C2762" t="str">
            <v>un</v>
          </cell>
          <cell r="D2762">
            <v>0.34</v>
          </cell>
          <cell r="E2762">
            <v>33.28</v>
          </cell>
          <cell r="F2762">
            <v>33.619999999999997</v>
          </cell>
        </row>
        <row r="2763">
          <cell r="A2763" t="str">
            <v>442008</v>
          </cell>
          <cell r="B2763" t="str">
            <v>Recolocação de caixas de descarga de sobrepor</v>
          </cell>
          <cell r="C2763" t="str">
            <v>un</v>
          </cell>
          <cell r="D2763">
            <v>0</v>
          </cell>
          <cell r="E2763">
            <v>59.7</v>
          </cell>
          <cell r="F2763">
            <v>59.7</v>
          </cell>
        </row>
        <row r="2764">
          <cell r="A2764" t="str">
            <v>442010</v>
          </cell>
          <cell r="B2764" t="str">
            <v>Engate flexível metálico DN= 1/2´</v>
          </cell>
          <cell r="C2764" t="str">
            <v>un</v>
          </cell>
          <cell r="D2764">
            <v>29.69</v>
          </cell>
          <cell r="E2764">
            <v>2.89</v>
          </cell>
          <cell r="F2764">
            <v>32.58</v>
          </cell>
        </row>
        <row r="2765">
          <cell r="A2765" t="str">
            <v>442011</v>
          </cell>
          <cell r="B2765" t="str">
            <v>Engate flexível de PVC DN= 1/2´</v>
          </cell>
          <cell r="C2765" t="str">
            <v>un</v>
          </cell>
          <cell r="D2765">
            <v>4.0599999999999996</v>
          </cell>
          <cell r="E2765">
            <v>2.89</v>
          </cell>
          <cell r="F2765">
            <v>6.95</v>
          </cell>
        </row>
        <row r="2766">
          <cell r="A2766" t="str">
            <v>442012</v>
          </cell>
          <cell r="B2766" t="str">
            <v>Canopla para válvula de descarga</v>
          </cell>
          <cell r="C2766" t="str">
            <v>un</v>
          </cell>
          <cell r="D2766">
            <v>65.78</v>
          </cell>
          <cell r="E2766">
            <v>1.6</v>
          </cell>
          <cell r="F2766">
            <v>67.38</v>
          </cell>
        </row>
        <row r="2767">
          <cell r="A2767" t="str">
            <v>442013</v>
          </cell>
          <cell r="B2767" t="str">
            <v>Tubo de ligação para mictório, DN= 1/2´</v>
          </cell>
          <cell r="C2767" t="str">
            <v>un</v>
          </cell>
          <cell r="D2767">
            <v>26.13</v>
          </cell>
          <cell r="E2767">
            <v>2.89</v>
          </cell>
          <cell r="F2767">
            <v>29.02</v>
          </cell>
        </row>
        <row r="2768">
          <cell r="A2768" t="str">
            <v>442015</v>
          </cell>
          <cell r="B2768" t="str">
            <v>Acabamento cromado para registro</v>
          </cell>
          <cell r="C2768" t="str">
            <v>un</v>
          </cell>
          <cell r="D2768">
            <v>23.62</v>
          </cell>
          <cell r="E2768">
            <v>1.6</v>
          </cell>
          <cell r="F2768">
            <v>25.22</v>
          </cell>
        </row>
        <row r="2769">
          <cell r="A2769" t="str">
            <v>442016</v>
          </cell>
          <cell r="B2769" t="str">
            <v>Botão para válvula de descarga</v>
          </cell>
          <cell r="C2769" t="str">
            <v>un</v>
          </cell>
          <cell r="D2769">
            <v>28.2</v>
          </cell>
          <cell r="E2769">
            <v>1.6</v>
          </cell>
          <cell r="F2769">
            <v>29.8</v>
          </cell>
        </row>
        <row r="2770">
          <cell r="A2770" t="str">
            <v>442018</v>
          </cell>
          <cell r="B2770" t="str">
            <v>Reparo para válvula de descarga</v>
          </cell>
          <cell r="C2770" t="str">
            <v>un</v>
          </cell>
          <cell r="D2770">
            <v>28.32</v>
          </cell>
          <cell r="E2770">
            <v>21.490000000000002</v>
          </cell>
          <cell r="F2770">
            <v>49.81</v>
          </cell>
        </row>
        <row r="2771">
          <cell r="A2771" t="str">
            <v>442020</v>
          </cell>
          <cell r="B2771" t="str">
            <v>Sifão de metal cromado de 1 1/2´ x 2´</v>
          </cell>
          <cell r="C2771" t="str">
            <v>un</v>
          </cell>
          <cell r="D2771">
            <v>83.49</v>
          </cell>
          <cell r="E2771">
            <v>11.94</v>
          </cell>
          <cell r="F2771">
            <v>95.43</v>
          </cell>
        </row>
        <row r="2772">
          <cell r="A2772" t="str">
            <v>442022</v>
          </cell>
          <cell r="B2772" t="str">
            <v>Sifão de metal cromado de 1´ x 1 1/2´</v>
          </cell>
          <cell r="C2772" t="str">
            <v>un</v>
          </cell>
          <cell r="D2772">
            <v>86.56</v>
          </cell>
          <cell r="E2772">
            <v>11.94</v>
          </cell>
          <cell r="F2772">
            <v>98.5</v>
          </cell>
        </row>
        <row r="2773">
          <cell r="A2773" t="str">
            <v>442023</v>
          </cell>
          <cell r="B2773" t="str">
            <v>Tubo de ligação para sanitário</v>
          </cell>
          <cell r="C2773" t="str">
            <v>un</v>
          </cell>
          <cell r="D2773">
            <v>18.55</v>
          </cell>
          <cell r="E2773">
            <v>2.89</v>
          </cell>
          <cell r="F2773">
            <v>21.44</v>
          </cell>
        </row>
        <row r="2774">
          <cell r="A2774" t="str">
            <v>442024</v>
          </cell>
          <cell r="B2774" t="str">
            <v>Sifão plástico com copo, rígido, de 1´ x 1 1/2´</v>
          </cell>
          <cell r="C2774" t="str">
            <v>un</v>
          </cell>
          <cell r="D2774">
            <v>9.6300000000000008</v>
          </cell>
          <cell r="E2774">
            <v>9.5500000000000007</v>
          </cell>
          <cell r="F2774">
            <v>19.18</v>
          </cell>
        </row>
        <row r="2775">
          <cell r="A2775" t="str">
            <v>442026</v>
          </cell>
          <cell r="B2775" t="str">
            <v>Sifão plástico com copo, rígido, de 1 1/4´ x 2´</v>
          </cell>
          <cell r="C2775" t="str">
            <v>un</v>
          </cell>
          <cell r="D2775">
            <v>11.450000000000001</v>
          </cell>
          <cell r="E2775">
            <v>9.5500000000000007</v>
          </cell>
          <cell r="F2775">
            <v>21</v>
          </cell>
        </row>
        <row r="2776">
          <cell r="A2776" t="str">
            <v>442028</v>
          </cell>
          <cell r="B2776" t="str">
            <v>Tampa de plástico para bacia sanitária</v>
          </cell>
          <cell r="C2776" t="str">
            <v>un</v>
          </cell>
          <cell r="D2776">
            <v>19.7</v>
          </cell>
          <cell r="E2776">
            <v>1.41</v>
          </cell>
          <cell r="F2776">
            <v>21.11</v>
          </cell>
        </row>
        <row r="2777">
          <cell r="A2777" t="str">
            <v>442030</v>
          </cell>
          <cell r="B2777" t="str">
            <v>Bolsa para bacia sanitária</v>
          </cell>
          <cell r="C2777" t="str">
            <v>un</v>
          </cell>
          <cell r="D2777">
            <v>2.4700000000000002</v>
          </cell>
          <cell r="E2777">
            <v>4.0599999999999996</v>
          </cell>
          <cell r="F2777">
            <v>6.53</v>
          </cell>
        </row>
        <row r="2778">
          <cell r="A2778" t="str">
            <v>442031</v>
          </cell>
          <cell r="B2778" t="str">
            <v>Filtro de pressão em ABS, para 360 l/h</v>
          </cell>
          <cell r="C2778" t="str">
            <v>un</v>
          </cell>
          <cell r="D2778">
            <v>258.22000000000003</v>
          </cell>
          <cell r="E2778">
            <v>16.64</v>
          </cell>
          <cell r="F2778">
            <v>274.86</v>
          </cell>
        </row>
        <row r="2779">
          <cell r="A2779" t="str">
            <v>442039</v>
          </cell>
          <cell r="B2779" t="str">
            <v>Válvula de PVC para lavatório</v>
          </cell>
          <cell r="C2779" t="str">
            <v>un</v>
          </cell>
          <cell r="D2779">
            <v>2.4700000000000002</v>
          </cell>
          <cell r="E2779">
            <v>0.94000000000000006</v>
          </cell>
          <cell r="F2779">
            <v>3.41</v>
          </cell>
        </row>
        <row r="2780">
          <cell r="A2780" t="str">
            <v>442062</v>
          </cell>
          <cell r="B2780" t="str">
            <v>Válvula americana</v>
          </cell>
          <cell r="C2780" t="str">
            <v>un</v>
          </cell>
          <cell r="D2780">
            <v>24.8</v>
          </cell>
          <cell r="E2780">
            <v>0.97</v>
          </cell>
          <cell r="F2780">
            <v>25.77</v>
          </cell>
        </row>
        <row r="2781">
          <cell r="A2781" t="str">
            <v>442064</v>
          </cell>
          <cell r="B2781" t="str">
            <v>Válvula de metal cromado de 1 1/2´</v>
          </cell>
          <cell r="C2781" t="str">
            <v>un</v>
          </cell>
          <cell r="D2781">
            <v>41.76</v>
          </cell>
          <cell r="E2781">
            <v>4.78</v>
          </cell>
          <cell r="F2781">
            <v>46.54</v>
          </cell>
        </row>
        <row r="2782">
          <cell r="A2782" t="str">
            <v>442065</v>
          </cell>
          <cell r="B2782" t="str">
            <v>Válvula de metal cromado de 1´</v>
          </cell>
          <cell r="C2782" t="str">
            <v>un</v>
          </cell>
          <cell r="D2782">
            <v>20.88</v>
          </cell>
          <cell r="E2782">
            <v>4.78</v>
          </cell>
          <cell r="F2782">
            <v>25.66</v>
          </cell>
        </row>
        <row r="2783">
          <cell r="A2783" t="str">
            <v>442070</v>
          </cell>
          <cell r="B2783" t="str">
            <v>Espargidor de ferro galvanizado para mictório tipo cocho</v>
          </cell>
          <cell r="C2783" t="str">
            <v>m</v>
          </cell>
          <cell r="D2783">
            <v>10.47</v>
          </cell>
          <cell r="E2783">
            <v>26.27</v>
          </cell>
          <cell r="F2783">
            <v>36.74</v>
          </cell>
        </row>
        <row r="2784">
          <cell r="A2784" t="str">
            <v>450102</v>
          </cell>
          <cell r="B2784" t="str">
            <v>Entrada completa de água com abrigo e registro de gaveta, DN= 3/4´</v>
          </cell>
          <cell r="C2784" t="str">
            <v>un</v>
          </cell>
          <cell r="D2784">
            <v>383.98</v>
          </cell>
          <cell r="E2784">
            <v>289.92</v>
          </cell>
          <cell r="F2784">
            <v>673.9</v>
          </cell>
        </row>
        <row r="2785">
          <cell r="A2785" t="str">
            <v>450103</v>
          </cell>
          <cell r="B2785" t="str">
            <v>Entrada completa de água com abrigo e registro de gaveta, DN= 3´</v>
          </cell>
          <cell r="C2785" t="str">
            <v>un</v>
          </cell>
          <cell r="D2785">
            <v>1526.31</v>
          </cell>
          <cell r="E2785">
            <v>507.7</v>
          </cell>
          <cell r="F2785">
            <v>2034.01</v>
          </cell>
        </row>
        <row r="2786">
          <cell r="A2786" t="str">
            <v>450104</v>
          </cell>
          <cell r="B2786" t="str">
            <v>Entrada completa de água com abrigo e registro de gaveta, DN= 1´</v>
          </cell>
          <cell r="C2786" t="str">
            <v>un</v>
          </cell>
          <cell r="D2786">
            <v>404.01</v>
          </cell>
          <cell r="E2786">
            <v>289.92</v>
          </cell>
          <cell r="F2786">
            <v>693.93000000000006</v>
          </cell>
        </row>
        <row r="2787">
          <cell r="A2787" t="str">
            <v>450105</v>
          </cell>
          <cell r="B2787" t="str">
            <v>Entrada completa de água com abrigo e registro de gaveta, DN= 2´</v>
          </cell>
          <cell r="C2787" t="str">
            <v>un</v>
          </cell>
          <cell r="D2787">
            <v>1223.55</v>
          </cell>
          <cell r="E2787">
            <v>507.7</v>
          </cell>
          <cell r="F2787">
            <v>1731.25</v>
          </cell>
        </row>
        <row r="2788">
          <cell r="A2788" t="str">
            <v>450106</v>
          </cell>
          <cell r="B2788" t="str">
            <v>Entrada completa de água com abrigo e registro de gaveta, DN= 1 1/2´</v>
          </cell>
          <cell r="C2788" t="str">
            <v>un</v>
          </cell>
          <cell r="D2788">
            <v>1164.1099999999999</v>
          </cell>
          <cell r="E2788">
            <v>507.7</v>
          </cell>
          <cell r="F2788">
            <v>1671.81</v>
          </cell>
        </row>
        <row r="2789">
          <cell r="A2789" t="str">
            <v>450108</v>
          </cell>
          <cell r="B2789" t="str">
            <v>Entrada completa de água com abrigo e registro de gaveta, DN= 2 1/2´</v>
          </cell>
          <cell r="C2789" t="str">
            <v>un</v>
          </cell>
          <cell r="D2789">
            <v>1370.26</v>
          </cell>
          <cell r="E2789">
            <v>507.7</v>
          </cell>
          <cell r="F2789">
            <v>1877.96</v>
          </cell>
        </row>
        <row r="2790">
          <cell r="A2790" t="str">
            <v>450202</v>
          </cell>
          <cell r="B2790" t="str">
            <v>Entrada completa de gás GLP domiciliar com 2 bujões de 13 kg</v>
          </cell>
          <cell r="C2790" t="str">
            <v>un</v>
          </cell>
          <cell r="D2790">
            <v>778.28</v>
          </cell>
          <cell r="E2790">
            <v>366.41</v>
          </cell>
          <cell r="F2790">
            <v>1144.69</v>
          </cell>
        </row>
        <row r="2791">
          <cell r="A2791" t="str">
            <v>450204</v>
          </cell>
          <cell r="B2791" t="str">
            <v>Entrada completa de gás GLP com 2 cilíndros de 45 kg</v>
          </cell>
          <cell r="C2791" t="str">
            <v>un</v>
          </cell>
          <cell r="D2791">
            <v>2415.9499999999998</v>
          </cell>
          <cell r="E2791">
            <v>787.33</v>
          </cell>
          <cell r="F2791">
            <v>3203.28</v>
          </cell>
        </row>
        <row r="2792">
          <cell r="A2792" t="str">
            <v>450206</v>
          </cell>
          <cell r="B2792" t="str">
            <v>Entrada completa de gás GLP com 4 cilíndros de 45 kg</v>
          </cell>
          <cell r="C2792" t="str">
            <v>un</v>
          </cell>
          <cell r="D2792">
            <v>4025.01</v>
          </cell>
          <cell r="E2792">
            <v>1037.78</v>
          </cell>
          <cell r="F2792">
            <v>5062.79</v>
          </cell>
        </row>
        <row r="2793">
          <cell r="A2793" t="str">
            <v>450208</v>
          </cell>
          <cell r="B2793" t="str">
            <v>Entrada completa de gás GLP com 6 cilíndros de 45 kg</v>
          </cell>
          <cell r="C2793" t="str">
            <v>un</v>
          </cell>
          <cell r="D2793">
            <v>5625.92</v>
          </cell>
          <cell r="E2793">
            <v>1258.1099999999999</v>
          </cell>
          <cell r="F2793">
            <v>6884.03</v>
          </cell>
        </row>
        <row r="2794">
          <cell r="A2794" t="str">
            <v>450220</v>
          </cell>
          <cell r="B2794" t="str">
            <v>Abrigo padronizado de gás GLP encanado</v>
          </cell>
          <cell r="C2794" t="str">
            <v>un</v>
          </cell>
          <cell r="D2794">
            <v>269.70999999999998</v>
          </cell>
          <cell r="E2794">
            <v>249.78</v>
          </cell>
          <cell r="F2794">
            <v>519.49</v>
          </cell>
        </row>
        <row r="2795">
          <cell r="A2795" t="str">
            <v>450301</v>
          </cell>
          <cell r="B2795" t="str">
            <v>Hidrômetro em ferro fundido, diâmetro 50 mm (2´)</v>
          </cell>
          <cell r="C2795" t="str">
            <v>un</v>
          </cell>
          <cell r="D2795">
            <v>1680.24</v>
          </cell>
          <cell r="E2795">
            <v>17.91</v>
          </cell>
          <cell r="F2795">
            <v>1698.15</v>
          </cell>
        </row>
        <row r="2796">
          <cell r="A2796" t="str">
            <v>450302</v>
          </cell>
          <cell r="B2796" t="str">
            <v>Hidrômetro em ferro fundido, diâmetro 80 mm (3´)</v>
          </cell>
          <cell r="C2796" t="str">
            <v>un</v>
          </cell>
          <cell r="D2796">
            <v>2268.65</v>
          </cell>
          <cell r="E2796">
            <v>17.91</v>
          </cell>
          <cell r="F2796">
            <v>2286.56</v>
          </cell>
        </row>
        <row r="2797">
          <cell r="A2797" t="str">
            <v>450303</v>
          </cell>
          <cell r="B2797" t="str">
            <v>Hidrômetro em ferro fundido, diâmetro 100 mm (4´)</v>
          </cell>
          <cell r="C2797" t="str">
            <v>un</v>
          </cell>
          <cell r="D2797">
            <v>2672.48</v>
          </cell>
          <cell r="E2797">
            <v>17.91</v>
          </cell>
          <cell r="F2797">
            <v>2690.39</v>
          </cell>
        </row>
        <row r="2798">
          <cell r="A2798" t="str">
            <v>450304</v>
          </cell>
          <cell r="B2798" t="str">
            <v>Hidrômetro em ferro fundido, diâmetro 150 mm (6´)</v>
          </cell>
          <cell r="C2798" t="str">
            <v>un</v>
          </cell>
          <cell r="D2798">
            <v>4222.99</v>
          </cell>
          <cell r="E2798">
            <v>17.91</v>
          </cell>
          <cell r="F2798">
            <v>4240.8999999999996</v>
          </cell>
        </row>
        <row r="2799">
          <cell r="A2799" t="str">
            <v>450310</v>
          </cell>
          <cell r="B2799" t="str">
            <v>Hidrômetro em bronze, diâmetro de 25 mm (1´)</v>
          </cell>
          <cell r="C2799" t="str">
            <v>cj</v>
          </cell>
          <cell r="D2799">
            <v>391.04</v>
          </cell>
          <cell r="E2799">
            <v>28.66</v>
          </cell>
          <cell r="F2799">
            <v>419.7</v>
          </cell>
        </row>
        <row r="2800">
          <cell r="A2800" t="str">
            <v>450311</v>
          </cell>
          <cell r="B2800" t="str">
            <v>Hidrômetro em bronze, diâmetro de 40 mm (1 1/2´)</v>
          </cell>
          <cell r="C2800" t="str">
            <v>cj</v>
          </cell>
          <cell r="D2800">
            <v>687.33</v>
          </cell>
          <cell r="E2800">
            <v>28.66</v>
          </cell>
          <cell r="F2800">
            <v>715.99</v>
          </cell>
        </row>
        <row r="2801">
          <cell r="A2801" t="str">
            <v>450320</v>
          </cell>
          <cell r="B2801" t="str">
            <v>Filtro tipo cesto para hidrômetro de 50 mm (2´)</v>
          </cell>
          <cell r="C2801" t="str">
            <v>un</v>
          </cell>
          <cell r="D2801">
            <v>946.62</v>
          </cell>
          <cell r="E2801">
            <v>17.91</v>
          </cell>
          <cell r="F2801">
            <v>964.53</v>
          </cell>
        </row>
        <row r="2802">
          <cell r="A2802" t="str">
            <v>450321</v>
          </cell>
          <cell r="B2802" t="str">
            <v>Filtro tipo cesto para hidrômetro de 80 mm (3´)</v>
          </cell>
          <cell r="C2802" t="str">
            <v>un</v>
          </cell>
          <cell r="D2802">
            <v>1382.43</v>
          </cell>
          <cell r="E2802">
            <v>17.91</v>
          </cell>
          <cell r="F2802">
            <v>1400.34</v>
          </cell>
        </row>
        <row r="2803">
          <cell r="A2803" t="str">
            <v>450322</v>
          </cell>
          <cell r="B2803" t="str">
            <v>Filtro tipo cesto para hidrômetro de 100 mm (4´)</v>
          </cell>
          <cell r="C2803" t="str">
            <v>un</v>
          </cell>
          <cell r="D2803">
            <v>1744.6000000000001</v>
          </cell>
          <cell r="E2803">
            <v>17.91</v>
          </cell>
          <cell r="F2803">
            <v>1762.51</v>
          </cell>
        </row>
        <row r="2804">
          <cell r="A2804" t="str">
            <v>450323</v>
          </cell>
          <cell r="B2804" t="str">
            <v>Filtro tipo cesto para hidrômetro de 150 mm (6´)</v>
          </cell>
          <cell r="C2804" t="str">
            <v>un</v>
          </cell>
          <cell r="D2804">
            <v>3211.9500000000003</v>
          </cell>
          <cell r="E2804">
            <v>17.91</v>
          </cell>
          <cell r="F2804">
            <v>3229.86</v>
          </cell>
        </row>
        <row r="2805">
          <cell r="A2805" t="str">
            <v>452002</v>
          </cell>
          <cell r="B2805" t="str">
            <v>Cilíndro de gás (GLP) de 45 kg, com carga</v>
          </cell>
          <cell r="C2805" t="str">
            <v>un</v>
          </cell>
          <cell r="D2805">
            <v>499.55</v>
          </cell>
          <cell r="E2805">
            <v>0</v>
          </cell>
          <cell r="F2805">
            <v>499.55</v>
          </cell>
        </row>
        <row r="2806">
          <cell r="A2806" t="str">
            <v>460101</v>
          </cell>
          <cell r="B2806" t="str">
            <v>Tubo de PVC rígido, DN= 20 mm, (1/2´), inclusive conexões</v>
          </cell>
          <cell r="C2806" t="str">
            <v>m</v>
          </cell>
          <cell r="D2806">
            <v>4.47</v>
          </cell>
          <cell r="E2806">
            <v>11.94</v>
          </cell>
          <cell r="F2806">
            <v>16.41</v>
          </cell>
        </row>
        <row r="2807">
          <cell r="A2807" t="str">
            <v>460102</v>
          </cell>
          <cell r="B2807" t="str">
            <v>Tubo de PVC rígido, DN= 25 mm, (3/4´), inclusive conexões</v>
          </cell>
          <cell r="C2807" t="str">
            <v>m</v>
          </cell>
          <cell r="D2807">
            <v>6.04</v>
          </cell>
          <cell r="E2807">
            <v>11.94</v>
          </cell>
          <cell r="F2807">
            <v>17.98</v>
          </cell>
        </row>
        <row r="2808">
          <cell r="A2808" t="str">
            <v>460103</v>
          </cell>
          <cell r="B2808" t="str">
            <v>Tubo de PVC rígido, DN= 32 mm, (1´), inclusive conexões</v>
          </cell>
          <cell r="C2808" t="str">
            <v>m</v>
          </cell>
          <cell r="D2808">
            <v>9.93</v>
          </cell>
          <cell r="E2808">
            <v>11.94</v>
          </cell>
          <cell r="F2808">
            <v>21.87</v>
          </cell>
        </row>
        <row r="2809">
          <cell r="A2809" t="str">
            <v>460104</v>
          </cell>
          <cell r="B2809" t="str">
            <v>Tubo de PVC rígido, DN= 40 mm, (1 1/4´), inclusive conexões</v>
          </cell>
          <cell r="C2809" t="str">
            <v>m</v>
          </cell>
          <cell r="D2809">
            <v>13.47</v>
          </cell>
          <cell r="E2809">
            <v>14.33</v>
          </cell>
          <cell r="F2809">
            <v>27.8</v>
          </cell>
        </row>
        <row r="2810">
          <cell r="A2810" t="str">
            <v>460105</v>
          </cell>
          <cell r="B2810" t="str">
            <v>Tubo de PVC rígido, DN= 50 mm, (1 1/2´), inclusive conexões</v>
          </cell>
          <cell r="C2810" t="str">
            <v>m</v>
          </cell>
          <cell r="D2810">
            <v>15.41</v>
          </cell>
          <cell r="E2810">
            <v>14.33</v>
          </cell>
          <cell r="F2810">
            <v>29.740000000000002</v>
          </cell>
        </row>
        <row r="2811">
          <cell r="A2811" t="str">
            <v>460106</v>
          </cell>
          <cell r="B2811" t="str">
            <v>Tubo de PVC rígido, DN= 60 mm, (2´), inclusive conexões</v>
          </cell>
          <cell r="C2811" t="str">
            <v>m</v>
          </cell>
          <cell r="D2811">
            <v>21.63</v>
          </cell>
          <cell r="E2811">
            <v>19.100000000000001</v>
          </cell>
          <cell r="F2811">
            <v>40.729999999999997</v>
          </cell>
        </row>
        <row r="2812">
          <cell r="A2812" t="str">
            <v>460107</v>
          </cell>
          <cell r="B2812" t="str">
            <v>Tubo de PVC rígido, DN= 75 mm, (2 1/2´), inclusive conexões</v>
          </cell>
          <cell r="C2812" t="str">
            <v>m</v>
          </cell>
          <cell r="D2812">
            <v>31.11</v>
          </cell>
          <cell r="E2812">
            <v>19.100000000000001</v>
          </cell>
          <cell r="F2812">
            <v>50.21</v>
          </cell>
        </row>
        <row r="2813">
          <cell r="A2813" t="str">
            <v>460108</v>
          </cell>
          <cell r="B2813" t="str">
            <v>Tubo de PVC rígido, DN= 85 mm, (3´), inclusive conexões</v>
          </cell>
          <cell r="C2813" t="str">
            <v>m</v>
          </cell>
          <cell r="D2813">
            <v>36.28</v>
          </cell>
          <cell r="E2813">
            <v>21.490000000000002</v>
          </cell>
          <cell r="F2813">
            <v>57.77</v>
          </cell>
        </row>
        <row r="2814">
          <cell r="A2814" t="str">
            <v>460109</v>
          </cell>
          <cell r="B2814" t="str">
            <v>Tubo de PVC rígido, DN= 110 mm, (4´), inclusive conexões</v>
          </cell>
          <cell r="C2814" t="str">
            <v>m</v>
          </cell>
          <cell r="D2814">
            <v>53.2</v>
          </cell>
          <cell r="E2814">
            <v>23.88</v>
          </cell>
          <cell r="F2814">
            <v>77.08</v>
          </cell>
        </row>
        <row r="2815">
          <cell r="A2815" t="str">
            <v>460201</v>
          </cell>
          <cell r="B2815" t="str">
            <v>Tubo de PVC rígido, pontas lisas, DN= 40 mm, inclusive conexões</v>
          </cell>
          <cell r="C2815" t="str">
            <v>m</v>
          </cell>
          <cell r="D2815">
            <v>8.69</v>
          </cell>
          <cell r="E2815">
            <v>19.100000000000001</v>
          </cell>
          <cell r="F2815">
            <v>27.79</v>
          </cell>
        </row>
        <row r="2816">
          <cell r="A2816" t="str">
            <v>460205</v>
          </cell>
          <cell r="B2816" t="str">
            <v>Tubo de PVC rígido, PxB com anel de borracha, DN= 50 mm, inclusive conexões</v>
          </cell>
          <cell r="C2816" t="str">
            <v>m</v>
          </cell>
          <cell r="D2816">
            <v>7.74</v>
          </cell>
          <cell r="E2816">
            <v>19.100000000000001</v>
          </cell>
          <cell r="F2816">
            <v>26.84</v>
          </cell>
        </row>
        <row r="2817">
          <cell r="A2817" t="str">
            <v>460206</v>
          </cell>
          <cell r="B2817" t="str">
            <v>Tubo de PVC rígido, PxB com anel de borracha, DN= 75 mm, inclusive conexões</v>
          </cell>
          <cell r="C2817" t="str">
            <v>m</v>
          </cell>
          <cell r="D2817">
            <v>10.039999999999999</v>
          </cell>
          <cell r="E2817">
            <v>21.490000000000002</v>
          </cell>
          <cell r="F2817">
            <v>31.53</v>
          </cell>
        </row>
        <row r="2818">
          <cell r="A2818" t="str">
            <v>460207</v>
          </cell>
          <cell r="B2818" t="str">
            <v>Tubo de PVC rígido, PxB com anel de borracha, DN= 100 mm, inclusive conexões</v>
          </cell>
          <cell r="C2818" t="str">
            <v>m</v>
          </cell>
          <cell r="D2818">
            <v>10.69</v>
          </cell>
          <cell r="E2818">
            <v>23.88</v>
          </cell>
          <cell r="F2818">
            <v>34.57</v>
          </cell>
        </row>
        <row r="2819">
          <cell r="A2819" t="str">
            <v>460304</v>
          </cell>
          <cell r="B2819" t="str">
            <v>Tubo de PVC rígido série R, tipo PxB com anel de borracha, DN= 75 mm, inclusive conexões</v>
          </cell>
          <cell r="C2819" t="str">
            <v>m</v>
          </cell>
          <cell r="D2819">
            <v>12.63</v>
          </cell>
          <cell r="E2819">
            <v>21.490000000000002</v>
          </cell>
          <cell r="F2819">
            <v>34.119999999999997</v>
          </cell>
        </row>
        <row r="2820">
          <cell r="A2820" t="str">
            <v>460305</v>
          </cell>
          <cell r="B2820" t="str">
            <v>Tubo de PVC rígido série R, tipo PxB com anel de borracha, DN= 100 mm, inclusive conexões</v>
          </cell>
          <cell r="C2820" t="str">
            <v>m</v>
          </cell>
          <cell r="D2820">
            <v>18.62</v>
          </cell>
          <cell r="E2820">
            <v>23.88</v>
          </cell>
          <cell r="F2820">
            <v>42.5</v>
          </cell>
        </row>
        <row r="2821">
          <cell r="A2821" t="str">
            <v>460306</v>
          </cell>
          <cell r="B2821" t="str">
            <v>Tubo de PVC rígido série R, tipo PxB com anel de borracha, DN= 150 mm, inclusive conexões</v>
          </cell>
          <cell r="C2821" t="str">
            <v>m</v>
          </cell>
          <cell r="D2821">
            <v>40.42</v>
          </cell>
          <cell r="E2821">
            <v>28.66</v>
          </cell>
          <cell r="F2821">
            <v>69.08</v>
          </cell>
        </row>
        <row r="2822">
          <cell r="A2822" t="str">
            <v>460308</v>
          </cell>
          <cell r="B2822" t="str">
            <v>Tubo de PVC rígido série R, ponta lisa, DN= 40 mm, inclusive conexões</v>
          </cell>
          <cell r="C2822" t="str">
            <v>m</v>
          </cell>
          <cell r="D2822">
            <v>6.32</v>
          </cell>
          <cell r="E2822">
            <v>19.100000000000001</v>
          </cell>
          <cell r="F2822">
            <v>25.42</v>
          </cell>
        </row>
        <row r="2823">
          <cell r="A2823" t="str">
            <v>460309</v>
          </cell>
          <cell r="B2823" t="str">
            <v>Tubo de PVC rígido série R, tipo PxB com anel de borracha, DN= 50 mm, inclusive conexões</v>
          </cell>
          <cell r="C2823" t="str">
            <v>m</v>
          </cell>
          <cell r="D2823">
            <v>8.7100000000000009</v>
          </cell>
          <cell r="E2823">
            <v>19.100000000000001</v>
          </cell>
          <cell r="F2823">
            <v>27.810000000000002</v>
          </cell>
        </row>
        <row r="2824">
          <cell r="A2824" t="str">
            <v>460401</v>
          </cell>
          <cell r="B2824" t="str">
            <v>Tubo de PVC rígido tipo PBA classe 15, DN= 50mm, (DE= 60mm), inclusive conexões</v>
          </cell>
          <cell r="C2824" t="str">
            <v>m</v>
          </cell>
          <cell r="D2824">
            <v>8</v>
          </cell>
          <cell r="E2824">
            <v>8.32</v>
          </cell>
          <cell r="F2824">
            <v>16.32</v>
          </cell>
        </row>
        <row r="2825">
          <cell r="A2825" t="str">
            <v>460402</v>
          </cell>
          <cell r="B2825" t="str">
            <v>Tubo de PVC rígido tipo PBA classe 15, DN= 75mm, (DE= 85mm), inclusive conexões</v>
          </cell>
          <cell r="C2825" t="str">
            <v>m</v>
          </cell>
          <cell r="D2825">
            <v>13.76</v>
          </cell>
          <cell r="E2825">
            <v>8.32</v>
          </cell>
          <cell r="F2825">
            <v>22.080000000000002</v>
          </cell>
        </row>
        <row r="2826">
          <cell r="A2826" t="str">
            <v>460403</v>
          </cell>
          <cell r="B2826" t="str">
            <v>Tubo de PVC rígido tipo PBA classe 15, DN= 100mm, (DE= 110mm), inclusive conexões</v>
          </cell>
          <cell r="C2826" t="str">
            <v>m</v>
          </cell>
          <cell r="D2826">
            <v>28.59</v>
          </cell>
          <cell r="E2826">
            <v>8.32</v>
          </cell>
          <cell r="F2826">
            <v>36.909999999999997</v>
          </cell>
        </row>
        <row r="2827">
          <cell r="A2827" t="str">
            <v>460404</v>
          </cell>
          <cell r="B2827" t="str">
            <v>Tubo de PVC rígido DEFoFo, DN= 100mm (DE= 118mm), inclusive conexões</v>
          </cell>
          <cell r="C2827" t="str">
            <v>m</v>
          </cell>
          <cell r="D2827">
            <v>25.87</v>
          </cell>
          <cell r="E2827">
            <v>8.32</v>
          </cell>
          <cell r="F2827">
            <v>34.19</v>
          </cell>
        </row>
        <row r="2828">
          <cell r="A2828" t="str">
            <v>460405</v>
          </cell>
          <cell r="B2828" t="str">
            <v>Tubo de PVC rígido DEFoFo, DN= 150mm (DE= 170mm), inclusive conexões</v>
          </cell>
          <cell r="C2828" t="str">
            <v>m</v>
          </cell>
          <cell r="D2828">
            <v>52.120000000000005</v>
          </cell>
          <cell r="E2828">
            <v>8.32</v>
          </cell>
          <cell r="F2828">
            <v>60.44</v>
          </cell>
        </row>
        <row r="2829">
          <cell r="A2829" t="str">
            <v>460407</v>
          </cell>
          <cell r="B2829" t="str">
            <v>Tubo de PVC rígido DEFoFo, DN= 200mm (DE= 222mm), inclusive conexões</v>
          </cell>
          <cell r="C2829" t="str">
            <v>m</v>
          </cell>
          <cell r="D2829">
            <v>83.04</v>
          </cell>
          <cell r="E2829">
            <v>16.64</v>
          </cell>
          <cell r="F2829">
            <v>99.68</v>
          </cell>
        </row>
        <row r="2830">
          <cell r="A2830" t="str">
            <v>460408</v>
          </cell>
          <cell r="B2830" t="str">
            <v>Tubo de PVC rígido DEFoFo, DN= 250mm (DE= 274mm), inclusive conexões</v>
          </cell>
          <cell r="C2830" t="str">
            <v>m</v>
          </cell>
          <cell r="D2830">
            <v>128.91</v>
          </cell>
          <cell r="E2830">
            <v>16.64</v>
          </cell>
          <cell r="F2830">
            <v>145.55000000000001</v>
          </cell>
        </row>
        <row r="2831">
          <cell r="A2831" t="str">
            <v>460409</v>
          </cell>
          <cell r="B2831" t="str">
            <v>Tubo de PVC rígido DEFoFo, DN= 300mm (DE= 326mm), inclusive conexões</v>
          </cell>
          <cell r="C2831" t="str">
            <v>m</v>
          </cell>
          <cell r="D2831">
            <v>182.51</v>
          </cell>
          <cell r="E2831">
            <v>16.64</v>
          </cell>
          <cell r="F2831">
            <v>199.15</v>
          </cell>
        </row>
        <row r="2832">
          <cell r="A2832" t="str">
            <v>460502</v>
          </cell>
          <cell r="B2832" t="str">
            <v>Tubo PVC rígido, junta elástica, tipo Vinilfort, DN= 100 mm, inclusive conexões</v>
          </cell>
          <cell r="C2832" t="str">
            <v>m</v>
          </cell>
          <cell r="D2832">
            <v>11.17</v>
          </cell>
          <cell r="E2832">
            <v>8.32</v>
          </cell>
          <cell r="F2832">
            <v>19.489999999999998</v>
          </cell>
        </row>
        <row r="2833">
          <cell r="A2833" t="str">
            <v>460504</v>
          </cell>
          <cell r="B2833" t="str">
            <v>Tubo PVC rígido, junta elástica, tipo Vinilfort, DN= 150 mm, inclusive conexões</v>
          </cell>
          <cell r="C2833" t="str">
            <v>m</v>
          </cell>
          <cell r="D2833">
            <v>23.11</v>
          </cell>
          <cell r="E2833">
            <v>8.32</v>
          </cell>
          <cell r="F2833">
            <v>31.43</v>
          </cell>
        </row>
        <row r="2834">
          <cell r="A2834" t="str">
            <v>460505</v>
          </cell>
          <cell r="B2834" t="str">
            <v>Tubo PVC rígido, junta elástica, tipo Vinilfort, DN= 200 mm, inclusive conexões</v>
          </cell>
          <cell r="C2834" t="str">
            <v>m</v>
          </cell>
          <cell r="D2834">
            <v>37.58</v>
          </cell>
          <cell r="E2834">
            <v>16.64</v>
          </cell>
          <cell r="F2834">
            <v>54.22</v>
          </cell>
        </row>
        <row r="2835">
          <cell r="A2835" t="str">
            <v>460506</v>
          </cell>
          <cell r="B2835" t="str">
            <v>Tubo PVC rígido, junta elástica, tipo Vinilfort, DN= 250 mm, inclusive conexões</v>
          </cell>
          <cell r="C2835" t="str">
            <v>m</v>
          </cell>
          <cell r="D2835">
            <v>61.92</v>
          </cell>
          <cell r="E2835">
            <v>16.64</v>
          </cell>
          <cell r="F2835">
            <v>78.56</v>
          </cell>
        </row>
        <row r="2836">
          <cell r="A2836" t="str">
            <v>460507</v>
          </cell>
          <cell r="B2836" t="str">
            <v>Tubo PVC rígido, junta elástica, tipo Vinilfort, DN= 300 mm, inclusive conexões</v>
          </cell>
          <cell r="C2836" t="str">
            <v>m</v>
          </cell>
          <cell r="D2836">
            <v>98.02</v>
          </cell>
          <cell r="E2836">
            <v>16.64</v>
          </cell>
          <cell r="F2836">
            <v>114.66</v>
          </cell>
        </row>
        <row r="2837">
          <cell r="A2837" t="str">
            <v>460508</v>
          </cell>
          <cell r="B2837" t="str">
            <v>Tubo PVC rígido, junta elástica, tipo Vinilfort, DN= 350 mm, inclusive conexões</v>
          </cell>
          <cell r="C2837" t="str">
            <v>m</v>
          </cell>
          <cell r="D2837">
            <v>134.84</v>
          </cell>
          <cell r="E2837">
            <v>16.64</v>
          </cell>
          <cell r="F2837">
            <v>151.47999999999999</v>
          </cell>
        </row>
        <row r="2838">
          <cell r="A2838" t="str">
            <v>460509</v>
          </cell>
          <cell r="B2838" t="str">
            <v>Tubo PVC rígido, junta elástica, tipo Vinilfort, DN= 400 mm, inclusive conexões</v>
          </cell>
          <cell r="C2838" t="str">
            <v>m</v>
          </cell>
          <cell r="D2838">
            <v>161.24</v>
          </cell>
          <cell r="E2838">
            <v>16.64</v>
          </cell>
          <cell r="F2838">
            <v>177.88</v>
          </cell>
        </row>
        <row r="2839">
          <cell r="A2839" t="str">
            <v>460701</v>
          </cell>
          <cell r="B2839" t="str">
            <v>Tubo de ferro galvanizado DN= 1/2´, inclusive conexões</v>
          </cell>
          <cell r="C2839" t="str">
            <v>m</v>
          </cell>
          <cell r="D2839">
            <v>13.040000000000001</v>
          </cell>
          <cell r="E2839">
            <v>23.88</v>
          </cell>
          <cell r="F2839">
            <v>36.92</v>
          </cell>
        </row>
        <row r="2840">
          <cell r="A2840" t="str">
            <v>460702</v>
          </cell>
          <cell r="B2840" t="str">
            <v>Tubo de ferro galvanizado DN= 3/4´, inclusive conexões</v>
          </cell>
          <cell r="C2840" t="str">
            <v>m</v>
          </cell>
          <cell r="D2840">
            <v>15.950000000000001</v>
          </cell>
          <cell r="E2840">
            <v>26.27</v>
          </cell>
          <cell r="F2840">
            <v>42.22</v>
          </cell>
        </row>
        <row r="2841">
          <cell r="A2841" t="str">
            <v>460703</v>
          </cell>
          <cell r="B2841" t="str">
            <v>Tubo de ferro galvanizado DN= 1´, inclusive conexões</v>
          </cell>
          <cell r="C2841" t="str">
            <v>m</v>
          </cell>
          <cell r="D2841">
            <v>22.61</v>
          </cell>
          <cell r="E2841">
            <v>31.04</v>
          </cell>
          <cell r="F2841">
            <v>53.65</v>
          </cell>
        </row>
        <row r="2842">
          <cell r="A2842" t="str">
            <v>460704</v>
          </cell>
          <cell r="B2842" t="str">
            <v>Tubo de ferro galvanizado DN= 1 1/4´, inclusive conexões</v>
          </cell>
          <cell r="C2842" t="str">
            <v>m</v>
          </cell>
          <cell r="D2842">
            <v>29.11</v>
          </cell>
          <cell r="E2842">
            <v>33.43</v>
          </cell>
          <cell r="F2842">
            <v>62.54</v>
          </cell>
        </row>
        <row r="2843">
          <cell r="A2843" t="str">
            <v>460705</v>
          </cell>
          <cell r="B2843" t="str">
            <v>Tubo de ferro galvanizado DN= 1 1/2´, inclusive conexões</v>
          </cell>
          <cell r="C2843" t="str">
            <v>m</v>
          </cell>
          <cell r="D2843">
            <v>31.220000000000002</v>
          </cell>
          <cell r="E2843">
            <v>38.21</v>
          </cell>
          <cell r="F2843">
            <v>69.430000000000007</v>
          </cell>
        </row>
        <row r="2844">
          <cell r="A2844" t="str">
            <v>460706</v>
          </cell>
          <cell r="B2844" t="str">
            <v>Tubo de ferro galvanizado DN= 2´, inclusive conexões</v>
          </cell>
          <cell r="C2844" t="str">
            <v>m</v>
          </cell>
          <cell r="D2844">
            <v>43.93</v>
          </cell>
          <cell r="E2844">
            <v>42.980000000000004</v>
          </cell>
          <cell r="F2844">
            <v>86.91</v>
          </cell>
        </row>
        <row r="2845">
          <cell r="A2845" t="str">
            <v>460707</v>
          </cell>
          <cell r="B2845" t="str">
            <v>Tubo de ferro galvanizado DN= 2 1/2´, inclusive conexões</v>
          </cell>
          <cell r="C2845" t="str">
            <v>m</v>
          </cell>
          <cell r="D2845">
            <v>56.18</v>
          </cell>
          <cell r="E2845">
            <v>47.76</v>
          </cell>
          <cell r="F2845">
            <v>103.94</v>
          </cell>
        </row>
        <row r="2846">
          <cell r="A2846" t="str">
            <v>460708</v>
          </cell>
          <cell r="B2846" t="str">
            <v>Tubo de ferro galvanizado DN= 3´, inclusive conexões</v>
          </cell>
          <cell r="C2846" t="str">
            <v>m</v>
          </cell>
          <cell r="D2846">
            <v>66.209999999999994</v>
          </cell>
          <cell r="E2846">
            <v>53.730000000000004</v>
          </cell>
          <cell r="F2846">
            <v>119.94</v>
          </cell>
        </row>
        <row r="2847">
          <cell r="A2847" t="str">
            <v>460709</v>
          </cell>
          <cell r="B2847" t="str">
            <v>Tubo de ferro galvanizado DN= 4´, inclusive conexões</v>
          </cell>
          <cell r="C2847" t="str">
            <v>m</v>
          </cell>
          <cell r="D2847">
            <v>95.38</v>
          </cell>
          <cell r="E2847">
            <v>59.7</v>
          </cell>
          <cell r="F2847">
            <v>155.08000000000001</v>
          </cell>
        </row>
        <row r="2848">
          <cell r="A2848" t="str">
            <v>460710</v>
          </cell>
          <cell r="B2848" t="str">
            <v>Tubo de ferro galvanizado DN= 6´, inclusive conexões</v>
          </cell>
          <cell r="C2848" t="str">
            <v>m</v>
          </cell>
          <cell r="D2848">
            <v>142.27000000000001</v>
          </cell>
          <cell r="E2848">
            <v>65.67</v>
          </cell>
          <cell r="F2848">
            <v>207.94</v>
          </cell>
        </row>
        <row r="2849">
          <cell r="A2849" t="str">
            <v>460801</v>
          </cell>
          <cell r="B2849" t="str">
            <v>Tubo aço galvanizado sem costura schedule 40, DN= 3/4´, inclusive conexões</v>
          </cell>
          <cell r="C2849" t="str">
            <v>m</v>
          </cell>
          <cell r="D2849">
            <v>32.93</v>
          </cell>
          <cell r="E2849">
            <v>26.27</v>
          </cell>
          <cell r="F2849">
            <v>59.2</v>
          </cell>
        </row>
        <row r="2850">
          <cell r="A2850" t="str">
            <v>460802</v>
          </cell>
          <cell r="B2850" t="str">
            <v>Tubo aço galvanizado sem costura schedule 40, DN= 1´, inclusive conexões</v>
          </cell>
          <cell r="C2850" t="str">
            <v>m</v>
          </cell>
          <cell r="D2850">
            <v>34.840000000000003</v>
          </cell>
          <cell r="E2850">
            <v>31.04</v>
          </cell>
          <cell r="F2850">
            <v>65.88</v>
          </cell>
        </row>
        <row r="2851">
          <cell r="A2851" t="str">
            <v>460803</v>
          </cell>
          <cell r="B2851" t="str">
            <v>Tubo aço galvanizado sem costura schedule 40, DN= 1 1/4´, inclusive conexões</v>
          </cell>
          <cell r="C2851" t="str">
            <v>m</v>
          </cell>
          <cell r="D2851">
            <v>46.99</v>
          </cell>
          <cell r="E2851">
            <v>33.43</v>
          </cell>
          <cell r="F2851">
            <v>80.42</v>
          </cell>
        </row>
        <row r="2852">
          <cell r="A2852" t="str">
            <v>460804</v>
          </cell>
          <cell r="B2852" t="str">
            <v>Tubo aço galvanizado sem costura schedule 40, DN= 1 1/2´, inclusive conexões</v>
          </cell>
          <cell r="C2852" t="str">
            <v>m</v>
          </cell>
          <cell r="D2852">
            <v>52.47</v>
          </cell>
          <cell r="E2852">
            <v>38.21</v>
          </cell>
          <cell r="F2852">
            <v>90.68</v>
          </cell>
        </row>
        <row r="2853">
          <cell r="A2853" t="str">
            <v>460805</v>
          </cell>
          <cell r="B2853" t="str">
            <v>Tubo aço galvanizado sem costura schedule 40, DN= 2´, inclusive conexões</v>
          </cell>
          <cell r="C2853" t="str">
            <v>m</v>
          </cell>
          <cell r="D2853">
            <v>66.680000000000007</v>
          </cell>
          <cell r="E2853">
            <v>42.980000000000004</v>
          </cell>
          <cell r="F2853">
            <v>109.66</v>
          </cell>
        </row>
        <row r="2854">
          <cell r="A2854" t="str">
            <v>460806</v>
          </cell>
          <cell r="B2854" t="str">
            <v>Tubo aço galvanizado sem costura schedule 40, DN= 1/2´, inclusive conexões</v>
          </cell>
          <cell r="C2854" t="str">
            <v>m</v>
          </cell>
          <cell r="D2854">
            <v>27.29</v>
          </cell>
          <cell r="E2854">
            <v>23.88</v>
          </cell>
          <cell r="F2854">
            <v>51.17</v>
          </cell>
        </row>
        <row r="2855">
          <cell r="A2855" t="str">
            <v>460807</v>
          </cell>
          <cell r="B2855" t="str">
            <v>Tubo aço galvanizado sem costura schedule 40, DN= 2 1/2´, inclusive conexões</v>
          </cell>
          <cell r="C2855" t="str">
            <v>m</v>
          </cell>
          <cell r="D2855">
            <v>106.4</v>
          </cell>
          <cell r="E2855">
            <v>47.76</v>
          </cell>
          <cell r="F2855">
            <v>154.16</v>
          </cell>
        </row>
        <row r="2856">
          <cell r="A2856" t="str">
            <v>460808</v>
          </cell>
          <cell r="B2856" t="str">
            <v>Tubo aço galvanizado sem costura schedule 40, DN= 3´, inclusive conexões</v>
          </cell>
          <cell r="C2856" t="str">
            <v>m</v>
          </cell>
          <cell r="D2856">
            <v>125.08</v>
          </cell>
          <cell r="E2856">
            <v>53.730000000000004</v>
          </cell>
          <cell r="F2856">
            <v>178.81</v>
          </cell>
        </row>
        <row r="2857">
          <cell r="A2857" t="str">
            <v>460810</v>
          </cell>
          <cell r="B2857" t="str">
            <v>Tubo aço galvanizado sem costura schedule 40, DN= 4´, inclusive conexões</v>
          </cell>
          <cell r="C2857" t="str">
            <v>m</v>
          </cell>
          <cell r="D2857">
            <v>167.85</v>
          </cell>
          <cell r="E2857">
            <v>59.7</v>
          </cell>
          <cell r="F2857">
            <v>227.55</v>
          </cell>
        </row>
        <row r="2858">
          <cell r="A2858" t="str">
            <v>460811</v>
          </cell>
          <cell r="B2858" t="str">
            <v>Tubo aço galvanizado sem costura schedule 40, DN= 6´, inclusive conexões</v>
          </cell>
          <cell r="C2858" t="str">
            <v>m</v>
          </cell>
          <cell r="D2858">
            <v>276.39</v>
          </cell>
          <cell r="E2858">
            <v>65.67</v>
          </cell>
          <cell r="F2858">
            <v>342.06</v>
          </cell>
        </row>
        <row r="2859">
          <cell r="A2859" t="str">
            <v>460905</v>
          </cell>
          <cell r="B2859" t="str">
            <v>Joelho 45° em ferro fundido, linha predial tradicional, DN= 50 mm</v>
          </cell>
          <cell r="C2859" t="str">
            <v>un</v>
          </cell>
          <cell r="D2859">
            <v>43.42</v>
          </cell>
          <cell r="E2859">
            <v>7.16</v>
          </cell>
          <cell r="F2859">
            <v>50.58</v>
          </cell>
        </row>
        <row r="2860">
          <cell r="A2860" t="str">
            <v>460906</v>
          </cell>
          <cell r="B2860" t="str">
            <v>Joelho 45° em ferro fundido, linha predial tradicional, DN= 75 mm</v>
          </cell>
          <cell r="C2860" t="str">
            <v>un</v>
          </cell>
          <cell r="D2860">
            <v>58.2</v>
          </cell>
          <cell r="E2860">
            <v>7.16</v>
          </cell>
          <cell r="F2860">
            <v>65.36</v>
          </cell>
        </row>
        <row r="2861">
          <cell r="A2861" t="str">
            <v>460907</v>
          </cell>
          <cell r="B2861" t="str">
            <v>Joelho 45° em ferro fundido, linha predial tradicional, DN= 100 mm</v>
          </cell>
          <cell r="C2861" t="str">
            <v>un</v>
          </cell>
          <cell r="D2861">
            <v>76.56</v>
          </cell>
          <cell r="E2861">
            <v>9.5500000000000007</v>
          </cell>
          <cell r="F2861">
            <v>86.11</v>
          </cell>
        </row>
        <row r="2862">
          <cell r="A2862" t="str">
            <v>460908</v>
          </cell>
          <cell r="B2862" t="str">
            <v>Joelho 45° em ferro fundido, linha predial tradicional, DN= 150 mm</v>
          </cell>
          <cell r="C2862" t="str">
            <v>un</v>
          </cell>
          <cell r="D2862">
            <v>132.87</v>
          </cell>
          <cell r="E2862">
            <v>9.5500000000000007</v>
          </cell>
          <cell r="F2862">
            <v>142.41999999999999</v>
          </cell>
        </row>
        <row r="2863">
          <cell r="A2863" t="str">
            <v>460910</v>
          </cell>
          <cell r="B2863" t="str">
            <v>Joelho 87° 30´ em ferro fundido, linha predial tradicional, DN= 50 mm</v>
          </cell>
          <cell r="C2863" t="str">
            <v>un</v>
          </cell>
          <cell r="D2863">
            <v>57.61</v>
          </cell>
          <cell r="E2863">
            <v>7.16</v>
          </cell>
          <cell r="F2863">
            <v>64.77</v>
          </cell>
        </row>
        <row r="2864">
          <cell r="A2864" t="str">
            <v>460911</v>
          </cell>
          <cell r="B2864" t="str">
            <v>Joelho 87° 30´ em ferro fundido, linha predial tradicional, DN= 75 mm</v>
          </cell>
          <cell r="C2864" t="str">
            <v>un</v>
          </cell>
          <cell r="D2864">
            <v>78.08</v>
          </cell>
          <cell r="E2864">
            <v>7.16</v>
          </cell>
          <cell r="F2864">
            <v>85.24</v>
          </cell>
        </row>
        <row r="2865">
          <cell r="A2865" t="str">
            <v>460912</v>
          </cell>
          <cell r="B2865" t="str">
            <v>Joelho 87° 30´ em ferro fundido, linha predial tradicional, DN= 100 mm</v>
          </cell>
          <cell r="C2865" t="str">
            <v>un</v>
          </cell>
          <cell r="D2865">
            <v>110.53</v>
          </cell>
          <cell r="E2865">
            <v>9.5500000000000007</v>
          </cell>
          <cell r="F2865">
            <v>120.08</v>
          </cell>
        </row>
        <row r="2866">
          <cell r="A2866" t="str">
            <v>460913</v>
          </cell>
          <cell r="B2866" t="str">
            <v>Joelho 87° 30´ em ferro fundido, linha predial tradicional, DN= 150 mm</v>
          </cell>
          <cell r="C2866" t="str">
            <v>un</v>
          </cell>
          <cell r="D2866">
            <v>187.1</v>
          </cell>
          <cell r="E2866">
            <v>9.5500000000000007</v>
          </cell>
          <cell r="F2866">
            <v>196.65</v>
          </cell>
        </row>
        <row r="2867">
          <cell r="A2867" t="str">
            <v>460915</v>
          </cell>
          <cell r="B2867" t="str">
            <v>Luva bolsa e bolsa em ferro fundido, linha predial tradicional, DN= 50 mm</v>
          </cell>
          <cell r="C2867" t="str">
            <v>un</v>
          </cell>
          <cell r="D2867">
            <v>40.22</v>
          </cell>
          <cell r="E2867">
            <v>7.16</v>
          </cell>
          <cell r="F2867">
            <v>47.38</v>
          </cell>
        </row>
        <row r="2868">
          <cell r="A2868" t="str">
            <v>460916</v>
          </cell>
          <cell r="B2868" t="str">
            <v>Luva bolsa e bolsa em ferro fundido, linha predial tradicional, DN= 75 mm</v>
          </cell>
          <cell r="C2868" t="str">
            <v>un</v>
          </cell>
          <cell r="D2868">
            <v>47.03</v>
          </cell>
          <cell r="E2868">
            <v>7.16</v>
          </cell>
          <cell r="F2868">
            <v>54.19</v>
          </cell>
        </row>
        <row r="2869">
          <cell r="A2869" t="str">
            <v>460917</v>
          </cell>
          <cell r="B2869" t="str">
            <v>Luva bolsa e bolsa em ferro fundido, linha predial tradicional, DN= 100 mm</v>
          </cell>
          <cell r="C2869" t="str">
            <v>un</v>
          </cell>
          <cell r="D2869">
            <v>62.36</v>
          </cell>
          <cell r="E2869">
            <v>9.5500000000000007</v>
          </cell>
          <cell r="F2869">
            <v>71.91</v>
          </cell>
        </row>
        <row r="2870">
          <cell r="A2870" t="str">
            <v>460918</v>
          </cell>
          <cell r="B2870" t="str">
            <v>Luva bolsa e bolsa em ferro fundido, linha predial tradicional, DN= 150 mm</v>
          </cell>
          <cell r="C2870" t="str">
            <v>un</v>
          </cell>
          <cell r="D2870">
            <v>83.99</v>
          </cell>
          <cell r="E2870">
            <v>9.5500000000000007</v>
          </cell>
          <cell r="F2870">
            <v>93.54</v>
          </cell>
        </row>
        <row r="2871">
          <cell r="A2871" t="str">
            <v>460920</v>
          </cell>
          <cell r="B2871" t="str">
            <v>Placa cega em ferro fundido, linha predial tradicional, DN= 75 mm</v>
          </cell>
          <cell r="C2871" t="str">
            <v>un</v>
          </cell>
          <cell r="D2871">
            <v>24.88</v>
          </cell>
          <cell r="E2871">
            <v>7.16</v>
          </cell>
          <cell r="F2871">
            <v>32.04</v>
          </cell>
        </row>
        <row r="2872">
          <cell r="A2872" t="str">
            <v>460921</v>
          </cell>
          <cell r="B2872" t="str">
            <v>Placa cega em ferro fundido, linha predial tradicional, DN= 100 mm</v>
          </cell>
          <cell r="C2872" t="str">
            <v>un</v>
          </cell>
          <cell r="D2872">
            <v>29.43</v>
          </cell>
          <cell r="E2872">
            <v>9.5500000000000007</v>
          </cell>
          <cell r="F2872">
            <v>38.979999999999997</v>
          </cell>
        </row>
        <row r="2873">
          <cell r="A2873" t="str">
            <v>460923</v>
          </cell>
          <cell r="B2873" t="str">
            <v>Junção 45° em ferro fundido, linha predial tradicional, DN= 50 x 50 mm</v>
          </cell>
          <cell r="C2873" t="str">
            <v>un</v>
          </cell>
          <cell r="D2873">
            <v>75.75</v>
          </cell>
          <cell r="E2873">
            <v>7.16</v>
          </cell>
          <cell r="F2873">
            <v>82.91</v>
          </cell>
        </row>
        <row r="2874">
          <cell r="A2874" t="str">
            <v>460924</v>
          </cell>
          <cell r="B2874" t="str">
            <v>Junção 45° em ferro fundido, linha predial tradicional, DN= 75 x 50 mm</v>
          </cell>
          <cell r="C2874" t="str">
            <v>un</v>
          </cell>
          <cell r="D2874">
            <v>101.97</v>
          </cell>
          <cell r="E2874">
            <v>9.5500000000000007</v>
          </cell>
          <cell r="F2874">
            <v>111.52</v>
          </cell>
        </row>
        <row r="2875">
          <cell r="A2875" t="str">
            <v>460925</v>
          </cell>
          <cell r="B2875" t="str">
            <v>Junção 45° em ferro fundido, linha predial tradicional, DN= 75 x 75 mm</v>
          </cell>
          <cell r="C2875" t="str">
            <v>un</v>
          </cell>
          <cell r="D2875">
            <v>109.83</v>
          </cell>
          <cell r="E2875">
            <v>9.5500000000000007</v>
          </cell>
          <cell r="F2875">
            <v>119.38</v>
          </cell>
        </row>
        <row r="2876">
          <cell r="A2876" t="str">
            <v>460926</v>
          </cell>
          <cell r="B2876" t="str">
            <v>Junção 45° em ferro fundido, linha predial tradicional, DN= 100 x 50 mm</v>
          </cell>
          <cell r="C2876" t="str">
            <v>un</v>
          </cell>
          <cell r="D2876">
            <v>126.27</v>
          </cell>
          <cell r="E2876">
            <v>9.5500000000000007</v>
          </cell>
          <cell r="F2876">
            <v>135.82</v>
          </cell>
        </row>
        <row r="2877">
          <cell r="A2877" t="str">
            <v>460927</v>
          </cell>
          <cell r="B2877" t="str">
            <v>Junção 45° em ferro fundido, linha predial tradicional, DN= 100 x 75 mm</v>
          </cell>
          <cell r="C2877" t="str">
            <v>un</v>
          </cell>
          <cell r="D2877">
            <v>137</v>
          </cell>
          <cell r="E2877">
            <v>9.5500000000000007</v>
          </cell>
          <cell r="F2877">
            <v>146.55000000000001</v>
          </cell>
        </row>
        <row r="2878">
          <cell r="A2878" t="str">
            <v>460928</v>
          </cell>
          <cell r="B2878" t="str">
            <v>Junção 45° em ferro fundido, linha predial tradicional, DN= 100 x 100 mm</v>
          </cell>
          <cell r="C2878" t="str">
            <v>un</v>
          </cell>
          <cell r="D2878">
            <v>159.69999999999999</v>
          </cell>
          <cell r="E2878">
            <v>9.5500000000000007</v>
          </cell>
          <cell r="F2878">
            <v>169.25</v>
          </cell>
        </row>
        <row r="2879">
          <cell r="A2879" t="str">
            <v>460929</v>
          </cell>
          <cell r="B2879" t="str">
            <v>Junção 45° em ferro fundido, linha predial tradicional, DN= 150 x 100 mm</v>
          </cell>
          <cell r="C2879" t="str">
            <v>un</v>
          </cell>
          <cell r="D2879">
            <v>179.20000000000002</v>
          </cell>
          <cell r="E2879">
            <v>11.94</v>
          </cell>
          <cell r="F2879">
            <v>191.14000000000001</v>
          </cell>
        </row>
        <row r="2880">
          <cell r="A2880" t="str">
            <v>460930</v>
          </cell>
          <cell r="B2880" t="str">
            <v>Junção dupla 45° em ferro fundido, linha predial tradicional, DN= 100 mm</v>
          </cell>
          <cell r="C2880" t="str">
            <v>un</v>
          </cell>
          <cell r="D2880">
            <v>182.08</v>
          </cell>
          <cell r="E2880">
            <v>9.5500000000000007</v>
          </cell>
          <cell r="F2880">
            <v>191.63</v>
          </cell>
        </row>
        <row r="2881">
          <cell r="A2881" t="str">
            <v>460932</v>
          </cell>
          <cell r="B2881" t="str">
            <v>Te sanitário 87° 30´ em ferro fundido, linha predial tradicional, DN= 50 x 50 mm</v>
          </cell>
          <cell r="C2881" t="str">
            <v>un</v>
          </cell>
          <cell r="D2881">
            <v>67.150000000000006</v>
          </cell>
          <cell r="E2881">
            <v>7.16</v>
          </cell>
          <cell r="F2881">
            <v>74.31</v>
          </cell>
        </row>
        <row r="2882">
          <cell r="A2882" t="str">
            <v>460933</v>
          </cell>
          <cell r="B2882" t="str">
            <v>Te sanitário 87° 30´ em ferro fundido, linha predial tradicional, DN= 75 x 50 mm</v>
          </cell>
          <cell r="C2882" t="str">
            <v>un</v>
          </cell>
          <cell r="D2882">
            <v>86.79</v>
          </cell>
          <cell r="E2882">
            <v>9.5500000000000007</v>
          </cell>
          <cell r="F2882">
            <v>96.34</v>
          </cell>
        </row>
        <row r="2883">
          <cell r="A2883" t="str">
            <v>460934</v>
          </cell>
          <cell r="B2883" t="str">
            <v>Te sanitário 87° 30´ em ferro fundido, linha predial tradicional, DN= 75 x 75 mm</v>
          </cell>
          <cell r="C2883" t="str">
            <v>un</v>
          </cell>
          <cell r="D2883">
            <v>86.23</v>
          </cell>
          <cell r="E2883">
            <v>9.5500000000000007</v>
          </cell>
          <cell r="F2883">
            <v>95.78</v>
          </cell>
        </row>
        <row r="2884">
          <cell r="A2884" t="str">
            <v>460935</v>
          </cell>
          <cell r="B2884" t="str">
            <v>Te sanitário 87° 30´ em ferro fundido, linha predial tradicional, DN= 100 x 50 mm</v>
          </cell>
          <cell r="C2884" t="str">
            <v>un</v>
          </cell>
          <cell r="D2884">
            <v>94.65</v>
          </cell>
          <cell r="E2884">
            <v>9.5500000000000007</v>
          </cell>
          <cell r="F2884">
            <v>104.2</v>
          </cell>
        </row>
        <row r="2885">
          <cell r="A2885" t="str">
            <v>460936</v>
          </cell>
          <cell r="B2885" t="str">
            <v>Te sanitário 87° 30´ em ferro fundido, linha predial tradicional, DN= 100 x 75 mm</v>
          </cell>
          <cell r="C2885" t="str">
            <v>un</v>
          </cell>
          <cell r="D2885">
            <v>109.15</v>
          </cell>
          <cell r="E2885">
            <v>9.5500000000000007</v>
          </cell>
          <cell r="F2885">
            <v>118.7</v>
          </cell>
        </row>
        <row r="2886">
          <cell r="A2886" t="str">
            <v>460937</v>
          </cell>
          <cell r="B2886" t="str">
            <v>Te sanitário 87° 30´ em ferro fundido, linha predial tradicional, DN= 100 x 100 mm</v>
          </cell>
          <cell r="C2886" t="str">
            <v>un</v>
          </cell>
          <cell r="D2886">
            <v>128.80000000000001</v>
          </cell>
          <cell r="E2886">
            <v>9.5500000000000007</v>
          </cell>
          <cell r="F2886">
            <v>138.35</v>
          </cell>
        </row>
        <row r="2887">
          <cell r="A2887" t="str">
            <v>460940</v>
          </cell>
          <cell r="B2887" t="str">
            <v>Bucha de redução em ferro fundido, linha predial tradicional, DN= 75 x 50 mm</v>
          </cell>
          <cell r="C2887" t="str">
            <v>un</v>
          </cell>
          <cell r="D2887">
            <v>28.14</v>
          </cell>
          <cell r="E2887">
            <v>9.5500000000000007</v>
          </cell>
          <cell r="F2887">
            <v>37.69</v>
          </cell>
        </row>
        <row r="2888">
          <cell r="A2888" t="str">
            <v>460941</v>
          </cell>
          <cell r="B2888" t="str">
            <v>Bucha de redução em ferro fundido, linha predial tradicional, DN= 100 x 75 mm</v>
          </cell>
          <cell r="C2888" t="str">
            <v>un</v>
          </cell>
          <cell r="D2888">
            <v>30.67</v>
          </cell>
          <cell r="E2888">
            <v>9.5500000000000007</v>
          </cell>
          <cell r="F2888">
            <v>40.22</v>
          </cell>
        </row>
        <row r="2889">
          <cell r="A2889" t="str">
            <v>460942</v>
          </cell>
          <cell r="B2889" t="str">
            <v>Bucha de redução em ferro fundido, linha predial tradicional, DN= 150 x 100 mm</v>
          </cell>
          <cell r="C2889" t="str">
            <v>un</v>
          </cell>
          <cell r="D2889">
            <v>102.36</v>
          </cell>
          <cell r="E2889">
            <v>11.94</v>
          </cell>
          <cell r="F2889">
            <v>114.3</v>
          </cell>
        </row>
        <row r="2890">
          <cell r="A2890" t="str">
            <v>461001</v>
          </cell>
          <cell r="B2890" t="str">
            <v>Tubo de cobre classe A, DN= 15mm (1/2´), inclusive conexões</v>
          </cell>
          <cell r="C2890" t="str">
            <v>m</v>
          </cell>
          <cell r="D2890">
            <v>25.59</v>
          </cell>
          <cell r="E2890">
            <v>7.88</v>
          </cell>
          <cell r="F2890">
            <v>33.47</v>
          </cell>
        </row>
        <row r="2891">
          <cell r="A2891" t="str">
            <v>461002</v>
          </cell>
          <cell r="B2891" t="str">
            <v>Tubo de cobre classe A, DN= 22mm (3/4´), inclusive conexões</v>
          </cell>
          <cell r="C2891" t="str">
            <v>m</v>
          </cell>
          <cell r="D2891">
            <v>38.68</v>
          </cell>
          <cell r="E2891">
            <v>8.59</v>
          </cell>
          <cell r="F2891">
            <v>47.27</v>
          </cell>
        </row>
        <row r="2892">
          <cell r="A2892" t="str">
            <v>461003</v>
          </cell>
          <cell r="B2892" t="str">
            <v>Tubo de cobre classe A, DN= 28mm (1´), inclusive conexões</v>
          </cell>
          <cell r="C2892" t="str">
            <v>m</v>
          </cell>
          <cell r="D2892">
            <v>45.95</v>
          </cell>
          <cell r="E2892">
            <v>10.75</v>
          </cell>
          <cell r="F2892">
            <v>56.7</v>
          </cell>
        </row>
        <row r="2893">
          <cell r="A2893" t="str">
            <v>461004</v>
          </cell>
          <cell r="B2893" t="str">
            <v>Tubo de cobre classe A, DN= 35mm (1 1/4´), inclusive conexões</v>
          </cell>
          <cell r="C2893" t="str">
            <v>m</v>
          </cell>
          <cell r="D2893">
            <v>70.489999999999995</v>
          </cell>
          <cell r="E2893">
            <v>12.17</v>
          </cell>
          <cell r="F2893">
            <v>82.66</v>
          </cell>
        </row>
        <row r="2894">
          <cell r="A2894" t="str">
            <v>461005</v>
          </cell>
          <cell r="B2894" t="str">
            <v>Tubo de cobre classe A, DN= 42mm (1 1/2´), inclusive conexões</v>
          </cell>
          <cell r="C2894" t="str">
            <v>m</v>
          </cell>
          <cell r="D2894">
            <v>79.900000000000006</v>
          </cell>
          <cell r="E2894">
            <v>12.17</v>
          </cell>
          <cell r="F2894">
            <v>92.070000000000007</v>
          </cell>
        </row>
        <row r="2895">
          <cell r="A2895" t="str">
            <v>461006</v>
          </cell>
          <cell r="B2895" t="str">
            <v>Tubo de cobre classe A, DN= 54mm (2´), inclusive conexões</v>
          </cell>
          <cell r="C2895" t="str">
            <v>m</v>
          </cell>
          <cell r="D2895">
            <v>112.61</v>
          </cell>
          <cell r="E2895">
            <v>16.48</v>
          </cell>
          <cell r="F2895">
            <v>129.09</v>
          </cell>
        </row>
        <row r="2896">
          <cell r="A2896" t="str">
            <v>461007</v>
          </cell>
          <cell r="B2896" t="str">
            <v>Tubo de cobre classe A, DN= 66mm (2 1/2´), inclusive conexões</v>
          </cell>
          <cell r="C2896" t="str">
            <v>m</v>
          </cell>
          <cell r="D2896">
            <v>148.88999999999999</v>
          </cell>
          <cell r="E2896">
            <v>19.34</v>
          </cell>
          <cell r="F2896">
            <v>168.23</v>
          </cell>
        </row>
        <row r="2897">
          <cell r="A2897" t="str">
            <v>461008</v>
          </cell>
          <cell r="B2897" t="str">
            <v>Tubo de cobre classe A, DN= 79mm (3´), inclusive conexões</v>
          </cell>
          <cell r="C2897" t="str">
            <v>m</v>
          </cell>
          <cell r="D2897">
            <v>199.57</v>
          </cell>
          <cell r="E2897">
            <v>20.78</v>
          </cell>
          <cell r="F2897">
            <v>220.35</v>
          </cell>
        </row>
        <row r="2898">
          <cell r="A2898" t="str">
            <v>461009</v>
          </cell>
          <cell r="B2898" t="str">
            <v>Tubo de cobre classe A, DN= 104mm (4´), inclusive conexões</v>
          </cell>
          <cell r="C2898" t="str">
            <v>m</v>
          </cell>
          <cell r="D2898">
            <v>282.14</v>
          </cell>
          <cell r="E2898">
            <v>23.650000000000002</v>
          </cell>
          <cell r="F2898">
            <v>305.79000000000002</v>
          </cell>
        </row>
        <row r="2899">
          <cell r="A2899" t="str">
            <v>461020</v>
          </cell>
          <cell r="B2899" t="str">
            <v>Tubo de cobre classe E, DN= 22mm (3/4´), inclusive conexões</v>
          </cell>
          <cell r="C2899" t="str">
            <v>m</v>
          </cell>
          <cell r="D2899">
            <v>27.990000000000002</v>
          </cell>
          <cell r="E2899">
            <v>8.59</v>
          </cell>
          <cell r="F2899">
            <v>36.58</v>
          </cell>
        </row>
        <row r="2900">
          <cell r="A2900" t="str">
            <v>461021</v>
          </cell>
          <cell r="B2900" t="str">
            <v>Tubo de cobre classe E, DN= 28mm (1´), inclusive conexões</v>
          </cell>
          <cell r="C2900" t="str">
            <v>m</v>
          </cell>
          <cell r="D2900">
            <v>32.479999999999997</v>
          </cell>
          <cell r="E2900">
            <v>10.75</v>
          </cell>
          <cell r="F2900">
            <v>43.230000000000004</v>
          </cell>
        </row>
        <row r="2901">
          <cell r="A2901" t="str">
            <v>461022</v>
          </cell>
          <cell r="B2901" t="str">
            <v>Tubo de cobre classe E, DN= 35mm (1 1/4´), inclusive conexões</v>
          </cell>
          <cell r="C2901" t="str">
            <v>m</v>
          </cell>
          <cell r="D2901">
            <v>46.34</v>
          </cell>
          <cell r="E2901">
            <v>12.17</v>
          </cell>
          <cell r="F2901">
            <v>58.51</v>
          </cell>
        </row>
        <row r="2902">
          <cell r="A2902" t="str">
            <v>461023</v>
          </cell>
          <cell r="B2902" t="str">
            <v>Tubo de cobre classe E, DN= 42mm (1 1/2´), inclusive conexões</v>
          </cell>
          <cell r="C2902" t="str">
            <v>m</v>
          </cell>
          <cell r="D2902">
            <v>58.1</v>
          </cell>
          <cell r="E2902">
            <v>12.17</v>
          </cell>
          <cell r="F2902">
            <v>70.27</v>
          </cell>
        </row>
        <row r="2903">
          <cell r="A2903" t="str">
            <v>461024</v>
          </cell>
          <cell r="B2903" t="str">
            <v>Tubo de cobre classe E, DN= 54mm (2´), inclusive conexões</v>
          </cell>
          <cell r="C2903" t="str">
            <v>m</v>
          </cell>
          <cell r="D2903">
            <v>83.78</v>
          </cell>
          <cell r="E2903">
            <v>16.48</v>
          </cell>
          <cell r="F2903">
            <v>100.26</v>
          </cell>
        </row>
        <row r="2904">
          <cell r="A2904" t="str">
            <v>461025</v>
          </cell>
          <cell r="B2904" t="str">
            <v>Tubo de cobre classe E, DN= 66mm (2 1/2´), inclusive conexões</v>
          </cell>
          <cell r="C2904" t="str">
            <v>m</v>
          </cell>
          <cell r="D2904">
            <v>119.48</v>
          </cell>
          <cell r="E2904">
            <v>19.34</v>
          </cell>
          <cell r="F2904">
            <v>138.82</v>
          </cell>
        </row>
        <row r="2905">
          <cell r="A2905" t="str">
            <v>461201</v>
          </cell>
          <cell r="B2905" t="str">
            <v>Tubo de concreto (PS-1), DN= 300mm</v>
          </cell>
          <cell r="C2905" t="str">
            <v>m</v>
          </cell>
          <cell r="D2905">
            <v>33.79</v>
          </cell>
          <cell r="E2905">
            <v>15.77</v>
          </cell>
          <cell r="F2905">
            <v>49.56</v>
          </cell>
        </row>
        <row r="2906">
          <cell r="A2906" t="str">
            <v>461202</v>
          </cell>
          <cell r="B2906" t="str">
            <v>Tubo de concreto (PS-1), DN= 400mm</v>
          </cell>
          <cell r="C2906" t="str">
            <v>m</v>
          </cell>
          <cell r="D2906">
            <v>43.17</v>
          </cell>
          <cell r="E2906">
            <v>18.29</v>
          </cell>
          <cell r="F2906">
            <v>61.46</v>
          </cell>
        </row>
        <row r="2907">
          <cell r="A2907" t="str">
            <v>461203</v>
          </cell>
          <cell r="B2907" t="str">
            <v>Tubo de concreto (PS-1), DN= 500mm</v>
          </cell>
          <cell r="C2907" t="str">
            <v>m</v>
          </cell>
          <cell r="D2907">
            <v>60.88</v>
          </cell>
          <cell r="E2907">
            <v>22.6</v>
          </cell>
          <cell r="F2907">
            <v>83.48</v>
          </cell>
        </row>
        <row r="2908">
          <cell r="A2908" t="str">
            <v>461204</v>
          </cell>
          <cell r="B2908" t="str">
            <v>Tubo de concreto (PS-1), DN= 600mm</v>
          </cell>
          <cell r="C2908" t="str">
            <v>m</v>
          </cell>
          <cell r="D2908">
            <v>75.78</v>
          </cell>
          <cell r="E2908">
            <v>25.71</v>
          </cell>
          <cell r="F2908">
            <v>101.49000000000001</v>
          </cell>
        </row>
        <row r="2909">
          <cell r="A2909" t="str">
            <v>461205</v>
          </cell>
          <cell r="B2909" t="str">
            <v>Tubo de concreto (PS-2), DN= 300mm</v>
          </cell>
          <cell r="C2909" t="str">
            <v>m</v>
          </cell>
          <cell r="D2909">
            <v>40.14</v>
          </cell>
          <cell r="E2909">
            <v>15.77</v>
          </cell>
          <cell r="F2909">
            <v>55.910000000000004</v>
          </cell>
        </row>
        <row r="2910">
          <cell r="A2910" t="str">
            <v>461206</v>
          </cell>
          <cell r="B2910" t="str">
            <v>Tubo de concreto (PS-2), DN= 400mm</v>
          </cell>
          <cell r="C2910" t="str">
            <v>m</v>
          </cell>
          <cell r="D2910">
            <v>51.46</v>
          </cell>
          <cell r="E2910">
            <v>18.29</v>
          </cell>
          <cell r="F2910">
            <v>69.75</v>
          </cell>
        </row>
        <row r="2911">
          <cell r="A2911" t="str">
            <v>461207</v>
          </cell>
          <cell r="B2911" t="str">
            <v>Tubo de concreto (PS-2), DN= 500mm</v>
          </cell>
          <cell r="C2911" t="str">
            <v>m</v>
          </cell>
          <cell r="D2911">
            <v>72.77</v>
          </cell>
          <cell r="E2911">
            <v>22.6</v>
          </cell>
          <cell r="F2911">
            <v>95.37</v>
          </cell>
        </row>
        <row r="2912">
          <cell r="A2912" t="str">
            <v>461208</v>
          </cell>
          <cell r="B2912" t="str">
            <v>Tubo de concreto (PA-1), DN= 600mm</v>
          </cell>
          <cell r="C2912" t="str">
            <v>m</v>
          </cell>
          <cell r="D2912">
            <v>110</v>
          </cell>
          <cell r="E2912">
            <v>25.71</v>
          </cell>
          <cell r="F2912">
            <v>135.71</v>
          </cell>
        </row>
        <row r="2913">
          <cell r="A2913" t="str">
            <v>461209</v>
          </cell>
          <cell r="B2913" t="str">
            <v>Tubo de concreto (PA-1), DN= 700mm</v>
          </cell>
          <cell r="C2913" t="str">
            <v>m</v>
          </cell>
          <cell r="D2913">
            <v>125.97</v>
          </cell>
          <cell r="E2913">
            <v>28.830000000000002</v>
          </cell>
          <cell r="F2913">
            <v>154.80000000000001</v>
          </cell>
        </row>
        <row r="2914">
          <cell r="A2914" t="str">
            <v>461210</v>
          </cell>
          <cell r="B2914" t="str">
            <v>Tubo de concreto (PA-1), DN= 800mm</v>
          </cell>
          <cell r="C2914" t="str">
            <v>m</v>
          </cell>
          <cell r="D2914">
            <v>185.07</v>
          </cell>
          <cell r="E2914">
            <v>33.119999999999997</v>
          </cell>
          <cell r="F2914">
            <v>218.19</v>
          </cell>
        </row>
        <row r="2915">
          <cell r="A2915" t="str">
            <v>461211</v>
          </cell>
          <cell r="B2915" t="str">
            <v>Tubo de concreto (PA-1), DN= 900mm</v>
          </cell>
          <cell r="C2915" t="str">
            <v>m</v>
          </cell>
          <cell r="D2915">
            <v>217.44</v>
          </cell>
          <cell r="E2915">
            <v>37.409999999999997</v>
          </cell>
          <cell r="F2915">
            <v>254.85</v>
          </cell>
        </row>
        <row r="2916">
          <cell r="A2916" t="str">
            <v>461212</v>
          </cell>
          <cell r="B2916" t="str">
            <v>Tubo de concreto (PA-1), DN= 1000mm</v>
          </cell>
          <cell r="C2916" t="str">
            <v>m</v>
          </cell>
          <cell r="D2916">
            <v>266</v>
          </cell>
          <cell r="E2916">
            <v>41.71</v>
          </cell>
          <cell r="F2916">
            <v>307.70999999999998</v>
          </cell>
        </row>
        <row r="2917">
          <cell r="A2917" t="str">
            <v>461214</v>
          </cell>
          <cell r="B2917" t="str">
            <v>Tubo de concreto (PA-1), DN= 1200mm</v>
          </cell>
          <cell r="C2917" t="str">
            <v>m</v>
          </cell>
          <cell r="D2917">
            <v>387.93</v>
          </cell>
          <cell r="E2917">
            <v>62.36</v>
          </cell>
          <cell r="F2917">
            <v>450.29</v>
          </cell>
        </row>
        <row r="2918">
          <cell r="A2918" t="str">
            <v>461215</v>
          </cell>
          <cell r="B2918" t="str">
            <v>Tubo de concreto (PA-2), DN= 600mm</v>
          </cell>
          <cell r="C2918" t="str">
            <v>m</v>
          </cell>
          <cell r="D2918">
            <v>110.64</v>
          </cell>
          <cell r="E2918">
            <v>25.71</v>
          </cell>
          <cell r="F2918">
            <v>136.35</v>
          </cell>
        </row>
        <row r="2919">
          <cell r="A2919" t="str">
            <v>461216</v>
          </cell>
          <cell r="B2919" t="str">
            <v>Tubo de concreto (PA-2), DN= 800mm</v>
          </cell>
          <cell r="C2919" t="str">
            <v>m</v>
          </cell>
          <cell r="D2919">
            <v>189.34</v>
          </cell>
          <cell r="E2919">
            <v>33.119999999999997</v>
          </cell>
          <cell r="F2919">
            <v>222.46</v>
          </cell>
        </row>
        <row r="2920">
          <cell r="A2920" t="str">
            <v>461217</v>
          </cell>
          <cell r="B2920" t="str">
            <v>Tubo de concreto (PA-2), DN= 1000mm</v>
          </cell>
          <cell r="C2920" t="str">
            <v>m</v>
          </cell>
          <cell r="D2920">
            <v>275.51</v>
          </cell>
          <cell r="E2920">
            <v>41.71</v>
          </cell>
          <cell r="F2920">
            <v>317.22000000000003</v>
          </cell>
        </row>
        <row r="2921">
          <cell r="A2921" t="str">
            <v>461218</v>
          </cell>
          <cell r="B2921" t="str">
            <v>Tubo de concreto (PA-3), DN= 600mm</v>
          </cell>
          <cell r="C2921" t="str">
            <v>m</v>
          </cell>
          <cell r="D2921">
            <v>143.80000000000001</v>
          </cell>
          <cell r="E2921">
            <v>25.71</v>
          </cell>
          <cell r="F2921">
            <v>169.51</v>
          </cell>
        </row>
        <row r="2922">
          <cell r="A2922" t="str">
            <v>461219</v>
          </cell>
          <cell r="B2922" t="str">
            <v>Tubo de concreto (PA-3), DN= 800mm</v>
          </cell>
          <cell r="C2922" t="str">
            <v>m</v>
          </cell>
          <cell r="D2922">
            <v>243.78</v>
          </cell>
          <cell r="E2922">
            <v>33.119999999999997</v>
          </cell>
          <cell r="F2922">
            <v>276.89999999999998</v>
          </cell>
        </row>
        <row r="2923">
          <cell r="A2923" t="str">
            <v>461220</v>
          </cell>
          <cell r="B2923" t="str">
            <v>Tubo de concreto (PA-3), DN= 1000mm</v>
          </cell>
          <cell r="C2923" t="str">
            <v>m</v>
          </cell>
          <cell r="D2923">
            <v>349.43</v>
          </cell>
          <cell r="E2923">
            <v>41.71</v>
          </cell>
          <cell r="F2923">
            <v>391.14</v>
          </cell>
        </row>
        <row r="2924">
          <cell r="A2924" t="str">
            <v>461221</v>
          </cell>
          <cell r="B2924" t="str">
            <v>Meio tubo de concreto, DN= 300mm</v>
          </cell>
          <cell r="C2924" t="str">
            <v>m</v>
          </cell>
          <cell r="D2924">
            <v>22.41</v>
          </cell>
          <cell r="E2924">
            <v>15.280000000000001</v>
          </cell>
          <cell r="F2924">
            <v>37.69</v>
          </cell>
        </row>
        <row r="2925">
          <cell r="A2925" t="str">
            <v>461222</v>
          </cell>
          <cell r="B2925" t="str">
            <v>Meio tubo de concreto, DN= 400mm</v>
          </cell>
          <cell r="C2925" t="str">
            <v>m</v>
          </cell>
          <cell r="D2925">
            <v>22.740000000000002</v>
          </cell>
          <cell r="E2925">
            <v>19.46</v>
          </cell>
          <cell r="F2925">
            <v>42.2</v>
          </cell>
        </row>
        <row r="2926">
          <cell r="A2926" t="str">
            <v>461223</v>
          </cell>
          <cell r="B2926" t="str">
            <v>Meio tubo de concreto, DN= 500mm</v>
          </cell>
          <cell r="C2926" t="str">
            <v>m</v>
          </cell>
          <cell r="D2926">
            <v>29.91</v>
          </cell>
          <cell r="E2926">
            <v>25.59</v>
          </cell>
          <cell r="F2926">
            <v>55.5</v>
          </cell>
        </row>
        <row r="2927">
          <cell r="A2927" t="str">
            <v>461224</v>
          </cell>
          <cell r="B2927" t="str">
            <v>Meio tubo de concreto, DN= 600mm</v>
          </cell>
          <cell r="C2927" t="str">
            <v>m</v>
          </cell>
          <cell r="D2927">
            <v>40.32</v>
          </cell>
          <cell r="E2927">
            <v>32.89</v>
          </cell>
          <cell r="F2927">
            <v>73.209999999999994</v>
          </cell>
        </row>
        <row r="2928">
          <cell r="A2928" t="str">
            <v>461225</v>
          </cell>
          <cell r="B2928" t="str">
            <v>Tubo de concreto (PA-2), DN= 1500mm</v>
          </cell>
          <cell r="C2928" t="str">
            <v>m</v>
          </cell>
          <cell r="D2928">
            <v>626.21</v>
          </cell>
          <cell r="E2928">
            <v>93.54</v>
          </cell>
          <cell r="F2928">
            <v>719.75</v>
          </cell>
        </row>
        <row r="2929">
          <cell r="A2929" t="str">
            <v>461226</v>
          </cell>
          <cell r="B2929" t="str">
            <v>Tubo de concreto (PA-1), DN= 400mm</v>
          </cell>
          <cell r="C2929" t="str">
            <v>m</v>
          </cell>
          <cell r="D2929">
            <v>68.69</v>
          </cell>
          <cell r="E2929">
            <v>18.29</v>
          </cell>
          <cell r="F2929">
            <v>86.98</v>
          </cell>
        </row>
        <row r="2930">
          <cell r="A2930" t="str">
            <v>461227</v>
          </cell>
          <cell r="B2930" t="str">
            <v>Tubo de concreto (PA-2), DN= 400mm</v>
          </cell>
          <cell r="C2930" t="str">
            <v>m</v>
          </cell>
          <cell r="D2930">
            <v>70.069999999999993</v>
          </cell>
          <cell r="E2930">
            <v>18.29</v>
          </cell>
          <cell r="F2930">
            <v>88.36</v>
          </cell>
        </row>
        <row r="2931">
          <cell r="A2931" t="str">
            <v>461228</v>
          </cell>
          <cell r="B2931" t="str">
            <v>Tubo de concreto (PA-3), DN= 400mm</v>
          </cell>
          <cell r="C2931" t="str">
            <v>m</v>
          </cell>
          <cell r="D2931">
            <v>89.25</v>
          </cell>
          <cell r="E2931">
            <v>18.29</v>
          </cell>
          <cell r="F2931">
            <v>107.54</v>
          </cell>
        </row>
        <row r="2932">
          <cell r="A2932" t="str">
            <v>461229</v>
          </cell>
          <cell r="B2932" t="str">
            <v>Tubo de concreto (PA-2), DN= 700mm</v>
          </cell>
          <cell r="C2932" t="str">
            <v>m</v>
          </cell>
          <cell r="D2932">
            <v>193.04</v>
          </cell>
          <cell r="E2932">
            <v>28.830000000000002</v>
          </cell>
          <cell r="F2932">
            <v>221.87</v>
          </cell>
        </row>
        <row r="2933">
          <cell r="A2933" t="str">
            <v>461230</v>
          </cell>
          <cell r="B2933" t="str">
            <v>Tubo de concreto (PA-2), DN= 500mm</v>
          </cell>
          <cell r="C2933" t="str">
            <v>m</v>
          </cell>
          <cell r="D2933">
            <v>99.350000000000009</v>
          </cell>
          <cell r="E2933">
            <v>22.6</v>
          </cell>
          <cell r="F2933">
            <v>121.95</v>
          </cell>
        </row>
        <row r="2934">
          <cell r="A2934" t="str">
            <v>461231</v>
          </cell>
          <cell r="B2934" t="str">
            <v>Tubo de concreto (PA-2), DN= 900mm</v>
          </cell>
          <cell r="C2934" t="str">
            <v>m</v>
          </cell>
          <cell r="D2934">
            <v>217.44</v>
          </cell>
          <cell r="E2934">
            <v>37.409999999999997</v>
          </cell>
          <cell r="F2934">
            <v>254.85</v>
          </cell>
        </row>
        <row r="2935">
          <cell r="A2935" t="str">
            <v>461232</v>
          </cell>
          <cell r="B2935" t="str">
            <v>Tubo de concreto (PA-1), DN= 300mm</v>
          </cell>
          <cell r="C2935" t="str">
            <v>m</v>
          </cell>
          <cell r="D2935">
            <v>61.120000000000005</v>
          </cell>
          <cell r="E2935">
            <v>15.77</v>
          </cell>
          <cell r="F2935">
            <v>76.89</v>
          </cell>
        </row>
        <row r="2936">
          <cell r="A2936" t="str">
            <v>461233</v>
          </cell>
          <cell r="B2936" t="str">
            <v>Tubo de concreto (PA-2), DN= 300mm</v>
          </cell>
          <cell r="C2936" t="str">
            <v>m</v>
          </cell>
          <cell r="D2936">
            <v>65.739999999999995</v>
          </cell>
          <cell r="E2936">
            <v>15.77</v>
          </cell>
          <cell r="F2936">
            <v>81.510000000000005</v>
          </cell>
        </row>
        <row r="2937">
          <cell r="A2937" t="str">
            <v>461234</v>
          </cell>
          <cell r="B2937" t="str">
            <v>Meio tubo de concreto, DN= 200mm</v>
          </cell>
          <cell r="C2937" t="str">
            <v>m</v>
          </cell>
          <cell r="D2937">
            <v>13.64</v>
          </cell>
          <cell r="E2937">
            <v>5.57</v>
          </cell>
          <cell r="F2937">
            <v>19.21</v>
          </cell>
        </row>
        <row r="2938">
          <cell r="A2938" t="str">
            <v>461301</v>
          </cell>
          <cell r="B2938" t="str">
            <v>Tubo em polietileno de alta densidade corrugado perfurado, DN= 3´, inclusive conexões</v>
          </cell>
          <cell r="C2938" t="str">
            <v>m</v>
          </cell>
          <cell r="D2938">
            <v>10.33</v>
          </cell>
          <cell r="E2938">
            <v>0.79</v>
          </cell>
          <cell r="F2938">
            <v>11.120000000000001</v>
          </cell>
        </row>
        <row r="2939">
          <cell r="A2939" t="str">
            <v>461302</v>
          </cell>
          <cell r="B2939" t="str">
            <v>Tubo em polietileno de alta densidade corrugado perfurado, DN= 4´, inclusive conexões</v>
          </cell>
          <cell r="C2939" t="str">
            <v>m</v>
          </cell>
          <cell r="D2939">
            <v>12.38</v>
          </cell>
          <cell r="E2939">
            <v>0.79</v>
          </cell>
          <cell r="F2939">
            <v>13.17</v>
          </cell>
        </row>
        <row r="2940">
          <cell r="A2940" t="str">
            <v>461303</v>
          </cell>
          <cell r="B2940" t="str">
            <v>Tubo em polietileno de alta densidade corrugado perfurado, DN= 8´, inclusive conexões</v>
          </cell>
          <cell r="C2940" t="str">
            <v>m</v>
          </cell>
          <cell r="D2940">
            <v>51.96</v>
          </cell>
          <cell r="E2940">
            <v>0.79</v>
          </cell>
          <cell r="F2940">
            <v>52.75</v>
          </cell>
        </row>
        <row r="2941">
          <cell r="A2941" t="str">
            <v>461304</v>
          </cell>
          <cell r="B2941" t="str">
            <v>Tubo em polietileno de alta densidade corrugado perfurado, DN= 2 1/2´, inclusive conexões</v>
          </cell>
          <cell r="C2941" t="str">
            <v>m</v>
          </cell>
          <cell r="D2941">
            <v>7.87</v>
          </cell>
          <cell r="E2941">
            <v>0.79</v>
          </cell>
          <cell r="F2941">
            <v>8.66</v>
          </cell>
        </row>
        <row r="2942">
          <cell r="A2942" t="str">
            <v>461305</v>
          </cell>
          <cell r="B2942" t="str">
            <v>Tubo em polietileno de alta densidade corrugado perfurado, DN= 6´, inclusive conexões</v>
          </cell>
          <cell r="C2942" t="str">
            <v>m</v>
          </cell>
          <cell r="D2942">
            <v>27.19</v>
          </cell>
          <cell r="E2942">
            <v>0.79</v>
          </cell>
          <cell r="F2942">
            <v>27.98</v>
          </cell>
        </row>
        <row r="2943">
          <cell r="A2943" t="str">
            <v>461306</v>
          </cell>
          <cell r="B2943" t="str">
            <v>Tubo em polietileno de alta densidade corrugado perfurado, DN= 12´, inclusive conexões</v>
          </cell>
          <cell r="C2943" t="str">
            <v>m</v>
          </cell>
          <cell r="D2943">
            <v>63.29</v>
          </cell>
          <cell r="E2943">
            <v>0.79</v>
          </cell>
          <cell r="F2943">
            <v>64.08</v>
          </cell>
        </row>
        <row r="2944">
          <cell r="A2944" t="str">
            <v>461402</v>
          </cell>
          <cell r="B2944" t="str">
            <v>Tubo de ferro fundido classe K-7 com junta elástica, DN= 150mm, inclusive conexões</v>
          </cell>
          <cell r="C2944" t="str">
            <v>m</v>
          </cell>
          <cell r="D2944">
            <v>201.70000000000002</v>
          </cell>
          <cell r="E2944">
            <v>16.64</v>
          </cell>
          <cell r="F2944">
            <v>218.34</v>
          </cell>
        </row>
        <row r="2945">
          <cell r="A2945" t="str">
            <v>461403</v>
          </cell>
          <cell r="B2945" t="str">
            <v>Tubo de ferro fundido classe K-7 com junta elástica, DN= 200mm, inclusive conexões</v>
          </cell>
          <cell r="C2945" t="str">
            <v>m</v>
          </cell>
          <cell r="D2945">
            <v>248.51000000000002</v>
          </cell>
          <cell r="E2945">
            <v>16.64</v>
          </cell>
          <cell r="F2945">
            <v>265.14999999999998</v>
          </cell>
        </row>
        <row r="2946">
          <cell r="A2946" t="str">
            <v>461404</v>
          </cell>
          <cell r="B2946" t="str">
            <v>Tubo de ferro fundido classe K-7 com junta elástica, DN= 250mm, inclusive conexões</v>
          </cell>
          <cell r="C2946" t="str">
            <v>m</v>
          </cell>
          <cell r="D2946">
            <v>310.20999999999998</v>
          </cell>
          <cell r="E2946">
            <v>16.64</v>
          </cell>
          <cell r="F2946">
            <v>326.85000000000002</v>
          </cell>
        </row>
        <row r="2947">
          <cell r="A2947" t="str">
            <v>461405</v>
          </cell>
          <cell r="B2947" t="str">
            <v>Tubo de ferro fundido classe K-7 com junta elástica, DN= 350mm, inclusive conexões</v>
          </cell>
          <cell r="C2947" t="str">
            <v>m</v>
          </cell>
          <cell r="D2947">
            <v>440.46000000000004</v>
          </cell>
          <cell r="E2947">
            <v>16.64</v>
          </cell>
          <cell r="F2947">
            <v>457.1</v>
          </cell>
        </row>
        <row r="2948">
          <cell r="A2948" t="str">
            <v>461406</v>
          </cell>
          <cell r="B2948" t="str">
            <v>Tubo de ferro fundido classe K-7 com junta elástica, DN= 300mm, inclusive conexões</v>
          </cell>
          <cell r="C2948" t="str">
            <v>m</v>
          </cell>
          <cell r="D2948">
            <v>367.96</v>
          </cell>
          <cell r="E2948">
            <v>16.64</v>
          </cell>
          <cell r="F2948">
            <v>384.6</v>
          </cell>
        </row>
        <row r="2949">
          <cell r="A2949" t="str">
            <v>461449</v>
          </cell>
          <cell r="B2949" t="str">
            <v>Tubo de ferro fundido classe k-9 com junta elástica, DN= 80mm, inclusive conexões</v>
          </cell>
          <cell r="C2949" t="str">
            <v>m</v>
          </cell>
          <cell r="D2949">
            <v>163.72</v>
          </cell>
          <cell r="E2949">
            <v>16.64</v>
          </cell>
          <cell r="F2949">
            <v>180.36</v>
          </cell>
        </row>
        <row r="2950">
          <cell r="A2950" t="str">
            <v>461451</v>
          </cell>
          <cell r="B2950" t="str">
            <v>Tubo de ferro fundido classe K-9 com junta elástica, DN= 100mm, inclusive conexões</v>
          </cell>
          <cell r="C2950" t="str">
            <v>m</v>
          </cell>
          <cell r="D2950">
            <v>174.13</v>
          </cell>
          <cell r="E2950">
            <v>16.64</v>
          </cell>
          <cell r="F2950">
            <v>190.77</v>
          </cell>
        </row>
        <row r="2951">
          <cell r="A2951" t="str">
            <v>461452</v>
          </cell>
          <cell r="B2951" t="str">
            <v>Tubo de ferro fundido classe K-9 com junta elástica, DN= 150mm, incluive conexões</v>
          </cell>
          <cell r="C2951" t="str">
            <v>m</v>
          </cell>
          <cell r="D2951">
            <v>227.14000000000001</v>
          </cell>
          <cell r="E2951">
            <v>16.64</v>
          </cell>
          <cell r="F2951">
            <v>243.78</v>
          </cell>
        </row>
        <row r="2952">
          <cell r="A2952" t="str">
            <v>461453</v>
          </cell>
          <cell r="B2952" t="str">
            <v>Tubo de ferro fundido classe K-9 com junta elástica, DN= 200mm, inclusive conexões</v>
          </cell>
          <cell r="C2952" t="str">
            <v>m</v>
          </cell>
          <cell r="D2952">
            <v>287.14</v>
          </cell>
          <cell r="E2952">
            <v>16.64</v>
          </cell>
          <cell r="F2952">
            <v>303.77999999999997</v>
          </cell>
        </row>
        <row r="2953">
          <cell r="A2953" t="str">
            <v>461454</v>
          </cell>
          <cell r="B2953" t="str">
            <v>Tubo de ferro fundido classe k-9 com junta elástica, DN= 250mm, inclusive conexões</v>
          </cell>
          <cell r="C2953" t="str">
            <v>m</v>
          </cell>
          <cell r="D2953">
            <v>370.35</v>
          </cell>
          <cell r="E2953">
            <v>16.64</v>
          </cell>
          <cell r="F2953">
            <v>386.99</v>
          </cell>
        </row>
        <row r="2954">
          <cell r="A2954" t="str">
            <v>461455</v>
          </cell>
          <cell r="B2954" t="str">
            <v>Tubo de ferro fundido classe K-9 com junta elástica, DN= 300mm, inclusive conexões</v>
          </cell>
          <cell r="C2954" t="str">
            <v>m</v>
          </cell>
          <cell r="D2954">
            <v>430.86</v>
          </cell>
          <cell r="E2954">
            <v>16.64</v>
          </cell>
          <cell r="F2954">
            <v>447.5</v>
          </cell>
        </row>
        <row r="2955">
          <cell r="A2955" t="str">
            <v>461456</v>
          </cell>
          <cell r="B2955" t="str">
            <v>Tubo de ferro fundido classe k-9 com junta elástica, DN= 350mm, inclusive conexões</v>
          </cell>
          <cell r="C2955" t="str">
            <v>m</v>
          </cell>
          <cell r="D2955">
            <v>519.49</v>
          </cell>
          <cell r="E2955">
            <v>16.64</v>
          </cell>
          <cell r="F2955">
            <v>536.13</v>
          </cell>
        </row>
        <row r="2956">
          <cell r="A2956" t="str">
            <v>461801</v>
          </cell>
          <cell r="B2956" t="str">
            <v>Tubo em ferro fundido com ponta e ponta TCLA - DN= 80mm, sem juntas e conexões</v>
          </cell>
          <cell r="C2956" t="str">
            <v>m</v>
          </cell>
          <cell r="D2956">
            <v>234.39000000000001</v>
          </cell>
          <cell r="E2956">
            <v>19.03</v>
          </cell>
          <cell r="F2956">
            <v>253.42000000000002</v>
          </cell>
        </row>
        <row r="2957">
          <cell r="A2957" t="str">
            <v>461802</v>
          </cell>
          <cell r="B2957" t="str">
            <v>Tubo em ferro fundido com ponta e ponta TCLA - DN= 100mm, sem juntas e conexões</v>
          </cell>
          <cell r="C2957" t="str">
            <v>m</v>
          </cell>
          <cell r="D2957">
            <v>262.37</v>
          </cell>
          <cell r="E2957">
            <v>19.03</v>
          </cell>
          <cell r="F2957">
            <v>281.39999999999998</v>
          </cell>
        </row>
        <row r="2958">
          <cell r="A2958" t="str">
            <v>461803</v>
          </cell>
          <cell r="B2958" t="str">
            <v>Tubo em ferro fundido com ponta e ponta TCLA - DN= 150mm, sem juntas e conexões</v>
          </cell>
          <cell r="C2958" t="str">
            <v>m</v>
          </cell>
          <cell r="D2958">
            <v>332.47</v>
          </cell>
          <cell r="E2958">
            <v>19.03</v>
          </cell>
          <cell r="F2958">
            <v>351.5</v>
          </cell>
        </row>
        <row r="2959">
          <cell r="A2959" t="str">
            <v>461804</v>
          </cell>
          <cell r="B2959" t="str">
            <v>Tubo em ferro fundido com ponta e ponta TCLA - DN= 200mm, sem juntas e conexões</v>
          </cell>
          <cell r="C2959" t="str">
            <v>m</v>
          </cell>
          <cell r="D2959">
            <v>419.62</v>
          </cell>
          <cell r="E2959">
            <v>19.03</v>
          </cell>
          <cell r="F2959">
            <v>438.65000000000003</v>
          </cell>
        </row>
        <row r="2960">
          <cell r="A2960" t="str">
            <v>461805</v>
          </cell>
          <cell r="B2960" t="str">
            <v>Tubo em ferro fundido com ponta e ponta TCLA - DN= 250mm, sem juntas e conexões</v>
          </cell>
          <cell r="C2960" t="str">
            <v>m</v>
          </cell>
          <cell r="D2960">
            <v>505.47</v>
          </cell>
          <cell r="E2960">
            <v>20.46</v>
          </cell>
          <cell r="F2960">
            <v>525.92999999999995</v>
          </cell>
        </row>
        <row r="2961">
          <cell r="A2961" t="str">
            <v>461806</v>
          </cell>
          <cell r="B2961" t="str">
            <v>Tubo em ferro fundido com ponta e ponta TCLA - DN= 300mm, sem juntas e conexões</v>
          </cell>
          <cell r="C2961" t="str">
            <v>m</v>
          </cell>
          <cell r="D2961">
            <v>615.84</v>
          </cell>
          <cell r="E2961">
            <v>20.46</v>
          </cell>
          <cell r="F2961">
            <v>636.29999999999995</v>
          </cell>
        </row>
        <row r="2962">
          <cell r="A2962" t="str">
            <v>461807</v>
          </cell>
          <cell r="B2962" t="str">
            <v>Tubo em ferro fundido com ponta e ponta TCLA - DN= 350mm, sem juntas e conexões</v>
          </cell>
          <cell r="C2962" t="str">
            <v>m</v>
          </cell>
          <cell r="D2962">
            <v>840.92000000000007</v>
          </cell>
          <cell r="E2962">
            <v>20.46</v>
          </cell>
          <cell r="F2962">
            <v>861.38</v>
          </cell>
        </row>
        <row r="2963">
          <cell r="A2963" t="str">
            <v>461808</v>
          </cell>
          <cell r="B2963" t="str">
            <v>Tubo em ferro fundido com ponta e ponta TCLA - DN= 400mm, sem juntas e conexões</v>
          </cell>
          <cell r="C2963" t="str">
            <v>m</v>
          </cell>
          <cell r="D2963">
            <v>900.96</v>
          </cell>
          <cell r="E2963">
            <v>20.46</v>
          </cell>
          <cell r="F2963">
            <v>921.42000000000007</v>
          </cell>
        </row>
        <row r="2964">
          <cell r="A2964" t="str">
            <v>461809</v>
          </cell>
          <cell r="B2964" t="str">
            <v>Flange avulso em ferro fundido, classe PN-10, DN= 80mm</v>
          </cell>
          <cell r="C2964" t="str">
            <v>un</v>
          </cell>
          <cell r="D2964">
            <v>63.95</v>
          </cell>
          <cell r="E2964">
            <v>10.51</v>
          </cell>
          <cell r="F2964">
            <v>74.459999999999994</v>
          </cell>
        </row>
        <row r="2965">
          <cell r="A2965" t="str">
            <v>461810</v>
          </cell>
          <cell r="B2965" t="str">
            <v>Flange avulso em ferro fundido, classe PN-10, DN= 100mm</v>
          </cell>
          <cell r="C2965" t="str">
            <v>un</v>
          </cell>
          <cell r="D2965">
            <v>75.319999999999993</v>
          </cell>
          <cell r="E2965">
            <v>11.46</v>
          </cell>
          <cell r="F2965">
            <v>86.78</v>
          </cell>
        </row>
        <row r="2966">
          <cell r="A2966" t="str">
            <v>461811</v>
          </cell>
          <cell r="B2966" t="str">
            <v>Flange avulso em ferro fundido, classe PN-10, DN= 150mm</v>
          </cell>
          <cell r="C2966" t="str">
            <v>un</v>
          </cell>
          <cell r="D2966">
            <v>105.26</v>
          </cell>
          <cell r="E2966">
            <v>12.42</v>
          </cell>
          <cell r="F2966">
            <v>117.68</v>
          </cell>
        </row>
        <row r="2967">
          <cell r="A2967" t="str">
            <v>461812</v>
          </cell>
          <cell r="B2967" t="str">
            <v>Flange avulso em ferro fundido, classe PN-10, DN= 200mm</v>
          </cell>
          <cell r="C2967" t="str">
            <v>un</v>
          </cell>
          <cell r="D2967">
            <v>129.09</v>
          </cell>
          <cell r="E2967">
            <v>13.370000000000001</v>
          </cell>
          <cell r="F2967">
            <v>142.46</v>
          </cell>
        </row>
        <row r="2968">
          <cell r="A2968" t="str">
            <v>461813</v>
          </cell>
          <cell r="B2968" t="str">
            <v>Flange avulso em ferro fundido, classe PN-10, DN= 250mm</v>
          </cell>
          <cell r="C2968" t="str">
            <v>un</v>
          </cell>
          <cell r="D2968">
            <v>195.35</v>
          </cell>
          <cell r="E2968">
            <v>14.33</v>
          </cell>
          <cell r="F2968">
            <v>209.68</v>
          </cell>
        </row>
        <row r="2969">
          <cell r="A2969" t="str">
            <v>461814</v>
          </cell>
          <cell r="B2969" t="str">
            <v>Flange avulso em ferro fundido, classe PN-10, DN= 300mm</v>
          </cell>
          <cell r="C2969" t="str">
            <v>un</v>
          </cell>
          <cell r="D2969">
            <v>222.51</v>
          </cell>
          <cell r="E2969">
            <v>15.290000000000001</v>
          </cell>
          <cell r="F2969">
            <v>237.8</v>
          </cell>
        </row>
        <row r="2970">
          <cell r="A2970" t="str">
            <v>461815</v>
          </cell>
          <cell r="B2970" t="str">
            <v>Flange avulso em ferro fundido, classe PN-10, DN= 350mm</v>
          </cell>
          <cell r="C2970" t="str">
            <v>un</v>
          </cell>
          <cell r="D2970">
            <v>361.2</v>
          </cell>
          <cell r="E2970">
            <v>16.239999999999998</v>
          </cell>
          <cell r="F2970">
            <v>377.44</v>
          </cell>
        </row>
        <row r="2971">
          <cell r="A2971" t="str">
            <v>461816</v>
          </cell>
          <cell r="B2971" t="str">
            <v>Flange avulso em ferro fundido, classe PN-10, DN= 400mm</v>
          </cell>
          <cell r="C2971" t="str">
            <v>un</v>
          </cell>
          <cell r="D2971">
            <v>411.27</v>
          </cell>
          <cell r="E2971">
            <v>17.2</v>
          </cell>
          <cell r="F2971">
            <v>428.47</v>
          </cell>
        </row>
        <row r="2972">
          <cell r="A2972" t="str">
            <v>461817</v>
          </cell>
          <cell r="B2972" t="str">
            <v>Curva de 90° em ferro fundido, com flanges, classe PN-10, DN= 80mm</v>
          </cell>
          <cell r="C2972" t="str">
            <v>un</v>
          </cell>
          <cell r="D2972">
            <v>156.30000000000001</v>
          </cell>
          <cell r="E2972">
            <v>10.51</v>
          </cell>
          <cell r="F2972">
            <v>166.81</v>
          </cell>
        </row>
        <row r="2973">
          <cell r="A2973" t="str">
            <v>461818</v>
          </cell>
          <cell r="B2973" t="str">
            <v>Curva de 90° em ferro fundido, com flanges, classe PN-10, DN= 100mm</v>
          </cell>
          <cell r="C2973" t="str">
            <v>un</v>
          </cell>
          <cell r="D2973">
            <v>181.96</v>
          </cell>
          <cell r="E2973">
            <v>13.370000000000001</v>
          </cell>
          <cell r="F2973">
            <v>195.33</v>
          </cell>
        </row>
        <row r="2974">
          <cell r="A2974" t="str">
            <v>461819</v>
          </cell>
          <cell r="B2974" t="str">
            <v>Curva de 90° em ferro fundido, com flanges, classe PN-10, DN= 150mm</v>
          </cell>
          <cell r="C2974" t="str">
            <v>un</v>
          </cell>
          <cell r="D2974">
            <v>295.23</v>
          </cell>
          <cell r="E2974">
            <v>15.290000000000001</v>
          </cell>
          <cell r="F2974">
            <v>310.52</v>
          </cell>
        </row>
        <row r="2975">
          <cell r="A2975" t="str">
            <v>461841</v>
          </cell>
          <cell r="B2975" t="str">
            <v>Te em ferro fundido, com flanges, classe PN-10, DN= 80mm, com derivação de 80mm</v>
          </cell>
          <cell r="C2975" t="str">
            <v>un</v>
          </cell>
          <cell r="D2975">
            <v>226.52</v>
          </cell>
          <cell r="E2975">
            <v>11.46</v>
          </cell>
          <cell r="F2975">
            <v>237.98000000000002</v>
          </cell>
        </row>
        <row r="2976">
          <cell r="A2976" t="str">
            <v>461842</v>
          </cell>
          <cell r="B2976" t="str">
            <v>Te em ferro fundido, com flanges, classe PN-10, DN= 100mm, com derivações de 80 até 100mm</v>
          </cell>
          <cell r="C2976" t="str">
            <v>un</v>
          </cell>
          <cell r="D2976">
            <v>382.78000000000003</v>
          </cell>
          <cell r="E2976">
            <v>13.370000000000001</v>
          </cell>
          <cell r="F2976">
            <v>396.15000000000003</v>
          </cell>
        </row>
        <row r="2977">
          <cell r="A2977" t="str">
            <v>461843</v>
          </cell>
          <cell r="B2977" t="str">
            <v>Te em ferro fundido, com flanges, classe PN-10, DN= 150mm, com derivações de 80 até 150mm</v>
          </cell>
          <cell r="C2977" t="str">
            <v>un</v>
          </cell>
          <cell r="D2977">
            <v>538.27</v>
          </cell>
          <cell r="E2977">
            <v>15.290000000000001</v>
          </cell>
          <cell r="F2977">
            <v>553.55999999999995</v>
          </cell>
        </row>
        <row r="2978">
          <cell r="A2978" t="str">
            <v>461856</v>
          </cell>
          <cell r="B2978" t="str">
            <v>Junta Gibault em ferro fundido, DN= 80mm, completa</v>
          </cell>
          <cell r="C2978" t="str">
            <v>un</v>
          </cell>
          <cell r="D2978">
            <v>119.08</v>
          </cell>
          <cell r="E2978">
            <v>10.51</v>
          </cell>
          <cell r="F2978">
            <v>129.59</v>
          </cell>
        </row>
        <row r="2979">
          <cell r="A2979" t="str">
            <v>461857</v>
          </cell>
          <cell r="B2979" t="str">
            <v>Junta Gibault em ferro fundido, DN= 100 mm, completa</v>
          </cell>
          <cell r="C2979" t="str">
            <v>un</v>
          </cell>
          <cell r="D2979">
            <v>122</v>
          </cell>
          <cell r="E2979">
            <v>11.46</v>
          </cell>
          <cell r="F2979">
            <v>133.46</v>
          </cell>
        </row>
        <row r="2980">
          <cell r="A2980" t="str">
            <v>461930</v>
          </cell>
          <cell r="B2980" t="str">
            <v>Curva de 90° em ferro fundido com flanges, classe PN-10, DN= 50mm</v>
          </cell>
          <cell r="C2980" t="str">
            <v>un</v>
          </cell>
          <cell r="D2980">
            <v>116.18</v>
          </cell>
          <cell r="E2980">
            <v>13.370000000000001</v>
          </cell>
          <cell r="F2980">
            <v>129.55000000000001</v>
          </cell>
        </row>
        <row r="2981">
          <cell r="A2981" t="str">
            <v>461931</v>
          </cell>
          <cell r="B2981" t="str">
            <v>Redução concêntrica em ferro fundido, com flanges, classe PN-10, DN= 80 x 50mm</v>
          </cell>
          <cell r="C2981" t="str">
            <v>un</v>
          </cell>
          <cell r="D2981">
            <v>124.34</v>
          </cell>
          <cell r="E2981">
            <v>13.370000000000001</v>
          </cell>
          <cell r="F2981">
            <v>137.71</v>
          </cell>
        </row>
        <row r="2982">
          <cell r="A2982" t="str">
            <v>461950</v>
          </cell>
          <cell r="B2982" t="str">
            <v>Redução excêntrica em ferro fundido, com flanges, classe PN-10, DN= 100mm x 80mm</v>
          </cell>
          <cell r="C2982" t="str">
            <v>un</v>
          </cell>
          <cell r="D2982">
            <v>346.3</v>
          </cell>
          <cell r="E2982">
            <v>13.370000000000001</v>
          </cell>
          <cell r="F2982">
            <v>359.67</v>
          </cell>
        </row>
        <row r="2983">
          <cell r="A2983" t="str">
            <v>461951</v>
          </cell>
          <cell r="B2983" t="str">
            <v>Redução excêntrica em ferro fundido, com flanges, classe PN-10, DN= 150mm x 80/100mm</v>
          </cell>
          <cell r="C2983" t="str">
            <v>un</v>
          </cell>
          <cell r="D2983">
            <v>407.04</v>
          </cell>
          <cell r="E2983">
            <v>15.290000000000001</v>
          </cell>
          <cell r="F2983">
            <v>422.33</v>
          </cell>
        </row>
        <row r="2984">
          <cell r="A2984" t="str">
            <v>461952</v>
          </cell>
          <cell r="B2984" t="str">
            <v>Redução excêntrica em ferro fundido, com flanges, classe PN-10, DN= 200mm x 100/150mm</v>
          </cell>
          <cell r="C2984" t="str">
            <v>un</v>
          </cell>
          <cell r="D2984">
            <v>612.48</v>
          </cell>
          <cell r="E2984">
            <v>17.2</v>
          </cell>
          <cell r="F2984">
            <v>629.67999999999995</v>
          </cell>
        </row>
        <row r="2985">
          <cell r="A2985" t="str">
            <v>461953</v>
          </cell>
          <cell r="B2985" t="str">
            <v>Redução excêntrica em ferro fundido, com flanges, classe PN-10, DN= 250mm x 150/200mm</v>
          </cell>
          <cell r="C2985" t="str">
            <v>un</v>
          </cell>
          <cell r="D2985">
            <v>690.47</v>
          </cell>
          <cell r="E2985">
            <v>19.100000000000001</v>
          </cell>
          <cell r="F2985">
            <v>709.57</v>
          </cell>
        </row>
        <row r="2986">
          <cell r="A2986" t="str">
            <v>461960</v>
          </cell>
          <cell r="B2986" t="str">
            <v>Redução concêntrica em ferro fundido, com flanges, classe PN-10, DN= 100mm x 80mm</v>
          </cell>
          <cell r="C2986" t="str">
            <v>un</v>
          </cell>
          <cell r="D2986">
            <v>233.44</v>
          </cell>
          <cell r="E2986">
            <v>13.370000000000001</v>
          </cell>
          <cell r="F2986">
            <v>246.81</v>
          </cell>
        </row>
        <row r="2987">
          <cell r="A2987" t="str">
            <v>461961</v>
          </cell>
          <cell r="B2987" t="str">
            <v>Redução concêntrica em ferro fundido, com flanges, classe PN-10, DN= 150mm x 80/100mm</v>
          </cell>
          <cell r="C2987" t="str">
            <v>un</v>
          </cell>
          <cell r="D2987">
            <v>339.39</v>
          </cell>
          <cell r="E2987">
            <v>15.290000000000001</v>
          </cell>
          <cell r="F2987">
            <v>354.68</v>
          </cell>
        </row>
        <row r="2988">
          <cell r="A2988" t="str">
            <v>461962</v>
          </cell>
          <cell r="B2988" t="str">
            <v>Redução concêntrica em ferro fundido, com flanges, classe PN-10, DN= 200mm x 100/150mm</v>
          </cell>
          <cell r="C2988" t="str">
            <v>un</v>
          </cell>
          <cell r="D2988">
            <v>672.92</v>
          </cell>
          <cell r="E2988">
            <v>17.2</v>
          </cell>
          <cell r="F2988">
            <v>690.12</v>
          </cell>
        </row>
        <row r="2989">
          <cell r="A2989" t="str">
            <v>461963</v>
          </cell>
          <cell r="B2989" t="str">
            <v>Redução concêntrica em ferro fundido, com flanges, classe PN-10, DN= 250mm x 150/200mm</v>
          </cell>
          <cell r="C2989" t="str">
            <v>un</v>
          </cell>
          <cell r="D2989">
            <v>748.43000000000006</v>
          </cell>
          <cell r="E2989">
            <v>19.100000000000001</v>
          </cell>
          <cell r="F2989">
            <v>767.53</v>
          </cell>
        </row>
        <row r="2990">
          <cell r="A2990" t="str">
            <v>461970</v>
          </cell>
          <cell r="B2990" t="str">
            <v>Flange avulso em ferro fundido, classe PN-10, DN= 50mm</v>
          </cell>
          <cell r="C2990" t="str">
            <v>un</v>
          </cell>
          <cell r="D2990">
            <v>49.53</v>
          </cell>
          <cell r="E2990">
            <v>10.51</v>
          </cell>
          <cell r="F2990">
            <v>60.04</v>
          </cell>
        </row>
        <row r="2991">
          <cell r="A2991" t="str">
            <v>462001</v>
          </cell>
          <cell r="B2991" t="str">
            <v>Assentamento de tubo de concreto com diâmetro até 600 mm</v>
          </cell>
          <cell r="C2991" t="str">
            <v>m</v>
          </cell>
          <cell r="D2991">
            <v>1.06</v>
          </cell>
          <cell r="E2991">
            <v>32.89</v>
          </cell>
          <cell r="F2991">
            <v>33.950000000000003</v>
          </cell>
        </row>
        <row r="2992">
          <cell r="A2992" t="str">
            <v>462002</v>
          </cell>
          <cell r="B2992" t="str">
            <v>Assentamento de tubo de concreto com diâmetro de 700 até 1500 mm</v>
          </cell>
          <cell r="C2992" t="str">
            <v>m</v>
          </cell>
          <cell r="D2992">
            <v>43.21</v>
          </cell>
          <cell r="E2992">
            <v>19.12</v>
          </cell>
          <cell r="F2992">
            <v>62.33</v>
          </cell>
        </row>
        <row r="2993">
          <cell r="A2993" t="str">
            <v>462103</v>
          </cell>
          <cell r="B2993" t="str">
            <v>Tubo de aço carbono preto sem costura Schedule 40, DN= 2´ - inclusive conexões</v>
          </cell>
          <cell r="C2993" t="str">
            <v>m</v>
          </cell>
          <cell r="D2993">
            <v>51.42</v>
          </cell>
          <cell r="E2993">
            <v>42.980000000000004</v>
          </cell>
          <cell r="F2993">
            <v>94.4</v>
          </cell>
        </row>
        <row r="2994">
          <cell r="A2994" t="str">
            <v>462104</v>
          </cell>
          <cell r="B2994" t="str">
            <v>Tubo de aço carbono preto sem costura Schedule 40, DN= 1 1/2´ - inclusive conexões</v>
          </cell>
          <cell r="C2994" t="str">
            <v>m</v>
          </cell>
          <cell r="D2994">
            <v>41.13</v>
          </cell>
          <cell r="E2994">
            <v>38.21</v>
          </cell>
          <cell r="F2994">
            <v>79.34</v>
          </cell>
        </row>
        <row r="2995">
          <cell r="A2995" t="str">
            <v>462105</v>
          </cell>
          <cell r="B2995" t="str">
            <v>Tubo de aço carbono preto sem costura Schedule 40, DN= 1´ - inclusive conexões</v>
          </cell>
          <cell r="C2995" t="str">
            <v>m</v>
          </cell>
          <cell r="D2995">
            <v>28.59</v>
          </cell>
          <cell r="E2995">
            <v>33.43</v>
          </cell>
          <cell r="F2995">
            <v>62.02</v>
          </cell>
        </row>
        <row r="2996">
          <cell r="A2996" t="str">
            <v>462106</v>
          </cell>
          <cell r="B2996" t="str">
            <v>Tubo de aço carbono preto sem costura Schedule 40, DN= 3´ - inclusive conexões</v>
          </cell>
          <cell r="C2996" t="str">
            <v>m</v>
          </cell>
          <cell r="D2996">
            <v>88.72</v>
          </cell>
          <cell r="E2996">
            <v>53.730000000000004</v>
          </cell>
          <cell r="F2996">
            <v>142.44999999999999</v>
          </cell>
        </row>
        <row r="2997">
          <cell r="A2997" t="str">
            <v>462107</v>
          </cell>
          <cell r="B2997" t="str">
            <v>Tubo de aço carbono preto sem costura Schedule 40, DN= 2 1/2´ - inclusive conexões</v>
          </cell>
          <cell r="C2997" t="str">
            <v>m</v>
          </cell>
          <cell r="D2997">
            <v>79.650000000000006</v>
          </cell>
          <cell r="E2997">
            <v>47.76</v>
          </cell>
          <cell r="F2997">
            <v>127.41</v>
          </cell>
        </row>
        <row r="2998">
          <cell r="A2998" t="str">
            <v>462108</v>
          </cell>
          <cell r="B2998" t="str">
            <v>Tubo de aço carbono preto sem costura Schedule 40, DN= 4´ - inclusive conexões</v>
          </cell>
          <cell r="C2998" t="str">
            <v>m</v>
          </cell>
          <cell r="D2998">
            <v>124.98</v>
          </cell>
          <cell r="E2998">
            <v>59.7</v>
          </cell>
          <cell r="F2998">
            <v>184.68</v>
          </cell>
        </row>
        <row r="2999">
          <cell r="A2999" t="str">
            <v>462109</v>
          </cell>
          <cell r="B2999" t="str">
            <v>Tubo de aço carbono preto sem costura Schedule 40, DN= 5´ - inclusive conexões</v>
          </cell>
          <cell r="C2999" t="str">
            <v>m</v>
          </cell>
          <cell r="D2999">
            <v>168.78</v>
          </cell>
          <cell r="E2999">
            <v>63.28</v>
          </cell>
          <cell r="F2999">
            <v>232.06</v>
          </cell>
        </row>
        <row r="3000">
          <cell r="A3000" t="str">
            <v>462110</v>
          </cell>
          <cell r="B3000" t="str">
            <v>Tubo de aço carbono preto sem costura Schedule 40, DN= 6´ - inclusive conexões</v>
          </cell>
          <cell r="C3000" t="str">
            <v>m</v>
          </cell>
          <cell r="D3000">
            <v>224.05</v>
          </cell>
          <cell r="E3000">
            <v>65.67</v>
          </cell>
          <cell r="F3000">
            <v>289.72000000000003</v>
          </cell>
        </row>
        <row r="3001">
          <cell r="A3001" t="str">
            <v>462111</v>
          </cell>
          <cell r="B3001" t="str">
            <v>Tubo de aço carbono preto sem costura Schedule 40, DN= 8´ - inclusive conexões</v>
          </cell>
          <cell r="C3001" t="str">
            <v>m</v>
          </cell>
          <cell r="D3001">
            <v>328.24</v>
          </cell>
          <cell r="E3001">
            <v>71.64</v>
          </cell>
          <cell r="F3001">
            <v>399.88</v>
          </cell>
        </row>
        <row r="3002">
          <cell r="A3002" t="str">
            <v>462112</v>
          </cell>
          <cell r="B3002" t="str">
            <v>Tubo de aço carbono preto sem costura Schedule 40, DN= 1 1/4´ - inclusive conexões</v>
          </cell>
          <cell r="C3002" t="str">
            <v>m</v>
          </cell>
          <cell r="D3002">
            <v>34.340000000000003</v>
          </cell>
          <cell r="E3002">
            <v>38.21</v>
          </cell>
          <cell r="F3002">
            <v>72.55</v>
          </cell>
        </row>
        <row r="3003">
          <cell r="A3003" t="str">
            <v>462113</v>
          </cell>
          <cell r="B3003" t="str">
            <v>Tubo de aço carbono preto sem costura Schedule 40, DN= 3 1/2´ - inclusive conexões</v>
          </cell>
          <cell r="C3003" t="str">
            <v>m</v>
          </cell>
          <cell r="D3003">
            <v>109.29</v>
          </cell>
          <cell r="E3003">
            <v>57.31</v>
          </cell>
          <cell r="F3003">
            <v>166.6</v>
          </cell>
        </row>
        <row r="3004">
          <cell r="A3004" t="str">
            <v>462158</v>
          </cell>
          <cell r="B3004" t="str">
            <v>Tubo de aço carbono preto com costura Schedule 40, DN= 10´ - inclusive conexões</v>
          </cell>
          <cell r="C3004" t="str">
            <v>m</v>
          </cell>
          <cell r="D3004">
            <v>370.94</v>
          </cell>
          <cell r="E3004">
            <v>78.8</v>
          </cell>
          <cell r="F3004">
            <v>449.74</v>
          </cell>
        </row>
        <row r="3005">
          <cell r="A3005" t="str">
            <v>462159</v>
          </cell>
          <cell r="B3005" t="str">
            <v>Tubo de aço carbono preto com costura Schedule 40, DN= 12´ - inclusive conexões</v>
          </cell>
          <cell r="C3005" t="str">
            <v>m</v>
          </cell>
          <cell r="D3005">
            <v>511.84000000000003</v>
          </cell>
          <cell r="E3005">
            <v>83.58</v>
          </cell>
          <cell r="F3005">
            <v>595.41999999999996</v>
          </cell>
        </row>
        <row r="3006">
          <cell r="A3006" t="str">
            <v>462301</v>
          </cell>
          <cell r="B3006" t="str">
            <v>Tubo de concreto classe EA-2, DN= 400 mm</v>
          </cell>
          <cell r="C3006" t="str">
            <v>m</v>
          </cell>
          <cell r="D3006">
            <v>122.33</v>
          </cell>
          <cell r="E3006">
            <v>7.7700000000000005</v>
          </cell>
          <cell r="F3006">
            <v>130.1</v>
          </cell>
        </row>
        <row r="3007">
          <cell r="A3007" t="str">
            <v>462302</v>
          </cell>
          <cell r="B3007" t="str">
            <v>Tubo de concreto classe EA-2, DN= 500 mm</v>
          </cell>
          <cell r="C3007" t="str">
            <v>m</v>
          </cell>
          <cell r="D3007">
            <v>152.96</v>
          </cell>
          <cell r="E3007">
            <v>11.65</v>
          </cell>
          <cell r="F3007">
            <v>164.61</v>
          </cell>
        </row>
        <row r="3008">
          <cell r="A3008" t="str">
            <v>462303</v>
          </cell>
          <cell r="B3008" t="str">
            <v>Tubo de concreto classe EA-2, DN= 600 mm</v>
          </cell>
          <cell r="C3008" t="str">
            <v>m</v>
          </cell>
          <cell r="D3008">
            <v>191.71</v>
          </cell>
          <cell r="E3008">
            <v>13.59</v>
          </cell>
          <cell r="F3008">
            <v>205.3</v>
          </cell>
        </row>
        <row r="3009">
          <cell r="A3009" t="str">
            <v>462304</v>
          </cell>
          <cell r="B3009" t="str">
            <v>Tubo de concreto classe EA-2, DN= 700 mm</v>
          </cell>
          <cell r="C3009" t="str">
            <v>m</v>
          </cell>
          <cell r="D3009">
            <v>155.57</v>
          </cell>
          <cell r="E3009">
            <v>15.540000000000001</v>
          </cell>
          <cell r="F3009">
            <v>171.11</v>
          </cell>
        </row>
        <row r="3010">
          <cell r="A3010" t="str">
            <v>462305</v>
          </cell>
          <cell r="B3010" t="str">
            <v>Tubo de concreto classe EA-2, DN= 800 mm</v>
          </cell>
          <cell r="C3010" t="str">
            <v>m</v>
          </cell>
          <cell r="D3010">
            <v>308.56</v>
          </cell>
          <cell r="E3010">
            <v>19.420000000000002</v>
          </cell>
          <cell r="F3010">
            <v>327.98</v>
          </cell>
        </row>
        <row r="3011">
          <cell r="A3011" t="str">
            <v>462306</v>
          </cell>
          <cell r="B3011" t="str">
            <v>Tubo de concreto classe EA-2, DN= 900 mm</v>
          </cell>
          <cell r="C3011" t="str">
            <v>m</v>
          </cell>
          <cell r="D3011">
            <v>344.81</v>
          </cell>
          <cell r="E3011">
            <v>23.3</v>
          </cell>
          <cell r="F3011">
            <v>368.11</v>
          </cell>
        </row>
        <row r="3012">
          <cell r="A3012" t="str">
            <v>462307</v>
          </cell>
          <cell r="B3012" t="str">
            <v>Tubo de concreto classe EA-2, DN= 1000 mm</v>
          </cell>
          <cell r="C3012" t="str">
            <v>m</v>
          </cell>
          <cell r="D3012">
            <v>436.61</v>
          </cell>
          <cell r="E3012">
            <v>29.13</v>
          </cell>
          <cell r="F3012">
            <v>465.74</v>
          </cell>
        </row>
        <row r="3013">
          <cell r="A3013" t="str">
            <v>462308</v>
          </cell>
          <cell r="B3013" t="str">
            <v>Tubo de concreto classe EA-2, DN= 1200 mm</v>
          </cell>
          <cell r="C3013" t="str">
            <v>m</v>
          </cell>
          <cell r="D3013">
            <v>615.16999999999996</v>
          </cell>
          <cell r="E3013">
            <v>58.26</v>
          </cell>
          <cell r="F3013">
            <v>673.43000000000006</v>
          </cell>
        </row>
        <row r="3014">
          <cell r="A3014" t="str">
            <v>462311</v>
          </cell>
          <cell r="B3014" t="str">
            <v>Tubo de concreto classe EA-3, DN= 400 mm</v>
          </cell>
          <cell r="C3014" t="str">
            <v>m</v>
          </cell>
          <cell r="D3014">
            <v>130.59</v>
          </cell>
          <cell r="E3014">
            <v>7.7700000000000005</v>
          </cell>
          <cell r="F3014">
            <v>138.36000000000001</v>
          </cell>
        </row>
        <row r="3015">
          <cell r="A3015" t="str">
            <v>462312</v>
          </cell>
          <cell r="B3015" t="str">
            <v>Tubo de concreto classe EA-3, DN= 500 mm</v>
          </cell>
          <cell r="C3015" t="str">
            <v>m</v>
          </cell>
          <cell r="D3015">
            <v>168.43</v>
          </cell>
          <cell r="E3015">
            <v>11.65</v>
          </cell>
          <cell r="F3015">
            <v>180.08</v>
          </cell>
        </row>
        <row r="3016">
          <cell r="A3016" t="str">
            <v>462313</v>
          </cell>
          <cell r="B3016" t="str">
            <v>Tubo de concreto classe EA-3, DN= 600 mm</v>
          </cell>
          <cell r="C3016" t="str">
            <v>m</v>
          </cell>
          <cell r="D3016">
            <v>211.21</v>
          </cell>
          <cell r="E3016">
            <v>13.59</v>
          </cell>
          <cell r="F3016">
            <v>224.8</v>
          </cell>
        </row>
        <row r="3017">
          <cell r="A3017" t="str">
            <v>462314</v>
          </cell>
          <cell r="B3017" t="str">
            <v>Tubo de concreto classe EA-3, DN= 700 mm</v>
          </cell>
          <cell r="C3017" t="str">
            <v>m</v>
          </cell>
          <cell r="D3017">
            <v>184.44</v>
          </cell>
          <cell r="E3017">
            <v>15.540000000000001</v>
          </cell>
          <cell r="F3017">
            <v>199.98000000000002</v>
          </cell>
        </row>
        <row r="3018">
          <cell r="A3018" t="str">
            <v>462315</v>
          </cell>
          <cell r="B3018" t="str">
            <v>Tubo de concreto classe EA-3, DN= 800 mm</v>
          </cell>
          <cell r="C3018" t="str">
            <v>m</v>
          </cell>
          <cell r="D3018">
            <v>353.77</v>
          </cell>
          <cell r="E3018">
            <v>19.420000000000002</v>
          </cell>
          <cell r="F3018">
            <v>373.19</v>
          </cell>
        </row>
        <row r="3019">
          <cell r="A3019" t="str">
            <v>462316</v>
          </cell>
          <cell r="B3019" t="str">
            <v>Tubo de concreto classe EA-3, DN= 900 mm</v>
          </cell>
          <cell r="C3019" t="str">
            <v>m</v>
          </cell>
          <cell r="D3019">
            <v>410.18</v>
          </cell>
          <cell r="E3019">
            <v>23.3</v>
          </cell>
          <cell r="F3019">
            <v>433.48</v>
          </cell>
        </row>
        <row r="3020">
          <cell r="A3020" t="str">
            <v>462317</v>
          </cell>
          <cell r="B3020" t="str">
            <v>Tubo de concreto classe EA-3, DN= 1000 mm</v>
          </cell>
          <cell r="C3020" t="str">
            <v>m</v>
          </cell>
          <cell r="D3020">
            <v>471.99</v>
          </cell>
          <cell r="E3020">
            <v>29.13</v>
          </cell>
          <cell r="F3020">
            <v>501.12</v>
          </cell>
        </row>
        <row r="3021">
          <cell r="A3021" t="str">
            <v>462318</v>
          </cell>
          <cell r="B3021" t="str">
            <v>Tubo de concreto classe EA-3, DN= 1200 mm</v>
          </cell>
          <cell r="C3021" t="str">
            <v>m</v>
          </cell>
          <cell r="D3021">
            <v>697.56000000000006</v>
          </cell>
          <cell r="E3021">
            <v>58.26</v>
          </cell>
          <cell r="F3021">
            <v>755.82</v>
          </cell>
        </row>
        <row r="3022">
          <cell r="A3022" t="str">
            <v>462601</v>
          </cell>
          <cell r="B3022" t="str">
            <v>Tubo em ferro fundido com ponta e ponta, predial SMU, DN= 50 mm</v>
          </cell>
          <cell r="C3022" t="str">
            <v>m</v>
          </cell>
          <cell r="D3022">
            <v>81.84</v>
          </cell>
          <cell r="E3022">
            <v>11.94</v>
          </cell>
          <cell r="F3022">
            <v>93.78</v>
          </cell>
        </row>
        <row r="3023">
          <cell r="A3023" t="str">
            <v>462602</v>
          </cell>
          <cell r="B3023" t="str">
            <v>Tubo em ferro fundido com ponta e ponta, predial SMU, DN= 75 mm</v>
          </cell>
          <cell r="C3023" t="str">
            <v>m</v>
          </cell>
          <cell r="D3023">
            <v>113.67</v>
          </cell>
          <cell r="E3023">
            <v>11.94</v>
          </cell>
          <cell r="F3023">
            <v>125.61</v>
          </cell>
        </row>
        <row r="3024">
          <cell r="A3024" t="str">
            <v>462603</v>
          </cell>
          <cell r="B3024" t="str">
            <v>Tubo em ferro fundido com ponta e ponta, predial SMU, DN= 100 mm</v>
          </cell>
          <cell r="C3024" t="str">
            <v>m</v>
          </cell>
          <cell r="D3024">
            <v>134.82</v>
          </cell>
          <cell r="E3024">
            <v>16.64</v>
          </cell>
          <cell r="F3024">
            <v>151.46</v>
          </cell>
        </row>
        <row r="3025">
          <cell r="A3025" t="str">
            <v>462604</v>
          </cell>
          <cell r="B3025" t="str">
            <v>Tubo em ferro fundido com ponta e ponta, predial SMU, DN= 150 mm</v>
          </cell>
          <cell r="C3025" t="str">
            <v>m</v>
          </cell>
          <cell r="D3025">
            <v>195.68</v>
          </cell>
          <cell r="E3025">
            <v>16.64</v>
          </cell>
          <cell r="F3025">
            <v>212.32</v>
          </cell>
        </row>
        <row r="3026">
          <cell r="A3026" t="str">
            <v>462605</v>
          </cell>
          <cell r="B3026" t="str">
            <v>Tubo em ferro fundido com ponta e ponta, predial SMU, DN= 200 mm</v>
          </cell>
          <cell r="C3026" t="str">
            <v>m</v>
          </cell>
          <cell r="D3026">
            <v>323.17</v>
          </cell>
          <cell r="E3026">
            <v>16.64</v>
          </cell>
          <cell r="F3026">
            <v>339.81</v>
          </cell>
        </row>
        <row r="3027">
          <cell r="A3027" t="str">
            <v>462606</v>
          </cell>
          <cell r="B3027" t="str">
            <v>Junta de união em aço inoxidável com parafuso de aço zincado, para tubo em ferro fundido predial SMU, DN= 50 mm</v>
          </cell>
          <cell r="C3027" t="str">
            <v>un</v>
          </cell>
          <cell r="D3027">
            <v>26.310000000000002</v>
          </cell>
          <cell r="E3027">
            <v>9.5500000000000007</v>
          </cell>
          <cell r="F3027">
            <v>35.86</v>
          </cell>
        </row>
        <row r="3028">
          <cell r="A3028" t="str">
            <v>462607</v>
          </cell>
          <cell r="B3028" t="str">
            <v>Junta de união em aço inoxidável com parafuso de aço zincado, para tubo em ferro fundido predial SMU, DN= 75 mm</v>
          </cell>
          <cell r="C3028" t="str">
            <v>un</v>
          </cell>
          <cell r="D3028">
            <v>30.86</v>
          </cell>
          <cell r="E3028">
            <v>9.5500000000000007</v>
          </cell>
          <cell r="F3028">
            <v>40.409999999999997</v>
          </cell>
        </row>
        <row r="3029">
          <cell r="A3029" t="str">
            <v>462608</v>
          </cell>
          <cell r="B3029" t="str">
            <v>Junta de união em aço inoxidável com parafuso de aço zincado, para tubo em ferro fundido predial SMU, DN= 100 mm</v>
          </cell>
          <cell r="C3029" t="str">
            <v>un</v>
          </cell>
          <cell r="D3029">
            <v>31.82</v>
          </cell>
          <cell r="E3029">
            <v>11.94</v>
          </cell>
          <cell r="F3029">
            <v>43.76</v>
          </cell>
        </row>
        <row r="3030">
          <cell r="A3030" t="str">
            <v>462609</v>
          </cell>
          <cell r="B3030" t="str">
            <v>Junta de união em aço inoxidável com parafuso de aço zincado, para tubo em ferro fundido predial SMU, DN= 150 mm</v>
          </cell>
          <cell r="C3030" t="str">
            <v>un</v>
          </cell>
          <cell r="D3030">
            <v>60.29</v>
          </cell>
          <cell r="E3030">
            <v>11.94</v>
          </cell>
          <cell r="F3030">
            <v>72.23</v>
          </cell>
        </row>
        <row r="3031">
          <cell r="A3031" t="str">
            <v>462610</v>
          </cell>
          <cell r="B3031" t="str">
            <v>Junta de união em aço inoxidável com parafuso de aço zincado, para tubo em ferro fundido predial SMU, DN= 200 mm</v>
          </cell>
          <cell r="C3031" t="str">
            <v>un</v>
          </cell>
          <cell r="D3031">
            <v>95.94</v>
          </cell>
          <cell r="E3031">
            <v>11.94</v>
          </cell>
          <cell r="F3031">
            <v>107.88</v>
          </cell>
        </row>
        <row r="3032">
          <cell r="A3032" t="str">
            <v>462611</v>
          </cell>
          <cell r="B3032" t="str">
            <v>Conjunto de ancoragem para tubo em ferro fundido predial SMU, DN= 50 mm</v>
          </cell>
          <cell r="C3032" t="str">
            <v>cj</v>
          </cell>
          <cell r="D3032">
            <v>696.19</v>
          </cell>
          <cell r="E3032">
            <v>9.5500000000000007</v>
          </cell>
          <cell r="F3032">
            <v>705.74</v>
          </cell>
        </row>
        <row r="3033">
          <cell r="A3033" t="str">
            <v>462612</v>
          </cell>
          <cell r="B3033" t="str">
            <v>Conjunto de ancoragem para tubo em ferro fundido predial SMU, DN= 75 mm</v>
          </cell>
          <cell r="C3033" t="str">
            <v>cj</v>
          </cell>
          <cell r="D3033">
            <v>703.69</v>
          </cell>
          <cell r="E3033">
            <v>9.5500000000000007</v>
          </cell>
          <cell r="F3033">
            <v>713.24</v>
          </cell>
        </row>
        <row r="3034">
          <cell r="A3034" t="str">
            <v>462613</v>
          </cell>
          <cell r="B3034" t="str">
            <v>Conjunto de ancoragem para tubo em ferro fundido predial SMU, DN= 100 mm</v>
          </cell>
          <cell r="C3034" t="str">
            <v>cj</v>
          </cell>
          <cell r="D3034">
            <v>707.13</v>
          </cell>
          <cell r="E3034">
            <v>11.94</v>
          </cell>
          <cell r="F3034">
            <v>719.07</v>
          </cell>
        </row>
        <row r="3035">
          <cell r="A3035" t="str">
            <v>462614</v>
          </cell>
          <cell r="B3035" t="str">
            <v>Conjunto de ancoragem para tubo em ferro fundido predial SMU, DN= 150 mm</v>
          </cell>
          <cell r="C3035" t="str">
            <v>cj</v>
          </cell>
          <cell r="D3035">
            <v>1110.8699999999999</v>
          </cell>
          <cell r="E3035">
            <v>11.94</v>
          </cell>
          <cell r="F3035">
            <v>1122.81</v>
          </cell>
        </row>
        <row r="3036">
          <cell r="A3036" t="str">
            <v>462615</v>
          </cell>
          <cell r="B3036" t="str">
            <v>Conjunto de ancoragem para tubo em ferro fundido predial SMU, DN= 200 mm</v>
          </cell>
          <cell r="C3036" t="str">
            <v>cj</v>
          </cell>
          <cell r="D3036">
            <v>1587.01</v>
          </cell>
          <cell r="E3036">
            <v>11.94</v>
          </cell>
          <cell r="F3036">
            <v>1598.95</v>
          </cell>
        </row>
        <row r="3037">
          <cell r="A3037" t="str">
            <v>462640</v>
          </cell>
          <cell r="B3037" t="str">
            <v>Joelho 45° em ferro fundido, predial SMU, DN= 50 mm</v>
          </cell>
          <cell r="C3037" t="str">
            <v>un</v>
          </cell>
          <cell r="D3037">
            <v>77.87</v>
          </cell>
          <cell r="E3037">
            <v>9.5500000000000007</v>
          </cell>
          <cell r="F3037">
            <v>87.42</v>
          </cell>
        </row>
        <row r="3038">
          <cell r="A3038" t="str">
            <v>462641</v>
          </cell>
          <cell r="B3038" t="str">
            <v>Joelho 45° em ferro fundido, predial SMU, DN= 75 mm</v>
          </cell>
          <cell r="C3038" t="str">
            <v>un</v>
          </cell>
          <cell r="D3038">
            <v>98.23</v>
          </cell>
          <cell r="E3038">
            <v>9.5500000000000007</v>
          </cell>
          <cell r="F3038">
            <v>107.78</v>
          </cell>
        </row>
        <row r="3039">
          <cell r="A3039" t="str">
            <v>462642</v>
          </cell>
          <cell r="B3039" t="str">
            <v>Joelho 45° em ferro fundido, predial SMU, DN= 100 mm</v>
          </cell>
          <cell r="C3039" t="str">
            <v>un</v>
          </cell>
          <cell r="D3039">
            <v>108.12</v>
          </cell>
          <cell r="E3039">
            <v>11.94</v>
          </cell>
          <cell r="F3039">
            <v>120.06</v>
          </cell>
        </row>
        <row r="3040">
          <cell r="A3040" t="str">
            <v>462643</v>
          </cell>
          <cell r="B3040" t="str">
            <v>Joelho 45° em ferro fundido, predial SMU, DN= 150 mm</v>
          </cell>
          <cell r="C3040" t="str">
            <v>un</v>
          </cell>
          <cell r="D3040">
            <v>193.20000000000002</v>
          </cell>
          <cell r="E3040">
            <v>11.94</v>
          </cell>
          <cell r="F3040">
            <v>205.14000000000001</v>
          </cell>
        </row>
        <row r="3041">
          <cell r="A3041" t="str">
            <v>462644</v>
          </cell>
          <cell r="B3041" t="str">
            <v>Joelho 45° em ferro fundido, predial SMU, DN= 200 mm</v>
          </cell>
          <cell r="C3041" t="str">
            <v>un</v>
          </cell>
          <cell r="D3041">
            <v>422.97</v>
          </cell>
          <cell r="E3041">
            <v>11.94</v>
          </cell>
          <cell r="F3041">
            <v>434.91</v>
          </cell>
        </row>
        <row r="3042">
          <cell r="A3042" t="str">
            <v>462646</v>
          </cell>
          <cell r="B3042" t="str">
            <v>Joelho 88° em ferro fundido, predial SMU, DN= 50 mm</v>
          </cell>
          <cell r="C3042" t="str">
            <v>un</v>
          </cell>
          <cell r="D3042">
            <v>93.850000000000009</v>
          </cell>
          <cell r="E3042">
            <v>9.5500000000000007</v>
          </cell>
          <cell r="F3042">
            <v>103.4</v>
          </cell>
        </row>
        <row r="3043">
          <cell r="A3043" t="str">
            <v>462647</v>
          </cell>
          <cell r="B3043" t="str">
            <v>Joelho 88° em ferro fundido, predial SMU, DN= 75 mm</v>
          </cell>
          <cell r="C3043" t="str">
            <v>un</v>
          </cell>
          <cell r="D3043">
            <v>98.23</v>
          </cell>
          <cell r="E3043">
            <v>9.5500000000000007</v>
          </cell>
          <cell r="F3043">
            <v>107.78</v>
          </cell>
        </row>
        <row r="3044">
          <cell r="A3044" t="str">
            <v>462648</v>
          </cell>
          <cell r="B3044" t="str">
            <v>Joelho 88° em ferro fundido, predial SMU, DN= 100 mm</v>
          </cell>
          <cell r="C3044" t="str">
            <v>un</v>
          </cell>
          <cell r="D3044">
            <v>108.12</v>
          </cell>
          <cell r="E3044">
            <v>11.94</v>
          </cell>
          <cell r="F3044">
            <v>120.06</v>
          </cell>
        </row>
        <row r="3045">
          <cell r="A3045" t="str">
            <v>462649</v>
          </cell>
          <cell r="B3045" t="str">
            <v>Joelho 88° em ferro fundido, predial SMU, DN= 150 mm</v>
          </cell>
          <cell r="C3045" t="str">
            <v>un</v>
          </cell>
          <cell r="D3045">
            <v>273.43</v>
          </cell>
          <cell r="E3045">
            <v>11.94</v>
          </cell>
          <cell r="F3045">
            <v>285.37</v>
          </cell>
        </row>
        <row r="3046">
          <cell r="A3046" t="str">
            <v>462650</v>
          </cell>
          <cell r="B3046" t="str">
            <v>Joelho 88° em ferro fundido, predial SMU - DN= 200 mm</v>
          </cell>
          <cell r="C3046" t="str">
            <v>un</v>
          </cell>
          <cell r="D3046">
            <v>423.47</v>
          </cell>
          <cell r="E3046">
            <v>11.94</v>
          </cell>
          <cell r="F3046">
            <v>435.41</v>
          </cell>
        </row>
        <row r="3047">
          <cell r="A3047" t="str">
            <v>462651</v>
          </cell>
          <cell r="B3047" t="str">
            <v>Junção 45° em ferro fundido, predial SMU, DN= 50 x 50 mm</v>
          </cell>
          <cell r="C3047" t="str">
            <v>un</v>
          </cell>
          <cell r="D3047">
            <v>138.26</v>
          </cell>
          <cell r="E3047">
            <v>9.5500000000000007</v>
          </cell>
          <cell r="F3047">
            <v>147.81</v>
          </cell>
        </row>
        <row r="3048">
          <cell r="A3048" t="str">
            <v>462652</v>
          </cell>
          <cell r="B3048" t="str">
            <v>Junção 45° em ferro fundido, predial SMU, DN= 75 x 75 mm</v>
          </cell>
          <cell r="C3048" t="str">
            <v>un</v>
          </cell>
          <cell r="D3048">
            <v>165.92000000000002</v>
          </cell>
          <cell r="E3048">
            <v>9.5500000000000007</v>
          </cell>
          <cell r="F3048">
            <v>175.47</v>
          </cell>
        </row>
        <row r="3049">
          <cell r="A3049" t="str">
            <v>462653</v>
          </cell>
          <cell r="B3049" t="str">
            <v>Junção 45° em ferro fundido, predial SMU, DN= 75 x 50 mm</v>
          </cell>
          <cell r="C3049" t="str">
            <v>un</v>
          </cell>
          <cell r="D3049">
            <v>155.75</v>
          </cell>
          <cell r="E3049">
            <v>9.5500000000000007</v>
          </cell>
          <cell r="F3049">
            <v>165.3</v>
          </cell>
        </row>
        <row r="3050">
          <cell r="A3050" t="str">
            <v>462654</v>
          </cell>
          <cell r="B3050" t="str">
            <v>Junção 45° em ferro fundido, predial SMU, DN= 100 x 75 mm</v>
          </cell>
          <cell r="C3050" t="str">
            <v>un</v>
          </cell>
          <cell r="D3050">
            <v>200.02</v>
          </cell>
          <cell r="E3050">
            <v>11.94</v>
          </cell>
          <cell r="F3050">
            <v>211.96</v>
          </cell>
        </row>
        <row r="3051">
          <cell r="A3051" t="str">
            <v>462655</v>
          </cell>
          <cell r="B3051" t="str">
            <v>Junção 45° em ferro fundido, predial SMU, DN= 100 x 100 mm</v>
          </cell>
          <cell r="C3051" t="str">
            <v>un</v>
          </cell>
          <cell r="D3051">
            <v>199.52</v>
          </cell>
          <cell r="E3051">
            <v>11.94</v>
          </cell>
          <cell r="F3051">
            <v>211.46</v>
          </cell>
        </row>
        <row r="3052">
          <cell r="A3052" t="str">
            <v>462656</v>
          </cell>
          <cell r="B3052" t="str">
            <v>Junção 45° em ferro fundido, predial SMU, DN= 150 x 150 mm</v>
          </cell>
          <cell r="C3052" t="str">
            <v>un</v>
          </cell>
          <cell r="D3052">
            <v>466.32</v>
          </cell>
          <cell r="E3052">
            <v>11.94</v>
          </cell>
          <cell r="F3052">
            <v>478.26</v>
          </cell>
        </row>
        <row r="3053">
          <cell r="A3053" t="str">
            <v>462660</v>
          </cell>
          <cell r="B3053" t="str">
            <v>Redução excêntrica em ferro fundido, predial SMU, DN= 75 x 50 mm</v>
          </cell>
          <cell r="C3053" t="str">
            <v>un</v>
          </cell>
          <cell r="D3053">
            <v>101.04</v>
          </cell>
          <cell r="E3053">
            <v>9.5500000000000007</v>
          </cell>
          <cell r="F3053">
            <v>110.59</v>
          </cell>
        </row>
        <row r="3054">
          <cell r="A3054" t="str">
            <v>462661</v>
          </cell>
          <cell r="B3054" t="str">
            <v>Redução excêntrica em ferro fundido, predial SMU, DN= 100 x 75 mm</v>
          </cell>
          <cell r="C3054" t="str">
            <v>un</v>
          </cell>
          <cell r="D3054">
            <v>125.19</v>
          </cell>
          <cell r="E3054">
            <v>11.94</v>
          </cell>
          <cell r="F3054">
            <v>137.13</v>
          </cell>
        </row>
        <row r="3055">
          <cell r="A3055" t="str">
            <v>462662</v>
          </cell>
          <cell r="B3055" t="str">
            <v>Redução excêntrica em ferro fundido, predial SMU, DN= 150 x 100 mm</v>
          </cell>
          <cell r="C3055" t="str">
            <v>un</v>
          </cell>
          <cell r="D3055">
            <v>191.45000000000002</v>
          </cell>
          <cell r="E3055">
            <v>11.94</v>
          </cell>
          <cell r="F3055">
            <v>203.39000000000001</v>
          </cell>
        </row>
        <row r="3056">
          <cell r="A3056" t="str">
            <v>462663</v>
          </cell>
          <cell r="B3056" t="str">
            <v>Redução excêntrica em ferro fundido, predial SMU, DN= 150 x 75 mm</v>
          </cell>
          <cell r="C3056" t="str">
            <v>un</v>
          </cell>
          <cell r="D3056">
            <v>192.02</v>
          </cell>
          <cell r="E3056">
            <v>11.94</v>
          </cell>
          <cell r="F3056">
            <v>203.96</v>
          </cell>
        </row>
        <row r="3057">
          <cell r="A3057" t="str">
            <v>462664</v>
          </cell>
          <cell r="B3057" t="str">
            <v>Redução excêntrica em ferro fundido, predial SMU, DN= 200 x 150 mm</v>
          </cell>
          <cell r="C3057" t="str">
            <v>un</v>
          </cell>
          <cell r="D3057">
            <v>371.48</v>
          </cell>
          <cell r="E3057">
            <v>11.94</v>
          </cell>
          <cell r="F3057">
            <v>383.42</v>
          </cell>
        </row>
        <row r="3058">
          <cell r="A3058" t="str">
            <v>462670</v>
          </cell>
          <cell r="B3058" t="str">
            <v>Te de visita em ferro fundido, predial SMU, DN= 75 mm</v>
          </cell>
          <cell r="C3058" t="str">
            <v>un</v>
          </cell>
          <cell r="D3058">
            <v>331.36</v>
          </cell>
          <cell r="E3058">
            <v>9.5500000000000007</v>
          </cell>
          <cell r="F3058">
            <v>340.91</v>
          </cell>
        </row>
        <row r="3059">
          <cell r="A3059" t="str">
            <v>462671</v>
          </cell>
          <cell r="B3059" t="str">
            <v>Te de visita em ferro fundido, predial SMU, DN= 100 x 100 mm</v>
          </cell>
          <cell r="C3059" t="str">
            <v>un</v>
          </cell>
          <cell r="D3059">
            <v>405.94</v>
          </cell>
          <cell r="E3059">
            <v>11.94</v>
          </cell>
          <cell r="F3059">
            <v>417.88</v>
          </cell>
        </row>
        <row r="3060">
          <cell r="A3060" t="str">
            <v>462680</v>
          </cell>
          <cell r="B3060" t="str">
            <v>Abraçadeira dentada para travamento em aço inoxidável, com parafuso de aço zincado, para tubo em ferro fundido predial SMU, DN= 50 mm</v>
          </cell>
          <cell r="C3060" t="str">
            <v>un</v>
          </cell>
          <cell r="D3060">
            <v>234.79</v>
          </cell>
          <cell r="E3060">
            <v>9.5500000000000007</v>
          </cell>
          <cell r="F3060">
            <v>244.34</v>
          </cell>
        </row>
        <row r="3061">
          <cell r="A3061" t="str">
            <v>462681</v>
          </cell>
          <cell r="B3061" t="str">
            <v>Abraçadeira dentada para travamento em aço inoxidável, com parafuso de aço zincado, para tubo em ferro fundido predial SMU, DN= 75 mm</v>
          </cell>
          <cell r="C3061" t="str">
            <v>un</v>
          </cell>
          <cell r="D3061">
            <v>254.17000000000002</v>
          </cell>
          <cell r="E3061">
            <v>9.5500000000000007</v>
          </cell>
          <cell r="F3061">
            <v>263.72000000000003</v>
          </cell>
        </row>
        <row r="3062">
          <cell r="A3062" t="str">
            <v>462682</v>
          </cell>
          <cell r="B3062" t="str">
            <v>Abraçadeira dentada para travamento em aço inoxidável, com parafuso de aço zincado, para tubo em ferro fundido predial SMU, DN= 100 mm</v>
          </cell>
          <cell r="C3062" t="str">
            <v>un</v>
          </cell>
          <cell r="D3062">
            <v>298.41000000000003</v>
          </cell>
          <cell r="E3062">
            <v>11.94</v>
          </cell>
          <cell r="F3062">
            <v>310.35000000000002</v>
          </cell>
        </row>
        <row r="3063">
          <cell r="A3063" t="str">
            <v>462683</v>
          </cell>
          <cell r="B3063" t="str">
            <v>Abraçadeira dentada para travamento em aço inoxidável, com parafuso de aço zincado, para tubo em ferro fundido predial SMU, DN= 150 mm</v>
          </cell>
          <cell r="C3063" t="str">
            <v>un</v>
          </cell>
          <cell r="D3063">
            <v>404.63</v>
          </cell>
          <cell r="E3063">
            <v>11.94</v>
          </cell>
          <cell r="F3063">
            <v>416.57</v>
          </cell>
        </row>
        <row r="3064">
          <cell r="A3064" t="str">
            <v>462684</v>
          </cell>
          <cell r="B3064" t="str">
            <v>Tampão simples em ferro fundido, predial SMU, DN= 150 mm</v>
          </cell>
          <cell r="C3064" t="str">
            <v>un</v>
          </cell>
          <cell r="D3064">
            <v>168.24</v>
          </cell>
          <cell r="E3064">
            <v>11.94</v>
          </cell>
          <cell r="F3064">
            <v>180.18</v>
          </cell>
        </row>
        <row r="3065">
          <cell r="A3065" t="str">
            <v>462705</v>
          </cell>
          <cell r="B3065" t="str">
            <v>Tubo de cobre flexível, DN= 4,76 mm (3/16´), inclusive conexões</v>
          </cell>
          <cell r="C3065" t="str">
            <v>m</v>
          </cell>
          <cell r="D3065">
            <v>3.98</v>
          </cell>
          <cell r="E3065">
            <v>3.94</v>
          </cell>
          <cell r="F3065">
            <v>7.92</v>
          </cell>
        </row>
        <row r="3066">
          <cell r="A3066" t="str">
            <v>462706</v>
          </cell>
          <cell r="B3066" t="str">
            <v>Tubo de cobre flexível, DN= 6,35 mm (1/4´), inclusive conexões</v>
          </cell>
          <cell r="C3066" t="str">
            <v>m</v>
          </cell>
          <cell r="D3066">
            <v>5.75</v>
          </cell>
          <cell r="E3066">
            <v>3.94</v>
          </cell>
          <cell r="F3066">
            <v>9.69</v>
          </cell>
        </row>
        <row r="3067">
          <cell r="A3067" t="str">
            <v>462707</v>
          </cell>
          <cell r="B3067" t="str">
            <v>Tubo de cobre flexível, DN= 7,94 mm (5/16´), inclusive conexões</v>
          </cell>
          <cell r="C3067" t="str">
            <v>m</v>
          </cell>
          <cell r="D3067">
            <v>7.3500000000000005</v>
          </cell>
          <cell r="E3067">
            <v>3.94</v>
          </cell>
          <cell r="F3067">
            <v>11.290000000000001</v>
          </cell>
        </row>
        <row r="3068">
          <cell r="A3068" t="str">
            <v>462708</v>
          </cell>
          <cell r="B3068" t="str">
            <v>Tubo de cobre flexível, DN= 9,52 mm (3/8´), inclusive conexões</v>
          </cell>
          <cell r="C3068" t="str">
            <v>m</v>
          </cell>
          <cell r="D3068">
            <v>8.7200000000000006</v>
          </cell>
          <cell r="E3068">
            <v>5.97</v>
          </cell>
          <cell r="F3068">
            <v>14.69</v>
          </cell>
        </row>
        <row r="3069">
          <cell r="A3069" t="str">
            <v>462709</v>
          </cell>
          <cell r="B3069" t="str">
            <v>Tubo de cobre flexível, DN= 12,70 mm (1/2´), inclusive conexões</v>
          </cell>
          <cell r="C3069" t="str">
            <v>m</v>
          </cell>
          <cell r="D3069">
            <v>12.13</v>
          </cell>
          <cell r="E3069">
            <v>5.97</v>
          </cell>
          <cell r="F3069">
            <v>18.100000000000001</v>
          </cell>
        </row>
        <row r="3070">
          <cell r="A3070" t="str">
            <v>462710</v>
          </cell>
          <cell r="B3070" t="str">
            <v>Tubo de cobre flexível, DN= 15,87 mm (5/8´), inclusive conexões</v>
          </cell>
          <cell r="C3070" t="str">
            <v>m</v>
          </cell>
          <cell r="D3070">
            <v>15.120000000000001</v>
          </cell>
          <cell r="E3070">
            <v>5.97</v>
          </cell>
          <cell r="F3070">
            <v>21.09</v>
          </cell>
        </row>
        <row r="3071">
          <cell r="A3071" t="str">
            <v>462711</v>
          </cell>
          <cell r="B3071" t="str">
            <v>Tubo de cobre flexível, DN= 19,05 mm (3/4´), inclusive conexões</v>
          </cell>
          <cell r="C3071" t="str">
            <v>m</v>
          </cell>
          <cell r="D3071">
            <v>18.100000000000001</v>
          </cell>
          <cell r="E3071">
            <v>5.97</v>
          </cell>
          <cell r="F3071">
            <v>24.07</v>
          </cell>
        </row>
        <row r="3072">
          <cell r="A3072" t="str">
            <v>470101</v>
          </cell>
          <cell r="B3072" t="str">
            <v>Registro de gaveta em latão fundido sem acabamento, DN= 1/2´</v>
          </cell>
          <cell r="C3072" t="str">
            <v>un</v>
          </cell>
          <cell r="D3072">
            <v>19.88</v>
          </cell>
          <cell r="E3072">
            <v>10.75</v>
          </cell>
          <cell r="F3072">
            <v>30.63</v>
          </cell>
        </row>
        <row r="3073">
          <cell r="A3073" t="str">
            <v>470102</v>
          </cell>
          <cell r="B3073" t="str">
            <v>Registro de gaveta em latão fundido sem acabamento, DN= 3/4´</v>
          </cell>
          <cell r="C3073" t="str">
            <v>un</v>
          </cell>
          <cell r="D3073">
            <v>21.85</v>
          </cell>
          <cell r="E3073">
            <v>14.33</v>
          </cell>
          <cell r="F3073">
            <v>36.18</v>
          </cell>
        </row>
        <row r="3074">
          <cell r="A3074" t="str">
            <v>470103</v>
          </cell>
          <cell r="B3074" t="str">
            <v>Registro de gaveta em latão fundido sem acabamento, DN= 1´</v>
          </cell>
          <cell r="C3074" t="str">
            <v>un</v>
          </cell>
          <cell r="D3074">
            <v>30.44</v>
          </cell>
          <cell r="E3074">
            <v>17.91</v>
          </cell>
          <cell r="F3074">
            <v>48.35</v>
          </cell>
        </row>
        <row r="3075">
          <cell r="A3075" t="str">
            <v>470104</v>
          </cell>
          <cell r="B3075" t="str">
            <v>Registro de gaveta em latão fundido sem acabamento, DN= 1 1/4´</v>
          </cell>
          <cell r="C3075" t="str">
            <v>un</v>
          </cell>
          <cell r="D3075">
            <v>43.7</v>
          </cell>
          <cell r="E3075">
            <v>21.490000000000002</v>
          </cell>
          <cell r="F3075">
            <v>65.19</v>
          </cell>
        </row>
        <row r="3076">
          <cell r="A3076" t="str">
            <v>470105</v>
          </cell>
          <cell r="B3076" t="str">
            <v>Registro de gaveta em latão fundido sem acabamento, DN= 1 1/2´</v>
          </cell>
          <cell r="C3076" t="str">
            <v>un</v>
          </cell>
          <cell r="D3076">
            <v>56.4</v>
          </cell>
          <cell r="E3076">
            <v>23.88</v>
          </cell>
          <cell r="F3076">
            <v>80.28</v>
          </cell>
        </row>
        <row r="3077">
          <cell r="A3077" t="str">
            <v>470106</v>
          </cell>
          <cell r="B3077" t="str">
            <v>Registro de gaveta em latão fundido sem acabamento, DN= 2´</v>
          </cell>
          <cell r="C3077" t="str">
            <v>un</v>
          </cell>
          <cell r="D3077">
            <v>79.709999999999994</v>
          </cell>
          <cell r="E3077">
            <v>29.85</v>
          </cell>
          <cell r="F3077">
            <v>109.56</v>
          </cell>
        </row>
        <row r="3078">
          <cell r="A3078" t="str">
            <v>470107</v>
          </cell>
          <cell r="B3078" t="str">
            <v>Registro de gaveta em latão fundido sem acabamento, DN= 2 1/2´</v>
          </cell>
          <cell r="C3078" t="str">
            <v>un</v>
          </cell>
          <cell r="D3078">
            <v>191.62</v>
          </cell>
          <cell r="E3078">
            <v>35.82</v>
          </cell>
          <cell r="F3078">
            <v>227.44</v>
          </cell>
        </row>
        <row r="3079">
          <cell r="A3079" t="str">
            <v>470108</v>
          </cell>
          <cell r="B3079" t="str">
            <v>Registro de gaveta em latão fundido sem acabamento, DN= 3´</v>
          </cell>
          <cell r="C3079" t="str">
            <v>un</v>
          </cell>
          <cell r="D3079">
            <v>304.7</v>
          </cell>
          <cell r="E3079">
            <v>47.76</v>
          </cell>
          <cell r="F3079">
            <v>352.46</v>
          </cell>
        </row>
        <row r="3080">
          <cell r="A3080" t="str">
            <v>470109</v>
          </cell>
          <cell r="B3080" t="str">
            <v>Registro de gaveta em latão fundido sem acabamento, DN= 4´</v>
          </cell>
          <cell r="C3080" t="str">
            <v>un</v>
          </cell>
          <cell r="D3080">
            <v>514.15</v>
          </cell>
          <cell r="E3080">
            <v>71.64</v>
          </cell>
          <cell r="F3080">
            <v>585.79</v>
          </cell>
        </row>
        <row r="3081">
          <cell r="A3081" t="str">
            <v>470113</v>
          </cell>
          <cell r="B3081" t="str">
            <v>Registro de pressão em latão fundido sem acabamento, DN= 3/4´</v>
          </cell>
          <cell r="C3081" t="str">
            <v>un</v>
          </cell>
          <cell r="D3081">
            <v>25.62</v>
          </cell>
          <cell r="E3081">
            <v>14.33</v>
          </cell>
          <cell r="F3081">
            <v>39.950000000000003</v>
          </cell>
        </row>
        <row r="3082">
          <cell r="A3082" t="str">
            <v>470117</v>
          </cell>
          <cell r="B3082" t="str">
            <v>Válvula de esfera monobloco em latão fundido passagem plena, acionamento com alavanca, DN= 1/2´</v>
          </cell>
          <cell r="C3082" t="str">
            <v>un</v>
          </cell>
          <cell r="D3082">
            <v>9.19</v>
          </cell>
          <cell r="E3082">
            <v>10.75</v>
          </cell>
          <cell r="F3082">
            <v>19.940000000000001</v>
          </cell>
        </row>
        <row r="3083">
          <cell r="A3083" t="str">
            <v>470118</v>
          </cell>
          <cell r="B3083" t="str">
            <v>Válvula de esfera monobloco em latão fundido passagem plena, acionamento com alavanca, DN= 3/4´</v>
          </cell>
          <cell r="C3083" t="str">
            <v>un</v>
          </cell>
          <cell r="D3083">
            <v>20.580000000000002</v>
          </cell>
          <cell r="E3083">
            <v>10.75</v>
          </cell>
          <cell r="F3083">
            <v>31.330000000000002</v>
          </cell>
        </row>
        <row r="3084">
          <cell r="A3084" t="str">
            <v>470119</v>
          </cell>
          <cell r="B3084" t="str">
            <v>Válvula de esfera monobloco em latão fundido passagem plena, acionamento com alavanca, DN= 1´</v>
          </cell>
          <cell r="C3084" t="str">
            <v>un</v>
          </cell>
          <cell r="D3084">
            <v>20.260000000000002</v>
          </cell>
          <cell r="E3084">
            <v>10.75</v>
          </cell>
          <cell r="F3084">
            <v>31.01</v>
          </cell>
        </row>
        <row r="3085">
          <cell r="A3085" t="str">
            <v>470120</v>
          </cell>
          <cell r="B3085" t="str">
            <v>Válvula de esfera tripartida em latão fundido, classe 150 libras para gás e 300 libras para líquidos e fluidos, DN= 1´</v>
          </cell>
          <cell r="C3085" t="str">
            <v>un</v>
          </cell>
          <cell r="D3085">
            <v>92.63</v>
          </cell>
          <cell r="E3085">
            <v>16.72</v>
          </cell>
          <cell r="F3085">
            <v>109.35000000000001</v>
          </cell>
        </row>
        <row r="3086">
          <cell r="A3086" t="str">
            <v>470121</v>
          </cell>
          <cell r="B3086" t="str">
            <v>Válvula de esfera monobloco em latão fundido passagem plena, acionamento com alavanca, DN= 2´</v>
          </cell>
          <cell r="C3086" t="str">
            <v>un</v>
          </cell>
          <cell r="D3086">
            <v>85.600000000000009</v>
          </cell>
          <cell r="E3086">
            <v>10.75</v>
          </cell>
          <cell r="F3086">
            <v>96.350000000000009</v>
          </cell>
        </row>
        <row r="3087">
          <cell r="A3087" t="str">
            <v>470122</v>
          </cell>
          <cell r="B3087" t="str">
            <v>Válvula de esfera monobloco em latão fundido passagem plena, acionamento com alavanca, DN= 4´</v>
          </cell>
          <cell r="C3087" t="str">
            <v>un</v>
          </cell>
          <cell r="D3087">
            <v>363.26</v>
          </cell>
          <cell r="E3087">
            <v>23.88</v>
          </cell>
          <cell r="F3087">
            <v>387.14</v>
          </cell>
        </row>
        <row r="3088">
          <cell r="A3088" t="str">
            <v>470201</v>
          </cell>
          <cell r="B3088" t="str">
            <v>Registro de gaveta em latão fundido cromado com canopla, DN= 1/2´ - linha especial</v>
          </cell>
          <cell r="C3088" t="str">
            <v>un</v>
          </cell>
          <cell r="D3088">
            <v>46.300000000000004</v>
          </cell>
          <cell r="E3088">
            <v>10.75</v>
          </cell>
          <cell r="F3088">
            <v>57.050000000000004</v>
          </cell>
        </row>
        <row r="3089">
          <cell r="A3089" t="str">
            <v>470202</v>
          </cell>
          <cell r="B3089" t="str">
            <v>Registro de gaveta em latão fundido cromado com canopla, DN= 3/4´ - linha especial</v>
          </cell>
          <cell r="C3089" t="str">
            <v>un</v>
          </cell>
          <cell r="D3089">
            <v>52.230000000000004</v>
          </cell>
          <cell r="E3089">
            <v>10.75</v>
          </cell>
          <cell r="F3089">
            <v>62.980000000000004</v>
          </cell>
        </row>
        <row r="3090">
          <cell r="A3090" t="str">
            <v>470203</v>
          </cell>
          <cell r="B3090" t="str">
            <v>Registro de gaveta em latão fundido cromado com canopla, DN= 1´ - linha especial</v>
          </cell>
          <cell r="C3090" t="str">
            <v>un</v>
          </cell>
          <cell r="D3090">
            <v>62.81</v>
          </cell>
          <cell r="E3090">
            <v>10.75</v>
          </cell>
          <cell r="F3090">
            <v>73.56</v>
          </cell>
        </row>
        <row r="3091">
          <cell r="A3091" t="str">
            <v>470204</v>
          </cell>
          <cell r="B3091" t="str">
            <v>Registro de gaveta em latão fundido cromado com canopla, DN= 1 1/4´ - linha especial</v>
          </cell>
          <cell r="C3091" t="str">
            <v>un</v>
          </cell>
          <cell r="D3091">
            <v>86.05</v>
          </cell>
          <cell r="E3091">
            <v>10.75</v>
          </cell>
          <cell r="F3091">
            <v>96.8</v>
          </cell>
        </row>
        <row r="3092">
          <cell r="A3092" t="str">
            <v>470205</v>
          </cell>
          <cell r="B3092" t="str">
            <v>Registro de gaveta em latão fundido cromado com canopla, DN= 1 1/2´ - linha especial</v>
          </cell>
          <cell r="C3092" t="str">
            <v>un</v>
          </cell>
          <cell r="D3092">
            <v>95.570000000000007</v>
          </cell>
          <cell r="E3092">
            <v>10.75</v>
          </cell>
          <cell r="F3092">
            <v>106.32000000000001</v>
          </cell>
        </row>
        <row r="3093">
          <cell r="A3093" t="str">
            <v>470210</v>
          </cell>
          <cell r="B3093" t="str">
            <v>Registro de pressão em latão fundido cromado com canopla, DN= 1/2´ - linha especial</v>
          </cell>
          <cell r="C3093" t="str">
            <v>un</v>
          </cell>
          <cell r="D3093">
            <v>50.09</v>
          </cell>
          <cell r="E3093">
            <v>10.75</v>
          </cell>
          <cell r="F3093">
            <v>60.84</v>
          </cell>
        </row>
        <row r="3094">
          <cell r="A3094" t="str">
            <v>470211</v>
          </cell>
          <cell r="B3094" t="str">
            <v>Registro de pressão em latão fundido cromado com canopla, DN= 3/4´ - linha especial</v>
          </cell>
          <cell r="C3094" t="str">
            <v>un</v>
          </cell>
          <cell r="D3094">
            <v>55.02</v>
          </cell>
          <cell r="E3094">
            <v>10.75</v>
          </cell>
          <cell r="F3094">
            <v>65.77</v>
          </cell>
        </row>
        <row r="3095">
          <cell r="A3095" t="str">
            <v>470220</v>
          </cell>
          <cell r="B3095" t="str">
            <v>Registro regulador de vazão para chuveiro e ducha em latão cromado com canopla, DN= 1/2´</v>
          </cell>
          <cell r="C3095" t="str">
            <v>un</v>
          </cell>
          <cell r="D3095">
            <v>40.69</v>
          </cell>
          <cell r="E3095">
            <v>10.75</v>
          </cell>
          <cell r="F3095">
            <v>51.44</v>
          </cell>
        </row>
        <row r="3096">
          <cell r="A3096" t="str">
            <v>470221</v>
          </cell>
          <cell r="B3096" t="str">
            <v>Registro regulador de vazão para torneira, misturador e bidê, em latão cromado com canopla, DN= 1/2´</v>
          </cell>
          <cell r="C3096" t="str">
            <v>un</v>
          </cell>
          <cell r="D3096">
            <v>54.36</v>
          </cell>
          <cell r="E3096">
            <v>10.75</v>
          </cell>
          <cell r="F3096">
            <v>65.11</v>
          </cell>
        </row>
        <row r="3097">
          <cell r="A3097" t="str">
            <v>470402</v>
          </cell>
          <cell r="B3097" t="str">
            <v>Válvula de descarga com registro próprio, duplo acionamento limitador de fluxo, DN= 1 1/4´</v>
          </cell>
          <cell r="C3097" t="str">
            <v>un</v>
          </cell>
          <cell r="D3097">
            <v>186.54</v>
          </cell>
          <cell r="E3097">
            <v>35.82</v>
          </cell>
          <cell r="F3097">
            <v>222.36</v>
          </cell>
        </row>
        <row r="3098">
          <cell r="A3098" t="str">
            <v>470403</v>
          </cell>
          <cell r="B3098" t="str">
            <v>Válvula de descarga com registro próprio, DN= 1 1/4´</v>
          </cell>
          <cell r="C3098" t="str">
            <v>un</v>
          </cell>
          <cell r="D3098">
            <v>140.43</v>
          </cell>
          <cell r="E3098">
            <v>35.82</v>
          </cell>
          <cell r="F3098">
            <v>176.25</v>
          </cell>
        </row>
        <row r="3099">
          <cell r="A3099" t="str">
            <v>470404</v>
          </cell>
          <cell r="B3099" t="str">
            <v>Válvula de descarga com registro próprio, DN= 1 1/2´</v>
          </cell>
          <cell r="C3099" t="str">
            <v>un</v>
          </cell>
          <cell r="D3099">
            <v>138.61000000000001</v>
          </cell>
          <cell r="E3099">
            <v>35.82</v>
          </cell>
          <cell r="F3099">
            <v>174.43</v>
          </cell>
        </row>
        <row r="3100">
          <cell r="A3100" t="str">
            <v>470405</v>
          </cell>
          <cell r="B3100" t="str">
            <v>Válvula de descarga antivandalismo, DN= 1 1/2´</v>
          </cell>
          <cell r="C3100" t="str">
            <v>un</v>
          </cell>
          <cell r="D3100">
            <v>213.71</v>
          </cell>
          <cell r="E3100">
            <v>35.82</v>
          </cell>
          <cell r="F3100">
            <v>249.53</v>
          </cell>
        </row>
        <row r="3101">
          <cell r="A3101" t="str">
            <v>470408</v>
          </cell>
          <cell r="B3101" t="str">
            <v>Válvula de descarga externa, tipo alavanca com registro próprio, DN= 1 1/4´ e DN= 1 1/2´</v>
          </cell>
          <cell r="C3101" t="str">
            <v>un</v>
          </cell>
          <cell r="D3101">
            <v>340.92</v>
          </cell>
          <cell r="E3101">
            <v>35.82</v>
          </cell>
          <cell r="F3101">
            <v>376.74</v>
          </cell>
        </row>
        <row r="3102">
          <cell r="A3102" t="str">
            <v>470409</v>
          </cell>
          <cell r="B3102" t="str">
            <v>Válvula de mictório antivandalismo, DN= 3/4´</v>
          </cell>
          <cell r="C3102" t="str">
            <v>un</v>
          </cell>
          <cell r="D3102">
            <v>255.20000000000002</v>
          </cell>
          <cell r="E3102">
            <v>14.33</v>
          </cell>
          <cell r="F3102">
            <v>269.52999999999997</v>
          </cell>
        </row>
        <row r="3103">
          <cell r="A3103" t="str">
            <v>470410</v>
          </cell>
          <cell r="B3103" t="str">
            <v>Válvula de mictório padrão, vazão automática, DN= 3/4´</v>
          </cell>
          <cell r="C3103" t="str">
            <v>un</v>
          </cell>
          <cell r="D3103">
            <v>172.68</v>
          </cell>
          <cell r="E3103">
            <v>14.33</v>
          </cell>
          <cell r="F3103">
            <v>187.01</v>
          </cell>
        </row>
        <row r="3104">
          <cell r="A3104" t="str">
            <v>470411</v>
          </cell>
          <cell r="B3104" t="str">
            <v>Válvula de acionamento hidromecânico para piso</v>
          </cell>
          <cell r="C3104" t="str">
            <v>un</v>
          </cell>
          <cell r="D3104">
            <v>535.4</v>
          </cell>
          <cell r="E3104">
            <v>35.82</v>
          </cell>
          <cell r="F3104">
            <v>571.22</v>
          </cell>
        </row>
        <row r="3105">
          <cell r="A3105" t="str">
            <v>470412</v>
          </cell>
          <cell r="B3105" t="str">
            <v>Válvula de acionamento hidromecânico para ducha, em latão cromado, DN= 3/4´</v>
          </cell>
          <cell r="C3105" t="str">
            <v>un</v>
          </cell>
          <cell r="D3105">
            <v>265.77</v>
          </cell>
          <cell r="E3105">
            <v>10.75</v>
          </cell>
          <cell r="F3105">
            <v>276.52</v>
          </cell>
        </row>
        <row r="3106">
          <cell r="A3106" t="str">
            <v>470418</v>
          </cell>
          <cell r="B3106" t="str">
            <v>Válvula de descarga com registro próprio, duplo acionamento limitador de fluxo, DN = 1 1/2´</v>
          </cell>
          <cell r="C3106" t="str">
            <v>un</v>
          </cell>
          <cell r="D3106">
            <v>161.93</v>
          </cell>
          <cell r="E3106">
            <v>35.82</v>
          </cell>
          <cell r="F3106">
            <v>197.75</v>
          </cell>
        </row>
        <row r="3107">
          <cell r="A3107" t="str">
            <v>470501</v>
          </cell>
          <cell r="B3107" t="str">
            <v>Válvula de retenção horizontal em bronze, DN= 3/4´</v>
          </cell>
          <cell r="C3107" t="str">
            <v>un</v>
          </cell>
          <cell r="D3107">
            <v>46.06</v>
          </cell>
          <cell r="E3107">
            <v>10.75</v>
          </cell>
          <cell r="F3107">
            <v>56.81</v>
          </cell>
        </row>
        <row r="3108">
          <cell r="A3108" t="str">
            <v>470502</v>
          </cell>
          <cell r="B3108" t="str">
            <v>Válvula de retenção horizontal em bronze, DN= 1´</v>
          </cell>
          <cell r="C3108" t="str">
            <v>un</v>
          </cell>
          <cell r="D3108">
            <v>56.03</v>
          </cell>
          <cell r="E3108">
            <v>10.75</v>
          </cell>
          <cell r="F3108">
            <v>66.78</v>
          </cell>
        </row>
        <row r="3109">
          <cell r="A3109" t="str">
            <v>470503</v>
          </cell>
          <cell r="B3109" t="str">
            <v>Válvula de retenção horizontal em bronze, DN= 1 1/4´</v>
          </cell>
          <cell r="C3109" t="str">
            <v>un</v>
          </cell>
          <cell r="D3109">
            <v>75.180000000000007</v>
          </cell>
          <cell r="E3109">
            <v>10.75</v>
          </cell>
          <cell r="F3109">
            <v>85.93</v>
          </cell>
        </row>
        <row r="3110">
          <cell r="A3110" t="str">
            <v>470504</v>
          </cell>
          <cell r="B3110" t="str">
            <v>Válvula de retenção horizontal em bronze, DN= 1 1/2´</v>
          </cell>
          <cell r="C3110" t="str">
            <v>un</v>
          </cell>
          <cell r="D3110">
            <v>88.06</v>
          </cell>
          <cell r="E3110">
            <v>10.75</v>
          </cell>
          <cell r="F3110">
            <v>98.81</v>
          </cell>
        </row>
        <row r="3111">
          <cell r="A3111" t="str">
            <v>470505</v>
          </cell>
          <cell r="B3111" t="str">
            <v>Válvula de retenção horizontal em bronze, DN= 2´</v>
          </cell>
          <cell r="C3111" t="str">
            <v>un</v>
          </cell>
          <cell r="D3111">
            <v>127.79</v>
          </cell>
          <cell r="E3111">
            <v>10.75</v>
          </cell>
          <cell r="F3111">
            <v>138.54</v>
          </cell>
        </row>
        <row r="3112">
          <cell r="A3112" t="str">
            <v>470506</v>
          </cell>
          <cell r="B3112" t="str">
            <v>Válvula de retenção horizontal em bronze, DN= 2 1/2´</v>
          </cell>
          <cell r="C3112" t="str">
            <v>un</v>
          </cell>
          <cell r="D3112">
            <v>216.88</v>
          </cell>
          <cell r="E3112">
            <v>10.75</v>
          </cell>
          <cell r="F3112">
            <v>227.63</v>
          </cell>
        </row>
        <row r="3113">
          <cell r="A3113" t="str">
            <v>470507</v>
          </cell>
          <cell r="B3113" t="str">
            <v>Válvula de retenção horizontal em bronze, DN= 3´</v>
          </cell>
          <cell r="C3113" t="str">
            <v>un</v>
          </cell>
          <cell r="D3113">
            <v>248.45000000000002</v>
          </cell>
          <cell r="E3113">
            <v>10.75</v>
          </cell>
          <cell r="F3113">
            <v>259.2</v>
          </cell>
        </row>
        <row r="3114">
          <cell r="A3114" t="str">
            <v>470508</v>
          </cell>
          <cell r="B3114" t="str">
            <v>Válvula de retenção horizontal em bronze, DN= 4´</v>
          </cell>
          <cell r="C3114" t="str">
            <v>un</v>
          </cell>
          <cell r="D3114">
            <v>450.47</v>
          </cell>
          <cell r="E3114">
            <v>14.33</v>
          </cell>
          <cell r="F3114">
            <v>464.8</v>
          </cell>
        </row>
        <row r="3115">
          <cell r="A3115" t="str">
            <v>470509</v>
          </cell>
          <cell r="B3115" t="str">
            <v>Válvula de retenção vertical em bronze, DN= 3/4´</v>
          </cell>
          <cell r="C3115" t="str">
            <v>un</v>
          </cell>
          <cell r="D3115">
            <v>35.54</v>
          </cell>
          <cell r="E3115">
            <v>10.75</v>
          </cell>
          <cell r="F3115">
            <v>46.29</v>
          </cell>
        </row>
        <row r="3116">
          <cell r="A3116" t="str">
            <v>470510</v>
          </cell>
          <cell r="B3116" t="str">
            <v>Válvula de retenção vertical em bronze, DN= 1´</v>
          </cell>
          <cell r="C3116" t="str">
            <v>un</v>
          </cell>
          <cell r="D3116">
            <v>41.37</v>
          </cell>
          <cell r="E3116">
            <v>10.75</v>
          </cell>
          <cell r="F3116">
            <v>52.120000000000005</v>
          </cell>
        </row>
        <row r="3117">
          <cell r="A3117" t="str">
            <v>470511</v>
          </cell>
          <cell r="B3117" t="str">
            <v>Válvula de retenção vertical em bronze, DN= 1 1/4´</v>
          </cell>
          <cell r="C3117" t="str">
            <v>un</v>
          </cell>
          <cell r="D3117">
            <v>57.57</v>
          </cell>
          <cell r="E3117">
            <v>10.75</v>
          </cell>
          <cell r="F3117">
            <v>68.319999999999993</v>
          </cell>
        </row>
        <row r="3118">
          <cell r="A3118" t="str">
            <v>470512</v>
          </cell>
          <cell r="B3118" t="str">
            <v>Válvula de retenção vertical em bronze, DN= 1 1/2´</v>
          </cell>
          <cell r="C3118" t="str">
            <v>un</v>
          </cell>
          <cell r="D3118">
            <v>70.33</v>
          </cell>
          <cell r="E3118">
            <v>10.75</v>
          </cell>
          <cell r="F3118">
            <v>81.08</v>
          </cell>
        </row>
        <row r="3119">
          <cell r="A3119" t="str">
            <v>470513</v>
          </cell>
          <cell r="B3119" t="str">
            <v>Válvula de retenção vertical em bronze, DN= 2´</v>
          </cell>
          <cell r="C3119" t="str">
            <v>un</v>
          </cell>
          <cell r="D3119">
            <v>100</v>
          </cell>
          <cell r="E3119">
            <v>10.75</v>
          </cell>
          <cell r="F3119">
            <v>110.75</v>
          </cell>
        </row>
        <row r="3120">
          <cell r="A3120" t="str">
            <v>470514</v>
          </cell>
          <cell r="B3120" t="str">
            <v>Válvula de retenção vertical em bronze, DN= 2 1/2´</v>
          </cell>
          <cell r="C3120" t="str">
            <v>un</v>
          </cell>
          <cell r="D3120">
            <v>168.71</v>
          </cell>
          <cell r="E3120">
            <v>10.75</v>
          </cell>
          <cell r="F3120">
            <v>179.46</v>
          </cell>
        </row>
        <row r="3121">
          <cell r="A3121" t="str">
            <v>470515</v>
          </cell>
          <cell r="B3121" t="str">
            <v>Válvula de retenção vertical em bronze, DN= 3´</v>
          </cell>
          <cell r="C3121" t="str">
            <v>un</v>
          </cell>
          <cell r="D3121">
            <v>254</v>
          </cell>
          <cell r="E3121">
            <v>10.75</v>
          </cell>
          <cell r="F3121">
            <v>264.75</v>
          </cell>
        </row>
        <row r="3122">
          <cell r="A3122" t="str">
            <v>470516</v>
          </cell>
          <cell r="B3122" t="str">
            <v>Válvula de retenção vertical em bronze, DN= 4´</v>
          </cell>
          <cell r="C3122" t="str">
            <v>un</v>
          </cell>
          <cell r="D3122">
            <v>419.22</v>
          </cell>
          <cell r="E3122">
            <v>14.33</v>
          </cell>
          <cell r="F3122">
            <v>433.55</v>
          </cell>
        </row>
        <row r="3123">
          <cell r="A3123" t="str">
            <v>470517</v>
          </cell>
          <cell r="B3123" t="str">
            <v>Válvula de retenção de pé com crivo em bronze, DN= 1´</v>
          </cell>
          <cell r="C3123" t="str">
            <v>un</v>
          </cell>
          <cell r="D3123">
            <v>36.21</v>
          </cell>
          <cell r="E3123">
            <v>10.75</v>
          </cell>
          <cell r="F3123">
            <v>46.96</v>
          </cell>
        </row>
        <row r="3124">
          <cell r="A3124" t="str">
            <v>470518</v>
          </cell>
          <cell r="B3124" t="str">
            <v>Válvula de retenção de pé com crivo em bronze, DN= 1 1/4´</v>
          </cell>
          <cell r="C3124" t="str">
            <v>un</v>
          </cell>
          <cell r="D3124">
            <v>49.86</v>
          </cell>
          <cell r="E3124">
            <v>10.75</v>
          </cell>
          <cell r="F3124">
            <v>60.61</v>
          </cell>
        </row>
        <row r="3125">
          <cell r="A3125" t="str">
            <v>470519</v>
          </cell>
          <cell r="B3125" t="str">
            <v>Válvula de retenção de pé com crivo em bronze, DN= 1 1/2´</v>
          </cell>
          <cell r="C3125" t="str">
            <v>un</v>
          </cell>
          <cell r="D3125">
            <v>61.6</v>
          </cell>
          <cell r="E3125">
            <v>10.75</v>
          </cell>
          <cell r="F3125">
            <v>72.349999999999994</v>
          </cell>
        </row>
        <row r="3126">
          <cell r="A3126" t="str">
            <v>470520</v>
          </cell>
          <cell r="B3126" t="str">
            <v>Válvula de retenção de pé com crivo em bronze, DN= 2´</v>
          </cell>
          <cell r="C3126" t="str">
            <v>un</v>
          </cell>
          <cell r="D3126">
            <v>84.43</v>
          </cell>
          <cell r="E3126">
            <v>10.75</v>
          </cell>
          <cell r="F3126">
            <v>95.18</v>
          </cell>
        </row>
        <row r="3127">
          <cell r="A3127" t="str">
            <v>470521</v>
          </cell>
          <cell r="B3127" t="str">
            <v>Válvula de retenção de pé com crivo em bronze, DN= 2 1/2´</v>
          </cell>
          <cell r="C3127" t="str">
            <v>un</v>
          </cell>
          <cell r="D3127">
            <v>136.09</v>
          </cell>
          <cell r="E3127">
            <v>10.75</v>
          </cell>
          <cell r="F3127">
            <v>146.84</v>
          </cell>
        </row>
        <row r="3128">
          <cell r="A3128" t="str">
            <v>470522</v>
          </cell>
          <cell r="B3128" t="str">
            <v>Válvula de gaveta em bronze, classe 125 libras para vapor e classe 200 libras para água, óleo e gás, DN= 6´</v>
          </cell>
          <cell r="C3128" t="str">
            <v>un</v>
          </cell>
          <cell r="D3128">
            <v>3267.05</v>
          </cell>
          <cell r="E3128">
            <v>17.91</v>
          </cell>
          <cell r="F3128">
            <v>3284.96</v>
          </cell>
        </row>
        <row r="3129">
          <cell r="A3129" t="str">
            <v>470523</v>
          </cell>
          <cell r="B3129" t="str">
            <v>Válvula de gaveta em bronze, classe 125 libras para vapor e classe 200 libras para água, óleo e gás, DN= 2´</v>
          </cell>
          <cell r="C3129" t="str">
            <v>un</v>
          </cell>
          <cell r="D3129">
            <v>97.100000000000009</v>
          </cell>
          <cell r="E3129">
            <v>10.75</v>
          </cell>
          <cell r="F3129">
            <v>107.85000000000001</v>
          </cell>
        </row>
        <row r="3130">
          <cell r="A3130" t="str">
            <v>470524</v>
          </cell>
          <cell r="B3130" t="str">
            <v>Válvula globo em bronze, classe 125 libras para vapor e classe 200 libras para água, óleo e gás, DN= 2´</v>
          </cell>
          <cell r="C3130" t="str">
            <v>un</v>
          </cell>
          <cell r="D3130">
            <v>214.46</v>
          </cell>
          <cell r="E3130">
            <v>10.75</v>
          </cell>
          <cell r="F3130">
            <v>225.21</v>
          </cell>
        </row>
        <row r="3131">
          <cell r="A3131" t="str">
            <v>470526</v>
          </cell>
          <cell r="B3131" t="str">
            <v>Válvula de retenção de pé com crivo em bronze, DN= 3´</v>
          </cell>
          <cell r="C3131" t="str">
            <v>un</v>
          </cell>
          <cell r="D3131">
            <v>199.08</v>
          </cell>
          <cell r="E3131">
            <v>10.75</v>
          </cell>
          <cell r="F3131">
            <v>209.83</v>
          </cell>
        </row>
        <row r="3132">
          <cell r="A3132" t="str">
            <v>470527</v>
          </cell>
          <cell r="B3132" t="str">
            <v>Válvula de retenção de pé com crivo em bronze, DN= 4´</v>
          </cell>
          <cell r="C3132" t="str">
            <v>un</v>
          </cell>
          <cell r="D3132">
            <v>374.17</v>
          </cell>
          <cell r="E3132">
            <v>14.33</v>
          </cell>
          <cell r="F3132">
            <v>388.5</v>
          </cell>
        </row>
        <row r="3133">
          <cell r="A3133" t="str">
            <v>470528</v>
          </cell>
          <cell r="B3133" t="str">
            <v>Válvula globo angular de 45° em bronze, DN= 2 1/2´</v>
          </cell>
          <cell r="C3133" t="str">
            <v>un</v>
          </cell>
          <cell r="D3133">
            <v>125.06</v>
          </cell>
          <cell r="E3133">
            <v>10.75</v>
          </cell>
          <cell r="F3133">
            <v>135.81</v>
          </cell>
        </row>
        <row r="3134">
          <cell r="A3134" t="str">
            <v>470529</v>
          </cell>
          <cell r="B3134" t="str">
            <v>Válvula de gaveta em bronze, haste ascendente, classe 150 libras para vapor saturado e 300 libras para água, óleo e gás, DN= 1/2´</v>
          </cell>
          <cell r="C3134" t="str">
            <v>un</v>
          </cell>
          <cell r="D3134">
            <v>64.58</v>
          </cell>
          <cell r="E3134">
            <v>5.97</v>
          </cell>
          <cell r="F3134">
            <v>70.55</v>
          </cell>
        </row>
        <row r="3135">
          <cell r="A3135" t="str">
            <v>470530</v>
          </cell>
          <cell r="B3135" t="str">
            <v>Válvula de gaveta em bronze, haste não ascendente, classe 150 libras para vapor saturado e 300 libras para água, óleo e gás, DN= 4´</v>
          </cell>
          <cell r="C3135" t="str">
            <v>un</v>
          </cell>
          <cell r="D3135">
            <v>987.28</v>
          </cell>
          <cell r="E3135">
            <v>14.33</v>
          </cell>
          <cell r="F3135">
            <v>1001.61</v>
          </cell>
        </row>
        <row r="3136">
          <cell r="A3136" t="str">
            <v>470531</v>
          </cell>
          <cell r="B3136" t="str">
            <v>Válvula de gaveta em bronze, haste não ascendente, classe 150 libras para vapor saturado e 300 libras para água, óleo e gás, DN= 2´</v>
          </cell>
          <cell r="C3136" t="str">
            <v>un</v>
          </cell>
          <cell r="D3136">
            <v>180.55</v>
          </cell>
          <cell r="E3136">
            <v>10.75</v>
          </cell>
          <cell r="F3136">
            <v>191.3</v>
          </cell>
        </row>
        <row r="3137">
          <cell r="A3137" t="str">
            <v>470532</v>
          </cell>
          <cell r="B3137" t="str">
            <v>Válvula globo em bronze, classe 150 libras para vapor saturado e 300 libras para água, óleo e gás, DN= 4´</v>
          </cell>
          <cell r="C3137" t="str">
            <v>un</v>
          </cell>
          <cell r="D3137">
            <v>3139.87</v>
          </cell>
          <cell r="E3137">
            <v>14.33</v>
          </cell>
          <cell r="F3137">
            <v>3154.2000000000003</v>
          </cell>
        </row>
        <row r="3138">
          <cell r="A3138" t="str">
            <v>470534</v>
          </cell>
          <cell r="B3138" t="str">
            <v>Válvula globo em bronze, classe 150 libras para vapor saturado e 300 libras para água, óleo e gás, DN= 3/4´</v>
          </cell>
          <cell r="C3138" t="str">
            <v>un</v>
          </cell>
          <cell r="D3138">
            <v>87.13</v>
          </cell>
          <cell r="E3138">
            <v>10.75</v>
          </cell>
          <cell r="F3138">
            <v>97.88</v>
          </cell>
        </row>
        <row r="3139">
          <cell r="A3139" t="str">
            <v>470535</v>
          </cell>
          <cell r="B3139" t="str">
            <v>Válvula globo em bronze, classe 150 libras para vapor saturado e 300 libras para água, óleo e gás, DN= 1´</v>
          </cell>
          <cell r="C3139" t="str">
            <v>un</v>
          </cell>
          <cell r="D3139">
            <v>122.61</v>
          </cell>
          <cell r="E3139">
            <v>10.75</v>
          </cell>
          <cell r="F3139">
            <v>133.36000000000001</v>
          </cell>
        </row>
        <row r="3140">
          <cell r="A3140" t="str">
            <v>470536</v>
          </cell>
          <cell r="B3140" t="str">
            <v>Válvula globo em bronze, classe 150 libras para vapor saturado e 300 libras para água, óleo e gás, DN= 1 1/2´</v>
          </cell>
          <cell r="C3140" t="str">
            <v>un</v>
          </cell>
          <cell r="D3140">
            <v>237.08</v>
          </cell>
          <cell r="E3140">
            <v>10.75</v>
          </cell>
          <cell r="F3140">
            <v>247.83</v>
          </cell>
        </row>
        <row r="3141">
          <cell r="A3141" t="str">
            <v>470537</v>
          </cell>
          <cell r="B3141" t="str">
            <v>Válvula globo em bronze, classe 150 libras para vapor saturado e 300 libras para água, óleo e gás, DN= 2´</v>
          </cell>
          <cell r="C3141" t="str">
            <v>un</v>
          </cell>
          <cell r="D3141">
            <v>325.77999999999997</v>
          </cell>
          <cell r="E3141">
            <v>10.75</v>
          </cell>
          <cell r="F3141">
            <v>336.53000000000003</v>
          </cell>
        </row>
        <row r="3142">
          <cell r="A3142" t="str">
            <v>470539</v>
          </cell>
          <cell r="B3142" t="str">
            <v>Válvula globo em bronze, classe 150 libras para vapor saturado e classe 300 libras para água, óleo e gás, DN= 2 1/2´</v>
          </cell>
          <cell r="C3142" t="str">
            <v>un</v>
          </cell>
          <cell r="D3142">
            <v>524.79999999999995</v>
          </cell>
          <cell r="E3142">
            <v>10.75</v>
          </cell>
          <cell r="F3142">
            <v>535.54999999999995</v>
          </cell>
        </row>
        <row r="3143">
          <cell r="A3143" t="str">
            <v>470540</v>
          </cell>
          <cell r="B3143" t="str">
            <v>Válvula de gaveta em bronze, classe 125 libras para vapor e classe 200 libras para água, óleo e gás, DN= 1´</v>
          </cell>
          <cell r="C3143" t="str">
            <v>un</v>
          </cell>
          <cell r="D3143">
            <v>38.549999999999997</v>
          </cell>
          <cell r="E3143">
            <v>10.75</v>
          </cell>
          <cell r="F3143">
            <v>49.300000000000004</v>
          </cell>
        </row>
        <row r="3144">
          <cell r="A3144" t="str">
            <v>470541</v>
          </cell>
          <cell r="B3144" t="str">
            <v>Válvula de gaveta em bronze, classe 125 libras para vapor e classe 200 libras para água, óleo e gás, DN= 1 1/2´</v>
          </cell>
          <cell r="C3144" t="str">
            <v>un</v>
          </cell>
          <cell r="D3144">
            <v>64.430000000000007</v>
          </cell>
          <cell r="E3144">
            <v>10.75</v>
          </cell>
          <cell r="F3144">
            <v>75.180000000000007</v>
          </cell>
        </row>
        <row r="3145">
          <cell r="A3145" t="str">
            <v>470542</v>
          </cell>
          <cell r="B3145" t="str">
            <v>Válvula de gaveta em bronze, classe 125 libras para vapor e classe 200 libras para água, óleo e gás, DN= 2 1/2´</v>
          </cell>
          <cell r="C3145" t="str">
            <v>un</v>
          </cell>
          <cell r="D3145">
            <v>191.20000000000002</v>
          </cell>
          <cell r="E3145">
            <v>10.75</v>
          </cell>
          <cell r="F3145">
            <v>201.95000000000002</v>
          </cell>
        </row>
        <row r="3146">
          <cell r="A3146" t="str">
            <v>470543</v>
          </cell>
          <cell r="B3146" t="str">
            <v>Válvula de gaveta em bronze, classe 125 libras para vapor e classe 200 libras para água, óleo e gás, DN= 3´</v>
          </cell>
          <cell r="C3146" t="str">
            <v>un</v>
          </cell>
          <cell r="D3146">
            <v>282.36</v>
          </cell>
          <cell r="E3146">
            <v>10.75</v>
          </cell>
          <cell r="F3146">
            <v>293.11</v>
          </cell>
        </row>
        <row r="3147">
          <cell r="A3147" t="str">
            <v>470544</v>
          </cell>
          <cell r="B3147" t="str">
            <v>Válvula globo em bronze, classe 150 libras para vapor saturado e 300 libras para água, óleo e gás, DN= 3´</v>
          </cell>
          <cell r="C3147" t="str">
            <v>un</v>
          </cell>
          <cell r="D3147">
            <v>738.2</v>
          </cell>
          <cell r="E3147">
            <v>14.33</v>
          </cell>
          <cell r="F3147">
            <v>752.53</v>
          </cell>
        </row>
        <row r="3148">
          <cell r="A3148" t="str">
            <v>470545</v>
          </cell>
          <cell r="B3148" t="str">
            <v>Válvula redutora de pressão em bronze, de ação direta, extremidade roscada, para água, ar, óleo e gás, PE= 200 psi e PS= 20 à 90 psi, DN= 1 1/4´</v>
          </cell>
          <cell r="C3148" t="str">
            <v>un</v>
          </cell>
          <cell r="D3148">
            <v>1686.04</v>
          </cell>
          <cell r="E3148">
            <v>47.76</v>
          </cell>
          <cell r="F3148">
            <v>1733.8</v>
          </cell>
        </row>
        <row r="3149">
          <cell r="A3149" t="str">
            <v>470546</v>
          </cell>
          <cell r="B3149" t="str">
            <v>Válvula redutora de pressão em bronze, de ação direta, extremidade roscada, para água, ar, óleo e gás, PE= 200 psi e PS= 20 à 90 psi, DN= 2´</v>
          </cell>
          <cell r="C3149" t="str">
            <v>un</v>
          </cell>
          <cell r="D3149">
            <v>2755.4700000000003</v>
          </cell>
          <cell r="E3149">
            <v>47.76</v>
          </cell>
          <cell r="F3149">
            <v>2803.23</v>
          </cell>
        </row>
        <row r="3150">
          <cell r="A3150" t="str">
            <v>470557</v>
          </cell>
          <cell r="B3150" t="str">
            <v>Válvula de gaveta em bronze, haste ascendente, classe 150 libras para vapor saturado e 300 libras para água, óleo e gás, DN= 4´</v>
          </cell>
          <cell r="C3150" t="str">
            <v>un</v>
          </cell>
          <cell r="D3150">
            <v>2150.27</v>
          </cell>
          <cell r="E3150">
            <v>14.33</v>
          </cell>
          <cell r="F3150">
            <v>2164.6</v>
          </cell>
        </row>
        <row r="3151">
          <cell r="A3151" t="str">
            <v>470558</v>
          </cell>
          <cell r="B3151" t="str">
            <v>Válvula de gaveta em bronze com fecho rápido, DN= 1 1/2´</v>
          </cell>
          <cell r="C3151" t="str">
            <v>un</v>
          </cell>
          <cell r="D3151">
            <v>312.38</v>
          </cell>
          <cell r="E3151">
            <v>23.88</v>
          </cell>
          <cell r="F3151">
            <v>336.26</v>
          </cell>
        </row>
        <row r="3152">
          <cell r="A3152" t="str">
            <v>470603</v>
          </cell>
          <cell r="B3152" t="str">
            <v>Válvula de gaveta em ferro fundido, haste ascendente com flange, classe 125 libras, DN= 2´</v>
          </cell>
          <cell r="C3152" t="str">
            <v>un</v>
          </cell>
          <cell r="D3152">
            <v>534.70000000000005</v>
          </cell>
          <cell r="E3152">
            <v>29.85</v>
          </cell>
          <cell r="F3152">
            <v>564.54999999999995</v>
          </cell>
        </row>
        <row r="3153">
          <cell r="A3153" t="str">
            <v>470604</v>
          </cell>
          <cell r="B3153" t="str">
            <v>Válvula de retenção de pé com crivo em ferro fundido, flangeada, DN= 6´</v>
          </cell>
          <cell r="C3153" t="str">
            <v>un</v>
          </cell>
          <cell r="D3153">
            <v>757.75</v>
          </cell>
          <cell r="E3153">
            <v>83.58</v>
          </cell>
          <cell r="F3153">
            <v>841.33</v>
          </cell>
        </row>
        <row r="3154">
          <cell r="A3154" t="str">
            <v>470605</v>
          </cell>
          <cell r="B3154" t="str">
            <v>Válvula de retenção tipo portinhola dupla em ferro fundido, DN= 6´</v>
          </cell>
          <cell r="C3154" t="str">
            <v>un</v>
          </cell>
          <cell r="D3154">
            <v>348.89</v>
          </cell>
          <cell r="E3154">
            <v>83.58</v>
          </cell>
          <cell r="F3154">
            <v>432.47</v>
          </cell>
        </row>
        <row r="3155">
          <cell r="A3155" t="str">
            <v>470606</v>
          </cell>
          <cell r="B3155" t="str">
            <v>Válvula de gaveta em ferro fundido com bolsa, DN= 150 mm</v>
          </cell>
          <cell r="C3155" t="str">
            <v>un</v>
          </cell>
          <cell r="D3155">
            <v>782.97</v>
          </cell>
          <cell r="E3155">
            <v>47.76</v>
          </cell>
          <cell r="F3155">
            <v>830.73</v>
          </cell>
        </row>
        <row r="3156">
          <cell r="A3156" t="str">
            <v>470607</v>
          </cell>
          <cell r="B3156" t="str">
            <v>Válvula de gaveta em ferro fundido com bolsa, DN= 200 mm</v>
          </cell>
          <cell r="C3156" t="str">
            <v>un</v>
          </cell>
          <cell r="D3156">
            <v>1448.33</v>
          </cell>
          <cell r="E3156">
            <v>47.76</v>
          </cell>
          <cell r="F3156">
            <v>1496.09</v>
          </cell>
        </row>
        <row r="3157">
          <cell r="A3157" t="str">
            <v>470608</v>
          </cell>
          <cell r="B3157" t="str">
            <v>Válvula de retenção tipo portinhola simples em ferro fundido, DN= 4´</v>
          </cell>
          <cell r="C3157" t="str">
            <v>un</v>
          </cell>
          <cell r="D3157">
            <v>1151.04</v>
          </cell>
          <cell r="E3157">
            <v>47.76</v>
          </cell>
          <cell r="F3157">
            <v>1198.8</v>
          </cell>
        </row>
        <row r="3158">
          <cell r="A3158" t="str">
            <v>470609</v>
          </cell>
          <cell r="B3158" t="str">
            <v>Válvula de retenção tipo portinhola dupla em ferro fundido, DN= 4´</v>
          </cell>
          <cell r="C3158" t="str">
            <v>un</v>
          </cell>
          <cell r="D3158">
            <v>244.87</v>
          </cell>
          <cell r="E3158">
            <v>47.76</v>
          </cell>
          <cell r="F3158">
            <v>292.63</v>
          </cell>
        </row>
        <row r="3159">
          <cell r="A3159" t="str">
            <v>470610</v>
          </cell>
          <cell r="B3159" t="str">
            <v>Válvula de segurança em ferro fundido rosqueada com pressão de ajuste 0,4 até 0,75kgf/cm², DN= 2´</v>
          </cell>
          <cell r="C3159" t="str">
            <v>un</v>
          </cell>
          <cell r="D3159">
            <v>3230.42</v>
          </cell>
          <cell r="E3159">
            <v>29.85</v>
          </cell>
          <cell r="F3159">
            <v>3260.27</v>
          </cell>
        </row>
        <row r="3160">
          <cell r="A3160" t="str">
            <v>470611</v>
          </cell>
          <cell r="B3160" t="str">
            <v>Válvula de segurança em ferro fundido rosqueada com pressão de ajuste 6,1 até 10,0kgf/cm², DN= 3/4´</v>
          </cell>
          <cell r="C3160" t="str">
            <v>un</v>
          </cell>
          <cell r="D3160">
            <v>1364.33</v>
          </cell>
          <cell r="E3160">
            <v>14.33</v>
          </cell>
          <cell r="F3160">
            <v>1378.66</v>
          </cell>
        </row>
        <row r="3161">
          <cell r="A3161" t="str">
            <v>470618</v>
          </cell>
          <cell r="B3161" t="str">
            <v>Válvula de gaveta em ferro fundido com bolsa, DN= 100mm</v>
          </cell>
          <cell r="C3161" t="str">
            <v>un</v>
          </cell>
          <cell r="D3161">
            <v>562.41</v>
          </cell>
          <cell r="E3161">
            <v>47.76</v>
          </cell>
          <cell r="F3161">
            <v>610.16999999999996</v>
          </cell>
        </row>
        <row r="3162">
          <cell r="A3162" t="str">
            <v>470631</v>
          </cell>
          <cell r="B3162" t="str">
            <v>Visor de fluxo com janela simples, corpo em ferro fundido ou aço carbono, DN = 1´</v>
          </cell>
          <cell r="C3162" t="str">
            <v>un</v>
          </cell>
          <cell r="D3162">
            <v>344.95</v>
          </cell>
          <cell r="E3162">
            <v>17.91</v>
          </cell>
          <cell r="F3162">
            <v>362.86</v>
          </cell>
        </row>
        <row r="3163">
          <cell r="A3163" t="str">
            <v>470632</v>
          </cell>
          <cell r="B3163" t="str">
            <v>Válvula de governo (retenção e alarme) completa, corpo em ferro fundido, classe 125 libras, DN= 4´</v>
          </cell>
          <cell r="C3163" t="str">
            <v>cj</v>
          </cell>
          <cell r="D3163">
            <v>3984.64</v>
          </cell>
          <cell r="E3163">
            <v>71.64</v>
          </cell>
          <cell r="F3163">
            <v>4056.28</v>
          </cell>
        </row>
        <row r="3164">
          <cell r="A3164" t="str">
            <v>470633</v>
          </cell>
          <cell r="B3164" t="str">
            <v>Válvula de gaveta em ferro fundido, haste ascendente com flange, classe 125 libras, DN= 4´</v>
          </cell>
          <cell r="C3164" t="str">
            <v>un</v>
          </cell>
          <cell r="D3164">
            <v>832</v>
          </cell>
          <cell r="E3164">
            <v>47.76</v>
          </cell>
          <cell r="F3164">
            <v>879.76</v>
          </cell>
        </row>
        <row r="3165">
          <cell r="A3165" t="str">
            <v>470634</v>
          </cell>
          <cell r="B3165" t="str">
            <v>Válvula de gaveta em ferro fundido, haste ascendente com flange, classe 125 libras, DN= 6´</v>
          </cell>
          <cell r="C3165" t="str">
            <v>un</v>
          </cell>
          <cell r="D3165">
            <v>1250.9000000000001</v>
          </cell>
          <cell r="E3165">
            <v>47.76</v>
          </cell>
          <cell r="F3165">
            <v>1298.6600000000001</v>
          </cell>
        </row>
        <row r="3166">
          <cell r="A3166" t="str">
            <v>470635</v>
          </cell>
          <cell r="B3166" t="str">
            <v>Válvula de retenção vertical em ferro fundido com flange, classe 125 libras, DN= 4´</v>
          </cell>
          <cell r="C3166" t="str">
            <v>un</v>
          </cell>
          <cell r="D3166">
            <v>891.13</v>
          </cell>
          <cell r="E3166">
            <v>47.76</v>
          </cell>
          <cell r="F3166">
            <v>938.89</v>
          </cell>
        </row>
        <row r="3167">
          <cell r="A3167" t="str">
            <v>470701</v>
          </cell>
          <cell r="B3167" t="str">
            <v>Válvula esfera em aço carbono fundido, passagem plena, classe 150 libras para vapor e classe 600 libras para água, óleo e gás, DN= 1/2´</v>
          </cell>
          <cell r="C3167" t="str">
            <v>un</v>
          </cell>
          <cell r="D3167">
            <v>38.97</v>
          </cell>
          <cell r="E3167">
            <v>10.75</v>
          </cell>
          <cell r="F3167">
            <v>49.72</v>
          </cell>
        </row>
        <row r="3168">
          <cell r="A3168" t="str">
            <v>470702</v>
          </cell>
          <cell r="B3168" t="str">
            <v>Válvula esfera em aço carbono fundido, passagem plena, classe 150 libras para vapor e classe 600 libras para água, óleo e gás, DN= 3/4´</v>
          </cell>
          <cell r="C3168" t="str">
            <v>un</v>
          </cell>
          <cell r="D3168">
            <v>51.14</v>
          </cell>
          <cell r="E3168">
            <v>14.33</v>
          </cell>
          <cell r="F3168">
            <v>65.47</v>
          </cell>
        </row>
        <row r="3169">
          <cell r="A3169" t="str">
            <v>470703</v>
          </cell>
          <cell r="B3169" t="str">
            <v>Válvula esfera em aço carbono fundido, passagem plena, classe 150 libras para vapor e classe 600 libras para água, óleo e gás, DN= 1´</v>
          </cell>
          <cell r="C3169" t="str">
            <v>un</v>
          </cell>
          <cell r="D3169">
            <v>72.47</v>
          </cell>
          <cell r="E3169">
            <v>17.91</v>
          </cell>
          <cell r="F3169">
            <v>90.38</v>
          </cell>
        </row>
        <row r="3170">
          <cell r="A3170" t="str">
            <v>470708</v>
          </cell>
          <cell r="B3170" t="str">
            <v>Válvula esfera em aço carbono fundido, passagem plena, estremidades rosqueáveis, classe 300 libras para vapor saturado, DN= 1´</v>
          </cell>
          <cell r="C3170" t="str">
            <v>un</v>
          </cell>
          <cell r="D3170">
            <v>91.39</v>
          </cell>
          <cell r="E3170">
            <v>17.91</v>
          </cell>
          <cell r="F3170">
            <v>109.3</v>
          </cell>
        </row>
        <row r="3171">
          <cell r="A3171" t="str">
            <v>470709</v>
          </cell>
          <cell r="B3171" t="str">
            <v>Válvula esfera em aço carbono fundido, passagem plena, estremidades rosqueáveis, classe 300 libras para vapor saturado, DN= 2´</v>
          </cell>
          <cell r="C3171" t="str">
            <v>un</v>
          </cell>
          <cell r="D3171">
            <v>230.31</v>
          </cell>
          <cell r="E3171">
            <v>29.85</v>
          </cell>
          <cell r="F3171">
            <v>260.16000000000003</v>
          </cell>
        </row>
        <row r="3172">
          <cell r="A3172" t="str">
            <v>470710</v>
          </cell>
          <cell r="B3172" t="str">
            <v>Válvula esfera em aço carbono fundido, passagem reduzida, classe 150 libras para vapor e classe 600 libras para água, óleo e gás, DN= 1/2´</v>
          </cell>
          <cell r="C3172" t="str">
            <v>un</v>
          </cell>
          <cell r="D3172">
            <v>32.78</v>
          </cell>
          <cell r="E3172">
            <v>10.75</v>
          </cell>
          <cell r="F3172">
            <v>43.53</v>
          </cell>
        </row>
        <row r="3173">
          <cell r="A3173" t="str">
            <v>470711</v>
          </cell>
          <cell r="B3173" t="str">
            <v>Válvula esfera em aço carbono fundido, passagem reduzida, classe 150 libras para vapor e classe 600 libras para água, óleo e gás, DN= 3/4´</v>
          </cell>
          <cell r="C3173" t="str">
            <v>un</v>
          </cell>
          <cell r="D3173">
            <v>39.97</v>
          </cell>
          <cell r="E3173">
            <v>14.33</v>
          </cell>
          <cell r="F3173">
            <v>54.300000000000004</v>
          </cell>
        </row>
        <row r="3174">
          <cell r="A3174" t="str">
            <v>470712</v>
          </cell>
          <cell r="B3174" t="str">
            <v>Válvula esfera em aço carbono fundido, passagem reduzida, classe 150 libras para vapor e classe 600 libras para água, óleo e gás, DN=1 1/2´</v>
          </cell>
          <cell r="C3174" t="str">
            <v>un</v>
          </cell>
          <cell r="D3174">
            <v>110.56</v>
          </cell>
          <cell r="E3174">
            <v>23.88</v>
          </cell>
          <cell r="F3174">
            <v>134.44</v>
          </cell>
        </row>
        <row r="3175">
          <cell r="A3175" t="str">
            <v>470716</v>
          </cell>
          <cell r="B3175" t="str">
            <v>Válvula de esfera monobloco em aço carbono fundido, passagem reduzida, classe 150 libras para gás e 300 libras para líquidos e fluidos, DN= 3/4´</v>
          </cell>
          <cell r="C3175" t="str">
            <v>un</v>
          </cell>
          <cell r="D3175">
            <v>39.72</v>
          </cell>
          <cell r="E3175">
            <v>16.72</v>
          </cell>
          <cell r="F3175">
            <v>56.44</v>
          </cell>
        </row>
        <row r="3176">
          <cell r="A3176" t="str">
            <v>470901</v>
          </cell>
          <cell r="B3176" t="str">
            <v>Válvula globo em aço carbono forjado, classe 800 libras para vapor e classe 2000 libras para água, óleo e gás, DN= 3/4´</v>
          </cell>
          <cell r="C3176" t="str">
            <v>un</v>
          </cell>
          <cell r="D3176">
            <v>145</v>
          </cell>
          <cell r="E3176">
            <v>14.33</v>
          </cell>
          <cell r="F3176">
            <v>159.33000000000001</v>
          </cell>
        </row>
        <row r="3177">
          <cell r="A3177" t="str">
            <v>470902</v>
          </cell>
          <cell r="B3177" t="str">
            <v>Válvula globo em aço carbono forjado, classe 800 libras para vapor e classe 2000 libras para água, óleo e gás, DN= 1´</v>
          </cell>
          <cell r="C3177" t="str">
            <v>un</v>
          </cell>
          <cell r="D3177">
            <v>208.97</v>
          </cell>
          <cell r="E3177">
            <v>17.91</v>
          </cell>
          <cell r="F3177">
            <v>226.88</v>
          </cell>
        </row>
        <row r="3178">
          <cell r="A3178" t="str">
            <v>470903</v>
          </cell>
          <cell r="B3178" t="str">
            <v>Válvula globo em aço carbono forjado, classe 800 libras para vapor e classe 2000 libras para água, óleo e gás, DN= 1 1/2´</v>
          </cell>
          <cell r="C3178" t="str">
            <v>un</v>
          </cell>
          <cell r="D3178">
            <v>386.3</v>
          </cell>
          <cell r="E3178">
            <v>23.88</v>
          </cell>
          <cell r="F3178">
            <v>410.18</v>
          </cell>
        </row>
        <row r="3179">
          <cell r="A3179" t="str">
            <v>470904</v>
          </cell>
          <cell r="B3179" t="str">
            <v>Válvula globo em aço carbono forjado, classe 800 libras para vapor e classe 2000 libras para água, óleo e gás, DN= 2´</v>
          </cell>
          <cell r="C3179" t="str">
            <v>un</v>
          </cell>
          <cell r="D3179">
            <v>486</v>
          </cell>
          <cell r="E3179">
            <v>29.85</v>
          </cell>
          <cell r="F3179">
            <v>515.85</v>
          </cell>
        </row>
        <row r="3180">
          <cell r="A3180" t="str">
            <v>471001</v>
          </cell>
          <cell r="B3180" t="str">
            <v>Purgador termodinâmico com filtro incorporado, em aço inoxidável forjado, pressão de 0,25 a 42 kg/cm², temperaturas até 425°C, DN= 1/2´</v>
          </cell>
          <cell r="C3180" t="str">
            <v>un</v>
          </cell>
          <cell r="D3180">
            <v>346.28000000000003</v>
          </cell>
          <cell r="E3180">
            <v>10.75</v>
          </cell>
          <cell r="F3180">
            <v>357.03000000000003</v>
          </cell>
        </row>
        <row r="3181">
          <cell r="A3181" t="str">
            <v>471102</v>
          </cell>
          <cell r="B3181" t="str">
            <v>Pressostato de diferencial ajustável, montagem inferior diâmetro 1/2´, faixa de operação entre 32,00 e 45,00 mca</v>
          </cell>
          <cell r="C3181" t="str">
            <v>un</v>
          </cell>
          <cell r="D3181">
            <v>296.68</v>
          </cell>
          <cell r="E3181">
            <v>49.160000000000004</v>
          </cell>
          <cell r="F3181">
            <v>345.84000000000003</v>
          </cell>
        </row>
        <row r="3182">
          <cell r="A3182" t="str">
            <v>471108</v>
          </cell>
          <cell r="B3182" t="str">
            <v>Termômetro bimetálico, mostrador com 4´, saída angular, escala 0-100°C</v>
          </cell>
          <cell r="C3182" t="str">
            <v>un</v>
          </cell>
          <cell r="D3182">
            <v>62.25</v>
          </cell>
          <cell r="E3182">
            <v>4.78</v>
          </cell>
          <cell r="F3182">
            <v>67.03</v>
          </cell>
        </row>
        <row r="3183">
          <cell r="A3183" t="str">
            <v>471110</v>
          </cell>
          <cell r="B3183" t="str">
            <v>Manômetro com mostrador de 4´, escalas: 0-4 / 0-7 / 0-10 / 0-17 / 0-21 / 0-28 kg/cm²</v>
          </cell>
          <cell r="C3183" t="str">
            <v>un</v>
          </cell>
          <cell r="D3183">
            <v>67.59</v>
          </cell>
          <cell r="E3183">
            <v>11.94</v>
          </cell>
          <cell r="F3183">
            <v>79.53</v>
          </cell>
        </row>
        <row r="3184">
          <cell r="A3184" t="str">
            <v>471111</v>
          </cell>
          <cell r="B3184" t="str">
            <v>Pressostato de diferencial ajustável, unidade sensora em latão/buna ´N´, faixa de operação entre 1,4 a 14 bar, para água, ar, óleo e gás, DN= 1/2´</v>
          </cell>
          <cell r="C3184" t="str">
            <v>un</v>
          </cell>
          <cell r="D3184">
            <v>634.20000000000005</v>
          </cell>
          <cell r="E3184">
            <v>49.160000000000004</v>
          </cell>
          <cell r="F3184">
            <v>683.36</v>
          </cell>
        </row>
        <row r="3185">
          <cell r="A3185" t="str">
            <v>471204</v>
          </cell>
          <cell r="B3185" t="str">
            <v>Válvula de gaveta em ferro dúctil com flanges, classe PN-10, DN= 200mm</v>
          </cell>
          <cell r="C3185" t="str">
            <v>un</v>
          </cell>
          <cell r="D3185">
            <v>1398.47</v>
          </cell>
          <cell r="E3185">
            <v>82.12</v>
          </cell>
          <cell r="F3185">
            <v>1480.59</v>
          </cell>
        </row>
        <row r="3186">
          <cell r="A3186" t="str">
            <v>471227</v>
          </cell>
          <cell r="B3186" t="str">
            <v>Válvula de gaveta em ferro dúctil com flanges, classe PN-10, DN= 80mm</v>
          </cell>
          <cell r="C3186" t="str">
            <v>un</v>
          </cell>
          <cell r="D3186">
            <v>506.44</v>
          </cell>
          <cell r="E3186">
            <v>82.12</v>
          </cell>
          <cell r="F3186">
            <v>588.55999999999995</v>
          </cell>
        </row>
        <row r="3187">
          <cell r="A3187" t="str">
            <v>471228</v>
          </cell>
          <cell r="B3187" t="str">
            <v>Válvula globo auto-operada hidráulicamente, em ferro dúctil, classe PN-10/16, DN= 50mm</v>
          </cell>
          <cell r="C3187" t="str">
            <v>un</v>
          </cell>
          <cell r="D3187">
            <v>748.80000000000007</v>
          </cell>
          <cell r="E3187">
            <v>29.85</v>
          </cell>
          <cell r="F3187">
            <v>778.65</v>
          </cell>
        </row>
        <row r="3188">
          <cell r="A3188" t="str">
            <v>471229</v>
          </cell>
          <cell r="B3188" t="str">
            <v>Válvula globo auto-operada hidráulicamente, comandada por solenóide, em ferro dúctil, classe PN-10, DN= 50mm</v>
          </cell>
          <cell r="C3188" t="str">
            <v>un</v>
          </cell>
          <cell r="D3188">
            <v>1113.5999999999999</v>
          </cell>
          <cell r="E3188">
            <v>52.59</v>
          </cell>
          <cell r="F3188">
            <v>1166.19</v>
          </cell>
        </row>
        <row r="3189">
          <cell r="A3189" t="str">
            <v>471230</v>
          </cell>
          <cell r="B3189" t="str">
            <v>Válvula globo auto-operada hidráulicamente, comandada por solenóide, em ferro dúctil, classe PN-10, DN= 100mm</v>
          </cell>
          <cell r="C3189" t="str">
            <v>un</v>
          </cell>
          <cell r="D3189">
            <v>1438.08</v>
          </cell>
          <cell r="E3189">
            <v>52.59</v>
          </cell>
          <cell r="F3189">
            <v>1490.67</v>
          </cell>
        </row>
        <row r="3190">
          <cell r="A3190" t="str">
            <v>471231</v>
          </cell>
          <cell r="B3190" t="str">
            <v>Válvula de gaveta em ferro dúctil com flanges, classe PN-10, DN= 300mm</v>
          </cell>
          <cell r="C3190" t="str">
            <v>un</v>
          </cell>
          <cell r="D3190">
            <v>3701.32</v>
          </cell>
          <cell r="E3190">
            <v>82.12</v>
          </cell>
          <cell r="F3190">
            <v>3783.44</v>
          </cell>
        </row>
        <row r="3191">
          <cell r="A3191" t="str">
            <v>471232</v>
          </cell>
          <cell r="B3191" t="str">
            <v>Válvula de gaveta em ferro dúctil com flanges, classe PN-10, DN= 100mm</v>
          </cell>
          <cell r="C3191" t="str">
            <v>un</v>
          </cell>
          <cell r="D3191">
            <v>516.72</v>
          </cell>
          <cell r="E3191">
            <v>82.12</v>
          </cell>
          <cell r="F3191">
            <v>598.84</v>
          </cell>
        </row>
        <row r="3192">
          <cell r="A3192" t="str">
            <v>471233</v>
          </cell>
          <cell r="B3192" t="str">
            <v>Válvula de gaveta em ferro dúctil com flanges, classe PN-10, DN= 150mm</v>
          </cell>
          <cell r="C3192" t="str">
            <v>un</v>
          </cell>
          <cell r="D3192">
            <v>840.88</v>
          </cell>
          <cell r="E3192">
            <v>82.12</v>
          </cell>
          <cell r="F3192">
            <v>923</v>
          </cell>
        </row>
        <row r="3193">
          <cell r="A3193" t="str">
            <v>471234</v>
          </cell>
          <cell r="B3193" t="str">
            <v>Ventosa simples rosqueada em ferro dúctil, classe PN-25, DN= 3/4´</v>
          </cell>
          <cell r="C3193" t="str">
            <v>un</v>
          </cell>
          <cell r="D3193">
            <v>401.90000000000003</v>
          </cell>
          <cell r="E3193">
            <v>7.16</v>
          </cell>
          <cell r="F3193">
            <v>409.06</v>
          </cell>
        </row>
        <row r="3194">
          <cell r="A3194" t="str">
            <v>471235</v>
          </cell>
          <cell r="B3194" t="str">
            <v>Ventosa de tríplice função em ferro dúctil flangeada, classe PN-10/16/25, DN= 50mm</v>
          </cell>
          <cell r="C3194" t="str">
            <v>un</v>
          </cell>
          <cell r="D3194">
            <v>1219.29</v>
          </cell>
          <cell r="E3194">
            <v>10.51</v>
          </cell>
          <cell r="F3194">
            <v>1229.8</v>
          </cell>
        </row>
        <row r="3195">
          <cell r="A3195" t="str">
            <v>471402</v>
          </cell>
          <cell r="B3195" t="str">
            <v>Registro de pressão em PVC rígido, soldável, DN= 25mm (3/4´)</v>
          </cell>
          <cell r="C3195" t="str">
            <v>un</v>
          </cell>
          <cell r="D3195">
            <v>13.56</v>
          </cell>
          <cell r="E3195">
            <v>10.75</v>
          </cell>
          <cell r="F3195">
            <v>24.310000000000002</v>
          </cell>
        </row>
        <row r="3196">
          <cell r="A3196" t="str">
            <v>471420</v>
          </cell>
          <cell r="B3196" t="str">
            <v>Registro regulador de vazão para torneira, misturador e bidê, em ABS com canopla, DN= 1/2´</v>
          </cell>
          <cell r="C3196" t="str">
            <v>un</v>
          </cell>
          <cell r="D3196">
            <v>27.810000000000002</v>
          </cell>
          <cell r="E3196">
            <v>10.75</v>
          </cell>
          <cell r="F3196">
            <v>38.56</v>
          </cell>
        </row>
        <row r="3197">
          <cell r="A3197" t="str">
            <v>472001</v>
          </cell>
          <cell r="B3197" t="str">
            <v>Pig Tail em latão para manômetro, DN= 1/2´</v>
          </cell>
          <cell r="C3197" t="str">
            <v>un</v>
          </cell>
          <cell r="D3197">
            <v>41.800000000000004</v>
          </cell>
          <cell r="E3197">
            <v>3.58</v>
          </cell>
          <cell r="F3197">
            <v>45.38</v>
          </cell>
        </row>
        <row r="3198">
          <cell r="A3198" t="str">
            <v>472002</v>
          </cell>
          <cell r="B3198" t="str">
            <v>Filtro ´Y´ em bronze para gás combustível, DN= 2´</v>
          </cell>
          <cell r="C3198" t="str">
            <v>un</v>
          </cell>
          <cell r="D3198">
            <v>165.61</v>
          </cell>
          <cell r="E3198">
            <v>29.85</v>
          </cell>
          <cell r="F3198">
            <v>195.46</v>
          </cell>
        </row>
        <row r="3199">
          <cell r="A3199" t="str">
            <v>472003</v>
          </cell>
          <cell r="B3199" t="str">
            <v>Filtro ´Y´ em ferro fundido, classe 125 libras para vapor saturado, com extremidades rosqueaveis, DN= 2´</v>
          </cell>
          <cell r="C3199" t="str">
            <v>un</v>
          </cell>
          <cell r="D3199">
            <v>430.26</v>
          </cell>
          <cell r="E3199">
            <v>29.85</v>
          </cell>
          <cell r="F3199">
            <v>460.11</v>
          </cell>
        </row>
        <row r="3200">
          <cell r="A3200" t="str">
            <v>472005</v>
          </cell>
          <cell r="B3200" t="str">
            <v>Separador de umidade horizontal em ferro fundido flangeado, DN= 2´</v>
          </cell>
          <cell r="C3200" t="str">
            <v>un</v>
          </cell>
          <cell r="D3200">
            <v>1862.16</v>
          </cell>
          <cell r="E3200">
            <v>29.85</v>
          </cell>
          <cell r="F3200">
            <v>1892.01</v>
          </cell>
        </row>
        <row r="3201">
          <cell r="A3201" t="str">
            <v>472006</v>
          </cell>
          <cell r="B3201" t="str">
            <v>Separador de umidade horizontal em ferro fundido flangeado, DN= 4´</v>
          </cell>
          <cell r="C3201" t="str">
            <v>un</v>
          </cell>
          <cell r="D3201">
            <v>5565.46</v>
          </cell>
          <cell r="E3201">
            <v>71.64</v>
          </cell>
          <cell r="F3201">
            <v>5637.1</v>
          </cell>
        </row>
        <row r="3202">
          <cell r="A3202" t="str">
            <v>472007</v>
          </cell>
          <cell r="B3202" t="str">
            <v>Pigtail flexível, revestido com borracha sintética resistente, DN= 7/16´ comprimento até 1,00 m</v>
          </cell>
          <cell r="C3202" t="str">
            <v>un</v>
          </cell>
          <cell r="D3202">
            <v>20.79</v>
          </cell>
          <cell r="E3202">
            <v>4.99</v>
          </cell>
          <cell r="F3202">
            <v>25.78</v>
          </cell>
        </row>
        <row r="3203">
          <cell r="A3203" t="str">
            <v>472008</v>
          </cell>
          <cell r="B3203" t="str">
            <v>Regulador de primeiro estágio de alta pressão até 2kgf/cm², vazão de 90kg GLP/hora</v>
          </cell>
          <cell r="C3203" t="str">
            <v>un</v>
          </cell>
          <cell r="D3203">
            <v>346.97</v>
          </cell>
          <cell r="E3203">
            <v>16.64</v>
          </cell>
          <cell r="F3203">
            <v>363.61</v>
          </cell>
        </row>
        <row r="3204">
          <cell r="A3204" t="str">
            <v>472010</v>
          </cell>
          <cell r="B3204" t="str">
            <v>Regulador de primeiro estágio, tipo alta pressão até 1,3 kgf/cm², vazão de 50kg GLP/hora</v>
          </cell>
          <cell r="C3204" t="str">
            <v>un</v>
          </cell>
          <cell r="D3204">
            <v>160.81</v>
          </cell>
          <cell r="E3204">
            <v>16.64</v>
          </cell>
          <cell r="F3204">
            <v>177.45000000000002</v>
          </cell>
        </row>
        <row r="3205">
          <cell r="A3205" t="str">
            <v>472012</v>
          </cell>
          <cell r="B3205" t="str">
            <v>Regulador de segundo estágio para gás, uso industrial, vazão até 12kg GLP/hora</v>
          </cell>
          <cell r="C3205" t="str">
            <v>un</v>
          </cell>
          <cell r="D3205">
            <v>35.4</v>
          </cell>
          <cell r="E3205">
            <v>11.94</v>
          </cell>
          <cell r="F3205">
            <v>47.34</v>
          </cell>
        </row>
        <row r="3206">
          <cell r="A3206" t="str">
            <v>472018</v>
          </cell>
          <cell r="B3206" t="str">
            <v>Filtro ´Y´ em aço carbono, classe 150 libras para vapor saturado, com extremidades flangeadas, DN= 4´</v>
          </cell>
          <cell r="C3206" t="str">
            <v>un</v>
          </cell>
          <cell r="D3206">
            <v>1860.22</v>
          </cell>
          <cell r="E3206">
            <v>71.64</v>
          </cell>
          <cell r="F3206">
            <v>1931.8600000000001</v>
          </cell>
        </row>
        <row r="3207">
          <cell r="A3207" t="str">
            <v>472019</v>
          </cell>
          <cell r="B3207" t="str">
            <v>Chave de fluxo tipo palheta para tubulação de líquidos.</v>
          </cell>
          <cell r="C3207" t="str">
            <v>un</v>
          </cell>
          <cell r="D3207">
            <v>98.54</v>
          </cell>
          <cell r="E3207">
            <v>9.1</v>
          </cell>
          <cell r="F3207">
            <v>107.64</v>
          </cell>
        </row>
        <row r="3208">
          <cell r="A3208" t="str">
            <v>472024</v>
          </cell>
          <cell r="B3208" t="str">
            <v>Filtro ´Y´ em bronze, pressão de serviço até 15,5 bar, classe PN 20, com extremidades rosqueaveis, DN= 1 1/4´</v>
          </cell>
          <cell r="C3208" t="str">
            <v>un</v>
          </cell>
          <cell r="D3208">
            <v>83.75</v>
          </cell>
          <cell r="E3208">
            <v>29.85</v>
          </cell>
          <cell r="F3208">
            <v>113.60000000000001</v>
          </cell>
        </row>
        <row r="3209">
          <cell r="A3209" t="str">
            <v>472025</v>
          </cell>
          <cell r="B3209" t="str">
            <v>Filtro ´Y´ em bronze, pressão de serviço até 15,5 bar, classe PN 20, com extremidades rosqueaveis, DN= 1 1/2´</v>
          </cell>
          <cell r="C3209" t="str">
            <v>un</v>
          </cell>
          <cell r="D3209">
            <v>123.33</v>
          </cell>
          <cell r="E3209">
            <v>29.85</v>
          </cell>
          <cell r="F3209">
            <v>153.18</v>
          </cell>
        </row>
        <row r="3210">
          <cell r="A3210" t="str">
            <v>472026</v>
          </cell>
          <cell r="B3210" t="str">
            <v>Filtro ´Y´ em bronze, pressão de serviço até 15,5 bar, classe PN 20, com extremidades rosqueaveis, DN= 2´</v>
          </cell>
          <cell r="C3210" t="str">
            <v>un</v>
          </cell>
          <cell r="D3210">
            <v>165.29</v>
          </cell>
          <cell r="E3210">
            <v>29.85</v>
          </cell>
          <cell r="F3210">
            <v>195.14000000000001</v>
          </cell>
        </row>
        <row r="3211">
          <cell r="A3211" t="str">
            <v>472030</v>
          </cell>
          <cell r="B3211" t="str">
            <v>Chave de fluxo de água com retardo para tubulações com diâmetro nominal de 1´ a 6´ - conexão BSP</v>
          </cell>
          <cell r="C3211" t="str">
            <v>un</v>
          </cell>
          <cell r="D3211">
            <v>246.08</v>
          </cell>
          <cell r="E3211">
            <v>27.82</v>
          </cell>
          <cell r="F3211">
            <v>273.89999999999998</v>
          </cell>
        </row>
        <row r="3212">
          <cell r="A3212" t="str">
            <v>480201</v>
          </cell>
          <cell r="B3212" t="str">
            <v>Reservatório de fibra de vidro - capacidade de 15.000 litros</v>
          </cell>
          <cell r="C3212" t="str">
            <v>un</v>
          </cell>
          <cell r="D3212">
            <v>3711.53</v>
          </cell>
          <cell r="E3212">
            <v>52.08</v>
          </cell>
          <cell r="F3212">
            <v>3763.61</v>
          </cell>
        </row>
        <row r="3213">
          <cell r="A3213" t="str">
            <v>480202</v>
          </cell>
          <cell r="B3213" t="str">
            <v>Reservatório de fibra de vidro - capacidade de 1.000 litros</v>
          </cell>
          <cell r="C3213" t="str">
            <v>un</v>
          </cell>
          <cell r="D3213">
            <v>286.23</v>
          </cell>
          <cell r="E3213">
            <v>23.88</v>
          </cell>
          <cell r="F3213">
            <v>310.11</v>
          </cell>
        </row>
        <row r="3214">
          <cell r="A3214" t="str">
            <v>480203</v>
          </cell>
          <cell r="B3214" t="str">
            <v>Reservatório de fibra de vidro - capacidade de 500 litros</v>
          </cell>
          <cell r="C3214" t="str">
            <v>un</v>
          </cell>
          <cell r="D3214">
            <v>176.91</v>
          </cell>
          <cell r="E3214">
            <v>23.88</v>
          </cell>
          <cell r="F3214">
            <v>200.79</v>
          </cell>
        </row>
        <row r="3215">
          <cell r="A3215" t="str">
            <v>480204</v>
          </cell>
          <cell r="B3215" t="str">
            <v>Reservatório de fibra de vidro - capacidade de 250 litros</v>
          </cell>
          <cell r="C3215" t="str">
            <v>un</v>
          </cell>
          <cell r="D3215">
            <v>125.18</v>
          </cell>
          <cell r="E3215">
            <v>23.88</v>
          </cell>
          <cell r="F3215">
            <v>149.06</v>
          </cell>
        </row>
        <row r="3216">
          <cell r="A3216" t="str">
            <v>480205</v>
          </cell>
          <cell r="B3216" t="str">
            <v>Reservatório de fibra de vidro - capacidade de 3.000 litros</v>
          </cell>
          <cell r="C3216" t="str">
            <v>un</v>
          </cell>
          <cell r="D3216">
            <v>792.46</v>
          </cell>
          <cell r="E3216">
            <v>33.28</v>
          </cell>
          <cell r="F3216">
            <v>825.74</v>
          </cell>
        </row>
        <row r="3217">
          <cell r="A3217" t="str">
            <v>480207</v>
          </cell>
          <cell r="B3217" t="str">
            <v>Reservatório de fibra de vidro - capacidade de 10.000 litros</v>
          </cell>
          <cell r="C3217" t="str">
            <v>un</v>
          </cell>
          <cell r="D3217">
            <v>2438.56</v>
          </cell>
          <cell r="E3217">
            <v>52.08</v>
          </cell>
          <cell r="F3217">
            <v>2490.64</v>
          </cell>
        </row>
        <row r="3218">
          <cell r="A3218" t="str">
            <v>480208</v>
          </cell>
          <cell r="B3218" t="str">
            <v>Reservatório de fibra de vidro - capacidade de 1.500 litros</v>
          </cell>
          <cell r="C3218" t="str">
            <v>un</v>
          </cell>
          <cell r="D3218">
            <v>425.88</v>
          </cell>
          <cell r="E3218">
            <v>33.28</v>
          </cell>
          <cell r="F3218">
            <v>459.16</v>
          </cell>
        </row>
        <row r="3219">
          <cell r="A3219" t="str">
            <v>480210</v>
          </cell>
          <cell r="B3219" t="str">
            <v>Reservatório de fibra de vidro - capacidade de 2.000 litros</v>
          </cell>
          <cell r="C3219" t="str">
            <v>un</v>
          </cell>
          <cell r="D3219">
            <v>548.67999999999995</v>
          </cell>
          <cell r="E3219">
            <v>33.28</v>
          </cell>
          <cell r="F3219">
            <v>581.96</v>
          </cell>
        </row>
        <row r="3220">
          <cell r="A3220" t="str">
            <v>480222</v>
          </cell>
          <cell r="B3220" t="str">
            <v>Reservatório vertical de fibra de vidro - capacidade de 1.000 litros</v>
          </cell>
          <cell r="C3220" t="str">
            <v>un</v>
          </cell>
          <cell r="D3220">
            <v>6815.57</v>
          </cell>
          <cell r="E3220">
            <v>33.28</v>
          </cell>
          <cell r="F3220">
            <v>6848.85</v>
          </cell>
        </row>
        <row r="3221">
          <cell r="A3221" t="str">
            <v>480230</v>
          </cell>
          <cell r="B3221" t="str">
            <v>Reservatório em polietileno de alta densidade (cisterna) com antioxidante e proteção contra raios ultravioleta (UV) - capacidade de 5.000 litros</v>
          </cell>
          <cell r="C3221" t="str">
            <v>cj</v>
          </cell>
          <cell r="D3221">
            <v>5458.4000000000005</v>
          </cell>
          <cell r="E3221">
            <v>37.979999999999997</v>
          </cell>
          <cell r="F3221">
            <v>5496.38</v>
          </cell>
        </row>
        <row r="3222">
          <cell r="A3222" t="str">
            <v>480231</v>
          </cell>
          <cell r="B3222" t="str">
            <v>Reservatório em polietileno de alta densidade (cisterna) com antioxidante e proteção contra raios ultravioleta (UV) - capacidade de 10.000 litros</v>
          </cell>
          <cell r="C3222" t="str">
            <v>cj</v>
          </cell>
          <cell r="D3222">
            <v>8591.98</v>
          </cell>
          <cell r="E3222">
            <v>52.08</v>
          </cell>
          <cell r="F3222">
            <v>8644.06</v>
          </cell>
        </row>
        <row r="3223">
          <cell r="A3223" t="str">
            <v>480232</v>
          </cell>
          <cell r="B3223" t="str">
            <v>Reservatório em polietileno de alta densidade com antioxidante e proteção contra raios ultravioleta (UV) - capacidade de 8.000 litros</v>
          </cell>
          <cell r="C3223" t="str">
            <v>un</v>
          </cell>
          <cell r="D3223">
            <v>2853.73</v>
          </cell>
          <cell r="E3223">
            <v>52.08</v>
          </cell>
          <cell r="F3223">
            <v>2905.81</v>
          </cell>
        </row>
        <row r="3224">
          <cell r="A3224" t="str">
            <v>480301</v>
          </cell>
          <cell r="B3224" t="str">
            <v>Reservatório metálico cilíndrico horizontal - capacidade de 1.000 litros</v>
          </cell>
          <cell r="C3224" t="str">
            <v>cj</v>
          </cell>
          <cell r="D3224">
            <v>1059.3</v>
          </cell>
          <cell r="E3224">
            <v>33.28</v>
          </cell>
          <cell r="F3224">
            <v>1092.58</v>
          </cell>
        </row>
        <row r="3225">
          <cell r="A3225" t="str">
            <v>480312</v>
          </cell>
          <cell r="B3225" t="str">
            <v>Reservatório metálico cilíndrico horizontal - capacidade de 10.000 litros</v>
          </cell>
          <cell r="C3225" t="str">
            <v>cj</v>
          </cell>
          <cell r="D3225">
            <v>9173.4</v>
          </cell>
          <cell r="E3225">
            <v>33.28</v>
          </cell>
          <cell r="F3225">
            <v>9206.68</v>
          </cell>
        </row>
        <row r="3226">
          <cell r="A3226" t="str">
            <v>480313</v>
          </cell>
          <cell r="B3226" t="str">
            <v>Reservatório metálico cilíndrico horizontal - capacidade de 5.000 litros</v>
          </cell>
          <cell r="C3226" t="str">
            <v>cj</v>
          </cell>
          <cell r="D3226">
            <v>5885.88</v>
          </cell>
          <cell r="E3226">
            <v>33.28</v>
          </cell>
          <cell r="F3226">
            <v>5919.16</v>
          </cell>
        </row>
        <row r="3227">
          <cell r="A3227" t="str">
            <v>480317</v>
          </cell>
          <cell r="B3227" t="str">
            <v>Reservatório metálico cilíndrico horizontal - capacidade de 3.000 litros</v>
          </cell>
          <cell r="C3227" t="str">
            <v>cj</v>
          </cell>
          <cell r="D3227">
            <v>3272.79</v>
          </cell>
          <cell r="E3227">
            <v>33.28</v>
          </cell>
          <cell r="F3227">
            <v>3306.07</v>
          </cell>
        </row>
        <row r="3228">
          <cell r="A3228" t="str">
            <v>480426</v>
          </cell>
          <cell r="B3228" t="str">
            <v>Reservatório em concreto armado cilíndrico vertical, tipo duas células, capacidade total 425.000 litros</v>
          </cell>
          <cell r="C3228" t="str">
            <v>cj</v>
          </cell>
          <cell r="D3228">
            <v>1052500</v>
          </cell>
          <cell r="E3228">
            <v>0</v>
          </cell>
          <cell r="F3228">
            <v>1052500</v>
          </cell>
        </row>
        <row r="3229">
          <cell r="A3229" t="str">
            <v>480501</v>
          </cell>
          <cell r="B3229" t="str">
            <v>Torneira de bóia, DN= 3/4´</v>
          </cell>
          <cell r="C3229" t="str">
            <v>un</v>
          </cell>
          <cell r="D3229">
            <v>36.32</v>
          </cell>
          <cell r="E3229">
            <v>7.16</v>
          </cell>
          <cell r="F3229">
            <v>43.480000000000004</v>
          </cell>
        </row>
        <row r="3230">
          <cell r="A3230" t="str">
            <v>480502</v>
          </cell>
          <cell r="B3230" t="str">
            <v>Torneira de bóia, DN= 1´</v>
          </cell>
          <cell r="C3230" t="str">
            <v>un</v>
          </cell>
          <cell r="D3230">
            <v>45.71</v>
          </cell>
          <cell r="E3230">
            <v>9.5500000000000007</v>
          </cell>
          <cell r="F3230">
            <v>55.26</v>
          </cell>
        </row>
        <row r="3231">
          <cell r="A3231" t="str">
            <v>480503</v>
          </cell>
          <cell r="B3231" t="str">
            <v>Torneira de bóia, DN= 1 1/4´</v>
          </cell>
          <cell r="C3231" t="str">
            <v>un</v>
          </cell>
          <cell r="D3231">
            <v>65.040000000000006</v>
          </cell>
          <cell r="E3231">
            <v>10.75</v>
          </cell>
          <cell r="F3231">
            <v>75.790000000000006</v>
          </cell>
        </row>
        <row r="3232">
          <cell r="A3232" t="str">
            <v>480504</v>
          </cell>
          <cell r="B3232" t="str">
            <v>Torneira de bóia, DN= 1 1/2´</v>
          </cell>
          <cell r="C3232" t="str">
            <v>un</v>
          </cell>
          <cell r="D3232">
            <v>86.08</v>
          </cell>
          <cell r="E3232">
            <v>10.75</v>
          </cell>
          <cell r="F3232">
            <v>96.83</v>
          </cell>
        </row>
        <row r="3233">
          <cell r="A3233" t="str">
            <v>480505</v>
          </cell>
          <cell r="B3233" t="str">
            <v>Torneira de bóia, DN= 2´</v>
          </cell>
          <cell r="C3233" t="str">
            <v>un</v>
          </cell>
          <cell r="D3233">
            <v>102.98</v>
          </cell>
          <cell r="E3233">
            <v>14.33</v>
          </cell>
          <cell r="F3233">
            <v>117.31</v>
          </cell>
        </row>
        <row r="3234">
          <cell r="A3234" t="str">
            <v>480507</v>
          </cell>
          <cell r="B3234" t="str">
            <v>Torneira de bóia, tipo registro automático de entrada, DN= 3´</v>
          </cell>
          <cell r="C3234" t="str">
            <v>un</v>
          </cell>
          <cell r="D3234">
            <v>1143.67</v>
          </cell>
          <cell r="E3234">
            <v>47.76</v>
          </cell>
          <cell r="F3234">
            <v>1191.43</v>
          </cell>
        </row>
        <row r="3235">
          <cell r="A3235" t="str">
            <v>480508</v>
          </cell>
          <cell r="B3235" t="str">
            <v>Torneira de bóia, tipo registro automático de entrada, em ferro dúctil, DN= 8´</v>
          </cell>
          <cell r="C3235" t="str">
            <v>un</v>
          </cell>
          <cell r="D3235">
            <v>4197.4399999999996</v>
          </cell>
          <cell r="E3235">
            <v>95.52</v>
          </cell>
          <cell r="F3235">
            <v>4292.96</v>
          </cell>
        </row>
        <row r="3236">
          <cell r="A3236" t="str">
            <v>480509</v>
          </cell>
          <cell r="B3236" t="str">
            <v>Torneira de bóia, DN= 2 1/2´</v>
          </cell>
          <cell r="C3236" t="str">
            <v>un</v>
          </cell>
          <cell r="D3236">
            <v>145.30000000000001</v>
          </cell>
          <cell r="E3236">
            <v>10.75</v>
          </cell>
          <cell r="F3236">
            <v>156.05000000000001</v>
          </cell>
        </row>
        <row r="3237">
          <cell r="A3237" t="str">
            <v>482002</v>
          </cell>
          <cell r="B3237" t="str">
            <v>Limpeza de caixa d´água até 1.000 litros</v>
          </cell>
          <cell r="C3237" t="str">
            <v>un</v>
          </cell>
          <cell r="D3237">
            <v>0</v>
          </cell>
          <cell r="E3237">
            <v>29.13</v>
          </cell>
          <cell r="F3237">
            <v>29.13</v>
          </cell>
        </row>
        <row r="3238">
          <cell r="A3238" t="str">
            <v>482004</v>
          </cell>
          <cell r="B3238" t="str">
            <v>Limpeza de caixa d´água de 1.001 até 10.000 litros</v>
          </cell>
          <cell r="C3238" t="str">
            <v>un</v>
          </cell>
          <cell r="D3238">
            <v>0</v>
          </cell>
          <cell r="E3238">
            <v>77.680000000000007</v>
          </cell>
          <cell r="F3238">
            <v>77.680000000000007</v>
          </cell>
        </row>
        <row r="3239">
          <cell r="A3239" t="str">
            <v>482006</v>
          </cell>
          <cell r="B3239" t="str">
            <v>Limpeza de caixa d´água acima de 10.000 litros</v>
          </cell>
          <cell r="C3239" t="str">
            <v>un</v>
          </cell>
          <cell r="D3239">
            <v>0</v>
          </cell>
          <cell r="E3239">
            <v>174.78</v>
          </cell>
          <cell r="F3239">
            <v>174.78</v>
          </cell>
        </row>
        <row r="3240">
          <cell r="A3240" t="str">
            <v>490102</v>
          </cell>
          <cell r="B3240" t="str">
            <v>Caixa sifonada de PVC rígido de 100 x 150 x 50 mm, com grelha</v>
          </cell>
          <cell r="C3240" t="str">
            <v>un</v>
          </cell>
          <cell r="D3240">
            <v>22</v>
          </cell>
          <cell r="E3240">
            <v>23.88</v>
          </cell>
          <cell r="F3240">
            <v>45.88</v>
          </cell>
        </row>
        <row r="3241">
          <cell r="A3241" t="str">
            <v>490103</v>
          </cell>
          <cell r="B3241" t="str">
            <v>Caixa sifonada de PVC rígido de 150 x 150 x 50 mm, com grelha</v>
          </cell>
          <cell r="C3241" t="str">
            <v>un</v>
          </cell>
          <cell r="D3241">
            <v>40.270000000000003</v>
          </cell>
          <cell r="E3241">
            <v>23.88</v>
          </cell>
          <cell r="F3241">
            <v>64.150000000000006</v>
          </cell>
        </row>
        <row r="3242">
          <cell r="A3242" t="str">
            <v>490104</v>
          </cell>
          <cell r="B3242" t="str">
            <v>Caixa sifonada de PVC rígido de 150 x 185 x 75 mm, com grelha</v>
          </cell>
          <cell r="C3242" t="str">
            <v>un</v>
          </cell>
          <cell r="D3242">
            <v>23.93</v>
          </cell>
          <cell r="E3242">
            <v>23.88</v>
          </cell>
          <cell r="F3242">
            <v>47.81</v>
          </cell>
        </row>
        <row r="3243">
          <cell r="A3243" t="str">
            <v>490105</v>
          </cell>
          <cell r="B3243" t="str">
            <v>Caixa sifonada de PVC rígido de 250 x 172 x 50 mm, com tampa cega</v>
          </cell>
          <cell r="C3243" t="str">
            <v>un</v>
          </cell>
          <cell r="D3243">
            <v>28.080000000000002</v>
          </cell>
          <cell r="E3243">
            <v>23.88</v>
          </cell>
          <cell r="F3243">
            <v>51.96</v>
          </cell>
        </row>
        <row r="3244">
          <cell r="A3244" t="str">
            <v>490107</v>
          </cell>
          <cell r="B3244" t="str">
            <v>Caixa sifonada de PVC rígido de 250 x 230 x 75 mm, com tampa cega</v>
          </cell>
          <cell r="C3244" t="str">
            <v>un</v>
          </cell>
          <cell r="D3244">
            <v>31.45</v>
          </cell>
          <cell r="E3244">
            <v>23.88</v>
          </cell>
          <cell r="F3244">
            <v>55.33</v>
          </cell>
        </row>
        <row r="3245">
          <cell r="A3245" t="str">
            <v>490108</v>
          </cell>
          <cell r="B3245" t="str">
            <v>Caixa sifonada de PVC rígido de 100 x 100 x 50 mm, com grelha</v>
          </cell>
          <cell r="C3245" t="str">
            <v>un</v>
          </cell>
          <cell r="D3245">
            <v>11.99</v>
          </cell>
          <cell r="E3245">
            <v>23.88</v>
          </cell>
          <cell r="F3245">
            <v>35.869999999999997</v>
          </cell>
        </row>
        <row r="3246">
          <cell r="A3246" t="str">
            <v>490302</v>
          </cell>
          <cell r="B3246" t="str">
            <v>Caixa de gordura em alvenaria, 60 x 60 x 60 cm</v>
          </cell>
          <cell r="C3246" t="str">
            <v>un</v>
          </cell>
          <cell r="D3246">
            <v>52.050000000000004</v>
          </cell>
          <cell r="E3246">
            <v>107.7</v>
          </cell>
          <cell r="F3246">
            <v>159.75</v>
          </cell>
        </row>
        <row r="3247">
          <cell r="A3247" t="str">
            <v>490401</v>
          </cell>
          <cell r="B3247" t="str">
            <v>Ralo seco em PVC rígido de 100 x 40 mm, com grelha</v>
          </cell>
          <cell r="C3247" t="str">
            <v>un</v>
          </cell>
          <cell r="D3247">
            <v>10.33</v>
          </cell>
          <cell r="E3247">
            <v>23.88</v>
          </cell>
          <cell r="F3247">
            <v>34.21</v>
          </cell>
        </row>
        <row r="3248">
          <cell r="A3248" t="str">
            <v>490502</v>
          </cell>
          <cell r="B3248" t="str">
            <v>Ralo seco em ferro fundido, 100 x 165 x 50 mm, com grelha metálica saída vertical</v>
          </cell>
          <cell r="C3248" t="str">
            <v>un</v>
          </cell>
          <cell r="D3248">
            <v>39.51</v>
          </cell>
          <cell r="E3248">
            <v>28.66</v>
          </cell>
          <cell r="F3248">
            <v>68.17</v>
          </cell>
        </row>
        <row r="3249">
          <cell r="A3249" t="str">
            <v>490504</v>
          </cell>
          <cell r="B3249" t="str">
            <v>Ralo sifonado em ferro fundido de 150 x 240 x 75 mm, com grelha</v>
          </cell>
          <cell r="C3249" t="str">
            <v>un</v>
          </cell>
          <cell r="D3249">
            <v>239.36</v>
          </cell>
          <cell r="E3249">
            <v>35.82</v>
          </cell>
          <cell r="F3249">
            <v>275.18</v>
          </cell>
        </row>
        <row r="3250">
          <cell r="A3250" t="str">
            <v>490601</v>
          </cell>
          <cell r="B3250" t="str">
            <v>Grelha hemisférica em ferro fundido de 4´</v>
          </cell>
          <cell r="C3250" t="str">
            <v>un</v>
          </cell>
          <cell r="D3250">
            <v>4.96</v>
          </cell>
          <cell r="E3250">
            <v>1.43</v>
          </cell>
          <cell r="F3250">
            <v>6.3900000000000006</v>
          </cell>
        </row>
        <row r="3251">
          <cell r="A3251" t="str">
            <v>490602</v>
          </cell>
          <cell r="B3251" t="str">
            <v>Grelha em ferro fundido para caixas e canaletas</v>
          </cell>
          <cell r="C3251" t="str">
            <v>m²</v>
          </cell>
          <cell r="D3251">
            <v>514.54999999999995</v>
          </cell>
          <cell r="E3251">
            <v>15.59</v>
          </cell>
          <cell r="F3251">
            <v>530.14</v>
          </cell>
        </row>
        <row r="3252">
          <cell r="A3252" t="str">
            <v>490603</v>
          </cell>
          <cell r="B3252" t="str">
            <v>Grelha hemisférica em ferro fundido de 3´</v>
          </cell>
          <cell r="C3252" t="str">
            <v>un</v>
          </cell>
          <cell r="D3252">
            <v>3.7600000000000002</v>
          </cell>
          <cell r="E3252">
            <v>1.43</v>
          </cell>
          <cell r="F3252">
            <v>5.19</v>
          </cell>
        </row>
        <row r="3253">
          <cell r="A3253" t="str">
            <v>490607</v>
          </cell>
          <cell r="B3253" t="str">
            <v>Grelha articulada em ferro fundido para boca de leão</v>
          </cell>
          <cell r="C3253" t="str">
            <v>un</v>
          </cell>
          <cell r="D3253">
            <v>254.13</v>
          </cell>
          <cell r="E3253">
            <v>12.47</v>
          </cell>
          <cell r="F3253">
            <v>266.60000000000002</v>
          </cell>
        </row>
        <row r="3254">
          <cell r="A3254" t="str">
            <v>490608</v>
          </cell>
          <cell r="B3254" t="str">
            <v>Grelha hemisférica em ferro fundido de 6´</v>
          </cell>
          <cell r="C3254" t="str">
            <v>un</v>
          </cell>
          <cell r="D3254">
            <v>11.96</v>
          </cell>
          <cell r="E3254">
            <v>1.43</v>
          </cell>
          <cell r="F3254">
            <v>13.39</v>
          </cell>
        </row>
        <row r="3255">
          <cell r="A3255" t="str">
            <v>490611</v>
          </cell>
          <cell r="B3255" t="str">
            <v>Grelha hemisférica em ferro fundido de 2´</v>
          </cell>
          <cell r="C3255" t="str">
            <v>un</v>
          </cell>
          <cell r="D3255">
            <v>3.19</v>
          </cell>
          <cell r="E3255">
            <v>1.43</v>
          </cell>
          <cell r="F3255">
            <v>4.62</v>
          </cell>
        </row>
        <row r="3256">
          <cell r="A3256" t="str">
            <v>490614</v>
          </cell>
          <cell r="B3256" t="str">
            <v>Grelha redonda com disco rotativo em aço inoxidável de 15 cm</v>
          </cell>
          <cell r="C3256" t="str">
            <v>un</v>
          </cell>
          <cell r="D3256">
            <v>10.029999999999999</v>
          </cell>
          <cell r="E3256">
            <v>1.43</v>
          </cell>
          <cell r="F3256">
            <v>11.46</v>
          </cell>
        </row>
        <row r="3257">
          <cell r="A3257" t="str">
            <v>490616</v>
          </cell>
          <cell r="B3257" t="str">
            <v>Grelha quadriculada em ferro fundido para caixas e canaletas</v>
          </cell>
          <cell r="C3257" t="str">
            <v>m²</v>
          </cell>
          <cell r="D3257">
            <v>720.1</v>
          </cell>
          <cell r="E3257">
            <v>15.59</v>
          </cell>
          <cell r="F3257">
            <v>735.69</v>
          </cell>
        </row>
        <row r="3258">
          <cell r="A3258" t="str">
            <v>490617</v>
          </cell>
          <cell r="B3258" t="str">
            <v>Grelha em alumínio fundido para caixas e canaletas - linha comercial</v>
          </cell>
          <cell r="C3258" t="str">
            <v>m²</v>
          </cell>
          <cell r="D3258">
            <v>461.22</v>
          </cell>
          <cell r="E3258">
            <v>15.59</v>
          </cell>
          <cell r="F3258">
            <v>476.81</v>
          </cell>
        </row>
        <row r="3259">
          <cell r="A3259" t="str">
            <v>490619</v>
          </cell>
          <cell r="B3259" t="str">
            <v>Grelha pré-moldada em concreto, com furos redondos, 79,5 x 24,5 x 8 cm</v>
          </cell>
          <cell r="C3259" t="str">
            <v>un</v>
          </cell>
          <cell r="D3259">
            <v>46.53</v>
          </cell>
          <cell r="E3259">
            <v>7.8</v>
          </cell>
          <cell r="F3259">
            <v>54.33</v>
          </cell>
        </row>
        <row r="3260">
          <cell r="A3260" t="str">
            <v>490620</v>
          </cell>
          <cell r="B3260" t="str">
            <v>Captador pluvial, corpo em aço inoxidável e grelha, com mecanismo anti-vórtice, DN= 50 mm</v>
          </cell>
          <cell r="C3260" t="str">
            <v>un</v>
          </cell>
          <cell r="D3260">
            <v>2937.68</v>
          </cell>
          <cell r="E3260">
            <v>28.66</v>
          </cell>
          <cell r="F3260">
            <v>2966.34</v>
          </cell>
        </row>
        <row r="3261">
          <cell r="A3261" t="str">
            <v>490621</v>
          </cell>
          <cell r="B3261" t="str">
            <v>Captador pluvial, corpo em aço inoxidável e grelha, com mecanismo anti-vórtice, DN= 75 mm</v>
          </cell>
          <cell r="C3261" t="str">
            <v>un</v>
          </cell>
          <cell r="D3261">
            <v>3737.81</v>
          </cell>
          <cell r="E3261">
            <v>28.66</v>
          </cell>
          <cell r="F3261">
            <v>3766.4700000000003</v>
          </cell>
        </row>
        <row r="3262">
          <cell r="A3262" t="str">
            <v>490640</v>
          </cell>
          <cell r="B3262" t="str">
            <v>Tampão em ferro fundido de Ø 600 mm, classe 125 (ruptura &gt; 125 kN)</v>
          </cell>
          <cell r="C3262" t="str">
            <v>un</v>
          </cell>
          <cell r="D3262">
            <v>260.76</v>
          </cell>
          <cell r="E3262">
            <v>32.090000000000003</v>
          </cell>
          <cell r="F3262">
            <v>292.85000000000002</v>
          </cell>
        </row>
        <row r="3263">
          <cell r="A3263" t="str">
            <v>490641</v>
          </cell>
          <cell r="B3263" t="str">
            <v>Tampão em ferro fundido de Ø 600 mm, classe 250 (ruptura &gt; 250 kN)</v>
          </cell>
          <cell r="C3263" t="str">
            <v>un</v>
          </cell>
          <cell r="D3263">
            <v>313.16000000000003</v>
          </cell>
          <cell r="E3263">
            <v>32.090000000000003</v>
          </cell>
          <cell r="F3263">
            <v>345.25</v>
          </cell>
        </row>
        <row r="3264">
          <cell r="A3264" t="str">
            <v>490642</v>
          </cell>
          <cell r="B3264" t="str">
            <v>Tampão em ferro fundido de Ø 600 mm, classe 400 (ruptura&gt; 400 kN)</v>
          </cell>
          <cell r="C3264" t="str">
            <v>un</v>
          </cell>
          <cell r="D3264">
            <v>361.2</v>
          </cell>
          <cell r="E3264">
            <v>32.090000000000003</v>
          </cell>
          <cell r="F3264">
            <v>393.29</v>
          </cell>
        </row>
        <row r="3265">
          <cell r="A3265" t="str">
            <v>490643</v>
          </cell>
          <cell r="B3265" t="str">
            <v>Tampão em ferro fundido de 300 x 300 mm, classe 125 (ruptura &gt; 125 kN)</v>
          </cell>
          <cell r="C3265" t="str">
            <v>un</v>
          </cell>
          <cell r="D3265">
            <v>97.13</v>
          </cell>
          <cell r="E3265">
            <v>32.090000000000003</v>
          </cell>
          <cell r="F3265">
            <v>129.22</v>
          </cell>
        </row>
        <row r="3266">
          <cell r="A3266" t="str">
            <v>490644</v>
          </cell>
          <cell r="B3266" t="str">
            <v>Tampão em ferro fundido de 400 x 400 mm, classe 125 (ruptura &gt; 125 kN)</v>
          </cell>
          <cell r="C3266" t="str">
            <v>un</v>
          </cell>
          <cell r="D3266">
            <v>130.80000000000001</v>
          </cell>
          <cell r="E3266">
            <v>32.090000000000003</v>
          </cell>
          <cell r="F3266">
            <v>162.88999999999999</v>
          </cell>
        </row>
        <row r="3267">
          <cell r="A3267" t="str">
            <v>490645</v>
          </cell>
          <cell r="B3267" t="str">
            <v>Tampão em ferro fundido de 500 x 500 mm, classe 125 (ruptura &gt; 125 kN)</v>
          </cell>
          <cell r="C3267" t="str">
            <v>un</v>
          </cell>
          <cell r="D3267">
            <v>171.13</v>
          </cell>
          <cell r="E3267">
            <v>32.090000000000003</v>
          </cell>
          <cell r="F3267">
            <v>203.22</v>
          </cell>
        </row>
        <row r="3268">
          <cell r="A3268" t="str">
            <v>490646</v>
          </cell>
          <cell r="B3268" t="str">
            <v>Tampão de ferro fundido de 600 x 600 mm, classe 125 (ruptura &gt; 125 kN)</v>
          </cell>
          <cell r="C3268" t="str">
            <v>un</v>
          </cell>
          <cell r="D3268">
            <v>245.55</v>
          </cell>
          <cell r="E3268">
            <v>32.090000000000003</v>
          </cell>
          <cell r="F3268">
            <v>277.64</v>
          </cell>
        </row>
        <row r="3269">
          <cell r="A3269" t="str">
            <v>490647</v>
          </cell>
          <cell r="B3269" t="str">
            <v>Tampão em ferro fundido com tampa articulada, de 500 x 400mm, classe 250 (ruptura&gt; 250 kN)</v>
          </cell>
          <cell r="C3269" t="str">
            <v>un</v>
          </cell>
          <cell r="D3269">
            <v>227.47</v>
          </cell>
          <cell r="E3269">
            <v>32.090000000000003</v>
          </cell>
          <cell r="F3269">
            <v>259.56</v>
          </cell>
        </row>
        <row r="3270">
          <cell r="A3270" t="str">
            <v>490648</v>
          </cell>
          <cell r="B3270" t="str">
            <v>Tampão em ferro fundido com tampa articulada, de 400 x 600 mm, classe 15 (ruptura &gt; 1500 kg)</v>
          </cell>
          <cell r="C3270" t="str">
            <v>un</v>
          </cell>
          <cell r="D3270">
            <v>142.02000000000001</v>
          </cell>
          <cell r="E3270">
            <v>32.090000000000003</v>
          </cell>
          <cell r="F3270">
            <v>174.11</v>
          </cell>
        </row>
        <row r="3271">
          <cell r="A3271" t="str">
            <v>490825</v>
          </cell>
          <cell r="B3271" t="str">
            <v>Caixa de areia em pvc, diâmetro nominal = 100 mm</v>
          </cell>
          <cell r="C3271" t="str">
            <v>un</v>
          </cell>
          <cell r="D3271">
            <v>153.43</v>
          </cell>
          <cell r="E3271">
            <v>23.88</v>
          </cell>
          <cell r="F3271">
            <v>177.31</v>
          </cell>
        </row>
        <row r="3272">
          <cell r="A3272" t="str">
            <v>491113</v>
          </cell>
          <cell r="B3272" t="str">
            <v>Canaleta com grelha em alumínio, largura de 80mm</v>
          </cell>
          <cell r="C3272" t="str">
            <v>m</v>
          </cell>
          <cell r="D3272">
            <v>166.17000000000002</v>
          </cell>
          <cell r="E3272">
            <v>5.37</v>
          </cell>
          <cell r="F3272">
            <v>171.54</v>
          </cell>
        </row>
        <row r="3273">
          <cell r="A3273" t="str">
            <v>491201</v>
          </cell>
          <cell r="B3273" t="str">
            <v>Boca de lobo simples tipo PMSP, com tampa de concreto</v>
          </cell>
          <cell r="C3273" t="str">
            <v>un</v>
          </cell>
          <cell r="D3273">
            <v>900.41</v>
          </cell>
          <cell r="E3273">
            <v>766.82</v>
          </cell>
          <cell r="F3273">
            <v>1667.23</v>
          </cell>
        </row>
        <row r="3274">
          <cell r="A3274" t="str">
            <v>491203</v>
          </cell>
          <cell r="B3274" t="str">
            <v>Boca de lobo dupla tipo PMSP, com tampa de concreto</v>
          </cell>
          <cell r="C3274" t="str">
            <v>un</v>
          </cell>
          <cell r="D3274">
            <v>1530.08</v>
          </cell>
          <cell r="E3274">
            <v>1191.3800000000001</v>
          </cell>
          <cell r="F3274">
            <v>2721.46</v>
          </cell>
        </row>
        <row r="3275">
          <cell r="A3275" t="str">
            <v>491204</v>
          </cell>
          <cell r="B3275" t="str">
            <v>Boca de leão simples tipo PMSP, com grelha</v>
          </cell>
          <cell r="C3275" t="str">
            <v>un</v>
          </cell>
          <cell r="D3275">
            <v>658.65</v>
          </cell>
          <cell r="E3275">
            <v>757.08</v>
          </cell>
          <cell r="F3275">
            <v>1415.73</v>
          </cell>
        </row>
        <row r="3276">
          <cell r="A3276" t="str">
            <v>491205</v>
          </cell>
          <cell r="B3276" t="str">
            <v>Boca de lobo tripla tipo PMSP, com tampa de concreto</v>
          </cell>
          <cell r="C3276" t="str">
            <v>un</v>
          </cell>
          <cell r="D3276">
            <v>2129.4299999999998</v>
          </cell>
          <cell r="E3276">
            <v>1612.81</v>
          </cell>
          <cell r="F3276">
            <v>3742.2400000000002</v>
          </cell>
        </row>
        <row r="3277">
          <cell r="A3277" t="str">
            <v>491210</v>
          </cell>
          <cell r="B3277" t="str">
            <v>Caixa coletora em concreto armado 0,30 x 0,70 x 1,00 m</v>
          </cell>
          <cell r="C3277" t="str">
            <v>un</v>
          </cell>
          <cell r="D3277">
            <v>230.84</v>
          </cell>
          <cell r="E3277">
            <v>199.53</v>
          </cell>
          <cell r="F3277">
            <v>430.37</v>
          </cell>
        </row>
        <row r="3278">
          <cell r="A3278" t="str">
            <v>491211</v>
          </cell>
          <cell r="B3278" t="str">
            <v>Poço de visita de 1,60 x 1,60 x 1,60 m - tipo PMSP</v>
          </cell>
          <cell r="C3278" t="str">
            <v>un</v>
          </cell>
          <cell r="D3278">
            <v>1738.8700000000001</v>
          </cell>
          <cell r="E3278">
            <v>1294.52</v>
          </cell>
          <cell r="F3278">
            <v>3033.39</v>
          </cell>
        </row>
        <row r="3279">
          <cell r="A3279" t="str">
            <v>491212</v>
          </cell>
          <cell r="B3279" t="str">
            <v>Chaminé para poço de visita tipo PMSP em alvenaria diâmetro interno 70 cm - pescoço</v>
          </cell>
          <cell r="C3279" t="str">
            <v>m</v>
          </cell>
          <cell r="D3279">
            <v>136.44</v>
          </cell>
          <cell r="E3279">
            <v>189.06</v>
          </cell>
          <cell r="F3279">
            <v>325.5</v>
          </cell>
        </row>
        <row r="3280">
          <cell r="A3280" t="str">
            <v>491214</v>
          </cell>
          <cell r="B3280" t="str">
            <v>Poço de visita em alvenaria tipo PMSP - balão</v>
          </cell>
          <cell r="C3280" t="str">
            <v>un</v>
          </cell>
          <cell r="D3280">
            <v>1021.39</v>
          </cell>
          <cell r="E3280">
            <v>1199.3</v>
          </cell>
          <cell r="F3280">
            <v>2220.69</v>
          </cell>
        </row>
        <row r="3281">
          <cell r="A3281" t="str">
            <v>491301</v>
          </cell>
          <cell r="B3281" t="str">
            <v>Filtro biológico anaeróbio com anéis pré-moldados de concreto diâmetro de 1,40 m - h= 2,00 m</v>
          </cell>
          <cell r="C3281" t="str">
            <v>un</v>
          </cell>
          <cell r="D3281">
            <v>1822.21</v>
          </cell>
          <cell r="E3281">
            <v>1500.68</v>
          </cell>
          <cell r="F3281">
            <v>3322.89</v>
          </cell>
        </row>
        <row r="3282">
          <cell r="A3282" t="str">
            <v>491302</v>
          </cell>
          <cell r="B3282" t="str">
            <v>Filtro biológico anaeróbio com anéis pré-moldados de concreto diâmetro de 2,00 m - h= 2,00 m</v>
          </cell>
          <cell r="C3282" t="str">
            <v>un</v>
          </cell>
          <cell r="D3282">
            <v>2921.94</v>
          </cell>
          <cell r="E3282">
            <v>2438.34</v>
          </cell>
          <cell r="F3282">
            <v>5360.28</v>
          </cell>
        </row>
        <row r="3283">
          <cell r="A3283" t="str">
            <v>491303</v>
          </cell>
          <cell r="B3283" t="str">
            <v>Filtro biológico anaeróbio com anéis pré-moldados de concreto diâmetro de 2,40 m - h= 2,00 m</v>
          </cell>
          <cell r="C3283" t="str">
            <v>un</v>
          </cell>
          <cell r="D3283">
            <v>4184.34</v>
          </cell>
          <cell r="E3283">
            <v>3219.57</v>
          </cell>
          <cell r="F3283">
            <v>7403.91</v>
          </cell>
        </row>
        <row r="3284">
          <cell r="A3284" t="str">
            <v>491304</v>
          </cell>
          <cell r="B3284" t="str">
            <v>Filtro biológico anaeróbio com anéis pré-moldados de concreto diâmetro de 2,84 m - h= 2,50 m</v>
          </cell>
          <cell r="C3284" t="str">
            <v>un</v>
          </cell>
          <cell r="D3284">
            <v>6477.53</v>
          </cell>
          <cell r="E3284">
            <v>4015.84</v>
          </cell>
          <cell r="F3284">
            <v>10493.37</v>
          </cell>
        </row>
        <row r="3285">
          <cell r="A3285" t="str">
            <v>491401</v>
          </cell>
          <cell r="B3285" t="str">
            <v>Fossa séptica câmara única com anéis pré-moldados em concreto, diâmetro externo de 1,50 m, altura útil de 1,50 m</v>
          </cell>
          <cell r="C3285" t="str">
            <v>un</v>
          </cell>
          <cell r="D3285">
            <v>1375.28</v>
          </cell>
          <cell r="E3285">
            <v>751.58</v>
          </cell>
          <cell r="F3285">
            <v>2126.86</v>
          </cell>
        </row>
        <row r="3286">
          <cell r="A3286" t="str">
            <v>491402</v>
          </cell>
          <cell r="B3286" t="str">
            <v>Fossa séptica câmara única com anéis pré-moldados em concreto, diâmetro externo de 2,50 m, altura útil de 2,50 m</v>
          </cell>
          <cell r="C3286" t="str">
            <v>un</v>
          </cell>
          <cell r="D3286">
            <v>3705.79</v>
          </cell>
          <cell r="E3286">
            <v>1122.33</v>
          </cell>
          <cell r="F3286">
            <v>4828.12</v>
          </cell>
        </row>
        <row r="3287">
          <cell r="A3287" t="str">
            <v>491403</v>
          </cell>
          <cell r="B3287" t="str">
            <v>Fossa séptica câmara única com anéis pré-moldados em concreto, diâmetro externo de 2,50 m, altura útil de 4,00 m</v>
          </cell>
          <cell r="C3287" t="str">
            <v>un</v>
          </cell>
          <cell r="D3287">
            <v>5571.97</v>
          </cell>
          <cell r="E3287">
            <v>2244.65</v>
          </cell>
          <cell r="F3287">
            <v>7816.62</v>
          </cell>
        </row>
        <row r="3288">
          <cell r="A3288" t="str">
            <v>491406</v>
          </cell>
          <cell r="B3288" t="str">
            <v>SM-01 sumidouro - poço absorvente</v>
          </cell>
          <cell r="C3288" t="str">
            <v>m</v>
          </cell>
          <cell r="D3288">
            <v>195.43</v>
          </cell>
          <cell r="E3288">
            <v>358.5</v>
          </cell>
          <cell r="F3288">
            <v>553.92999999999995</v>
          </cell>
        </row>
        <row r="3289">
          <cell r="A3289" t="str">
            <v>491407</v>
          </cell>
          <cell r="B3289" t="str">
            <v>Tampão de concreto para sumidouro - diâmetro interno de 2,0 m</v>
          </cell>
          <cell r="C3289" t="str">
            <v>un</v>
          </cell>
          <cell r="D3289">
            <v>471.74</v>
          </cell>
          <cell r="E3289">
            <v>258.3</v>
          </cell>
          <cell r="F3289">
            <v>730.04</v>
          </cell>
        </row>
        <row r="3290">
          <cell r="A3290" t="str">
            <v>491501</v>
          </cell>
          <cell r="B3290" t="str">
            <v>Anel pré-moldado de concreto com diâmetro de 0,60 m</v>
          </cell>
          <cell r="C3290" t="str">
            <v>m</v>
          </cell>
          <cell r="D3290">
            <v>234.73000000000002</v>
          </cell>
          <cell r="E3290">
            <v>15.59</v>
          </cell>
          <cell r="F3290">
            <v>250.32</v>
          </cell>
        </row>
        <row r="3291">
          <cell r="A3291" t="str">
            <v>491503</v>
          </cell>
          <cell r="B3291" t="str">
            <v>Anel pré-moldado de concreto com diâmetro de 0,80 m</v>
          </cell>
          <cell r="C3291" t="str">
            <v>m</v>
          </cell>
          <cell r="D3291">
            <v>305.81</v>
          </cell>
          <cell r="E3291">
            <v>23.39</v>
          </cell>
          <cell r="F3291">
            <v>329.2</v>
          </cell>
        </row>
        <row r="3292">
          <cell r="A3292" t="str">
            <v>491504</v>
          </cell>
          <cell r="B3292" t="str">
            <v>Anel pré-moldado de concreto com diâmetro de 1,20 m</v>
          </cell>
          <cell r="C3292" t="str">
            <v>m</v>
          </cell>
          <cell r="D3292">
            <v>337.63</v>
          </cell>
          <cell r="E3292">
            <v>31.18</v>
          </cell>
          <cell r="F3292">
            <v>368.81</v>
          </cell>
        </row>
        <row r="3293">
          <cell r="A3293" t="str">
            <v>491505</v>
          </cell>
          <cell r="B3293" t="str">
            <v>Anel pré-moldado de concreto com diâmetro de 1,50 m</v>
          </cell>
          <cell r="C3293" t="str">
            <v>m</v>
          </cell>
          <cell r="D3293">
            <v>541.24</v>
          </cell>
          <cell r="E3293">
            <v>38.979999999999997</v>
          </cell>
          <cell r="F3293">
            <v>580.22</v>
          </cell>
        </row>
        <row r="3294">
          <cell r="A3294" t="str">
            <v>491506</v>
          </cell>
          <cell r="B3294" t="str">
            <v>Anel pré-moldado de concreto com diâmetro de 1,80 m</v>
          </cell>
          <cell r="C3294" t="str">
            <v>m</v>
          </cell>
          <cell r="D3294">
            <v>724.80000000000007</v>
          </cell>
          <cell r="E3294">
            <v>46.77</v>
          </cell>
          <cell r="F3294">
            <v>771.57</v>
          </cell>
        </row>
        <row r="3295">
          <cell r="A3295" t="str">
            <v>491510</v>
          </cell>
          <cell r="B3295" t="str">
            <v>Anel pré-moldado de concreto com diâmetro de 3,00 m</v>
          </cell>
          <cell r="C3295" t="str">
            <v>m</v>
          </cell>
          <cell r="D3295">
            <v>1478.1200000000001</v>
          </cell>
          <cell r="E3295">
            <v>77.95</v>
          </cell>
          <cell r="F3295">
            <v>1556.07</v>
          </cell>
        </row>
        <row r="3296">
          <cell r="A3296" t="str">
            <v>500103</v>
          </cell>
          <cell r="B3296" t="str">
            <v>Abrigo duplo para hidrante/mangueira, com visor e suporte (embutir e externo)</v>
          </cell>
          <cell r="C3296" t="str">
            <v>un</v>
          </cell>
          <cell r="D3296">
            <v>492.29</v>
          </cell>
          <cell r="E3296">
            <v>83.58</v>
          </cell>
          <cell r="F3296">
            <v>575.87</v>
          </cell>
        </row>
        <row r="3297">
          <cell r="A3297" t="str">
            <v>500106</v>
          </cell>
          <cell r="B3297" t="str">
            <v>Abrigo para hidrante/mangueira (embutir e externo)</v>
          </cell>
          <cell r="C3297" t="str">
            <v>un</v>
          </cell>
          <cell r="D3297">
            <v>178.54</v>
          </cell>
          <cell r="E3297">
            <v>83.58</v>
          </cell>
          <cell r="F3297">
            <v>262.12</v>
          </cell>
        </row>
        <row r="3298">
          <cell r="A3298" t="str">
            <v>500108</v>
          </cell>
          <cell r="B3298" t="str">
            <v>Mangueira com união de engate rápido, DN= 1 1/2´ (38 mm)</v>
          </cell>
          <cell r="C3298" t="str">
            <v>m</v>
          </cell>
          <cell r="D3298">
            <v>13.44</v>
          </cell>
          <cell r="E3298">
            <v>2.39</v>
          </cell>
          <cell r="F3298">
            <v>15.83</v>
          </cell>
        </row>
        <row r="3299">
          <cell r="A3299" t="str">
            <v>500109</v>
          </cell>
          <cell r="B3299" t="str">
            <v>Botoeira para acionamento de bomba de incêndio tipo quebra-vidro</v>
          </cell>
          <cell r="C3299" t="str">
            <v>un</v>
          </cell>
          <cell r="D3299">
            <v>45.800000000000004</v>
          </cell>
          <cell r="E3299">
            <v>6.82</v>
          </cell>
          <cell r="F3299">
            <v>52.620000000000005</v>
          </cell>
        </row>
        <row r="3300">
          <cell r="A3300" t="str">
            <v>500110</v>
          </cell>
          <cell r="B3300" t="str">
            <v>Mangueira com união de engate rápido, DN= 2 1/2´ (63 mm)</v>
          </cell>
          <cell r="C3300" t="str">
            <v>m</v>
          </cell>
          <cell r="D3300">
            <v>20.399999999999999</v>
          </cell>
          <cell r="E3300">
            <v>2.39</v>
          </cell>
          <cell r="F3300">
            <v>22.79</v>
          </cell>
        </row>
        <row r="3301">
          <cell r="A3301" t="str">
            <v>500111</v>
          </cell>
          <cell r="B3301" t="str">
            <v>Esguicho latão com engate rápido, DN= 2 1/2´, jato regulável</v>
          </cell>
          <cell r="C3301" t="str">
            <v>un</v>
          </cell>
          <cell r="D3301">
            <v>113.62</v>
          </cell>
          <cell r="E3301">
            <v>2.39</v>
          </cell>
          <cell r="F3301">
            <v>116.01</v>
          </cell>
        </row>
        <row r="3302">
          <cell r="A3302" t="str">
            <v>500113</v>
          </cell>
          <cell r="B3302" t="str">
            <v>Abrigo simples com suporte, em aço inoxidável escovado, para mangueira de 1 1/2´, porta em vidro temperado jateado - inclusive mangueira de 30 m (2 x 15 m)</v>
          </cell>
          <cell r="C3302" t="str">
            <v>un</v>
          </cell>
          <cell r="D3302">
            <v>2268.2199999999998</v>
          </cell>
          <cell r="E3302">
            <v>130.62</v>
          </cell>
          <cell r="F3302">
            <v>2398.84</v>
          </cell>
        </row>
        <row r="3303">
          <cell r="A3303" t="str">
            <v>500116</v>
          </cell>
          <cell r="B3303" t="str">
            <v>Adaptador de engate rápido em latão de 2 1/2´ x 1 1/2´</v>
          </cell>
          <cell r="C3303" t="str">
            <v>un</v>
          </cell>
          <cell r="D3303">
            <v>26.76</v>
          </cell>
          <cell r="E3303">
            <v>2.39</v>
          </cell>
          <cell r="F3303">
            <v>29.150000000000002</v>
          </cell>
        </row>
        <row r="3304">
          <cell r="A3304" t="str">
            <v>500117</v>
          </cell>
          <cell r="B3304" t="str">
            <v>Adaptador de engate rápido em latão de 2 1/2´ x 2 1/2´</v>
          </cell>
          <cell r="C3304" t="str">
            <v>un</v>
          </cell>
          <cell r="D3304">
            <v>34.96</v>
          </cell>
          <cell r="E3304">
            <v>2.39</v>
          </cell>
          <cell r="F3304">
            <v>37.35</v>
          </cell>
        </row>
        <row r="3305">
          <cell r="A3305" t="str">
            <v>500118</v>
          </cell>
          <cell r="B3305" t="str">
            <v>Hidrante de coluna com duas saídas, 4´x 2 1/2´ - simples</v>
          </cell>
          <cell r="C3305" t="str">
            <v>un</v>
          </cell>
          <cell r="D3305">
            <v>771.46</v>
          </cell>
          <cell r="E3305">
            <v>30.490000000000002</v>
          </cell>
          <cell r="F3305">
            <v>801.95</v>
          </cell>
        </row>
        <row r="3306">
          <cell r="A3306" t="str">
            <v>500119</v>
          </cell>
          <cell r="B3306" t="str">
            <v>Tampão de engate rápido em latão, DN= 2 1/2´, com corrente</v>
          </cell>
          <cell r="C3306" t="str">
            <v>un</v>
          </cell>
          <cell r="D3306">
            <v>46.050000000000004</v>
          </cell>
          <cell r="E3306">
            <v>2.39</v>
          </cell>
          <cell r="F3306">
            <v>48.44</v>
          </cell>
        </row>
        <row r="3307">
          <cell r="A3307" t="str">
            <v>500120</v>
          </cell>
          <cell r="B3307" t="str">
            <v>Tampão de engate rápido em latão, DN= 1 1/2´, com corrente</v>
          </cell>
          <cell r="C3307" t="str">
            <v>un</v>
          </cell>
          <cell r="D3307">
            <v>30.42</v>
          </cell>
          <cell r="E3307">
            <v>2.39</v>
          </cell>
          <cell r="F3307">
            <v>32.81</v>
          </cell>
        </row>
        <row r="3308">
          <cell r="A3308" t="str">
            <v>500121</v>
          </cell>
          <cell r="B3308" t="str">
            <v>Chave para conexão de engate rápido</v>
          </cell>
          <cell r="C3308" t="str">
            <v>un</v>
          </cell>
          <cell r="D3308">
            <v>10.58</v>
          </cell>
          <cell r="E3308">
            <v>0.31</v>
          </cell>
          <cell r="F3308">
            <v>10.89</v>
          </cell>
        </row>
        <row r="3309">
          <cell r="A3309" t="str">
            <v>500122</v>
          </cell>
          <cell r="B3309" t="str">
            <v>Esguicho latão com engate rápido, DN= 1 1/2´, jato regulável</v>
          </cell>
          <cell r="C3309" t="str">
            <v>un</v>
          </cell>
          <cell r="D3309">
            <v>86</v>
          </cell>
          <cell r="E3309">
            <v>2.39</v>
          </cell>
          <cell r="F3309">
            <v>88.39</v>
          </cell>
        </row>
        <row r="3310">
          <cell r="A3310" t="str">
            <v>500132</v>
          </cell>
          <cell r="B3310" t="str">
            <v>Abrigo de hidrante de 1 1/2´ completo - inclusive mangueira de 30 m (2 x 15 m)</v>
          </cell>
          <cell r="C3310" t="str">
            <v>un</v>
          </cell>
          <cell r="D3310">
            <v>977.53</v>
          </cell>
          <cell r="E3310">
            <v>124.18</v>
          </cell>
          <cell r="F3310">
            <v>1101.71</v>
          </cell>
        </row>
        <row r="3311">
          <cell r="A3311" t="str">
            <v>500133</v>
          </cell>
          <cell r="B3311" t="str">
            <v>Abrigo de hidrante de 2 1/2´ completo - inclusive mangueira de 30 m (2 x 15 m)</v>
          </cell>
          <cell r="C3311" t="str">
            <v>un</v>
          </cell>
          <cell r="D3311">
            <v>1250.96</v>
          </cell>
          <cell r="E3311">
            <v>124.18</v>
          </cell>
          <cell r="F3311">
            <v>1375.14</v>
          </cell>
        </row>
        <row r="3312">
          <cell r="A3312" t="str">
            <v>500134</v>
          </cell>
          <cell r="B3312" t="str">
            <v>Abrigo para registro de recalque tipo coluna, completo - inclusive tubulações e válvulas</v>
          </cell>
          <cell r="C3312" t="str">
            <v>un</v>
          </cell>
          <cell r="D3312">
            <v>1185.69</v>
          </cell>
          <cell r="E3312">
            <v>373.42</v>
          </cell>
          <cell r="F3312">
            <v>1559.1100000000001</v>
          </cell>
        </row>
        <row r="3313">
          <cell r="A3313" t="str">
            <v>500202</v>
          </cell>
          <cell r="B3313" t="str">
            <v>Bico de sprinkler cromado pendente com rompimento da ampola a 68°C</v>
          </cell>
          <cell r="C3313" t="str">
            <v>un</v>
          </cell>
          <cell r="D3313">
            <v>15.01</v>
          </cell>
          <cell r="E3313">
            <v>8.32</v>
          </cell>
          <cell r="F3313">
            <v>23.330000000000002</v>
          </cell>
        </row>
        <row r="3314">
          <cell r="A3314" t="str">
            <v>500205</v>
          </cell>
          <cell r="B3314" t="str">
            <v>Alarme hidráulico tipo gongo</v>
          </cell>
          <cell r="C3314" t="str">
            <v>un</v>
          </cell>
          <cell r="D3314">
            <v>427.73</v>
          </cell>
          <cell r="E3314">
            <v>11.94</v>
          </cell>
          <cell r="F3314">
            <v>439.67</v>
          </cell>
        </row>
        <row r="3315">
          <cell r="A3315" t="str">
            <v>500206</v>
          </cell>
          <cell r="B3315" t="str">
            <v>Bico de sprinkler tipo ´Up Right´ com rompimento da ampola a 68º C</v>
          </cell>
          <cell r="C3315" t="str">
            <v>un</v>
          </cell>
          <cell r="D3315">
            <v>24.51</v>
          </cell>
          <cell r="E3315">
            <v>8.32</v>
          </cell>
          <cell r="F3315">
            <v>32.83</v>
          </cell>
        </row>
        <row r="3316">
          <cell r="A3316" t="str">
            <v>500506</v>
          </cell>
          <cell r="B3316" t="str">
            <v>Central de iluminação de emergência, completa, para até 6.000 W</v>
          </cell>
          <cell r="C3316" t="str">
            <v>un</v>
          </cell>
          <cell r="D3316">
            <v>9007.2099999999991</v>
          </cell>
          <cell r="E3316">
            <v>7.22</v>
          </cell>
          <cell r="F3316">
            <v>9014.43</v>
          </cell>
        </row>
        <row r="3317">
          <cell r="A3317" t="str">
            <v>500507</v>
          </cell>
          <cell r="B3317" t="str">
            <v>Luminária para unidade centralizada pendente completa com lâmpadas fluorescentes compactas de 9 W</v>
          </cell>
          <cell r="C3317" t="str">
            <v>un</v>
          </cell>
          <cell r="D3317">
            <v>147.74</v>
          </cell>
          <cell r="E3317">
            <v>11.370000000000001</v>
          </cell>
          <cell r="F3317">
            <v>159.11000000000001</v>
          </cell>
        </row>
        <row r="3318">
          <cell r="A3318" t="str">
            <v>500508</v>
          </cell>
          <cell r="B3318" t="str">
            <v>Luminária para unidade centralizada de sobrepor completa com lâmpada fluorescente compacta de 15 W</v>
          </cell>
          <cell r="C3318" t="str">
            <v>un</v>
          </cell>
          <cell r="D3318">
            <v>66.02</v>
          </cell>
          <cell r="E3318">
            <v>11.370000000000001</v>
          </cell>
          <cell r="F3318">
            <v>77.39</v>
          </cell>
        </row>
        <row r="3319">
          <cell r="A3319" t="str">
            <v>500509</v>
          </cell>
          <cell r="B3319" t="str">
            <v>Luminária para unidade centralizada de sobrepor completa com lâmpada incandescente até 25 W</v>
          </cell>
          <cell r="C3319" t="str">
            <v>un</v>
          </cell>
          <cell r="D3319">
            <v>23.05</v>
          </cell>
          <cell r="E3319">
            <v>11.370000000000001</v>
          </cell>
          <cell r="F3319">
            <v>34.42</v>
          </cell>
        </row>
        <row r="3320">
          <cell r="A3320" t="str">
            <v>500516</v>
          </cell>
          <cell r="B3320" t="str">
            <v>Módulo para adaptação de luminária de emergência, autonomia 90 minutos para lâmpada fluorescente de 32 W</v>
          </cell>
          <cell r="C3320" t="str">
            <v>un</v>
          </cell>
          <cell r="D3320">
            <v>140.47999999999999</v>
          </cell>
          <cell r="E3320">
            <v>6.82</v>
          </cell>
          <cell r="F3320">
            <v>147.30000000000001</v>
          </cell>
        </row>
        <row r="3321">
          <cell r="A3321" t="str">
            <v>500517</v>
          </cell>
          <cell r="B3321" t="str">
            <v>Acionador manual tipo quebra vidro, em caixa plástica</v>
          </cell>
          <cell r="C3321" t="str">
            <v>un</v>
          </cell>
          <cell r="D3321">
            <v>35.950000000000003</v>
          </cell>
          <cell r="E3321">
            <v>6.82</v>
          </cell>
          <cell r="F3321">
            <v>42.77</v>
          </cell>
        </row>
        <row r="3322">
          <cell r="A3322" t="str">
            <v>500521</v>
          </cell>
          <cell r="B3322" t="str">
            <v>Detector termovelocimétrico endereçável com base endereçável</v>
          </cell>
          <cell r="C3322" t="str">
            <v>un</v>
          </cell>
          <cell r="D3322">
            <v>214.99</v>
          </cell>
          <cell r="E3322">
            <v>6.82</v>
          </cell>
          <cell r="F3322">
            <v>221.81</v>
          </cell>
        </row>
        <row r="3323">
          <cell r="A3323" t="str">
            <v>500523</v>
          </cell>
          <cell r="B3323" t="str">
            <v>Sirene audiovisual tipo endereçável</v>
          </cell>
          <cell r="C3323" t="str">
            <v>un</v>
          </cell>
          <cell r="D3323">
            <v>145.19999999999999</v>
          </cell>
          <cell r="E3323">
            <v>6.82</v>
          </cell>
          <cell r="F3323">
            <v>152.02000000000001</v>
          </cell>
        </row>
        <row r="3324">
          <cell r="A3324" t="str">
            <v>500524</v>
          </cell>
          <cell r="B3324" t="str">
            <v>Luminária para balizamento ou aclaramento de sobrepor completa com lâmpada fluorescente compacta de 9 W</v>
          </cell>
          <cell r="C3324" t="str">
            <v>un</v>
          </cell>
          <cell r="D3324">
            <v>76.209999999999994</v>
          </cell>
          <cell r="E3324">
            <v>11.370000000000001</v>
          </cell>
          <cell r="F3324">
            <v>87.58</v>
          </cell>
        </row>
        <row r="3325">
          <cell r="A3325" t="str">
            <v>500525</v>
          </cell>
          <cell r="B3325" t="str">
            <v>Central de iluminação de emergência, completa, autonomia 1 hora, para até 240 W</v>
          </cell>
          <cell r="C3325" t="str">
            <v>un</v>
          </cell>
          <cell r="D3325">
            <v>403.41</v>
          </cell>
          <cell r="E3325">
            <v>7.22</v>
          </cell>
          <cell r="F3325">
            <v>410.63</v>
          </cell>
        </row>
        <row r="3326">
          <cell r="A3326" t="str">
            <v>500526</v>
          </cell>
          <cell r="B3326" t="str">
            <v>Bloco autônomo de iluminação de emergência com autonomia mínima de 1 hora, equipado com 2 lâmpadas de 11 W</v>
          </cell>
          <cell r="C3326" t="str">
            <v>un</v>
          </cell>
          <cell r="D3326">
            <v>158.27000000000001</v>
          </cell>
          <cell r="E3326">
            <v>7.22</v>
          </cell>
          <cell r="F3326">
            <v>165.49</v>
          </cell>
        </row>
        <row r="3327">
          <cell r="A3327" t="str">
            <v>500527</v>
          </cell>
          <cell r="B3327" t="str">
            <v>Central de detecção e alarme de incêndio completa, autonomia de 1 hora para 12 laços, 220 V/12 V</v>
          </cell>
          <cell r="C3327" t="str">
            <v>un</v>
          </cell>
          <cell r="D3327">
            <v>490.2</v>
          </cell>
          <cell r="E3327">
            <v>7.22</v>
          </cell>
          <cell r="F3327">
            <v>497.42</v>
          </cell>
        </row>
        <row r="3328">
          <cell r="A3328" t="str">
            <v>500528</v>
          </cell>
          <cell r="B3328" t="str">
            <v>Sirene tipo corneta de 12 V</v>
          </cell>
          <cell r="C3328" t="str">
            <v>un</v>
          </cell>
          <cell r="D3328">
            <v>38.14</v>
          </cell>
          <cell r="E3328">
            <v>6.82</v>
          </cell>
          <cell r="F3328">
            <v>44.96</v>
          </cell>
        </row>
        <row r="3329">
          <cell r="A3329" t="str">
            <v>500531</v>
          </cell>
          <cell r="B3329" t="str">
            <v>Bloco autônomo de iluminação de emergência com autonomia mínima de 3 horas, equipado com 2 faróis de lâmpadas de 21/55 W</v>
          </cell>
          <cell r="C3329" t="str">
            <v>un</v>
          </cell>
          <cell r="D3329">
            <v>352.81</v>
          </cell>
          <cell r="E3329">
            <v>7.22</v>
          </cell>
          <cell r="F3329">
            <v>360.03000000000003</v>
          </cell>
        </row>
        <row r="3330">
          <cell r="A3330" t="str">
            <v>500540</v>
          </cell>
          <cell r="B3330" t="str">
            <v>Sirene eletrônica em caixa metálica de 4 x 4</v>
          </cell>
          <cell r="C3330" t="str">
            <v>un</v>
          </cell>
          <cell r="D3330">
            <v>73.180000000000007</v>
          </cell>
          <cell r="E3330">
            <v>25.01</v>
          </cell>
          <cell r="F3330">
            <v>98.19</v>
          </cell>
        </row>
        <row r="3331">
          <cell r="A3331" t="str">
            <v>500543</v>
          </cell>
          <cell r="B3331" t="str">
            <v>Detector óptico de fumaça com base - endereçável</v>
          </cell>
          <cell r="C3331" t="str">
            <v>un</v>
          </cell>
          <cell r="D3331">
            <v>113.73</v>
          </cell>
          <cell r="E3331">
            <v>22.740000000000002</v>
          </cell>
          <cell r="F3331">
            <v>136.47</v>
          </cell>
        </row>
        <row r="3332">
          <cell r="A3332" t="str">
            <v>500544</v>
          </cell>
          <cell r="B3332" t="str">
            <v>Painel repetidor de detecção e alarme de incêndio tipo endereçável</v>
          </cell>
          <cell r="C3332" t="str">
            <v>un</v>
          </cell>
          <cell r="D3332">
            <v>914.53</v>
          </cell>
          <cell r="E3332">
            <v>6.82</v>
          </cell>
          <cell r="F3332">
            <v>921.35</v>
          </cell>
        </row>
        <row r="3333">
          <cell r="A3333" t="str">
            <v>500545</v>
          </cell>
          <cell r="B3333" t="str">
            <v>Acionador manual quebra-vidro endereçável</v>
          </cell>
          <cell r="C3333" t="str">
            <v>un</v>
          </cell>
          <cell r="D3333">
            <v>93.62</v>
          </cell>
          <cell r="E3333">
            <v>6.82</v>
          </cell>
          <cell r="F3333">
            <v>100.44</v>
          </cell>
        </row>
        <row r="3334">
          <cell r="A3334" t="str">
            <v>500546</v>
          </cell>
          <cell r="B3334" t="str">
            <v>Sinalizador audiovisual endereçável com luz estroboscópica</v>
          </cell>
          <cell r="C3334" t="str">
            <v>un</v>
          </cell>
          <cell r="D3334">
            <v>109.87</v>
          </cell>
          <cell r="E3334">
            <v>6.82</v>
          </cell>
          <cell r="F3334">
            <v>116.69</v>
          </cell>
        </row>
        <row r="3335">
          <cell r="A3335" t="str">
            <v>500547</v>
          </cell>
          <cell r="B3335" t="str">
            <v>Módulo isolador, módulo endereçador para áudio visual</v>
          </cell>
          <cell r="C3335" t="str">
            <v>un</v>
          </cell>
          <cell r="D3335">
            <v>143.19999999999999</v>
          </cell>
          <cell r="E3335">
            <v>11.370000000000001</v>
          </cell>
          <cell r="F3335">
            <v>154.57</v>
          </cell>
        </row>
        <row r="3336">
          <cell r="A3336" t="str">
            <v>501003</v>
          </cell>
          <cell r="B3336" t="str">
            <v>Extintor sobre rodas de gás carbônico - capacidade de 10 kg</v>
          </cell>
          <cell r="C3336" t="str">
            <v>un</v>
          </cell>
          <cell r="D3336">
            <v>614.69000000000005</v>
          </cell>
          <cell r="E3336">
            <v>10.14</v>
          </cell>
          <cell r="F3336">
            <v>624.83000000000004</v>
          </cell>
        </row>
        <row r="3337">
          <cell r="A3337" t="str">
            <v>501004</v>
          </cell>
          <cell r="B3337" t="str">
            <v>Extintor manual de pó químico seco BC - capacidade de 4 kg</v>
          </cell>
          <cell r="C3337" t="str">
            <v>un</v>
          </cell>
          <cell r="D3337">
            <v>84.79</v>
          </cell>
          <cell r="E3337">
            <v>10.14</v>
          </cell>
          <cell r="F3337">
            <v>94.93</v>
          </cell>
        </row>
        <row r="3338">
          <cell r="A3338" t="str">
            <v>501005</v>
          </cell>
          <cell r="B3338" t="str">
            <v>Extintor de gás carbônico, em carreta - capacidade de 25 kg</v>
          </cell>
          <cell r="C3338" t="str">
            <v>un</v>
          </cell>
          <cell r="D3338">
            <v>2353.7800000000002</v>
          </cell>
          <cell r="E3338">
            <v>10.14</v>
          </cell>
          <cell r="F3338">
            <v>2363.92</v>
          </cell>
        </row>
        <row r="3339">
          <cell r="A3339" t="str">
            <v>501006</v>
          </cell>
          <cell r="B3339" t="str">
            <v>Extintor manual de pó químico seco BC - capacidade de 8 kg</v>
          </cell>
          <cell r="C3339" t="str">
            <v>un</v>
          </cell>
          <cell r="D3339">
            <v>118.24000000000001</v>
          </cell>
          <cell r="E3339">
            <v>10.14</v>
          </cell>
          <cell r="F3339">
            <v>128.38</v>
          </cell>
        </row>
        <row r="3340">
          <cell r="A3340" t="str">
            <v>501008</v>
          </cell>
          <cell r="B3340" t="str">
            <v>Extintor manual de pó químico seco BC - capacidade de 12 kg</v>
          </cell>
          <cell r="C3340" t="str">
            <v>un</v>
          </cell>
          <cell r="D3340">
            <v>141.31</v>
          </cell>
          <cell r="E3340">
            <v>10.14</v>
          </cell>
          <cell r="F3340">
            <v>151.44999999999999</v>
          </cell>
        </row>
        <row r="3341">
          <cell r="A3341" t="str">
            <v>501009</v>
          </cell>
          <cell r="B3341" t="str">
            <v>Extintor de pó químico seco 20BC, em carreta - capacidade de 20 kg</v>
          </cell>
          <cell r="C3341" t="str">
            <v>un</v>
          </cell>
          <cell r="D3341">
            <v>569.13</v>
          </cell>
          <cell r="E3341">
            <v>0</v>
          </cell>
          <cell r="F3341">
            <v>569.13</v>
          </cell>
        </row>
        <row r="3342">
          <cell r="A3342" t="str">
            <v>501010</v>
          </cell>
          <cell r="B3342" t="str">
            <v>Extintor manual de água pressurizada - capacidade de 10 litros</v>
          </cell>
          <cell r="C3342" t="str">
            <v>un</v>
          </cell>
          <cell r="D3342">
            <v>86.99</v>
          </cell>
          <cell r="E3342">
            <v>10.14</v>
          </cell>
          <cell r="F3342">
            <v>97.13</v>
          </cell>
        </row>
        <row r="3343">
          <cell r="A3343" t="str">
            <v>501011</v>
          </cell>
          <cell r="B3343" t="str">
            <v>Extintor manual de pó químico seco ABC - capacidade de 4 kg</v>
          </cell>
          <cell r="C3343" t="str">
            <v>un</v>
          </cell>
          <cell r="D3343">
            <v>117.88</v>
          </cell>
          <cell r="E3343">
            <v>10.14</v>
          </cell>
          <cell r="F3343">
            <v>128.02000000000001</v>
          </cell>
        </row>
        <row r="3344">
          <cell r="A3344" t="str">
            <v>501012</v>
          </cell>
          <cell r="B3344" t="str">
            <v>Extintor manual de pó químico seco ABC - capacidade de 6 kg</v>
          </cell>
          <cell r="C3344" t="str">
            <v>un</v>
          </cell>
          <cell r="D3344">
            <v>130.52000000000001</v>
          </cell>
          <cell r="E3344">
            <v>10.14</v>
          </cell>
          <cell r="F3344">
            <v>140.66</v>
          </cell>
        </row>
        <row r="3345">
          <cell r="A3345" t="str">
            <v>501014</v>
          </cell>
          <cell r="B3345" t="str">
            <v>Extintor portátil de gás carbônico 5BC - capacidade de 06 kg</v>
          </cell>
          <cell r="C3345" t="str">
            <v>un</v>
          </cell>
          <cell r="D3345">
            <v>355.15000000000003</v>
          </cell>
          <cell r="E3345">
            <v>10.14</v>
          </cell>
          <cell r="F3345">
            <v>365.29</v>
          </cell>
        </row>
        <row r="3346">
          <cell r="A3346" t="str">
            <v>501021</v>
          </cell>
          <cell r="B3346" t="str">
            <v>Suporte para extintor de piso em fibra de vidro</v>
          </cell>
          <cell r="C3346" t="str">
            <v>un</v>
          </cell>
          <cell r="D3346">
            <v>80.5</v>
          </cell>
          <cell r="E3346">
            <v>0.96</v>
          </cell>
          <cell r="F3346">
            <v>81.459999999999994</v>
          </cell>
        </row>
        <row r="3347">
          <cell r="A3347" t="str">
            <v>501022</v>
          </cell>
          <cell r="B3347" t="str">
            <v>Suporte para extintor de piso em aço inox</v>
          </cell>
          <cell r="C3347" t="str">
            <v>un</v>
          </cell>
          <cell r="D3347">
            <v>211.81</v>
          </cell>
          <cell r="E3347">
            <v>0.96</v>
          </cell>
          <cell r="F3347">
            <v>212.77</v>
          </cell>
        </row>
        <row r="3348">
          <cell r="A3348" t="str">
            <v>502002</v>
          </cell>
          <cell r="B3348" t="str">
            <v>Destravador magnético (Eletroimã), para porta corta-fogo de 24 Vcc</v>
          </cell>
          <cell r="C3348" t="str">
            <v>un</v>
          </cell>
          <cell r="D3348">
            <v>156.66999999999999</v>
          </cell>
          <cell r="E3348">
            <v>18.190000000000001</v>
          </cell>
          <cell r="F3348">
            <v>174.86</v>
          </cell>
        </row>
        <row r="3349">
          <cell r="A3349" t="str">
            <v>502011</v>
          </cell>
          <cell r="B3349" t="str">
            <v>Recarga de extintor de água pressurizada</v>
          </cell>
          <cell r="C3349" t="str">
            <v>l</v>
          </cell>
          <cell r="D3349">
            <v>1.6400000000000001</v>
          </cell>
          <cell r="E3349">
            <v>0</v>
          </cell>
          <cell r="F3349">
            <v>1.6400000000000001</v>
          </cell>
        </row>
        <row r="3350">
          <cell r="A3350" t="str">
            <v>502012</v>
          </cell>
          <cell r="B3350" t="str">
            <v>Recarga de extintor de gás carbônico</v>
          </cell>
          <cell r="C3350" t="str">
            <v>kg</v>
          </cell>
          <cell r="D3350">
            <v>7.0600000000000005</v>
          </cell>
          <cell r="E3350">
            <v>0</v>
          </cell>
          <cell r="F3350">
            <v>7.0600000000000005</v>
          </cell>
        </row>
        <row r="3351">
          <cell r="A3351" t="str">
            <v>502013</v>
          </cell>
          <cell r="B3351" t="str">
            <v>Recarga de extintor de pó químico seco</v>
          </cell>
          <cell r="C3351" t="str">
            <v>kg</v>
          </cell>
          <cell r="D3351">
            <v>6.9</v>
          </cell>
          <cell r="E3351">
            <v>0</v>
          </cell>
          <cell r="F3351">
            <v>6.9</v>
          </cell>
        </row>
        <row r="3352">
          <cell r="A3352" t="str">
            <v>502016</v>
          </cell>
          <cell r="B3352" t="str">
            <v>Pintura de extintor de gás carbônico, pó químico seco, ou água pressurizada, com capacidade acima de 12 kg até 20 kg</v>
          </cell>
          <cell r="C3352" t="str">
            <v>un</v>
          </cell>
          <cell r="D3352">
            <v>18.25</v>
          </cell>
          <cell r="E3352">
            <v>0</v>
          </cell>
          <cell r="F3352">
            <v>18.25</v>
          </cell>
        </row>
        <row r="3353">
          <cell r="A3353" t="str">
            <v>502017</v>
          </cell>
          <cell r="B3353" t="str">
            <v>Pintura de extintor de gás carbônico, pó químico seco, ou água pressurizada, com capacidade até 12 kg</v>
          </cell>
          <cell r="C3353" t="str">
            <v>un</v>
          </cell>
          <cell r="D3353">
            <v>11.27</v>
          </cell>
          <cell r="E3353">
            <v>0</v>
          </cell>
          <cell r="F3353">
            <v>11.27</v>
          </cell>
        </row>
        <row r="3354">
          <cell r="A3354" t="str">
            <v>540101</v>
          </cell>
          <cell r="B3354" t="str">
            <v>Regularização e compactação mecanizada de superfície, sem controle do proctor normal</v>
          </cell>
          <cell r="C3354" t="str">
            <v>m²</v>
          </cell>
          <cell r="D3354">
            <v>1.49</v>
          </cell>
          <cell r="E3354">
            <v>0.2</v>
          </cell>
          <cell r="F3354">
            <v>1.69</v>
          </cell>
        </row>
        <row r="3355">
          <cell r="A3355" t="str">
            <v>540103</v>
          </cell>
          <cell r="B3355" t="str">
            <v>Abertura e preparo de caixa até 40 cm, compactação do subleito mínimo de 95% do PN e transporte até o raio de 1,0 km</v>
          </cell>
          <cell r="C3355" t="str">
            <v>m²</v>
          </cell>
          <cell r="D3355">
            <v>11.06</v>
          </cell>
          <cell r="E3355">
            <v>0.35000000000000003</v>
          </cell>
          <cell r="F3355">
            <v>11.41</v>
          </cell>
        </row>
        <row r="3356">
          <cell r="A3356" t="str">
            <v>540105</v>
          </cell>
          <cell r="B3356" t="str">
            <v>Compactação do subleito mínimo de 95% do PN</v>
          </cell>
          <cell r="C3356" t="str">
            <v>m³</v>
          </cell>
          <cell r="D3356">
            <v>7.9300000000000006</v>
          </cell>
          <cell r="E3356">
            <v>0.69000000000000006</v>
          </cell>
          <cell r="F3356">
            <v>8.6199999999999992</v>
          </cell>
        </row>
        <row r="3357">
          <cell r="A3357" t="str">
            <v>540120</v>
          </cell>
          <cell r="B3357" t="str">
            <v>Base de macadame hidráulico</v>
          </cell>
          <cell r="C3357" t="str">
            <v>m³</v>
          </cell>
          <cell r="D3357">
            <v>141.49</v>
          </cell>
          <cell r="E3357">
            <v>14.57</v>
          </cell>
          <cell r="F3357">
            <v>156.06</v>
          </cell>
        </row>
        <row r="3358">
          <cell r="A3358" t="str">
            <v>540121</v>
          </cell>
          <cell r="B3358" t="str">
            <v>Base de brita graduada</v>
          </cell>
          <cell r="C3358" t="str">
            <v>m³</v>
          </cell>
          <cell r="D3358">
            <v>113.3</v>
          </cell>
          <cell r="E3358">
            <v>9.7100000000000009</v>
          </cell>
          <cell r="F3358">
            <v>123.01</v>
          </cell>
        </row>
        <row r="3359">
          <cell r="A3359" t="str">
            <v>540122</v>
          </cell>
          <cell r="B3359" t="str">
            <v>Base de bica corrida</v>
          </cell>
          <cell r="C3359" t="str">
            <v>m³</v>
          </cell>
          <cell r="D3359">
            <v>101.8</v>
          </cell>
          <cell r="E3359">
            <v>1.5</v>
          </cell>
          <cell r="F3359">
            <v>103.3</v>
          </cell>
        </row>
        <row r="3360">
          <cell r="A3360" t="str">
            <v>540123</v>
          </cell>
          <cell r="B3360" t="str">
            <v>Base de macadame betuminoso</v>
          </cell>
          <cell r="C3360" t="str">
            <v>m³</v>
          </cell>
          <cell r="D3360">
            <v>289.89</v>
          </cell>
          <cell r="E3360">
            <v>7.28</v>
          </cell>
          <cell r="F3360">
            <v>297.17</v>
          </cell>
        </row>
        <row r="3361">
          <cell r="A3361" t="str">
            <v>540140</v>
          </cell>
          <cell r="B3361" t="str">
            <v>Abertura de caixa até 25 cm, inclui escavação, compactação, transporte e preparo do sub-leito</v>
          </cell>
          <cell r="C3361" t="str">
            <v>m²</v>
          </cell>
          <cell r="D3361">
            <v>9.35</v>
          </cell>
          <cell r="E3361">
            <v>0.22</v>
          </cell>
          <cell r="F3361">
            <v>9.57</v>
          </cell>
        </row>
        <row r="3362">
          <cell r="A3362" t="str">
            <v>540141</v>
          </cell>
          <cell r="B3362" t="str">
            <v>Varrição de pavimento para recapeamento</v>
          </cell>
          <cell r="C3362" t="str">
            <v>m²</v>
          </cell>
          <cell r="D3362">
            <v>0</v>
          </cell>
          <cell r="E3362">
            <v>0.39</v>
          </cell>
          <cell r="F3362">
            <v>0.39</v>
          </cell>
        </row>
        <row r="3363">
          <cell r="A3363" t="str">
            <v>540203</v>
          </cell>
          <cell r="B3363" t="str">
            <v>Revestimento primário com pedra britada, compactação mínima de 95% do PN</v>
          </cell>
          <cell r="C3363" t="str">
            <v>m³</v>
          </cell>
          <cell r="D3363">
            <v>53.370000000000005</v>
          </cell>
          <cell r="E3363">
            <v>6.21</v>
          </cell>
          <cell r="F3363">
            <v>59.58</v>
          </cell>
        </row>
        <row r="3364">
          <cell r="A3364" t="str">
            <v>540320</v>
          </cell>
          <cell r="B3364" t="str">
            <v>Concreto asfáltico usinado a quente - Blinder</v>
          </cell>
          <cell r="C3364" t="str">
            <v>m³</v>
          </cell>
          <cell r="D3364">
            <v>571.27</v>
          </cell>
          <cell r="E3364">
            <v>14.77</v>
          </cell>
          <cell r="F3364">
            <v>586.04</v>
          </cell>
        </row>
        <row r="3365">
          <cell r="A3365" t="str">
            <v>540321</v>
          </cell>
          <cell r="B3365" t="str">
            <v>Camada de rolamento em concreto asfáltico usinado a quente - (CBUQ)</v>
          </cell>
          <cell r="C3365" t="str">
            <v>m³</v>
          </cell>
          <cell r="D3365">
            <v>570.53</v>
          </cell>
          <cell r="E3365">
            <v>14.77</v>
          </cell>
          <cell r="F3365">
            <v>585.29999999999995</v>
          </cell>
        </row>
        <row r="3366">
          <cell r="A3366" t="str">
            <v>540322</v>
          </cell>
          <cell r="B3366" t="str">
            <v>Revestimento com massa asfáltica</v>
          </cell>
          <cell r="C3366" t="str">
            <v>m³</v>
          </cell>
          <cell r="D3366">
            <v>530.4</v>
          </cell>
          <cell r="E3366">
            <v>14.77</v>
          </cell>
          <cell r="F3366">
            <v>545.16999999999996</v>
          </cell>
        </row>
        <row r="3367">
          <cell r="A3367" t="str">
            <v>540323</v>
          </cell>
          <cell r="B3367" t="str">
            <v>Imprimação betuminosa ligante</v>
          </cell>
          <cell r="C3367" t="str">
            <v>m²</v>
          </cell>
          <cell r="D3367">
            <v>1.95</v>
          </cell>
          <cell r="E3367">
            <v>0.05</v>
          </cell>
          <cell r="F3367">
            <v>2</v>
          </cell>
        </row>
        <row r="3368">
          <cell r="A3368" t="str">
            <v>540324</v>
          </cell>
          <cell r="B3368" t="str">
            <v>Imprimação betuminosa impermeabilizante</v>
          </cell>
          <cell r="C3368" t="str">
            <v>m²</v>
          </cell>
          <cell r="D3368">
            <v>3.93</v>
          </cell>
          <cell r="E3368">
            <v>0.06</v>
          </cell>
          <cell r="F3368">
            <v>3.99</v>
          </cell>
        </row>
        <row r="3369">
          <cell r="A3369" t="str">
            <v>540325</v>
          </cell>
          <cell r="B3369" t="str">
            <v>Revestimento de pré-misturado a quente</v>
          </cell>
          <cell r="C3369" t="str">
            <v>m³</v>
          </cell>
          <cell r="D3369">
            <v>422.49</v>
          </cell>
          <cell r="E3369">
            <v>14.77</v>
          </cell>
          <cell r="F3369">
            <v>437.26</v>
          </cell>
        </row>
        <row r="3370">
          <cell r="A3370" t="str">
            <v>540326</v>
          </cell>
          <cell r="B3370" t="str">
            <v>Revestimento de pré-misturado a frio</v>
          </cell>
          <cell r="C3370" t="str">
            <v>m³</v>
          </cell>
          <cell r="D3370">
            <v>402.84000000000003</v>
          </cell>
          <cell r="E3370">
            <v>19.420000000000002</v>
          </cell>
          <cell r="F3370">
            <v>422.26</v>
          </cell>
        </row>
        <row r="3371">
          <cell r="A3371" t="str">
            <v>540403</v>
          </cell>
          <cell r="B3371" t="str">
            <v>Pavimentação em paralelepípedo, sem rejunte</v>
          </cell>
          <cell r="C3371" t="str">
            <v>m²</v>
          </cell>
          <cell r="D3371">
            <v>92.25</v>
          </cell>
          <cell r="E3371">
            <v>12.39</v>
          </cell>
          <cell r="F3371">
            <v>104.64</v>
          </cell>
        </row>
        <row r="3372">
          <cell r="A3372" t="str">
            <v>540404</v>
          </cell>
          <cell r="B3372" t="str">
            <v>Rejuntamento de paralelepípedo com areia</v>
          </cell>
          <cell r="C3372" t="str">
            <v>m²</v>
          </cell>
          <cell r="D3372">
            <v>6.44</v>
          </cell>
          <cell r="E3372">
            <v>0.97</v>
          </cell>
          <cell r="F3372">
            <v>7.41</v>
          </cell>
        </row>
        <row r="3373">
          <cell r="A3373" t="str">
            <v>540405</v>
          </cell>
          <cell r="B3373" t="str">
            <v>Rejuntamento de paralelepípedo com argamassa de cimento e areia 1:3</v>
          </cell>
          <cell r="C3373" t="str">
            <v>m²</v>
          </cell>
          <cell r="D3373">
            <v>6.1000000000000005</v>
          </cell>
          <cell r="E3373">
            <v>3.0100000000000002</v>
          </cell>
          <cell r="F3373">
            <v>9.11</v>
          </cell>
        </row>
        <row r="3374">
          <cell r="A3374" t="str">
            <v>540406</v>
          </cell>
          <cell r="B3374" t="str">
            <v>Rejuntamento de paralelepípedo com asfalto e pedrisco</v>
          </cell>
          <cell r="C3374" t="str">
            <v>m²</v>
          </cell>
          <cell r="D3374">
            <v>15.610000000000001</v>
          </cell>
          <cell r="E3374">
            <v>2.4300000000000002</v>
          </cell>
          <cell r="F3374">
            <v>18.04</v>
          </cell>
        </row>
        <row r="3375">
          <cell r="A3375" t="str">
            <v>540434</v>
          </cell>
          <cell r="B3375" t="str">
            <v>Pavimentação em lajota de concreto 35 MPa, espessura 6 cm, tipos: raquete, retangular, sextavado e 16 faces, com rejunte em areia</v>
          </cell>
          <cell r="C3375" t="str">
            <v>m²</v>
          </cell>
          <cell r="D3375">
            <v>42.59</v>
          </cell>
          <cell r="E3375">
            <v>9.31</v>
          </cell>
          <cell r="F3375">
            <v>51.9</v>
          </cell>
        </row>
        <row r="3376">
          <cell r="A3376" t="str">
            <v>540435</v>
          </cell>
          <cell r="B3376" t="str">
            <v>Pavimentação em lajota de concreto 35 MPa, espessura 8 cm, tipos: raquete, retangular, sextavado e 16 faces, com rejunte em areia</v>
          </cell>
          <cell r="C3376" t="str">
            <v>m²</v>
          </cell>
          <cell r="D3376">
            <v>49.92</v>
          </cell>
          <cell r="E3376">
            <v>12.4</v>
          </cell>
          <cell r="F3376">
            <v>62.32</v>
          </cell>
        </row>
        <row r="3377">
          <cell r="A3377" t="str">
            <v>540436</v>
          </cell>
          <cell r="B3377" t="str">
            <v>Bloco diagonal em concreto tipo piso drenante para plantio de grama - 50 x 50 x 10 cm</v>
          </cell>
          <cell r="C3377" t="str">
            <v>m²</v>
          </cell>
          <cell r="D3377">
            <v>52.6</v>
          </cell>
          <cell r="E3377">
            <v>4.58</v>
          </cell>
          <cell r="F3377">
            <v>57.18</v>
          </cell>
        </row>
        <row r="3378">
          <cell r="A3378" t="str">
            <v>540602</v>
          </cell>
          <cell r="B3378" t="str">
            <v>Guia pré-moldada curva tipo PMSP 100 - fck 25 MPa</v>
          </cell>
          <cell r="C3378" t="str">
            <v>m</v>
          </cell>
          <cell r="D3378">
            <v>30.55</v>
          </cell>
          <cell r="E3378">
            <v>5.8500000000000005</v>
          </cell>
          <cell r="F3378">
            <v>36.4</v>
          </cell>
        </row>
        <row r="3379">
          <cell r="A3379" t="str">
            <v>540604</v>
          </cell>
          <cell r="B3379" t="str">
            <v>Guia pré-moldada reta tipo PMSP 100 - fck 25 MPa</v>
          </cell>
          <cell r="C3379" t="str">
            <v>m</v>
          </cell>
          <cell r="D3379">
            <v>30.13</v>
          </cell>
          <cell r="E3379">
            <v>5.8500000000000005</v>
          </cell>
          <cell r="F3379">
            <v>35.979999999999997</v>
          </cell>
        </row>
        <row r="3380">
          <cell r="A3380" t="str">
            <v>540610</v>
          </cell>
          <cell r="B3380" t="str">
            <v>Base em concreto com fck de 20 MPa, para guias, sarjetas ou sarjetões</v>
          </cell>
          <cell r="C3380" t="str">
            <v>m³</v>
          </cell>
          <cell r="D3380">
            <v>286.95</v>
          </cell>
          <cell r="E3380">
            <v>21.06</v>
          </cell>
          <cell r="F3380">
            <v>308.01</v>
          </cell>
        </row>
        <row r="3381">
          <cell r="A3381" t="str">
            <v>540611</v>
          </cell>
          <cell r="B3381" t="str">
            <v>Base em concreto com fck de 25 MPa, para guias, sarjetas ou sarjetões</v>
          </cell>
          <cell r="C3381" t="str">
            <v>m³</v>
          </cell>
          <cell r="D3381">
            <v>300.12</v>
          </cell>
          <cell r="E3381">
            <v>21.06</v>
          </cell>
          <cell r="F3381">
            <v>321.18</v>
          </cell>
        </row>
        <row r="3382">
          <cell r="A3382" t="str">
            <v>540615</v>
          </cell>
          <cell r="B3382" t="str">
            <v>Execução de perfil extrusado no local</v>
          </cell>
          <cell r="C3382" t="str">
            <v>m³</v>
          </cell>
          <cell r="D3382">
            <v>260.52</v>
          </cell>
          <cell r="E3382">
            <v>0</v>
          </cell>
          <cell r="F3382">
            <v>260.52</v>
          </cell>
        </row>
        <row r="3383">
          <cell r="A3383" t="str">
            <v>540616</v>
          </cell>
          <cell r="B3383" t="str">
            <v>Sarjeta ou sarjetão moldado no local, tipo PMSP em concreto com fck 20 MPa</v>
          </cell>
          <cell r="C3383" t="str">
            <v>m³</v>
          </cell>
          <cell r="D3383">
            <v>362.43</v>
          </cell>
          <cell r="E3383">
            <v>42.94</v>
          </cell>
          <cell r="F3383">
            <v>405.37</v>
          </cell>
        </row>
        <row r="3384">
          <cell r="A3384" t="str">
            <v>540617</v>
          </cell>
          <cell r="B3384" t="str">
            <v>Sarjeta ou sarjetão moldado no local, tipo PMSP em concreto com fck 25 MPa</v>
          </cell>
          <cell r="C3384" t="str">
            <v>m³</v>
          </cell>
          <cell r="D3384">
            <v>375.6</v>
          </cell>
          <cell r="E3384">
            <v>42.94</v>
          </cell>
          <cell r="F3384">
            <v>418.54</v>
          </cell>
        </row>
        <row r="3385">
          <cell r="A3385" t="str">
            <v>540704</v>
          </cell>
          <cell r="B3385" t="str">
            <v>Passeio em mosaico português</v>
          </cell>
          <cell r="C3385" t="str">
            <v>m²</v>
          </cell>
          <cell r="D3385">
            <v>124.33</v>
          </cell>
          <cell r="E3385">
            <v>0</v>
          </cell>
          <cell r="F3385">
            <v>124.33</v>
          </cell>
        </row>
        <row r="3386">
          <cell r="A3386" t="str">
            <v>540710</v>
          </cell>
          <cell r="B3386" t="str">
            <v>Piso em ladrilho hidráulico preto, branco e cinza 20 x 20 cm, assentado com argamassa mista</v>
          </cell>
          <cell r="C3386" t="str">
            <v>m²</v>
          </cell>
          <cell r="D3386">
            <v>52.76</v>
          </cell>
          <cell r="E3386">
            <v>30.63</v>
          </cell>
          <cell r="F3386">
            <v>83.39</v>
          </cell>
        </row>
        <row r="3387">
          <cell r="A3387" t="str">
            <v>540711</v>
          </cell>
          <cell r="B3387" t="str">
            <v>Piso em ladrilho hidráulico preto, branco e cinza 20 x 20 cm, assentado com argamassa colante industrializada</v>
          </cell>
          <cell r="C3387" t="str">
            <v>m²</v>
          </cell>
          <cell r="D3387">
            <v>42.53</v>
          </cell>
          <cell r="E3387">
            <v>5.43</v>
          </cell>
          <cell r="F3387">
            <v>47.96</v>
          </cell>
        </row>
        <row r="3388">
          <cell r="A3388" t="str">
            <v>540712</v>
          </cell>
          <cell r="B3388" t="str">
            <v>Piso em ladrilho hidráulico várias cores 20 x 20 cm, assentado com argamassa mista</v>
          </cell>
          <cell r="C3388" t="str">
            <v>m²</v>
          </cell>
          <cell r="D3388">
            <v>50.81</v>
          </cell>
          <cell r="E3388">
            <v>30.63</v>
          </cell>
          <cell r="F3388">
            <v>81.44</v>
          </cell>
        </row>
        <row r="3389">
          <cell r="A3389" t="str">
            <v>540713</v>
          </cell>
          <cell r="B3389" t="str">
            <v>Piso em ladrilho hidráulico várias cores 20 x 20 cm, assentado com argamassa colante industrializada</v>
          </cell>
          <cell r="C3389" t="str">
            <v>m²</v>
          </cell>
          <cell r="D3389">
            <v>40.58</v>
          </cell>
          <cell r="E3389">
            <v>5.43</v>
          </cell>
          <cell r="F3389">
            <v>46.01</v>
          </cell>
        </row>
        <row r="3390">
          <cell r="A3390" t="str">
            <v>540720</v>
          </cell>
          <cell r="B3390" t="str">
            <v>Rejuntamento de piso em ladrilho hidráulico (20 x 20 x 1,8 cm) com cimento branco, juntas de 2 mm</v>
          </cell>
          <cell r="C3390" t="str">
            <v>m²</v>
          </cell>
          <cell r="D3390">
            <v>0.70000000000000007</v>
          </cell>
          <cell r="E3390">
            <v>4.8499999999999996</v>
          </cell>
          <cell r="F3390">
            <v>5.55</v>
          </cell>
        </row>
        <row r="3391">
          <cell r="A3391" t="str">
            <v>540721</v>
          </cell>
          <cell r="B3391" t="str">
            <v>Rejuntamento de piso em ladrilho hidráulico (20 x 20 x 1,8 cm) com argamassa industrializada para rejunte, juntas de 2 mm</v>
          </cell>
          <cell r="C3391" t="str">
            <v>m²</v>
          </cell>
          <cell r="D3391">
            <v>1.58</v>
          </cell>
          <cell r="E3391">
            <v>4.8499999999999996</v>
          </cell>
          <cell r="F3391">
            <v>6.43</v>
          </cell>
        </row>
        <row r="3392">
          <cell r="A3392" t="str">
            <v>542010</v>
          </cell>
          <cell r="B3392" t="str">
            <v>Reassentamento de guia pré-moldada reta e/ou curva</v>
          </cell>
          <cell r="C3392" t="str">
            <v>m</v>
          </cell>
          <cell r="D3392">
            <v>5.94</v>
          </cell>
          <cell r="E3392">
            <v>5.8500000000000005</v>
          </cell>
          <cell r="F3392">
            <v>11.790000000000001</v>
          </cell>
        </row>
        <row r="3393">
          <cell r="A3393" t="str">
            <v>542011</v>
          </cell>
          <cell r="B3393" t="str">
            <v>Reassentamento de paralelepípedos, sem rejunte</v>
          </cell>
          <cell r="C3393" t="str">
            <v>m²</v>
          </cell>
          <cell r="D3393">
            <v>7.44</v>
          </cell>
          <cell r="E3393">
            <v>12.39</v>
          </cell>
          <cell r="F3393">
            <v>19.829999999999998</v>
          </cell>
        </row>
        <row r="3394">
          <cell r="A3394" t="str">
            <v>542012</v>
          </cell>
          <cell r="B3394" t="str">
            <v>Reassentamento de pavimentação em lajota de concreto, espessura 6 cm, com rejunte em areia</v>
          </cell>
          <cell r="C3394" t="str">
            <v>m²</v>
          </cell>
          <cell r="D3394">
            <v>4.8899999999999997</v>
          </cell>
          <cell r="E3394">
            <v>7.6400000000000006</v>
          </cell>
          <cell r="F3394">
            <v>12.530000000000001</v>
          </cell>
        </row>
        <row r="3395">
          <cell r="A3395" t="str">
            <v>542013</v>
          </cell>
          <cell r="B3395" t="str">
            <v>Reassentamento de pavimentação em lajota de concreto, espessura 8 cm, com rejunte em areia</v>
          </cell>
          <cell r="C3395" t="str">
            <v>m²</v>
          </cell>
          <cell r="D3395">
            <v>4.95</v>
          </cell>
          <cell r="E3395">
            <v>8.85</v>
          </cell>
          <cell r="F3395">
            <v>13.8</v>
          </cell>
        </row>
        <row r="3396">
          <cell r="A3396" t="str">
            <v>542014</v>
          </cell>
          <cell r="B3396" t="str">
            <v>Reassentamento de pavimentação em lajota de concreto, espessura 10 cm, com rejunte em areia</v>
          </cell>
          <cell r="C3396" t="str">
            <v>m²</v>
          </cell>
          <cell r="D3396">
            <v>5.03</v>
          </cell>
          <cell r="E3396">
            <v>10.64</v>
          </cell>
          <cell r="F3396">
            <v>15.67</v>
          </cell>
        </row>
        <row r="3397">
          <cell r="A3397" t="str">
            <v>550102</v>
          </cell>
          <cell r="B3397" t="str">
            <v>Limpeza final da obra</v>
          </cell>
          <cell r="C3397" t="str">
            <v>m²</v>
          </cell>
          <cell r="D3397">
            <v>0</v>
          </cell>
          <cell r="E3397">
            <v>4.08</v>
          </cell>
          <cell r="F3397">
            <v>4.08</v>
          </cell>
        </row>
        <row r="3398">
          <cell r="A3398" t="str">
            <v>550103</v>
          </cell>
          <cell r="B3398" t="str">
            <v>Limpeza complementar com hidrojateamento</v>
          </cell>
          <cell r="C3398" t="str">
            <v>m²</v>
          </cell>
          <cell r="D3398">
            <v>1.4000000000000001</v>
          </cell>
          <cell r="E3398">
            <v>2.82</v>
          </cell>
          <cell r="F3398">
            <v>4.22</v>
          </cell>
        </row>
        <row r="3399">
          <cell r="A3399" t="str">
            <v>550107</v>
          </cell>
          <cell r="B3399" t="str">
            <v>Limpeza complementar e especial de piso com produtos químicos</v>
          </cell>
          <cell r="C3399" t="str">
            <v>m²</v>
          </cell>
          <cell r="D3399">
            <v>0.25</v>
          </cell>
          <cell r="E3399">
            <v>1.94</v>
          </cell>
          <cell r="F3399">
            <v>2.19</v>
          </cell>
        </row>
        <row r="3400">
          <cell r="A3400" t="str">
            <v>550108</v>
          </cell>
          <cell r="B3400" t="str">
            <v>Limpeza complementar e especial de peças e aparelhos sanitários</v>
          </cell>
          <cell r="C3400" t="str">
            <v>un</v>
          </cell>
          <cell r="D3400">
            <v>0</v>
          </cell>
          <cell r="E3400">
            <v>7.7700000000000005</v>
          </cell>
          <cell r="F3400">
            <v>7.7700000000000005</v>
          </cell>
        </row>
        <row r="3401">
          <cell r="A3401" t="str">
            <v>550110</v>
          </cell>
          <cell r="B3401" t="str">
            <v>Limpeza complementar e especial de vidros</v>
          </cell>
          <cell r="C3401" t="str">
            <v>m²</v>
          </cell>
          <cell r="D3401">
            <v>0</v>
          </cell>
          <cell r="E3401">
            <v>7.28</v>
          </cell>
          <cell r="F3401">
            <v>7.28</v>
          </cell>
        </row>
        <row r="3402">
          <cell r="A3402" t="str">
            <v>550113</v>
          </cell>
          <cell r="B3402" t="str">
            <v>Limpeza e lavagem de superfície revestida com material cerâmico ou pastilhas por hidrojateamento com rejuntamento</v>
          </cell>
          <cell r="C3402" t="str">
            <v>m²</v>
          </cell>
          <cell r="D3402">
            <v>3.66</v>
          </cell>
          <cell r="E3402">
            <v>2.82</v>
          </cell>
          <cell r="F3402">
            <v>6.48</v>
          </cell>
        </row>
        <row r="3403">
          <cell r="A3403" t="str">
            <v>550114</v>
          </cell>
          <cell r="B3403" t="str">
            <v>Limpeza de superfície com hidrojateamento</v>
          </cell>
          <cell r="C3403" t="str">
            <v>m²</v>
          </cell>
          <cell r="D3403">
            <v>3.63</v>
          </cell>
          <cell r="E3403">
            <v>0</v>
          </cell>
          <cell r="F3403">
            <v>3.63</v>
          </cell>
        </row>
        <row r="3404">
          <cell r="A3404" t="str">
            <v>550201</v>
          </cell>
          <cell r="B3404" t="str">
            <v>Limpeza de caixa de inspeção</v>
          </cell>
          <cell r="C3404" t="str">
            <v>un</v>
          </cell>
          <cell r="D3404">
            <v>0</v>
          </cell>
          <cell r="E3404">
            <v>2.91</v>
          </cell>
          <cell r="F3404">
            <v>2.91</v>
          </cell>
        </row>
        <row r="3405">
          <cell r="A3405" t="str">
            <v>550202</v>
          </cell>
          <cell r="B3405" t="str">
            <v>Limpeza de fossa</v>
          </cell>
          <cell r="C3405" t="str">
            <v>m³</v>
          </cell>
          <cell r="D3405">
            <v>74.66</v>
          </cell>
          <cell r="E3405">
            <v>0</v>
          </cell>
          <cell r="F3405">
            <v>74.66</v>
          </cell>
        </row>
        <row r="3406">
          <cell r="A3406" t="str">
            <v>550204</v>
          </cell>
          <cell r="B3406" t="str">
            <v>Limpeza e desobstrução de boca de lobo</v>
          </cell>
          <cell r="C3406" t="str">
            <v>un</v>
          </cell>
          <cell r="D3406">
            <v>0</v>
          </cell>
          <cell r="E3406">
            <v>10.039999999999999</v>
          </cell>
          <cell r="F3406">
            <v>10.039999999999999</v>
          </cell>
        </row>
        <row r="3407">
          <cell r="A3407" t="str">
            <v>550205</v>
          </cell>
          <cell r="B3407" t="str">
            <v>Limpeza e desobstrução de canaletas ou tubulações de águas pluviais</v>
          </cell>
          <cell r="C3407" t="str">
            <v>m</v>
          </cell>
          <cell r="D3407">
            <v>0</v>
          </cell>
          <cell r="E3407">
            <v>5.0199999999999996</v>
          </cell>
          <cell r="F3407">
            <v>5.0199999999999996</v>
          </cell>
        </row>
        <row r="3408">
          <cell r="A3408" t="str">
            <v>550206</v>
          </cell>
          <cell r="B3408" t="str">
            <v>Limpeza e desentupimento manual de tubulação de esgoto predial</v>
          </cell>
          <cell r="C3408" t="str">
            <v>m</v>
          </cell>
          <cell r="D3408">
            <v>0</v>
          </cell>
          <cell r="E3408">
            <v>5.8100000000000005</v>
          </cell>
          <cell r="F3408">
            <v>5.8100000000000005</v>
          </cell>
        </row>
        <row r="3409">
          <cell r="A3409" t="str">
            <v>610167</v>
          </cell>
          <cell r="B3409" t="str">
            <v>Elevador para passageiros, uso interno com capacidade mínima de 600kg para duas paradas, portas unilaterais</v>
          </cell>
          <cell r="C3409" t="str">
            <v>cj</v>
          </cell>
          <cell r="D3409">
            <v>72625</v>
          </cell>
          <cell r="E3409">
            <v>0</v>
          </cell>
          <cell r="F3409">
            <v>72625</v>
          </cell>
        </row>
        <row r="3410">
          <cell r="A3410" t="str">
            <v>610168</v>
          </cell>
          <cell r="B3410" t="str">
            <v>Elevador para passageiros, uso interno com capacidade mínima de 600kg para três paradas, portas unilaterais</v>
          </cell>
          <cell r="C3410" t="str">
            <v>cj</v>
          </cell>
          <cell r="D3410">
            <v>76875</v>
          </cell>
          <cell r="E3410">
            <v>0</v>
          </cell>
          <cell r="F3410">
            <v>76875</v>
          </cell>
        </row>
        <row r="3411">
          <cell r="A3411" t="str">
            <v>610169</v>
          </cell>
          <cell r="B3411" t="str">
            <v>Elevador para passageiros, uso interno com capacidade mínima de 600kg para três paradas, portas bilaterais</v>
          </cell>
          <cell r="C3411" t="str">
            <v>cj</v>
          </cell>
          <cell r="D3411">
            <v>87500</v>
          </cell>
          <cell r="E3411">
            <v>0</v>
          </cell>
          <cell r="F3411">
            <v>87500</v>
          </cell>
        </row>
        <row r="3412">
          <cell r="A3412" t="str">
            <v>610176</v>
          </cell>
          <cell r="B3412" t="str">
            <v>Elevador para passageiros, uso interno com capacidade mínima de 600 kg para quatro paradas, portas bilaterais</v>
          </cell>
          <cell r="C3412" t="str">
            <v>cj</v>
          </cell>
          <cell r="D3412">
            <v>105250</v>
          </cell>
          <cell r="E3412">
            <v>0</v>
          </cell>
          <cell r="F3412">
            <v>105250</v>
          </cell>
        </row>
        <row r="3413">
          <cell r="A3413" t="str">
            <v>610177</v>
          </cell>
          <cell r="B3413" t="str">
            <v>Elevador para passageiros, uso interno com capacidade mínima de 600 kg para quatro paradas, portas unilaterais</v>
          </cell>
          <cell r="C3413" t="str">
            <v>cj</v>
          </cell>
          <cell r="D3413">
            <v>82250</v>
          </cell>
          <cell r="E3413">
            <v>0</v>
          </cell>
          <cell r="F3413">
            <v>82250</v>
          </cell>
        </row>
        <row r="3414">
          <cell r="A3414" t="str">
            <v>610180</v>
          </cell>
          <cell r="B3414" t="str">
            <v>Fechamento em vidro laminado para caixa de elevador</v>
          </cell>
          <cell r="C3414" t="str">
            <v>m²</v>
          </cell>
          <cell r="D3414">
            <v>314.38</v>
          </cell>
          <cell r="E3414">
            <v>0</v>
          </cell>
          <cell r="F3414">
            <v>314.38</v>
          </cell>
        </row>
        <row r="3415">
          <cell r="A3415" t="str">
            <v>611212</v>
          </cell>
          <cell r="B3415" t="str">
            <v>Exaustor eólico vazão de ar 4.000 m³/h e ventos a 10 km/h</v>
          </cell>
          <cell r="C3415" t="str">
            <v>un</v>
          </cell>
          <cell r="D3415">
            <v>288.33</v>
          </cell>
          <cell r="E3415">
            <v>0</v>
          </cell>
          <cell r="F3415">
            <v>288.33</v>
          </cell>
        </row>
        <row r="3416">
          <cell r="A3416" t="str">
            <v>611404</v>
          </cell>
          <cell r="B3416" t="str">
            <v>Caixa ventiladora com ventilador centrífugo, vazão 4400 m³/h, pressão 35 mmCA - 220/380 V / 60Hz</v>
          </cell>
          <cell r="C3416" t="str">
            <v>un</v>
          </cell>
          <cell r="D3416">
            <v>3264.9700000000003</v>
          </cell>
          <cell r="E3416">
            <v>136.44</v>
          </cell>
          <cell r="F3416">
            <v>3401.41</v>
          </cell>
        </row>
        <row r="3417">
          <cell r="A3417" t="str">
            <v>611405</v>
          </cell>
          <cell r="B3417" t="str">
            <v>Caixa ventiladora com ventilador centrífugo, vazão 8800 m³/h, pressão 35 mmCA - 220/380 V / 60Hz</v>
          </cell>
          <cell r="C3417" t="str">
            <v>un</v>
          </cell>
          <cell r="D3417">
            <v>4845.05</v>
          </cell>
          <cell r="E3417">
            <v>136.44</v>
          </cell>
          <cell r="F3417">
            <v>4981.49</v>
          </cell>
        </row>
        <row r="3418">
          <cell r="A3418" t="str">
            <v>611406</v>
          </cell>
          <cell r="B3418" t="str">
            <v>Caixa ventiladora com ventilador centrífugo, vazão 700 m³/h, pressão 35 mmCA - 220/380 V / 60Hz</v>
          </cell>
          <cell r="C3418" t="str">
            <v>un</v>
          </cell>
          <cell r="D3418">
            <v>1852.55</v>
          </cell>
          <cell r="E3418">
            <v>136.44</v>
          </cell>
          <cell r="F3418">
            <v>1988.99</v>
          </cell>
        </row>
        <row r="3419">
          <cell r="A3419" t="str">
            <v>611407</v>
          </cell>
          <cell r="B3419" t="str">
            <v>Caixa ventiladora com ventilador centrífugo, vazão 1710 m³/h, pressão 35 mmCA - 220/380 V / 60Hz</v>
          </cell>
          <cell r="C3419" t="str">
            <v>un</v>
          </cell>
          <cell r="D3419">
            <v>2165</v>
          </cell>
          <cell r="E3419">
            <v>136.44</v>
          </cell>
          <cell r="F3419">
            <v>2301.44</v>
          </cell>
        </row>
        <row r="3420">
          <cell r="A3420" t="str">
            <v>611408</v>
          </cell>
          <cell r="B3420" t="str">
            <v>Caixa ventiladora com ventilador centrífugo, vazão 1190 m³/h, pressão 35 mmCA - 220/380 V / 60Hz</v>
          </cell>
          <cell r="C3420" t="str">
            <v>un</v>
          </cell>
          <cell r="D3420">
            <v>2001</v>
          </cell>
          <cell r="E3420">
            <v>136.44</v>
          </cell>
          <cell r="F3420">
            <v>2137.44</v>
          </cell>
        </row>
        <row r="3421">
          <cell r="A3421" t="str">
            <v>612010</v>
          </cell>
          <cell r="B3421" t="str">
            <v>Ligação típica, (cavalete), para ar condicionado ´fancoil´, diâmetro de 1/2´</v>
          </cell>
          <cell r="C3421" t="str">
            <v>cj</v>
          </cell>
          <cell r="D3421">
            <v>507.32</v>
          </cell>
          <cell r="E3421">
            <v>251.26000000000002</v>
          </cell>
          <cell r="F3421">
            <v>758.58</v>
          </cell>
        </row>
        <row r="3422">
          <cell r="A3422" t="str">
            <v>612011</v>
          </cell>
          <cell r="B3422" t="str">
            <v>Ligação típica, (cavalete), para ar condicionado ´fancoil´, diâmetro de 3/4´</v>
          </cell>
          <cell r="C3422" t="str">
            <v>cj</v>
          </cell>
          <cell r="D3422">
            <v>614.82000000000005</v>
          </cell>
          <cell r="E3422">
            <v>267.89999999999998</v>
          </cell>
          <cell r="F3422">
            <v>882.72</v>
          </cell>
        </row>
        <row r="3423">
          <cell r="A3423" t="str">
            <v>612012</v>
          </cell>
          <cell r="B3423" t="str">
            <v>Ligação típica, (cavalete), para ar condicionado ´fancoil´, diâmetro de 1´</v>
          </cell>
          <cell r="C3423" t="str">
            <v>cj</v>
          </cell>
          <cell r="D3423">
            <v>716.95</v>
          </cell>
          <cell r="E3423">
            <v>301.18</v>
          </cell>
          <cell r="F3423">
            <v>1018.13</v>
          </cell>
        </row>
        <row r="3424">
          <cell r="A3424" t="str">
            <v>612013</v>
          </cell>
          <cell r="B3424" t="str">
            <v>Ligação típica, (cavalete), para ar condicionado ´fancoil´, diâmetro de 1 1/4´</v>
          </cell>
          <cell r="C3424" t="str">
            <v>cj</v>
          </cell>
          <cell r="D3424">
            <v>928.58</v>
          </cell>
          <cell r="E3424">
            <v>317.82</v>
          </cell>
          <cell r="F3424">
            <v>1246.4000000000001</v>
          </cell>
        </row>
        <row r="3425">
          <cell r="A3425" t="str">
            <v>612045</v>
          </cell>
          <cell r="B3425" t="str">
            <v>Duto em chapa de aço galvanizado</v>
          </cell>
          <cell r="C3425" t="str">
            <v>kg</v>
          </cell>
          <cell r="D3425">
            <v>8.5299999999999994</v>
          </cell>
          <cell r="E3425">
            <v>13.66</v>
          </cell>
          <cell r="F3425">
            <v>22.19</v>
          </cell>
        </row>
        <row r="3426">
          <cell r="A3426" t="str">
            <v>620406</v>
          </cell>
          <cell r="B3426" t="str">
            <v>Tanque duplo com pés em aço inoxidável de 1600 x 700 x 850 mm</v>
          </cell>
          <cell r="C3426" t="str">
            <v>un</v>
          </cell>
          <cell r="D3426">
            <v>2799.52</v>
          </cell>
          <cell r="E3426">
            <v>11.94</v>
          </cell>
          <cell r="F3426">
            <v>2811.46</v>
          </cell>
        </row>
        <row r="3427">
          <cell r="A3427" t="str">
            <v>620407</v>
          </cell>
          <cell r="B3427" t="str">
            <v>Mesa em aço inoxidável, largura até 700 mm</v>
          </cell>
          <cell r="C3427" t="str">
            <v>m</v>
          </cell>
          <cell r="D3427">
            <v>1150.4000000000001</v>
          </cell>
          <cell r="E3427">
            <v>0</v>
          </cell>
          <cell r="F3427">
            <v>1150.4000000000001</v>
          </cell>
        </row>
        <row r="3428">
          <cell r="A3428" t="str">
            <v>620409</v>
          </cell>
          <cell r="B3428" t="str">
            <v>Mesa lateral em aço inoxidável com prateleira inferior, largura até 700 mm</v>
          </cell>
          <cell r="C3428" t="str">
            <v>m</v>
          </cell>
          <cell r="D3428">
            <v>1898.3600000000001</v>
          </cell>
          <cell r="E3428">
            <v>0</v>
          </cell>
          <cell r="F3428">
            <v>1898.3600000000001</v>
          </cell>
        </row>
        <row r="3429">
          <cell r="A3429" t="str">
            <v>622033</v>
          </cell>
          <cell r="B3429" t="str">
            <v>Coifa em aço inoxidável com filtro e exaustor axial - área até 3,00 m²</v>
          </cell>
          <cell r="C3429" t="str">
            <v>m²</v>
          </cell>
          <cell r="D3429">
            <v>7285.83</v>
          </cell>
          <cell r="E3429">
            <v>0</v>
          </cell>
          <cell r="F3429">
            <v>7285.83</v>
          </cell>
        </row>
        <row r="3430">
          <cell r="A3430" t="str">
            <v>622034</v>
          </cell>
          <cell r="B3430" t="str">
            <v>Coifa em aço inoxidável com filtro e exaustor axial - área de 3,01 até 7,50 m²</v>
          </cell>
          <cell r="C3430" t="str">
            <v>m²</v>
          </cell>
          <cell r="D3430">
            <v>5363.77</v>
          </cell>
          <cell r="E3430">
            <v>0</v>
          </cell>
          <cell r="F3430">
            <v>5363.77</v>
          </cell>
        </row>
        <row r="3431">
          <cell r="A3431" t="str">
            <v>622035</v>
          </cell>
          <cell r="B3431" t="str">
            <v>Coifa em aço inoxidável com filtro e exaustor axial - área de 7,51 até 16,00 m²</v>
          </cell>
          <cell r="C3431" t="str">
            <v>m²</v>
          </cell>
          <cell r="D3431">
            <v>2819.9900000000002</v>
          </cell>
          <cell r="E3431">
            <v>0</v>
          </cell>
          <cell r="F3431">
            <v>2819.9900000000002</v>
          </cell>
        </row>
        <row r="3432">
          <cell r="A3432" t="str">
            <v>650121</v>
          </cell>
          <cell r="B3432" t="str">
            <v>Câmara frigorífica para resfriados</v>
          </cell>
          <cell r="C3432" t="str">
            <v>m²</v>
          </cell>
          <cell r="D3432">
            <v>1999.56</v>
          </cell>
          <cell r="E3432">
            <v>0</v>
          </cell>
          <cell r="F3432">
            <v>1999.56</v>
          </cell>
        </row>
        <row r="3433">
          <cell r="A3433" t="str">
            <v>650210</v>
          </cell>
          <cell r="B3433" t="str">
            <v>Câmara frigorífica para congelados</v>
          </cell>
          <cell r="C3433" t="str">
            <v>m²</v>
          </cell>
          <cell r="D3433">
            <v>2400.4499999999998</v>
          </cell>
          <cell r="E3433">
            <v>0</v>
          </cell>
          <cell r="F3433">
            <v>2400.4499999999998</v>
          </cell>
        </row>
        <row r="3434">
          <cell r="A3434" t="str">
            <v>660206</v>
          </cell>
          <cell r="B3434" t="str">
            <v>Repetidora de sinais de ocorrências, do painel sinóptico da central de alarme</v>
          </cell>
          <cell r="C3434" t="str">
            <v>un</v>
          </cell>
          <cell r="D3434">
            <v>727.58</v>
          </cell>
          <cell r="E3434">
            <v>6.82</v>
          </cell>
          <cell r="F3434">
            <v>734.4</v>
          </cell>
        </row>
        <row r="3435">
          <cell r="A3435" t="str">
            <v>660209</v>
          </cell>
          <cell r="B3435" t="str">
            <v>Detector de metais, tipo portal, microprocessado</v>
          </cell>
          <cell r="C3435" t="str">
            <v>un</v>
          </cell>
          <cell r="D3435">
            <v>5603.88</v>
          </cell>
          <cell r="E3435">
            <v>0</v>
          </cell>
          <cell r="F3435">
            <v>5603.88</v>
          </cell>
        </row>
        <row r="3436">
          <cell r="A3436" t="str">
            <v>660213</v>
          </cell>
          <cell r="B3436" t="str">
            <v>Porteiro eletrônico com um interfone</v>
          </cell>
          <cell r="C3436" t="str">
            <v>cj</v>
          </cell>
          <cell r="D3436">
            <v>122.12</v>
          </cell>
          <cell r="E3436">
            <v>22.740000000000002</v>
          </cell>
          <cell r="F3436">
            <v>144.86000000000001</v>
          </cell>
        </row>
        <row r="3437">
          <cell r="A3437" t="str">
            <v>660224</v>
          </cell>
          <cell r="B3437" t="str">
            <v>Sistema eletrônico de automatização de portão deslizante, esforço até 1400 kg</v>
          </cell>
          <cell r="C3437" t="str">
            <v>cj</v>
          </cell>
          <cell r="D3437">
            <v>2755.54</v>
          </cell>
          <cell r="E3437">
            <v>0</v>
          </cell>
          <cell r="F3437">
            <v>2755.54</v>
          </cell>
        </row>
        <row r="3438">
          <cell r="A3438" t="str">
            <v>660246</v>
          </cell>
          <cell r="B3438" t="str">
            <v>Vídeo porteiro eletrônico colorido, com um interfone e fechadura elétrica</v>
          </cell>
          <cell r="C3438" t="str">
            <v>cj</v>
          </cell>
          <cell r="D3438">
            <v>1035.77</v>
          </cell>
          <cell r="E3438">
            <v>56.85</v>
          </cell>
          <cell r="F3438">
            <v>1092.6199999999999</v>
          </cell>
        </row>
        <row r="3439">
          <cell r="A3439" t="str">
            <v>660250</v>
          </cell>
          <cell r="B3439" t="str">
            <v>Central de alarme microprocessada, para até 125 zonas</v>
          </cell>
          <cell r="C3439" t="str">
            <v>un</v>
          </cell>
          <cell r="D3439">
            <v>1416.27</v>
          </cell>
          <cell r="E3439">
            <v>6.82</v>
          </cell>
          <cell r="F3439">
            <v>1423.09</v>
          </cell>
        </row>
        <row r="3440">
          <cell r="A3440" t="str">
            <v>660803</v>
          </cell>
          <cell r="B3440" t="str">
            <v>Unidade gerenciadora de vídeo local - DVR</v>
          </cell>
          <cell r="C3440" t="str">
            <v>un</v>
          </cell>
          <cell r="D3440">
            <v>32428.530000000002</v>
          </cell>
          <cell r="E3440">
            <v>1328.2</v>
          </cell>
          <cell r="F3440">
            <v>33756.730000000003</v>
          </cell>
        </row>
        <row r="3441">
          <cell r="A3441" t="str">
            <v>660806</v>
          </cell>
          <cell r="B3441" t="str">
            <v>Manipulador ou teclado para as câmeras móveis</v>
          </cell>
          <cell r="C3441" t="str">
            <v>un</v>
          </cell>
          <cell r="D3441">
            <v>4664.3500000000004</v>
          </cell>
          <cell r="E3441">
            <v>531.28</v>
          </cell>
          <cell r="F3441">
            <v>5195.63</v>
          </cell>
        </row>
        <row r="3442">
          <cell r="A3442" t="str">
            <v>660807</v>
          </cell>
          <cell r="B3442" t="str">
            <v>Rack fechado de piso padrão metálico, 19 x 44Us x 770 mm</v>
          </cell>
          <cell r="C3442" t="str">
            <v>un</v>
          </cell>
          <cell r="D3442">
            <v>1660.06</v>
          </cell>
          <cell r="E3442">
            <v>332.05</v>
          </cell>
          <cell r="F3442">
            <v>1992.1100000000001</v>
          </cell>
        </row>
        <row r="3443">
          <cell r="A3443" t="str">
            <v>660808</v>
          </cell>
          <cell r="B3443" t="str">
            <v>Gabinete de comando e visualização, com mesa de apoio para até 3 monitores de 17´ e 3 monitores de 20´</v>
          </cell>
          <cell r="C3443" t="str">
            <v>un</v>
          </cell>
          <cell r="D3443">
            <v>11146.28</v>
          </cell>
          <cell r="E3443">
            <v>398.46000000000004</v>
          </cell>
          <cell r="F3443">
            <v>11544.74</v>
          </cell>
        </row>
        <row r="3444">
          <cell r="A3444" t="str">
            <v>660810</v>
          </cell>
          <cell r="B3444" t="str">
            <v>Rack fechado padrão metálico, 19 x 12 Us x 470 mm</v>
          </cell>
          <cell r="C3444" t="str">
            <v>un</v>
          </cell>
          <cell r="D3444">
            <v>533.66999999999996</v>
          </cell>
          <cell r="E3444">
            <v>166.03</v>
          </cell>
          <cell r="F3444">
            <v>699.7</v>
          </cell>
        </row>
        <row r="3445">
          <cell r="A3445" t="str">
            <v>660811</v>
          </cell>
          <cell r="B3445" t="str">
            <v>Rack fechado padrão metálico, 19 x 20 Us x 470 mm</v>
          </cell>
          <cell r="C3445" t="str">
            <v>un</v>
          </cell>
          <cell r="D3445">
            <v>1021.71</v>
          </cell>
          <cell r="E3445">
            <v>166.03</v>
          </cell>
          <cell r="F3445">
            <v>1187.74</v>
          </cell>
        </row>
        <row r="3446">
          <cell r="A3446" t="str">
            <v>660812</v>
          </cell>
          <cell r="B3446" t="str">
            <v>Monitor LCD colorido tela plana de 17´</v>
          </cell>
          <cell r="C3446" t="str">
            <v>un</v>
          </cell>
          <cell r="D3446">
            <v>528.58000000000004</v>
          </cell>
          <cell r="E3446">
            <v>5.3</v>
          </cell>
          <cell r="F3446">
            <v>533.88</v>
          </cell>
        </row>
        <row r="3447">
          <cell r="A3447" t="str">
            <v>660813</v>
          </cell>
          <cell r="B3447" t="str">
            <v>Monitor LCD colorido tela plana de 20´</v>
          </cell>
          <cell r="C3447" t="str">
            <v>un</v>
          </cell>
          <cell r="D3447">
            <v>710.04</v>
          </cell>
          <cell r="E3447">
            <v>5.3</v>
          </cell>
          <cell r="F3447">
            <v>715.34</v>
          </cell>
        </row>
        <row r="3448">
          <cell r="A3448" t="str">
            <v>660816</v>
          </cell>
          <cell r="B3448" t="str">
            <v>Lente com diâmetro de 1/3´, com foco variável entre 3,5 mm a 8,0 mm</v>
          </cell>
          <cell r="C3448" t="str">
            <v>un</v>
          </cell>
          <cell r="D3448">
            <v>86.05</v>
          </cell>
          <cell r="E3448">
            <v>132.82</v>
          </cell>
          <cell r="F3448">
            <v>218.87</v>
          </cell>
        </row>
        <row r="3449">
          <cell r="A3449" t="str">
            <v>660819</v>
          </cell>
          <cell r="B3449" t="str">
            <v>Rack fechado de piso padrão metálico, 19 x 24 Us x 570 mm</v>
          </cell>
          <cell r="C3449" t="str">
            <v>un</v>
          </cell>
          <cell r="D3449">
            <v>944.59</v>
          </cell>
          <cell r="E3449">
            <v>166.03</v>
          </cell>
          <cell r="F3449">
            <v>1110.6199999999999</v>
          </cell>
        </row>
        <row r="3450">
          <cell r="A3450" t="str">
            <v>660823</v>
          </cell>
          <cell r="B3450" t="str">
            <v>Gravador e reprodutor de DVD</v>
          </cell>
          <cell r="C3450" t="str">
            <v>un</v>
          </cell>
          <cell r="D3450">
            <v>1269.6400000000001</v>
          </cell>
          <cell r="E3450">
            <v>11.370000000000001</v>
          </cell>
          <cell r="F3450">
            <v>1281.01</v>
          </cell>
        </row>
        <row r="3451">
          <cell r="A3451" t="str">
            <v>660824</v>
          </cell>
          <cell r="B3451" t="str">
            <v>Filtro e misturador de sinais</v>
          </cell>
          <cell r="C3451" t="str">
            <v>un</v>
          </cell>
          <cell r="D3451">
            <v>14.56</v>
          </cell>
          <cell r="E3451">
            <v>11.370000000000001</v>
          </cell>
          <cell r="F3451">
            <v>25.93</v>
          </cell>
        </row>
        <row r="3452">
          <cell r="A3452" t="str">
            <v>660825</v>
          </cell>
          <cell r="B3452" t="str">
            <v>Receptor de sinais via satélite para 8 canais (rack)</v>
          </cell>
          <cell r="C3452" t="str">
            <v>un</v>
          </cell>
          <cell r="D3452">
            <v>2201.61</v>
          </cell>
          <cell r="E3452">
            <v>90.960000000000008</v>
          </cell>
          <cell r="F3452">
            <v>2292.5700000000002</v>
          </cell>
        </row>
        <row r="3453">
          <cell r="A3453" t="str">
            <v>660826</v>
          </cell>
          <cell r="B3453" t="str">
            <v>Modulador de canais</v>
          </cell>
          <cell r="C3453" t="str">
            <v>un</v>
          </cell>
          <cell r="D3453">
            <v>153.69999999999999</v>
          </cell>
          <cell r="E3453">
            <v>22.740000000000002</v>
          </cell>
          <cell r="F3453">
            <v>176.44</v>
          </cell>
        </row>
        <row r="3454">
          <cell r="A3454" t="str">
            <v>660827</v>
          </cell>
          <cell r="B3454" t="str">
            <v>Amplificador de linha VHF + UHF com conector de F50 dB</v>
          </cell>
          <cell r="C3454" t="str">
            <v>un</v>
          </cell>
          <cell r="D3454">
            <v>353.66</v>
          </cell>
          <cell r="E3454">
            <v>6.82</v>
          </cell>
          <cell r="F3454">
            <v>360.48</v>
          </cell>
        </row>
        <row r="3455">
          <cell r="A3455" t="str">
            <v>662015</v>
          </cell>
          <cell r="B3455" t="str">
            <v>Guia organizadora de cabos para rack, 19´ 1 U</v>
          </cell>
          <cell r="C3455" t="str">
            <v>un</v>
          </cell>
          <cell r="D3455">
            <v>14.19</v>
          </cell>
          <cell r="E3455">
            <v>6.6400000000000006</v>
          </cell>
          <cell r="F3455">
            <v>20.830000000000002</v>
          </cell>
        </row>
        <row r="3456">
          <cell r="A3456" t="str">
            <v>662016</v>
          </cell>
          <cell r="B3456" t="str">
            <v>Switch 24 portas com capacidade de 10/100/1000/Mbps</v>
          </cell>
          <cell r="C3456" t="str">
            <v>cj</v>
          </cell>
          <cell r="D3456">
            <v>1487.02</v>
          </cell>
          <cell r="E3456">
            <v>8.83</v>
          </cell>
          <cell r="F3456">
            <v>1495.8500000000001</v>
          </cell>
        </row>
        <row r="3457">
          <cell r="A3457" t="str">
            <v>662017</v>
          </cell>
          <cell r="B3457" t="str">
            <v>Guia organizadora de cabos para rack, 19´ 2 U</v>
          </cell>
          <cell r="C3457" t="str">
            <v>un</v>
          </cell>
          <cell r="D3457">
            <v>21.91</v>
          </cell>
          <cell r="E3457">
            <v>6.6400000000000006</v>
          </cell>
          <cell r="F3457">
            <v>28.55</v>
          </cell>
        </row>
        <row r="3458">
          <cell r="A3458" t="str">
            <v>662018</v>
          </cell>
          <cell r="B3458" t="str">
            <v>Caixa de proteção com suporte para câmera fixa interna ou externa</v>
          </cell>
          <cell r="C3458" t="str">
            <v>un</v>
          </cell>
          <cell r="D3458">
            <v>31.23</v>
          </cell>
          <cell r="E3458">
            <v>27.28</v>
          </cell>
          <cell r="F3458">
            <v>58.51</v>
          </cell>
        </row>
        <row r="3459">
          <cell r="A3459" t="str">
            <v>662019</v>
          </cell>
          <cell r="B3459" t="str">
            <v>Suporte para câmera dome</v>
          </cell>
          <cell r="C3459" t="str">
            <v>un</v>
          </cell>
          <cell r="D3459">
            <v>172.14000000000001</v>
          </cell>
          <cell r="E3459">
            <v>54.56</v>
          </cell>
          <cell r="F3459">
            <v>226.70000000000002</v>
          </cell>
        </row>
        <row r="3460">
          <cell r="A3460" t="str">
            <v>662020</v>
          </cell>
          <cell r="B3460" t="str">
            <v>Instalação de câmera fixa, para CFTV</v>
          </cell>
          <cell r="C3460" t="str">
            <v>un</v>
          </cell>
          <cell r="D3460">
            <v>0</v>
          </cell>
          <cell r="E3460">
            <v>398.46000000000004</v>
          </cell>
          <cell r="F3460">
            <v>398.46000000000004</v>
          </cell>
        </row>
        <row r="3461">
          <cell r="A3461" t="str">
            <v>662021</v>
          </cell>
          <cell r="B3461" t="str">
            <v>Instalação de câmera móvel, para CFTV</v>
          </cell>
          <cell r="C3461" t="str">
            <v>un</v>
          </cell>
          <cell r="D3461">
            <v>0</v>
          </cell>
          <cell r="E3461">
            <v>796.92000000000007</v>
          </cell>
          <cell r="F3461">
            <v>796.92000000000007</v>
          </cell>
        </row>
        <row r="3462">
          <cell r="A3462" t="str">
            <v>670204</v>
          </cell>
          <cell r="B3462" t="str">
            <v>Medidor de vazão tipo calha Parshall com garganta W= 6´</v>
          </cell>
          <cell r="C3462" t="str">
            <v>un</v>
          </cell>
          <cell r="D3462">
            <v>1227.77</v>
          </cell>
          <cell r="E3462">
            <v>42.78</v>
          </cell>
          <cell r="F3462">
            <v>1270.55</v>
          </cell>
        </row>
        <row r="3463">
          <cell r="A3463" t="str">
            <v>670216</v>
          </cell>
          <cell r="B3463" t="str">
            <v>Medidor de vazão tipo calha Parshall com garganta W= 3´</v>
          </cell>
          <cell r="C3463" t="str">
            <v>un</v>
          </cell>
          <cell r="D3463">
            <v>765.34</v>
          </cell>
          <cell r="E3463">
            <v>42.78</v>
          </cell>
          <cell r="F3463">
            <v>808.12</v>
          </cell>
        </row>
        <row r="3464">
          <cell r="A3464" t="str">
            <v>670218</v>
          </cell>
          <cell r="B3464" t="str">
            <v>Grade fina em aço carbono, espaçamento de 3 cm, com barras chatas de 1´x 1/4´</v>
          </cell>
          <cell r="C3464" t="str">
            <v>m²</v>
          </cell>
          <cell r="D3464">
            <v>849.5</v>
          </cell>
          <cell r="E3464">
            <v>4.82</v>
          </cell>
          <cell r="F3464">
            <v>854.32</v>
          </cell>
        </row>
        <row r="3465">
          <cell r="A3465" t="str">
            <v>670219</v>
          </cell>
          <cell r="B3465" t="str">
            <v>Grade grossa em aço carbono, espaçamento de 5 cm, com barras chatas de 1´ x 1/4´</v>
          </cell>
          <cell r="C3465" t="str">
            <v>m²</v>
          </cell>
          <cell r="D3465">
            <v>655</v>
          </cell>
          <cell r="E3465">
            <v>4.82</v>
          </cell>
          <cell r="F3465">
            <v>659.82</v>
          </cell>
        </row>
        <row r="3466">
          <cell r="A3466" t="str">
            <v>670221</v>
          </cell>
          <cell r="B3466" t="str">
            <v>Tela galvanizada revestida em poliamida, malha de 10 mm</v>
          </cell>
          <cell r="C3466" t="str">
            <v>m²</v>
          </cell>
          <cell r="D3466">
            <v>387.36</v>
          </cell>
          <cell r="E3466">
            <v>4.82</v>
          </cell>
          <cell r="F3466">
            <v>392.18</v>
          </cell>
        </row>
        <row r="3467">
          <cell r="A3467" t="str">
            <v>670223</v>
          </cell>
          <cell r="B3467" t="str">
            <v>Grade fina em aço carbono, espaçamento 1 cm com barras chatas de 1´ x 3/8´</v>
          </cell>
          <cell r="C3467" t="str">
            <v>m²</v>
          </cell>
          <cell r="D3467">
            <v>1376.29</v>
          </cell>
          <cell r="E3467">
            <v>4.82</v>
          </cell>
          <cell r="F3467">
            <v>1381.1100000000001</v>
          </cell>
        </row>
        <row r="3468">
          <cell r="A3468" t="str">
            <v>670224</v>
          </cell>
          <cell r="B3468" t="str">
            <v>Grade média em aço carbono, espaçamento 2 cm com barras chatas de 1´ x 3/8´</v>
          </cell>
          <cell r="C3468" t="str">
            <v>m²</v>
          </cell>
          <cell r="D3468">
            <v>828.80000000000007</v>
          </cell>
          <cell r="E3468">
            <v>4.82</v>
          </cell>
          <cell r="F3468">
            <v>833.62</v>
          </cell>
        </row>
        <row r="3469">
          <cell r="A3469" t="str">
            <v>670225</v>
          </cell>
          <cell r="B3469" t="str">
            <v>Grade grossa em aço carbono, espaçamento 4 cm com barras chatas de 1´ x 3/8´</v>
          </cell>
          <cell r="C3469" t="str">
            <v>m²</v>
          </cell>
          <cell r="D3469">
            <v>722.12</v>
          </cell>
          <cell r="E3469">
            <v>4.82</v>
          </cell>
          <cell r="F3469">
            <v>726.94</v>
          </cell>
        </row>
        <row r="3470">
          <cell r="A3470" t="str">
            <v>670228</v>
          </cell>
          <cell r="B3470" t="str">
            <v>Cesto em chapa de aço inoxidável com espessura de 1,5 mm e furos de 1/2´</v>
          </cell>
          <cell r="C3470" t="str">
            <v>un</v>
          </cell>
          <cell r="D3470">
            <v>500</v>
          </cell>
          <cell r="E3470">
            <v>2.41</v>
          </cell>
          <cell r="F3470">
            <v>502.41</v>
          </cell>
        </row>
        <row r="3471">
          <cell r="A3471" t="str">
            <v>670229</v>
          </cell>
          <cell r="B3471" t="str">
            <v>Estação de tratamento de esgoto compacta, vazão máxima horária 12,0 l/s, para obras de segurança</v>
          </cell>
          <cell r="C3471" t="str">
            <v>gl</v>
          </cell>
          <cell r="D3471">
            <v>1208337.8700000001</v>
          </cell>
          <cell r="E3471">
            <v>0</v>
          </cell>
          <cell r="F3471">
            <v>1208337.8700000001</v>
          </cell>
        </row>
        <row r="3472">
          <cell r="A3472" t="str">
            <v>670232</v>
          </cell>
          <cell r="B3472" t="str">
            <v>Comporta em fibra de vidro (stop log) - espessura de 10 mm</v>
          </cell>
          <cell r="C3472" t="str">
            <v>m²</v>
          </cell>
          <cell r="D3472">
            <v>764.99</v>
          </cell>
          <cell r="E3472">
            <v>15.59</v>
          </cell>
          <cell r="F3472">
            <v>780.58</v>
          </cell>
        </row>
        <row r="3473">
          <cell r="A3473" t="str">
            <v>680101</v>
          </cell>
          <cell r="B3473" t="str">
            <v>Poste de concreto duplo ´T´ - 10/150</v>
          </cell>
          <cell r="C3473" t="str">
            <v>un</v>
          </cell>
          <cell r="D3473">
            <v>765.79</v>
          </cell>
          <cell r="E3473">
            <v>145.09</v>
          </cell>
          <cell r="F3473">
            <v>910.88</v>
          </cell>
        </row>
        <row r="3474">
          <cell r="A3474" t="str">
            <v>680102</v>
          </cell>
          <cell r="B3474" t="str">
            <v>Poste de concreto duplo ´T´ - 10/300</v>
          </cell>
          <cell r="C3474" t="str">
            <v>un</v>
          </cell>
          <cell r="D3474">
            <v>921.13</v>
          </cell>
          <cell r="E3474">
            <v>145.09</v>
          </cell>
          <cell r="F3474">
            <v>1066.22</v>
          </cell>
        </row>
        <row r="3475">
          <cell r="A3475" t="str">
            <v>680103</v>
          </cell>
          <cell r="B3475" t="str">
            <v>Poste de concreto duplo ´T´ - 10/600</v>
          </cell>
          <cell r="C3475" t="str">
            <v>un</v>
          </cell>
          <cell r="D3475">
            <v>1109.9100000000001</v>
          </cell>
          <cell r="E3475">
            <v>145.09</v>
          </cell>
          <cell r="F3475">
            <v>1255</v>
          </cell>
        </row>
        <row r="3476">
          <cell r="A3476" t="str">
            <v>680104</v>
          </cell>
          <cell r="B3476" t="str">
            <v>Poste de concreto duplo ´T´ - 11/600</v>
          </cell>
          <cell r="C3476" t="str">
            <v>un</v>
          </cell>
          <cell r="D3476">
            <v>1272.3900000000001</v>
          </cell>
          <cell r="E3476">
            <v>145.09</v>
          </cell>
          <cell r="F3476">
            <v>1417.48</v>
          </cell>
        </row>
        <row r="3477">
          <cell r="A3477" t="str">
            <v>680110</v>
          </cell>
          <cell r="B3477" t="str">
            <v>Poste de concreto tubular cônico - 11/200</v>
          </cell>
          <cell r="C3477" t="str">
            <v>un</v>
          </cell>
          <cell r="D3477">
            <v>946.44</v>
          </cell>
          <cell r="E3477">
            <v>145.09</v>
          </cell>
          <cell r="F3477">
            <v>1091.53</v>
          </cell>
        </row>
        <row r="3478">
          <cell r="A3478" t="str">
            <v>680111</v>
          </cell>
          <cell r="B3478" t="str">
            <v>Poste de concreto tubular cônico - 11/400</v>
          </cell>
          <cell r="C3478" t="str">
            <v>un</v>
          </cell>
          <cell r="D3478">
            <v>1157.24</v>
          </cell>
          <cell r="E3478">
            <v>145.09</v>
          </cell>
          <cell r="F3478">
            <v>1302.33</v>
          </cell>
        </row>
        <row r="3479">
          <cell r="A3479" t="str">
            <v>680112</v>
          </cell>
          <cell r="B3479" t="str">
            <v>Poste de concreto tubular cônico - 11/600</v>
          </cell>
          <cell r="C3479" t="str">
            <v>un</v>
          </cell>
          <cell r="D3479">
            <v>1425.42</v>
          </cell>
          <cell r="E3479">
            <v>145.09</v>
          </cell>
          <cell r="F3479">
            <v>1570.51</v>
          </cell>
        </row>
        <row r="3480">
          <cell r="A3480" t="str">
            <v>680113</v>
          </cell>
          <cell r="B3480" t="str">
            <v>Poste de concreto tubular cônico - 12/400</v>
          </cell>
          <cell r="C3480" t="str">
            <v>un</v>
          </cell>
          <cell r="D3480">
            <v>1307.55</v>
          </cell>
          <cell r="E3480">
            <v>145.09</v>
          </cell>
          <cell r="F3480">
            <v>1452.64</v>
          </cell>
        </row>
        <row r="3481">
          <cell r="A3481" t="str">
            <v>680114</v>
          </cell>
          <cell r="B3481" t="str">
            <v>Poste de concreto tubular cônico - 12/600</v>
          </cell>
          <cell r="C3481" t="str">
            <v>un</v>
          </cell>
          <cell r="D3481">
            <v>1563.63</v>
          </cell>
          <cell r="E3481">
            <v>145.09</v>
          </cell>
          <cell r="F3481">
            <v>1708.72</v>
          </cell>
        </row>
        <row r="3482">
          <cell r="A3482" t="str">
            <v>680115</v>
          </cell>
          <cell r="B3482" t="str">
            <v>Poste de concreto tubular cônico - 12/1000</v>
          </cell>
          <cell r="C3482" t="str">
            <v>un</v>
          </cell>
          <cell r="D3482">
            <v>2311.83</v>
          </cell>
          <cell r="E3482">
            <v>145.09</v>
          </cell>
          <cell r="F3482">
            <v>2456.92</v>
          </cell>
        </row>
        <row r="3483">
          <cell r="A3483" t="str">
            <v>680116</v>
          </cell>
          <cell r="B3483" t="str">
            <v>Poste de concreto tubular cônico - 12/200</v>
          </cell>
          <cell r="C3483" t="str">
            <v>un</v>
          </cell>
          <cell r="D3483">
            <v>1065.47</v>
          </cell>
          <cell r="E3483">
            <v>145.09</v>
          </cell>
          <cell r="F3483">
            <v>1210.56</v>
          </cell>
        </row>
        <row r="3484">
          <cell r="A3484" t="str">
            <v>680118</v>
          </cell>
          <cell r="B3484" t="str">
            <v>Poste de concreto tubular cônico - 10/400</v>
          </cell>
          <cell r="C3484" t="str">
            <v>un</v>
          </cell>
          <cell r="D3484">
            <v>1077.79</v>
          </cell>
          <cell r="E3484">
            <v>145.09</v>
          </cell>
          <cell r="F3484">
            <v>1222.8800000000001</v>
          </cell>
        </row>
        <row r="3485">
          <cell r="A3485" t="str">
            <v>680124</v>
          </cell>
          <cell r="B3485" t="str">
            <v>Poste de concreto duplo ´T´ - 6/200</v>
          </cell>
          <cell r="C3485" t="str">
            <v>un</v>
          </cell>
          <cell r="D3485">
            <v>561.99</v>
          </cell>
          <cell r="E3485">
            <v>145.09</v>
          </cell>
          <cell r="F3485">
            <v>707.08</v>
          </cell>
        </row>
        <row r="3486">
          <cell r="A3486" t="str">
            <v>680125</v>
          </cell>
          <cell r="B3486" t="str">
            <v>Poste de concreto duplo ´T´ - 6/300</v>
          </cell>
          <cell r="C3486" t="str">
            <v>un</v>
          </cell>
          <cell r="D3486">
            <v>612.82000000000005</v>
          </cell>
          <cell r="E3486">
            <v>145.09</v>
          </cell>
          <cell r="F3486">
            <v>757.91</v>
          </cell>
        </row>
        <row r="3487">
          <cell r="A3487" t="str">
            <v>680126</v>
          </cell>
          <cell r="B3487" t="str">
            <v>Poste de concreto duplo ´T´ - 7,5/200</v>
          </cell>
          <cell r="C3487" t="str">
            <v>un</v>
          </cell>
          <cell r="D3487">
            <v>604.72</v>
          </cell>
          <cell r="E3487">
            <v>145.09</v>
          </cell>
          <cell r="F3487">
            <v>749.81000000000006</v>
          </cell>
        </row>
        <row r="3488">
          <cell r="A3488" t="str">
            <v>680127</v>
          </cell>
          <cell r="B3488" t="str">
            <v>Poste de concreto duplo ´T´ - 7,5/300</v>
          </cell>
          <cell r="C3488" t="str">
            <v>un</v>
          </cell>
          <cell r="D3488">
            <v>705.55000000000007</v>
          </cell>
          <cell r="E3488">
            <v>145.09</v>
          </cell>
          <cell r="F3488">
            <v>850.64</v>
          </cell>
        </row>
        <row r="3489">
          <cell r="A3489" t="str">
            <v>680128</v>
          </cell>
          <cell r="B3489" t="str">
            <v>Poste de concreto tubular cônico - 7/200</v>
          </cell>
          <cell r="C3489" t="str">
            <v>un</v>
          </cell>
          <cell r="D3489">
            <v>707.42</v>
          </cell>
          <cell r="E3489">
            <v>145.09</v>
          </cell>
          <cell r="F3489">
            <v>852.51</v>
          </cell>
        </row>
        <row r="3490">
          <cell r="A3490" t="str">
            <v>680129</v>
          </cell>
          <cell r="B3490" t="str">
            <v>Poste de concreto tubular cônico - 8/200</v>
          </cell>
          <cell r="C3490" t="str">
            <v>un</v>
          </cell>
          <cell r="D3490">
            <v>904.49</v>
          </cell>
          <cell r="E3490">
            <v>145.09</v>
          </cell>
          <cell r="F3490">
            <v>1049.58</v>
          </cell>
        </row>
        <row r="3491">
          <cell r="A3491" t="str">
            <v>680130</v>
          </cell>
          <cell r="B3491" t="str">
            <v>Poste de concreto tubular cônico - 10/200</v>
          </cell>
          <cell r="C3491" t="str">
            <v>un</v>
          </cell>
          <cell r="D3491">
            <v>937.08</v>
          </cell>
          <cell r="E3491">
            <v>145.09</v>
          </cell>
          <cell r="F3491">
            <v>1082.17</v>
          </cell>
        </row>
        <row r="3492">
          <cell r="A3492" t="str">
            <v>680201</v>
          </cell>
          <cell r="B3492" t="str">
            <v>Estai</v>
          </cell>
          <cell r="C3492" t="str">
            <v>un</v>
          </cell>
          <cell r="D3492">
            <v>200.98000000000002</v>
          </cell>
          <cell r="E3492">
            <v>84.7</v>
          </cell>
          <cell r="F3492">
            <v>285.68</v>
          </cell>
        </row>
        <row r="3493">
          <cell r="A3493" t="str">
            <v>680202</v>
          </cell>
          <cell r="B3493" t="str">
            <v>Estrutura tipo M1</v>
          </cell>
          <cell r="C3493" t="str">
            <v>un</v>
          </cell>
          <cell r="D3493">
            <v>168.23</v>
          </cell>
          <cell r="E3493">
            <v>101.64</v>
          </cell>
          <cell r="F3493">
            <v>269.87</v>
          </cell>
        </row>
        <row r="3494">
          <cell r="A3494" t="str">
            <v>680203</v>
          </cell>
          <cell r="B3494" t="str">
            <v>Estrutura tipo M2</v>
          </cell>
          <cell r="C3494" t="str">
            <v>un</v>
          </cell>
          <cell r="D3494">
            <v>361.55</v>
          </cell>
          <cell r="E3494">
            <v>101.64</v>
          </cell>
          <cell r="F3494">
            <v>463.19</v>
          </cell>
        </row>
        <row r="3495">
          <cell r="A3495" t="str">
            <v>680204</v>
          </cell>
          <cell r="B3495" t="str">
            <v>Estrutura tipo N3</v>
          </cell>
          <cell r="C3495" t="str">
            <v>un</v>
          </cell>
          <cell r="D3495">
            <v>449.25</v>
          </cell>
          <cell r="E3495">
            <v>152.46</v>
          </cell>
          <cell r="F3495">
            <v>601.71</v>
          </cell>
        </row>
        <row r="3496">
          <cell r="A3496" t="str">
            <v>680205</v>
          </cell>
          <cell r="B3496" t="str">
            <v>Estrutura tipo M1 - N3</v>
          </cell>
          <cell r="C3496" t="str">
            <v>un</v>
          </cell>
          <cell r="D3496">
            <v>517.22</v>
          </cell>
          <cell r="E3496">
            <v>203.28</v>
          </cell>
          <cell r="F3496">
            <v>720.5</v>
          </cell>
        </row>
        <row r="3497">
          <cell r="A3497" t="str">
            <v>680206</v>
          </cell>
          <cell r="B3497" t="str">
            <v>Estrutura tipo M4</v>
          </cell>
          <cell r="C3497" t="str">
            <v>un</v>
          </cell>
          <cell r="D3497">
            <v>822.27</v>
          </cell>
          <cell r="E3497">
            <v>152.46</v>
          </cell>
          <cell r="F3497">
            <v>974.73</v>
          </cell>
        </row>
        <row r="3498">
          <cell r="A3498" t="str">
            <v>680207</v>
          </cell>
          <cell r="B3498" t="str">
            <v>Estrutura tipo N2</v>
          </cell>
          <cell r="C3498" t="str">
            <v>un</v>
          </cell>
          <cell r="D3498">
            <v>402.22</v>
          </cell>
          <cell r="E3498">
            <v>152.46</v>
          </cell>
          <cell r="F3498">
            <v>554.67999999999995</v>
          </cell>
        </row>
        <row r="3499">
          <cell r="A3499" t="str">
            <v>680209</v>
          </cell>
          <cell r="B3499" t="str">
            <v>Estrutura tipo N4</v>
          </cell>
          <cell r="C3499" t="str">
            <v>un</v>
          </cell>
          <cell r="D3499">
            <v>810.02</v>
          </cell>
          <cell r="E3499">
            <v>203.28</v>
          </cell>
          <cell r="F3499">
            <v>1013.3000000000001</v>
          </cell>
        </row>
        <row r="3500">
          <cell r="A3500" t="str">
            <v>680210</v>
          </cell>
          <cell r="B3500" t="str">
            <v>Armação secundária tipo 1C - 2R</v>
          </cell>
          <cell r="C3500" t="str">
            <v>un</v>
          </cell>
          <cell r="D3500">
            <v>41.01</v>
          </cell>
          <cell r="E3500">
            <v>67.760000000000005</v>
          </cell>
          <cell r="F3500">
            <v>108.77</v>
          </cell>
        </row>
        <row r="3501">
          <cell r="A3501" t="str">
            <v>680211</v>
          </cell>
          <cell r="B3501" t="str">
            <v>Armação secundária tipo 1C - 3R</v>
          </cell>
          <cell r="C3501" t="str">
            <v>un</v>
          </cell>
          <cell r="D3501">
            <v>43.83</v>
          </cell>
          <cell r="E3501">
            <v>67.760000000000005</v>
          </cell>
          <cell r="F3501">
            <v>111.59</v>
          </cell>
        </row>
        <row r="3502">
          <cell r="A3502" t="str">
            <v>680212</v>
          </cell>
          <cell r="B3502" t="str">
            <v>Armação secundária tipo 2C - 3R</v>
          </cell>
          <cell r="C3502" t="str">
            <v>un</v>
          </cell>
          <cell r="D3502">
            <v>70.489999999999995</v>
          </cell>
          <cell r="E3502">
            <v>84.7</v>
          </cell>
          <cell r="F3502">
            <v>155.19</v>
          </cell>
        </row>
        <row r="3503">
          <cell r="A3503" t="str">
            <v>680213</v>
          </cell>
          <cell r="B3503" t="str">
            <v>Armação secundária tipo 2C - 4R</v>
          </cell>
          <cell r="C3503" t="str">
            <v>un</v>
          </cell>
          <cell r="D3503">
            <v>73.31</v>
          </cell>
          <cell r="E3503">
            <v>84.7</v>
          </cell>
          <cell r="F3503">
            <v>158.01</v>
          </cell>
        </row>
        <row r="3504">
          <cell r="A3504" t="str">
            <v>680214</v>
          </cell>
          <cell r="B3504" t="str">
            <v>Armação secundária tipo 4C - 6R</v>
          </cell>
          <cell r="C3504" t="str">
            <v>un</v>
          </cell>
          <cell r="D3504">
            <v>140.97999999999999</v>
          </cell>
          <cell r="E3504">
            <v>101.64</v>
          </cell>
          <cell r="F3504">
            <v>242.62</v>
          </cell>
        </row>
        <row r="3505">
          <cell r="A3505" t="str">
            <v>682001</v>
          </cell>
          <cell r="B3505" t="str">
            <v>Recolocação de poste de madeira</v>
          </cell>
          <cell r="C3505" t="str">
            <v>un</v>
          </cell>
          <cell r="D3505">
            <v>146.37</v>
          </cell>
          <cell r="E3505">
            <v>114.9</v>
          </cell>
          <cell r="F3505">
            <v>261.27</v>
          </cell>
        </row>
        <row r="3506">
          <cell r="A3506" t="str">
            <v>682004</v>
          </cell>
          <cell r="B3506" t="str">
            <v>Braçadeira circular em aço carbono galvanizado, diâmetro nominal de 140 até 300 mm</v>
          </cell>
          <cell r="C3506" t="str">
            <v>un</v>
          </cell>
          <cell r="D3506">
            <v>18.59</v>
          </cell>
          <cell r="E3506">
            <v>8.0399999999999991</v>
          </cell>
          <cell r="F3506">
            <v>26.63</v>
          </cell>
        </row>
        <row r="3507">
          <cell r="A3507" t="str">
            <v>682005</v>
          </cell>
          <cell r="B3507" t="str">
            <v>Cruzeta em aço carbono galvanizado perfil ´L´ 75 x 75 x 8 mm, comprimento 2500 mm</v>
          </cell>
          <cell r="C3507" t="str">
            <v>un</v>
          </cell>
          <cell r="D3507">
            <v>280.16000000000003</v>
          </cell>
          <cell r="E3507">
            <v>16.07</v>
          </cell>
          <cell r="F3507">
            <v>296.23</v>
          </cell>
        </row>
        <row r="3508">
          <cell r="A3508" t="str">
            <v>682012</v>
          </cell>
          <cell r="B3508" t="str">
            <v>Bengala em PVC para ramal de entrada, diâmetro de 32 mm</v>
          </cell>
          <cell r="C3508" t="str">
            <v>un</v>
          </cell>
          <cell r="D3508">
            <v>8.9600000000000009</v>
          </cell>
          <cell r="E3508">
            <v>15.92</v>
          </cell>
          <cell r="F3508">
            <v>24.88</v>
          </cell>
        </row>
        <row r="3509">
          <cell r="A3509" t="str">
            <v>690301</v>
          </cell>
          <cell r="B3509" t="str">
            <v>Conector RJ-45 - fêmea - categoria 5</v>
          </cell>
          <cell r="C3509" t="str">
            <v>un</v>
          </cell>
          <cell r="D3509">
            <v>8.8800000000000008</v>
          </cell>
          <cell r="E3509">
            <v>3.41</v>
          </cell>
          <cell r="F3509">
            <v>12.290000000000001</v>
          </cell>
        </row>
        <row r="3510">
          <cell r="A3510" t="str">
            <v>690309</v>
          </cell>
          <cell r="B3510" t="str">
            <v>Aparelho telefônico multifrequencial, com teclas ´FLASH´, ´HOOK´, ´PAUSE´, ´LND´, ´MODE´</v>
          </cell>
          <cell r="C3510" t="str">
            <v>un</v>
          </cell>
          <cell r="D3510">
            <v>41.65</v>
          </cell>
          <cell r="E3510">
            <v>0</v>
          </cell>
          <cell r="F3510">
            <v>41.65</v>
          </cell>
        </row>
        <row r="3511">
          <cell r="A3511" t="str">
            <v>690313</v>
          </cell>
          <cell r="B3511" t="str">
            <v>Caixa subterrânea de entrada de telefonia, tipo R1 (60 x 35 x 50) cm, padrão TELEBRÁS, com tampa</v>
          </cell>
          <cell r="C3511" t="str">
            <v>un</v>
          </cell>
          <cell r="D3511">
            <v>200.95000000000002</v>
          </cell>
          <cell r="E3511">
            <v>29.6</v>
          </cell>
          <cell r="F3511">
            <v>230.55</v>
          </cell>
        </row>
        <row r="3512">
          <cell r="A3512" t="str">
            <v>690314</v>
          </cell>
          <cell r="B3512" t="str">
            <v>Caixa subterrânea de entrada de telefonia, tipo R2 (107 x 52 x 50) cm, padrão TELEBRÁS, com tampa</v>
          </cell>
          <cell r="C3512" t="str">
            <v>un</v>
          </cell>
          <cell r="D3512">
            <v>389.24</v>
          </cell>
          <cell r="E3512">
            <v>62.82</v>
          </cell>
          <cell r="F3512">
            <v>452.06</v>
          </cell>
        </row>
        <row r="3513">
          <cell r="A3513" t="str">
            <v>690325</v>
          </cell>
          <cell r="B3513" t="str">
            <v>Central de telefonia para 8 linhas e 24 ramais</v>
          </cell>
          <cell r="C3513" t="str">
            <v>cj</v>
          </cell>
          <cell r="D3513">
            <v>3195.75</v>
          </cell>
          <cell r="E3513">
            <v>0</v>
          </cell>
          <cell r="F3513">
            <v>3195.75</v>
          </cell>
        </row>
        <row r="3514">
          <cell r="A3514" t="str">
            <v>690331</v>
          </cell>
          <cell r="B3514" t="str">
            <v>Caixa de tomada em poliamida e tampa para piso elevado, com 4 alojamentos para elétrica e até 8 alojamentos para telefonia e dados</v>
          </cell>
          <cell r="C3514" t="str">
            <v>un</v>
          </cell>
          <cell r="D3514">
            <v>79.98</v>
          </cell>
          <cell r="E3514">
            <v>9.1</v>
          </cell>
          <cell r="F3514">
            <v>89.08</v>
          </cell>
        </row>
        <row r="3515">
          <cell r="A3515" t="str">
            <v>690334</v>
          </cell>
          <cell r="B3515" t="str">
            <v>Conector RJ-45 fêmea - categoria 6</v>
          </cell>
          <cell r="C3515" t="str">
            <v>un</v>
          </cell>
          <cell r="D3515">
            <v>19.78</v>
          </cell>
          <cell r="E3515">
            <v>3.41</v>
          </cell>
          <cell r="F3515">
            <v>23.19</v>
          </cell>
        </row>
        <row r="3516">
          <cell r="A3516" t="str">
            <v>690336</v>
          </cell>
          <cell r="B3516" t="str">
            <v>Conector RJ-45 fêmea - categoria 6A</v>
          </cell>
          <cell r="C3516" t="str">
            <v>un</v>
          </cell>
          <cell r="D3516">
            <v>65.900000000000006</v>
          </cell>
          <cell r="E3516">
            <v>3.41</v>
          </cell>
          <cell r="F3516">
            <v>69.31</v>
          </cell>
        </row>
        <row r="3517">
          <cell r="A3517" t="str">
            <v>690501</v>
          </cell>
          <cell r="B3517" t="str">
            <v>Estabilizador eletrônico de tensão, monofásico, com potência de 5 kVA</v>
          </cell>
          <cell r="C3517" t="str">
            <v>un</v>
          </cell>
          <cell r="D3517">
            <v>5071.9399999999996</v>
          </cell>
          <cell r="E3517">
            <v>34.11</v>
          </cell>
          <cell r="F3517">
            <v>5106.05</v>
          </cell>
        </row>
        <row r="3518">
          <cell r="A3518" t="str">
            <v>690503</v>
          </cell>
          <cell r="B3518" t="str">
            <v>Estabilizador eletrônico de tensão, monofásico, com potência de 7,5 kVA</v>
          </cell>
          <cell r="C3518" t="str">
            <v>un</v>
          </cell>
          <cell r="D3518">
            <v>6088.05</v>
          </cell>
          <cell r="E3518">
            <v>34.11</v>
          </cell>
          <cell r="F3518">
            <v>6122.16</v>
          </cell>
        </row>
        <row r="3519">
          <cell r="A3519" t="str">
            <v>690504</v>
          </cell>
          <cell r="B3519" t="str">
            <v>Estabilizador eletrônico de tensão, monofásico, com potência de 10 kVA</v>
          </cell>
          <cell r="C3519" t="str">
            <v>un</v>
          </cell>
          <cell r="D3519">
            <v>7348.8</v>
          </cell>
          <cell r="E3519">
            <v>34.11</v>
          </cell>
          <cell r="F3519">
            <v>7382.91</v>
          </cell>
        </row>
        <row r="3520">
          <cell r="A3520" t="str">
            <v>690505</v>
          </cell>
          <cell r="B3520" t="str">
            <v>Estabilizador eletrônico de tensão, monofásico, com potência de 15 kVA</v>
          </cell>
          <cell r="C3520" t="str">
            <v>un</v>
          </cell>
          <cell r="D3520">
            <v>9530.2800000000007</v>
          </cell>
          <cell r="E3520">
            <v>34.11</v>
          </cell>
          <cell r="F3520">
            <v>9564.39</v>
          </cell>
        </row>
        <row r="3521">
          <cell r="A3521" t="str">
            <v>690506</v>
          </cell>
          <cell r="B3521" t="str">
            <v>Estabilizador eletrônico de tensão, monofásico, com potência de 20 kVA</v>
          </cell>
          <cell r="C3521" t="str">
            <v>un</v>
          </cell>
          <cell r="D3521">
            <v>11240.02</v>
          </cell>
          <cell r="E3521">
            <v>34.11</v>
          </cell>
          <cell r="F3521">
            <v>11274.130000000001</v>
          </cell>
        </row>
        <row r="3522">
          <cell r="A3522" t="str">
            <v>690515</v>
          </cell>
          <cell r="B3522" t="str">
            <v>Estabilizador eletrônico de tensão, trifásico, com potência de 15 kVA</v>
          </cell>
          <cell r="C3522" t="str">
            <v>un</v>
          </cell>
          <cell r="D3522">
            <v>12375.36</v>
          </cell>
          <cell r="E3522">
            <v>34.11</v>
          </cell>
          <cell r="F3522">
            <v>12409.470000000001</v>
          </cell>
        </row>
        <row r="3523">
          <cell r="A3523" t="str">
            <v>690516</v>
          </cell>
          <cell r="B3523" t="str">
            <v>Estabilizador eletrônico de tensão, trifásico, com potência de 20 kVA</v>
          </cell>
          <cell r="C3523" t="str">
            <v>un</v>
          </cell>
          <cell r="D3523">
            <v>13690.36</v>
          </cell>
          <cell r="E3523">
            <v>34.11</v>
          </cell>
          <cell r="F3523">
            <v>13724.470000000001</v>
          </cell>
        </row>
        <row r="3524">
          <cell r="A3524" t="str">
            <v>690517</v>
          </cell>
          <cell r="B3524" t="str">
            <v>Estabilizador eletrônico de tensão, trifásico, com potência de 10 kVA, tensão de entrada 220 V e de saída 110 V</v>
          </cell>
          <cell r="C3524" t="str">
            <v>un</v>
          </cell>
          <cell r="D3524">
            <v>9528.73</v>
          </cell>
          <cell r="E3524">
            <v>34.11</v>
          </cell>
          <cell r="F3524">
            <v>9562.84</v>
          </cell>
        </row>
        <row r="3525">
          <cell r="A3525" t="str">
            <v>690519</v>
          </cell>
          <cell r="B3525" t="str">
            <v>Estabilizador eletrônico de tensão, trifásico, com potência de 25 kVA</v>
          </cell>
          <cell r="C3525" t="str">
            <v>un</v>
          </cell>
          <cell r="D3525">
            <v>15791.68</v>
          </cell>
          <cell r="E3525">
            <v>34.11</v>
          </cell>
          <cell r="F3525">
            <v>15825.79</v>
          </cell>
        </row>
        <row r="3526">
          <cell r="A3526" t="str">
            <v>690522</v>
          </cell>
          <cell r="B3526" t="str">
            <v>Estabilizador eletrônico de tensão, trifásico, com potência de 30 kVA</v>
          </cell>
          <cell r="C3526" t="str">
            <v>un</v>
          </cell>
          <cell r="D3526">
            <v>17042.03</v>
          </cell>
          <cell r="E3526">
            <v>34.11</v>
          </cell>
          <cell r="F3526">
            <v>17076.14</v>
          </cell>
        </row>
        <row r="3527">
          <cell r="A3527" t="str">
            <v>690523</v>
          </cell>
          <cell r="B3527" t="str">
            <v>Estabilizador eletrônico de tensão, trifásico, com potência de 40 kVA</v>
          </cell>
          <cell r="C3527" t="str">
            <v>un</v>
          </cell>
          <cell r="D3527">
            <v>21225.8</v>
          </cell>
          <cell r="E3527">
            <v>34.11</v>
          </cell>
          <cell r="F3527">
            <v>21259.91</v>
          </cell>
        </row>
        <row r="3528">
          <cell r="A3528" t="str">
            <v>690528</v>
          </cell>
          <cell r="B3528" t="str">
            <v>Estabilizador eletrônico de tensão, trifásico, com potência de 150 kVA, com trafo isolador</v>
          </cell>
          <cell r="C3528" t="str">
            <v>un</v>
          </cell>
          <cell r="D3528">
            <v>60466</v>
          </cell>
          <cell r="E3528">
            <v>68.22</v>
          </cell>
          <cell r="F3528">
            <v>60534.22</v>
          </cell>
        </row>
        <row r="3529">
          <cell r="A3529" t="str">
            <v>690601</v>
          </cell>
          <cell r="B3529" t="str">
            <v>Sistema ininterrupto de energia, monofásico on line senoidal de 2,4 kVA (110 V/110 V), com autonomia de 15 minutos</v>
          </cell>
          <cell r="C3529" t="str">
            <v>un</v>
          </cell>
          <cell r="D3529">
            <v>5917</v>
          </cell>
          <cell r="E3529">
            <v>64.28</v>
          </cell>
          <cell r="F3529">
            <v>5981.28</v>
          </cell>
        </row>
        <row r="3530">
          <cell r="A3530" t="str">
            <v>690602</v>
          </cell>
          <cell r="B3530" t="str">
            <v>Sistema ininterrupto de energia, trifásico on line de 10 kVA (220 V/220 V), com autonomia de 15 minutos</v>
          </cell>
          <cell r="C3530" t="str">
            <v>un</v>
          </cell>
          <cell r="D3530">
            <v>26874.73</v>
          </cell>
          <cell r="E3530">
            <v>64.28</v>
          </cell>
          <cell r="F3530">
            <v>26939.010000000002</v>
          </cell>
        </row>
        <row r="3531">
          <cell r="A3531" t="str">
            <v>690603</v>
          </cell>
          <cell r="B3531" t="str">
            <v>Sistema ininterrupto de energia, trifásico on line de 20 kVA (220 V/208 V-108 V), com autonomia 15 minutos</v>
          </cell>
          <cell r="C3531" t="str">
            <v>un</v>
          </cell>
          <cell r="D3531">
            <v>34824.019999999997</v>
          </cell>
          <cell r="E3531">
            <v>64.28</v>
          </cell>
          <cell r="F3531">
            <v>34888.300000000003</v>
          </cell>
        </row>
        <row r="3532">
          <cell r="A3532" t="str">
            <v>690604</v>
          </cell>
          <cell r="B3532" t="str">
            <v>Sistema ininterrupto de energia, trifásico on line senoidal de 15 kVA (208 V/110 V), com autonomia de 15 minutos</v>
          </cell>
          <cell r="C3532" t="str">
            <v>un</v>
          </cell>
          <cell r="D3532">
            <v>37051.29</v>
          </cell>
          <cell r="E3532">
            <v>64.28</v>
          </cell>
          <cell r="F3532">
            <v>37115.57</v>
          </cell>
        </row>
        <row r="3533">
          <cell r="A3533" t="str">
            <v>690605</v>
          </cell>
          <cell r="B3533" t="str">
            <v>Sistema ininterrupto de energia, monofásico, com potência de 2 kVA</v>
          </cell>
          <cell r="C3533" t="str">
            <v>un</v>
          </cell>
          <cell r="D3533">
            <v>3261</v>
          </cell>
          <cell r="E3533">
            <v>45.480000000000004</v>
          </cell>
          <cell r="F3533">
            <v>3306.48</v>
          </cell>
        </row>
        <row r="3534">
          <cell r="A3534" t="str">
            <v>690608</v>
          </cell>
          <cell r="B3534" t="str">
            <v>Sistema ininterrupto de energia, monofásico on line senoidal de 5 kVA (220 V/110 V), com autonomia de 15 minutos</v>
          </cell>
          <cell r="C3534" t="str">
            <v>un</v>
          </cell>
          <cell r="D3534">
            <v>10126.75</v>
          </cell>
          <cell r="E3534">
            <v>64.28</v>
          </cell>
          <cell r="F3534">
            <v>10191.030000000001</v>
          </cell>
        </row>
        <row r="3535">
          <cell r="A3535" t="str">
            <v>690610</v>
          </cell>
          <cell r="B3535" t="str">
            <v>Sistema ininterrupto de energia, monofásico, com potência entre 5 a 7,5 kVA</v>
          </cell>
          <cell r="C3535" t="str">
            <v>un</v>
          </cell>
          <cell r="D3535">
            <v>12401.89</v>
          </cell>
          <cell r="E3535">
            <v>45.480000000000004</v>
          </cell>
          <cell r="F3535">
            <v>12447.37</v>
          </cell>
        </row>
        <row r="3536">
          <cell r="A3536" t="str">
            <v>690611</v>
          </cell>
          <cell r="B3536" t="str">
            <v>Sistema ininterrupto de energia, monofásico de 600 VA (127 V/127 V), com autonomia de 10 a 15 minutos</v>
          </cell>
          <cell r="C3536" t="str">
            <v>un</v>
          </cell>
          <cell r="D3536">
            <v>435</v>
          </cell>
          <cell r="E3536">
            <v>22.740000000000002</v>
          </cell>
          <cell r="F3536">
            <v>457.74</v>
          </cell>
        </row>
        <row r="3537">
          <cell r="A3537" t="str">
            <v>690612</v>
          </cell>
          <cell r="B3537" t="str">
            <v>Sistema ininterrupto de energia, trifásico on line senoidal de 10 kVA (220 V/110 V), com autonomia de 2 horas</v>
          </cell>
          <cell r="C3537" t="str">
            <v>un</v>
          </cell>
          <cell r="D3537">
            <v>35935.25</v>
          </cell>
          <cell r="E3537">
            <v>64.28</v>
          </cell>
          <cell r="F3537">
            <v>35999.53</v>
          </cell>
        </row>
        <row r="3538">
          <cell r="A3538" t="str">
            <v>690613</v>
          </cell>
          <cell r="B3538" t="str">
            <v>Sistema ininterrupto de energia, monofásico on line senoidal de 10 kVA (110 V/110 V), com autonomia de 30 minutos</v>
          </cell>
          <cell r="C3538" t="str">
            <v>un</v>
          </cell>
          <cell r="D3538">
            <v>17551.830000000002</v>
          </cell>
          <cell r="E3538">
            <v>64.28</v>
          </cell>
          <cell r="F3538">
            <v>17616.11</v>
          </cell>
        </row>
        <row r="3539">
          <cell r="A3539" t="str">
            <v>690614</v>
          </cell>
          <cell r="B3539" t="str">
            <v>Sistema ininterrupto de energia, monofásico on line senoidal de 15 kVA (127/127 V) com autonomia de 30 minutos</v>
          </cell>
          <cell r="C3539" t="str">
            <v>un</v>
          </cell>
          <cell r="D3539">
            <v>22194.25</v>
          </cell>
          <cell r="E3539">
            <v>64.28</v>
          </cell>
          <cell r="F3539">
            <v>22258.53</v>
          </cell>
        </row>
        <row r="3540">
          <cell r="A3540" t="str">
            <v>690620</v>
          </cell>
          <cell r="B3540" t="str">
            <v>Sistema ininterrupto de energia, trifásico on line de 20 kVA (220/127 V), com autonomia de 15 minutos</v>
          </cell>
          <cell r="C3540" t="str">
            <v>un</v>
          </cell>
          <cell r="D3540">
            <v>35947.660000000003</v>
          </cell>
          <cell r="E3540">
            <v>64.28</v>
          </cell>
          <cell r="F3540">
            <v>36011.94</v>
          </cell>
        </row>
        <row r="3541">
          <cell r="A3541" t="str">
            <v>690621</v>
          </cell>
          <cell r="B3541" t="str">
            <v>Sistema ininterrupto de energia, trifásico on line de 60 kVA (220/127 V), com autonomia de 15 minutos</v>
          </cell>
          <cell r="C3541" t="str">
            <v>un</v>
          </cell>
          <cell r="D3541">
            <v>84338.91</v>
          </cell>
          <cell r="E3541">
            <v>64.28</v>
          </cell>
          <cell r="F3541">
            <v>84403.19</v>
          </cell>
        </row>
        <row r="3542">
          <cell r="A3542" t="str">
            <v>690622</v>
          </cell>
          <cell r="B3542" t="str">
            <v>Sistema ininterrupto de energia, trifásico on line de 80 kVA (220/127 V), com autonomia de 15 minutos</v>
          </cell>
          <cell r="C3542" t="str">
            <v>un</v>
          </cell>
          <cell r="D3542">
            <v>107487.04000000001</v>
          </cell>
          <cell r="E3542">
            <v>64.28</v>
          </cell>
          <cell r="F3542">
            <v>107551.32</v>
          </cell>
        </row>
        <row r="3543">
          <cell r="A3543" t="str">
            <v>690623</v>
          </cell>
          <cell r="B3543" t="str">
            <v>Sistema ininterrupto de energia, trifásico on line de 20 kVA (380/380 V), com autonomia de 15 minutos</v>
          </cell>
          <cell r="C3543" t="str">
            <v>un</v>
          </cell>
          <cell r="D3543">
            <v>34804.839999999997</v>
          </cell>
          <cell r="E3543">
            <v>64.28</v>
          </cell>
          <cell r="F3543">
            <v>34869.120000000003</v>
          </cell>
        </row>
        <row r="3544">
          <cell r="A3544" t="str">
            <v>690624</v>
          </cell>
          <cell r="B3544" t="str">
            <v>Sistema ininterrupto de energia, trifásico on line de 20 kVA (380/220 V), com autonomia de 15 minutos</v>
          </cell>
          <cell r="C3544" t="str">
            <v>un</v>
          </cell>
          <cell r="D3544">
            <v>35644.199999999997</v>
          </cell>
          <cell r="E3544">
            <v>64.28</v>
          </cell>
          <cell r="F3544">
            <v>35708.480000000003</v>
          </cell>
        </row>
        <row r="3545">
          <cell r="A3545" t="str">
            <v>690628</v>
          </cell>
          <cell r="B3545" t="str">
            <v>Sistema ininterrupto de energia, trifásico on line senoidal de 5 kVA (220/110 V), com autonomia de 15 minutos</v>
          </cell>
          <cell r="C3545" t="str">
            <v>un</v>
          </cell>
          <cell r="D3545">
            <v>17553.349999999999</v>
          </cell>
          <cell r="E3545">
            <v>64.28</v>
          </cell>
          <cell r="F3545">
            <v>17617.63</v>
          </cell>
        </row>
        <row r="3546">
          <cell r="A3546" t="str">
            <v>690629</v>
          </cell>
          <cell r="B3546" t="str">
            <v>Sistema ininterrupto de energia, trifásico on line senoidal de 10 kVA (220/110 V), com autonomia de 10 a 15 minutos</v>
          </cell>
          <cell r="C3546" t="str">
            <v>un</v>
          </cell>
          <cell r="D3546">
            <v>26742.07</v>
          </cell>
          <cell r="E3546">
            <v>64.28</v>
          </cell>
          <cell r="F3546">
            <v>26806.350000000002</v>
          </cell>
        </row>
        <row r="3547">
          <cell r="A3547" t="str">
            <v>690630</v>
          </cell>
          <cell r="B3547" t="str">
            <v>Sistema ininterrupto de energia, trifásico on line senoidal de 50 kVA (220/110 V), com autonomia de 15 minutos</v>
          </cell>
          <cell r="C3547" t="str">
            <v>un</v>
          </cell>
          <cell r="D3547">
            <v>69827.490000000005</v>
          </cell>
          <cell r="E3547">
            <v>64.28</v>
          </cell>
          <cell r="F3547">
            <v>69891.77</v>
          </cell>
        </row>
        <row r="3548">
          <cell r="A3548" t="str">
            <v>690632</v>
          </cell>
          <cell r="B3548" t="str">
            <v>Sistema ininterrupto de energia, trifásico on line senoidal de 7,5 kVA (220/110 V), com autonomia de 15 minutos</v>
          </cell>
          <cell r="C3548" t="str">
            <v>un</v>
          </cell>
          <cell r="D3548">
            <v>21043.54</v>
          </cell>
          <cell r="E3548">
            <v>64.28</v>
          </cell>
          <cell r="F3548">
            <v>21107.82</v>
          </cell>
        </row>
        <row r="3549">
          <cell r="A3549" t="str">
            <v>690801</v>
          </cell>
          <cell r="B3549" t="str">
            <v>Distribuidor interno óptico - 1 U para até 24 fibras</v>
          </cell>
          <cell r="C3549" t="str">
            <v>un</v>
          </cell>
          <cell r="D3549">
            <v>454.88</v>
          </cell>
          <cell r="E3549">
            <v>27.05</v>
          </cell>
          <cell r="F3549">
            <v>481.93</v>
          </cell>
        </row>
        <row r="3550">
          <cell r="A3550" t="str">
            <v>690925</v>
          </cell>
          <cell r="B3550" t="str">
            <v>Patch cords de 1,50 ou 3,00 m - RJ-45 / RJ-45 - categoria 6</v>
          </cell>
          <cell r="C3550" t="str">
            <v>un</v>
          </cell>
          <cell r="D3550">
            <v>23.75</v>
          </cell>
          <cell r="E3550">
            <v>4.55</v>
          </cell>
          <cell r="F3550">
            <v>28.3</v>
          </cell>
        </row>
        <row r="3551">
          <cell r="A3551" t="str">
            <v>690926</v>
          </cell>
          <cell r="B3551" t="str">
            <v>Patch panel de 24 portas - categoria 6</v>
          </cell>
          <cell r="C3551" t="str">
            <v>un</v>
          </cell>
          <cell r="D3551">
            <v>502.90000000000003</v>
          </cell>
          <cell r="E3551">
            <v>18.190000000000001</v>
          </cell>
          <cell r="F3551">
            <v>521.09</v>
          </cell>
        </row>
        <row r="3552">
          <cell r="A3552" t="str">
            <v>690930</v>
          </cell>
          <cell r="B3552" t="str">
            <v>Voice panel de 50 portas - categoria 3</v>
          </cell>
          <cell r="C3552" t="str">
            <v>cj</v>
          </cell>
          <cell r="D3552">
            <v>372.36</v>
          </cell>
          <cell r="E3552">
            <v>18.190000000000001</v>
          </cell>
          <cell r="F3552">
            <v>390.55</v>
          </cell>
        </row>
        <row r="3553">
          <cell r="A3553" t="str">
            <v>690936</v>
          </cell>
          <cell r="B3553" t="str">
            <v>Patch cords de 2,00 ou 3,00 m - RJ-45 / RJ-45 - categoria 6A</v>
          </cell>
          <cell r="C3553" t="str">
            <v>un</v>
          </cell>
          <cell r="D3553">
            <v>100.5</v>
          </cell>
          <cell r="E3553">
            <v>4.55</v>
          </cell>
          <cell r="F3553">
            <v>105.05</v>
          </cell>
        </row>
        <row r="3554">
          <cell r="A3554" t="str">
            <v>691013</v>
          </cell>
          <cell r="B3554" t="str">
            <v>Amplificador de potência para VHF e CATV-50 dB, frequencia 40 a 550 MHz</v>
          </cell>
          <cell r="C3554" t="str">
            <v>un</v>
          </cell>
          <cell r="D3554">
            <v>345.32</v>
          </cell>
          <cell r="E3554">
            <v>10.82</v>
          </cell>
          <cell r="F3554">
            <v>356.14</v>
          </cell>
        </row>
        <row r="3555">
          <cell r="A3555" t="str">
            <v>691014</v>
          </cell>
          <cell r="B3555" t="str">
            <v>Antena parabólica com captador de sinais e modulador de áudio e vídeo</v>
          </cell>
          <cell r="C3555" t="str">
            <v>cj</v>
          </cell>
          <cell r="D3555">
            <v>420.94</v>
          </cell>
          <cell r="E3555">
            <v>181.92000000000002</v>
          </cell>
          <cell r="F3555">
            <v>602.86</v>
          </cell>
        </row>
        <row r="3556">
          <cell r="A3556" t="str">
            <v>692001</v>
          </cell>
          <cell r="B3556" t="str">
            <v>Arame de espinar em aço inoxidável nu, padrão TELESP</v>
          </cell>
          <cell r="C3556" t="str">
            <v>m</v>
          </cell>
          <cell r="D3556">
            <v>0.18</v>
          </cell>
          <cell r="E3556">
            <v>2.27</v>
          </cell>
          <cell r="F3556">
            <v>2.4500000000000002</v>
          </cell>
        </row>
        <row r="3557">
          <cell r="A3557" t="str">
            <v>692002</v>
          </cell>
          <cell r="B3557" t="str">
            <v>Braçadeira ajustável para poste tubular, tipo BAP 2, padrão TELEBRÁS</v>
          </cell>
          <cell r="C3557" t="str">
            <v>un</v>
          </cell>
          <cell r="D3557">
            <v>5.29</v>
          </cell>
          <cell r="E3557">
            <v>4.55</v>
          </cell>
          <cell r="F3557">
            <v>9.84</v>
          </cell>
        </row>
        <row r="3558">
          <cell r="A3558" t="str">
            <v>692003</v>
          </cell>
          <cell r="B3558" t="str">
            <v>Suporte para isolador roldana tipo SIR, padrão TELEBRÁS</v>
          </cell>
          <cell r="C3558" t="str">
            <v>un</v>
          </cell>
          <cell r="D3558">
            <v>5.67</v>
          </cell>
          <cell r="E3558">
            <v>4.55</v>
          </cell>
          <cell r="F3558">
            <v>10.220000000000001</v>
          </cell>
        </row>
        <row r="3559">
          <cell r="A3559" t="str">
            <v>692004</v>
          </cell>
          <cell r="B3559" t="str">
            <v>Isolador roldana em porcelana de 72 x 72 mm</v>
          </cell>
          <cell r="C3559" t="str">
            <v>un</v>
          </cell>
          <cell r="D3559">
            <v>2.2400000000000002</v>
          </cell>
          <cell r="E3559">
            <v>4.55</v>
          </cell>
          <cell r="F3559">
            <v>6.79</v>
          </cell>
        </row>
        <row r="3560">
          <cell r="A3560" t="str">
            <v>692005</v>
          </cell>
          <cell r="B3560" t="str">
            <v>Suporte para isolador roldana tipo DM, padrão TELEBRÁS</v>
          </cell>
          <cell r="C3560" t="str">
            <v>un</v>
          </cell>
          <cell r="D3560">
            <v>0.96</v>
          </cell>
          <cell r="E3560">
            <v>4.55</v>
          </cell>
          <cell r="F3560">
            <v>5.51</v>
          </cell>
        </row>
        <row r="3561">
          <cell r="A3561" t="str">
            <v>692007</v>
          </cell>
          <cell r="B3561" t="str">
            <v>Fita em aço inoxidável para poste de 0,50 m x 19 mm, com fecho em aço inoxidável</v>
          </cell>
          <cell r="C3561" t="str">
            <v>un</v>
          </cell>
          <cell r="D3561">
            <v>1.28</v>
          </cell>
          <cell r="E3561">
            <v>4.55</v>
          </cell>
          <cell r="F3561">
            <v>5.83</v>
          </cell>
        </row>
        <row r="3562">
          <cell r="A3562" t="str">
            <v>692010</v>
          </cell>
          <cell r="B3562" t="str">
            <v>Tampa para caixa R1, padrão TELEBRÁS</v>
          </cell>
          <cell r="C3562" t="str">
            <v>un</v>
          </cell>
          <cell r="D3562">
            <v>152.18</v>
          </cell>
          <cell r="E3562">
            <v>5.09</v>
          </cell>
          <cell r="F3562">
            <v>157.27000000000001</v>
          </cell>
        </row>
        <row r="3563">
          <cell r="A3563" t="str">
            <v>692011</v>
          </cell>
          <cell r="B3563" t="str">
            <v>Tampa para caixa R2, padrão TELEBRÁS</v>
          </cell>
          <cell r="C3563" t="str">
            <v>un</v>
          </cell>
          <cell r="D3563">
            <v>301.14999999999998</v>
          </cell>
          <cell r="E3563">
            <v>5.09</v>
          </cell>
          <cell r="F3563">
            <v>306.24</v>
          </cell>
        </row>
        <row r="3564">
          <cell r="A3564" t="str">
            <v>692013</v>
          </cell>
          <cell r="B3564" t="str">
            <v>Bloco de ligação interna para 10 pares, BLI-10</v>
          </cell>
          <cell r="C3564" t="str">
            <v>un</v>
          </cell>
          <cell r="D3564">
            <v>2.5099999999999998</v>
          </cell>
          <cell r="E3564">
            <v>8.0399999999999991</v>
          </cell>
          <cell r="F3564">
            <v>10.55</v>
          </cell>
        </row>
        <row r="3565">
          <cell r="A3565" t="str">
            <v>692014</v>
          </cell>
          <cell r="B3565" t="str">
            <v>Bloco de ligação engate rápido para 10 pares, BER-10</v>
          </cell>
          <cell r="C3565" t="str">
            <v>un</v>
          </cell>
          <cell r="D3565">
            <v>11.24</v>
          </cell>
          <cell r="E3565">
            <v>8.0399999999999991</v>
          </cell>
          <cell r="F3565">
            <v>19.28</v>
          </cell>
        </row>
        <row r="3566">
          <cell r="A3566" t="str">
            <v>692017</v>
          </cell>
          <cell r="B3566" t="str">
            <v>Calha de aço para 4 tomadas 2P+T - 250 V, com cabo</v>
          </cell>
          <cell r="C3566" t="str">
            <v>un</v>
          </cell>
          <cell r="D3566">
            <v>58.370000000000005</v>
          </cell>
          <cell r="E3566">
            <v>0.94000000000000006</v>
          </cell>
          <cell r="F3566">
            <v>59.31</v>
          </cell>
        </row>
        <row r="3567">
          <cell r="A3567" t="str">
            <v>692018</v>
          </cell>
          <cell r="B3567" t="str">
            <v>Cordão óptico duplex, multimodo com conector LC/LC - 2,5 m</v>
          </cell>
          <cell r="C3567" t="str">
            <v>un</v>
          </cell>
          <cell r="D3567">
            <v>80.900000000000006</v>
          </cell>
          <cell r="E3567">
            <v>5.41</v>
          </cell>
          <cell r="F3567">
            <v>86.31</v>
          </cell>
        </row>
        <row r="3568">
          <cell r="A3568" t="str">
            <v>692019</v>
          </cell>
          <cell r="B3568" t="str">
            <v>Extensão óptico simplex com conector LC</v>
          </cell>
          <cell r="C3568" t="str">
            <v>un</v>
          </cell>
          <cell r="D3568">
            <v>27.330000000000002</v>
          </cell>
          <cell r="E3568">
            <v>5.41</v>
          </cell>
          <cell r="F3568">
            <v>32.74</v>
          </cell>
        </row>
        <row r="3569">
          <cell r="A3569" t="str">
            <v>692020</v>
          </cell>
          <cell r="B3569" t="str">
            <v>Bandeja fixa para rack, 19´ x 500 mm</v>
          </cell>
          <cell r="C3569" t="str">
            <v>un</v>
          </cell>
          <cell r="D3569">
            <v>55.370000000000005</v>
          </cell>
          <cell r="E3569">
            <v>3.5300000000000002</v>
          </cell>
          <cell r="F3569">
            <v>58.9</v>
          </cell>
        </row>
        <row r="3570">
          <cell r="A3570" t="str">
            <v>692021</v>
          </cell>
          <cell r="B3570" t="str">
            <v>Bandeja fixa para rack, 19´ x 800 mm</v>
          </cell>
          <cell r="C3570" t="str">
            <v>un</v>
          </cell>
          <cell r="D3570">
            <v>94.02</v>
          </cell>
          <cell r="E3570">
            <v>3.5300000000000002</v>
          </cell>
          <cell r="F3570">
            <v>97.55</v>
          </cell>
        </row>
        <row r="3571">
          <cell r="A3571" t="str">
            <v>692022</v>
          </cell>
          <cell r="B3571" t="str">
            <v>Bandeja deslizante para rack, 19´ x 800 mm</v>
          </cell>
          <cell r="C3571" t="str">
            <v>un</v>
          </cell>
          <cell r="D3571">
            <v>197.52</v>
          </cell>
          <cell r="E3571">
            <v>3.5300000000000002</v>
          </cell>
          <cell r="F3571">
            <v>201.05</v>
          </cell>
        </row>
        <row r="3572">
          <cell r="A3572" t="str">
            <v>692023</v>
          </cell>
          <cell r="B3572" t="str">
            <v>Calha de aço com 8 tomadas 2P+T - 250 V, com cabo</v>
          </cell>
          <cell r="C3572" t="str">
            <v>un</v>
          </cell>
          <cell r="D3572">
            <v>62.83</v>
          </cell>
          <cell r="E3572">
            <v>0.94000000000000006</v>
          </cell>
          <cell r="F3572">
            <v>63.77</v>
          </cell>
        </row>
        <row r="3573">
          <cell r="A3573" t="str">
            <v>692024</v>
          </cell>
          <cell r="B3573" t="str">
            <v>Calha de aço com 12 tomadas 2P+T - 250 V, com cabo</v>
          </cell>
          <cell r="C3573" t="str">
            <v>un</v>
          </cell>
          <cell r="D3573">
            <v>87.51</v>
          </cell>
          <cell r="E3573">
            <v>0.94000000000000006</v>
          </cell>
          <cell r="F3573">
            <v>88.45</v>
          </cell>
        </row>
        <row r="3574">
          <cell r="A3574" t="str">
            <v>692025</v>
          </cell>
          <cell r="B3574" t="str">
            <v>Painel frontal cego, 19´ x 2 U</v>
          </cell>
          <cell r="C3574" t="str">
            <v>un</v>
          </cell>
          <cell r="D3574">
            <v>9.4700000000000006</v>
          </cell>
          <cell r="E3574">
            <v>1.8800000000000001</v>
          </cell>
          <cell r="F3574">
            <v>11.35</v>
          </cell>
        </row>
        <row r="3575">
          <cell r="A3575" t="str">
            <v>692026</v>
          </cell>
          <cell r="B3575" t="str">
            <v>Protetor de surto híbrido para rede de telecomunicações</v>
          </cell>
          <cell r="C3575" t="str">
            <v>un</v>
          </cell>
          <cell r="D3575">
            <v>27.150000000000002</v>
          </cell>
          <cell r="E3575">
            <v>8.92</v>
          </cell>
          <cell r="F3575">
            <v>36.07</v>
          </cell>
        </row>
        <row r="3576">
          <cell r="A3576" t="str">
            <v>692027</v>
          </cell>
          <cell r="B3576" t="str">
            <v>Divisor interno com 1 entrada e 2 saídas - 75 Ohms</v>
          </cell>
          <cell r="C3576" t="str">
            <v>un</v>
          </cell>
          <cell r="D3576">
            <v>4.76</v>
          </cell>
          <cell r="E3576">
            <v>5.41</v>
          </cell>
          <cell r="F3576">
            <v>10.17</v>
          </cell>
        </row>
        <row r="3577">
          <cell r="A3577" t="str">
            <v>692028</v>
          </cell>
          <cell r="B3577" t="str">
            <v>Divisor interno com 1 entrada e 4 saídas - 75 Ohms</v>
          </cell>
          <cell r="C3577" t="str">
            <v>un</v>
          </cell>
          <cell r="D3577">
            <v>7.29</v>
          </cell>
          <cell r="E3577">
            <v>5.41</v>
          </cell>
          <cell r="F3577">
            <v>12.700000000000001</v>
          </cell>
        </row>
        <row r="3578">
          <cell r="A3578" t="str">
            <v>692029</v>
          </cell>
          <cell r="B3578" t="str">
            <v>Tomada blindada para VHF/UHF, CATV e FM, frequência 5 MHz a 1 GHz</v>
          </cell>
          <cell r="C3578" t="str">
            <v>un</v>
          </cell>
          <cell r="D3578">
            <v>4.92</v>
          </cell>
          <cell r="E3578">
            <v>5.41</v>
          </cell>
          <cell r="F3578">
            <v>10.33</v>
          </cell>
        </row>
        <row r="3579">
          <cell r="A3579" t="str">
            <v>692030</v>
          </cell>
          <cell r="B3579" t="str">
            <v>Bloco de distribuição com protetor de surtos, para 10 pares, BTDG-10</v>
          </cell>
          <cell r="C3579" t="str">
            <v>un</v>
          </cell>
          <cell r="D3579">
            <v>32.71</v>
          </cell>
          <cell r="E3579">
            <v>9.11</v>
          </cell>
          <cell r="F3579">
            <v>41.82</v>
          </cell>
        </row>
        <row r="3580">
          <cell r="A3580" t="str">
            <v>692034</v>
          </cell>
          <cell r="B3580" t="str">
            <v>Tomada para TV, tipo pino Jack, com placa</v>
          </cell>
          <cell r="C3580" t="str">
            <v>cj</v>
          </cell>
          <cell r="D3580">
            <v>5.78</v>
          </cell>
          <cell r="E3580">
            <v>4.55</v>
          </cell>
          <cell r="F3580">
            <v>10.33</v>
          </cell>
        </row>
        <row r="3581">
          <cell r="A3581" t="str">
            <v>692035</v>
          </cell>
          <cell r="B3581" t="str">
            <v>Caixa de emenda ventilada em polipropileno, para até 200 pares</v>
          </cell>
          <cell r="C3581" t="str">
            <v>un</v>
          </cell>
          <cell r="D3581">
            <v>38.450000000000003</v>
          </cell>
          <cell r="E3581">
            <v>16.07</v>
          </cell>
          <cell r="F3581">
            <v>54.52</v>
          </cell>
        </row>
        <row r="3582">
          <cell r="A3582" t="str">
            <v>970101</v>
          </cell>
          <cell r="B3582" t="str">
            <v>Adesivo vinílico, padrão regulamentado, para sinalização de incêndio</v>
          </cell>
          <cell r="C3582" t="str">
            <v>un</v>
          </cell>
          <cell r="D3582">
            <v>14.280000000000001</v>
          </cell>
          <cell r="E3582">
            <v>1.41</v>
          </cell>
          <cell r="F3582">
            <v>15.69</v>
          </cell>
        </row>
        <row r="3583">
          <cell r="A3583" t="str">
            <v>970203</v>
          </cell>
          <cell r="B3583" t="str">
            <v>Placa comemorativa em aço inoxidável escovado</v>
          </cell>
          <cell r="C3583" t="str">
            <v>m²</v>
          </cell>
          <cell r="D3583">
            <v>2761.61</v>
          </cell>
          <cell r="E3583">
            <v>42.78</v>
          </cell>
          <cell r="F3583">
            <v>2804.39</v>
          </cell>
        </row>
        <row r="3584">
          <cell r="A3584" t="str">
            <v>970219</v>
          </cell>
          <cell r="B3584" t="str">
            <v>Placa de identificação em acrílico com texto em vinil</v>
          </cell>
          <cell r="C3584" t="str">
            <v>m²</v>
          </cell>
          <cell r="D3584">
            <v>595.24</v>
          </cell>
          <cell r="E3584">
            <v>42.78</v>
          </cell>
          <cell r="F3584">
            <v>638.02</v>
          </cell>
        </row>
        <row r="3585">
          <cell r="A3585" t="str">
            <v>970221</v>
          </cell>
          <cell r="B3585" t="str">
            <v>Placa de sinalização em PVC para ambientes</v>
          </cell>
          <cell r="C3585" t="str">
            <v>un</v>
          </cell>
          <cell r="D3585">
            <v>98.12</v>
          </cell>
          <cell r="E3585">
            <v>1.76</v>
          </cell>
          <cell r="F3585">
            <v>99.88</v>
          </cell>
        </row>
        <row r="3586">
          <cell r="A3586" t="str">
            <v>970301</v>
          </cell>
          <cell r="B3586" t="str">
            <v>Sinalização com pictograma em tinta acrílica</v>
          </cell>
          <cell r="C3586" t="str">
            <v>un</v>
          </cell>
          <cell r="D3586">
            <v>4.92</v>
          </cell>
          <cell r="E3586">
            <v>24.54</v>
          </cell>
          <cell r="F3586">
            <v>29.46</v>
          </cell>
        </row>
        <row r="3587">
          <cell r="A3587" t="str">
            <v>970401</v>
          </cell>
          <cell r="B3587" t="str">
            <v>Sinalização horizontal com tinta vinílica ou acrílica</v>
          </cell>
          <cell r="C3587" t="str">
            <v>m²</v>
          </cell>
          <cell r="D3587">
            <v>15.52</v>
          </cell>
          <cell r="E3587">
            <v>0</v>
          </cell>
          <cell r="F3587">
            <v>15.52</v>
          </cell>
        </row>
        <row r="3588">
          <cell r="A3588" t="str">
            <v>970402</v>
          </cell>
          <cell r="B3588" t="str">
            <v>Sinalização horizontal com termoplástico tipo Hot-spray</v>
          </cell>
          <cell r="C3588" t="str">
            <v>m²</v>
          </cell>
          <cell r="D3588">
            <v>35.020000000000003</v>
          </cell>
          <cell r="E3588">
            <v>0</v>
          </cell>
          <cell r="F3588">
            <v>35.020000000000003</v>
          </cell>
        </row>
        <row r="3589">
          <cell r="A3589" t="str">
            <v>970510</v>
          </cell>
          <cell r="B3589" t="str">
            <v>Sinalização vertical em placa de aço galvanizada com pintura em esmalte sintético</v>
          </cell>
          <cell r="C3589" t="str">
            <v>m²</v>
          </cell>
          <cell r="D3589">
            <v>520.6</v>
          </cell>
          <cell r="E3589">
            <v>29.8</v>
          </cell>
          <cell r="F3589">
            <v>550.4</v>
          </cell>
        </row>
        <row r="3590">
          <cell r="A3590" t="str">
            <v>970513</v>
          </cell>
          <cell r="B3590" t="str">
            <v>Colocação de placa em suporte de madeira / metálico - solo</v>
          </cell>
          <cell r="C3590" t="str">
            <v>m²</v>
          </cell>
          <cell r="D3590">
            <v>32.4</v>
          </cell>
          <cell r="E3590">
            <v>0</v>
          </cell>
          <cell r="F3590">
            <v>32.4</v>
          </cell>
        </row>
        <row r="3591">
          <cell r="A3591" t="str">
            <v>970514</v>
          </cell>
          <cell r="B3591" t="str">
            <v>Suporte de perfil metálico galvanizado</v>
          </cell>
          <cell r="C3591" t="str">
            <v>kg</v>
          </cell>
          <cell r="D3591">
            <v>14.08</v>
          </cell>
          <cell r="E3591">
            <v>0</v>
          </cell>
          <cell r="F3591">
            <v>14.08</v>
          </cell>
        </row>
        <row r="3592">
          <cell r="A3592" t="str">
            <v>980221</v>
          </cell>
          <cell r="B3592" t="str">
            <v>Banco de madeira com encosto e pés em ferro fundido pintado</v>
          </cell>
          <cell r="C3592" t="str">
            <v>un</v>
          </cell>
          <cell r="D3592">
            <v>251.75</v>
          </cell>
          <cell r="E3592">
            <v>0</v>
          </cell>
          <cell r="F3592">
            <v>251.75</v>
          </cell>
        </row>
        <row r="3593">
          <cell r="A3593" t="str">
            <v>982002</v>
          </cell>
          <cell r="B3593" t="str">
            <v>Capacho em fibra natural</v>
          </cell>
          <cell r="C3593" t="str">
            <v>m²</v>
          </cell>
          <cell r="D3593">
            <v>153.51</v>
          </cell>
          <cell r="E3593">
            <v>3.37</v>
          </cell>
          <cell r="F3593">
            <v>156.88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99"/>
    <pageSetUpPr fitToPage="1"/>
  </sheetPr>
  <dimension ref="A1:AC355"/>
  <sheetViews>
    <sheetView view="pageBreakPreview" topLeftCell="A7" zoomScaleNormal="100" zoomScaleSheetLayoutView="100" workbookViewId="0">
      <selection activeCell="C14" sqref="C14"/>
    </sheetView>
  </sheetViews>
  <sheetFormatPr defaultColWidth="9.109375" defaultRowHeight="14.4" x14ac:dyDescent="0.3"/>
  <cols>
    <col min="1" max="1" width="20.6640625" style="78" customWidth="1"/>
    <col min="2" max="2" width="49" style="78" customWidth="1"/>
    <col min="3" max="3" width="27.44140625" style="78" customWidth="1"/>
    <col min="4" max="4" width="1.88671875" style="95" customWidth="1"/>
    <col min="5" max="5" width="33.109375" style="10" customWidth="1"/>
    <col min="6" max="6" width="20.88671875" style="10" customWidth="1"/>
    <col min="7" max="7" width="6.6640625" style="10" customWidth="1"/>
    <col min="8" max="8" width="7.109375" style="95" customWidth="1"/>
    <col min="9" max="9" width="5.6640625" style="95" customWidth="1"/>
    <col min="10" max="10" width="48.44140625" style="95" customWidth="1"/>
    <col min="11" max="11" width="5.6640625" style="95" customWidth="1"/>
    <col min="12" max="12" width="7.109375" style="95" customWidth="1"/>
    <col min="13" max="18" width="5.6640625" style="95" customWidth="1"/>
    <col min="19" max="19" width="6.6640625" style="95" customWidth="1"/>
    <col min="20" max="22" width="5.6640625" style="78" bestFit="1" customWidth="1"/>
    <col min="23" max="16384" width="9.109375" style="78"/>
  </cols>
  <sheetData>
    <row r="1" spans="1:29" ht="21.75" customHeight="1" x14ac:dyDescent="0.3">
      <c r="A1" s="484" t="str">
        <f>PLANILHA_ORÇAMENTÁRIA!$A$1</f>
        <v>PREFEITURA MUNICIPAL DE ITIRAPINA</v>
      </c>
      <c r="B1" s="484"/>
      <c r="C1" s="484"/>
      <c r="D1" s="217"/>
      <c r="E1" s="78" t="s">
        <v>8255</v>
      </c>
      <c r="F1" s="216" t="s">
        <v>8270</v>
      </c>
      <c r="G1" s="197" t="s">
        <v>8263</v>
      </c>
      <c r="H1" s="198">
        <v>0.03</v>
      </c>
      <c r="J1" s="78" t="s">
        <v>8255</v>
      </c>
      <c r="K1" s="197" t="s">
        <v>8263</v>
      </c>
      <c r="L1" s="199">
        <v>0.2034</v>
      </c>
      <c r="M1" s="217"/>
      <c r="N1" s="217"/>
      <c r="O1" s="217"/>
      <c r="P1" s="217"/>
      <c r="Q1" s="217"/>
      <c r="R1" s="217"/>
      <c r="S1" s="217"/>
      <c r="T1" s="217"/>
      <c r="U1" s="217"/>
      <c r="V1" s="217"/>
      <c r="W1" s="217"/>
      <c r="X1" s="217"/>
      <c r="Y1" s="217"/>
      <c r="Z1" s="217"/>
      <c r="AA1" s="217"/>
      <c r="AB1" s="217"/>
      <c r="AC1" s="217"/>
    </row>
    <row r="2" spans="1:29" ht="18" customHeight="1" x14ac:dyDescent="0.3">
      <c r="A2" s="490" t="str">
        <f>PLANILHA_ORÇAMENTÁRIA!$A$2</f>
        <v>Avenida Um, 106 - Centro - CEP 13530-000</v>
      </c>
      <c r="B2" s="490"/>
      <c r="C2" s="490"/>
      <c r="D2" s="217"/>
      <c r="E2" s="78" t="s">
        <v>8255</v>
      </c>
      <c r="F2" s="216" t="s">
        <v>8270</v>
      </c>
      <c r="G2" s="197" t="s">
        <v>8264</v>
      </c>
      <c r="H2" s="199">
        <v>0.04</v>
      </c>
      <c r="J2" s="78" t="s">
        <v>8255</v>
      </c>
      <c r="K2" s="197" t="s">
        <v>8264</v>
      </c>
      <c r="L2" s="199">
        <v>0.22120000000000001</v>
      </c>
      <c r="M2" s="217"/>
      <c r="N2" s="217"/>
      <c r="O2" s="217"/>
      <c r="P2" s="217"/>
      <c r="Q2" s="217"/>
      <c r="R2" s="217"/>
      <c r="S2" s="217"/>
      <c r="T2" s="217"/>
      <c r="U2" s="217"/>
      <c r="V2" s="217"/>
      <c r="W2" s="217"/>
      <c r="X2" s="217"/>
      <c r="Y2" s="217"/>
      <c r="Z2" s="217"/>
      <c r="AA2" s="217"/>
      <c r="AB2" s="217"/>
      <c r="AC2" s="217"/>
    </row>
    <row r="3" spans="1:29" ht="18" customHeight="1" x14ac:dyDescent="0.3">
      <c r="A3" s="190"/>
      <c r="B3" s="190"/>
      <c r="C3" s="190"/>
      <c r="D3" s="217"/>
      <c r="E3" s="78" t="s">
        <v>8255</v>
      </c>
      <c r="F3" s="216" t="s">
        <v>8270</v>
      </c>
      <c r="G3" s="197" t="s">
        <v>8265</v>
      </c>
      <c r="H3" s="199">
        <v>5.5E-2</v>
      </c>
      <c r="J3" s="78" t="s">
        <v>8255</v>
      </c>
      <c r="K3" s="197" t="s">
        <v>8265</v>
      </c>
      <c r="L3" s="199">
        <v>0.25</v>
      </c>
      <c r="M3" s="217"/>
      <c r="N3" s="217"/>
      <c r="O3" s="217"/>
      <c r="P3" s="217"/>
      <c r="Q3" s="217"/>
      <c r="R3" s="217"/>
      <c r="S3" s="217"/>
      <c r="T3" s="217"/>
      <c r="U3" s="217"/>
      <c r="V3" s="217"/>
      <c r="W3" s="217"/>
      <c r="X3" s="217"/>
      <c r="Y3" s="217"/>
      <c r="Z3" s="217"/>
      <c r="AA3" s="217"/>
      <c r="AB3" s="217"/>
      <c r="AC3" s="217"/>
    </row>
    <row r="4" spans="1:29" ht="18" customHeight="1" x14ac:dyDescent="0.3">
      <c r="C4" s="191"/>
      <c r="D4" s="217"/>
      <c r="E4" s="78" t="s">
        <v>8255</v>
      </c>
      <c r="F4" s="216" t="s">
        <v>8271</v>
      </c>
      <c r="G4" s="197" t="s">
        <v>8263</v>
      </c>
      <c r="H4" s="199">
        <v>8.0000000000000002E-3</v>
      </c>
      <c r="J4" s="78" t="s">
        <v>8256</v>
      </c>
      <c r="K4" s="197" t="s">
        <v>8263</v>
      </c>
      <c r="L4" s="199">
        <v>0.19600000000000001</v>
      </c>
      <c r="M4" s="217"/>
      <c r="N4" s="217"/>
      <c r="O4" s="217"/>
      <c r="P4" s="217"/>
      <c r="Q4" s="217"/>
      <c r="R4" s="217"/>
      <c r="S4" s="217"/>
      <c r="T4" s="217"/>
      <c r="U4" s="217"/>
      <c r="V4" s="217"/>
      <c r="W4" s="217"/>
      <c r="X4" s="217"/>
      <c r="Y4" s="217"/>
      <c r="Z4" s="217"/>
      <c r="AA4" s="217"/>
      <c r="AB4" s="217"/>
      <c r="AC4" s="217"/>
    </row>
    <row r="5" spans="1:29" ht="25.5" customHeight="1" x14ac:dyDescent="0.25">
      <c r="A5" s="485" t="s">
        <v>8279</v>
      </c>
      <c r="B5" s="485"/>
      <c r="C5" s="485"/>
      <c r="D5" s="217"/>
      <c r="E5" s="78" t="s">
        <v>8255</v>
      </c>
      <c r="F5" s="216" t="s">
        <v>8271</v>
      </c>
      <c r="G5" s="197" t="s">
        <v>8264</v>
      </c>
      <c r="H5" s="199">
        <v>8.0000000000000002E-3</v>
      </c>
      <c r="J5" s="78" t="s">
        <v>8256</v>
      </c>
      <c r="K5" s="197" t="s">
        <v>8264</v>
      </c>
      <c r="L5" s="199">
        <v>0.2097</v>
      </c>
      <c r="M5" s="217"/>
      <c r="N5" s="217"/>
      <c r="O5" s="217"/>
      <c r="P5" s="217"/>
      <c r="Q5" s="217"/>
      <c r="R5" s="217"/>
      <c r="S5" s="217"/>
      <c r="T5" s="217"/>
      <c r="U5" s="217"/>
      <c r="V5" s="217"/>
      <c r="W5" s="217"/>
      <c r="X5" s="217"/>
      <c r="Y5" s="217"/>
      <c r="Z5" s="217"/>
      <c r="AA5" s="217"/>
      <c r="AB5" s="217"/>
      <c r="AC5" s="217"/>
    </row>
    <row r="6" spans="1:29" ht="15" customHeight="1" x14ac:dyDescent="0.3">
      <c r="B6" s="191"/>
      <c r="C6" s="191"/>
      <c r="D6" s="217"/>
      <c r="E6" s="78" t="s">
        <v>8255</v>
      </c>
      <c r="F6" s="216" t="s">
        <v>8271</v>
      </c>
      <c r="G6" s="197" t="s">
        <v>8265</v>
      </c>
      <c r="H6" s="199">
        <v>0.01</v>
      </c>
      <c r="J6" s="78" t="s">
        <v>8256</v>
      </c>
      <c r="K6" s="197" t="s">
        <v>8265</v>
      </c>
      <c r="L6" s="199">
        <v>0.24229999999999999</v>
      </c>
      <c r="M6" s="217"/>
      <c r="N6" s="217"/>
      <c r="O6" s="217"/>
      <c r="P6" s="217"/>
      <c r="Q6" s="217"/>
      <c r="R6" s="217"/>
      <c r="S6" s="217"/>
      <c r="T6" s="217"/>
      <c r="U6" s="217"/>
      <c r="V6" s="217"/>
      <c r="W6" s="217"/>
      <c r="X6" s="217"/>
      <c r="Y6" s="217"/>
      <c r="Z6" s="217"/>
      <c r="AA6" s="217"/>
      <c r="AB6" s="217"/>
      <c r="AC6" s="217"/>
    </row>
    <row r="7" spans="1:29" x14ac:dyDescent="0.3">
      <c r="A7" s="200" t="s">
        <v>8251</v>
      </c>
      <c r="B7" s="200"/>
      <c r="C7" s="200"/>
      <c r="D7" s="217"/>
      <c r="E7" s="78" t="s">
        <v>8255</v>
      </c>
      <c r="F7" s="216" t="s">
        <v>8266</v>
      </c>
      <c r="G7" s="197" t="s">
        <v>8263</v>
      </c>
      <c r="H7" s="199">
        <v>9.7000000000000003E-3</v>
      </c>
      <c r="J7" s="78" t="s">
        <v>8257</v>
      </c>
      <c r="K7" s="197" t="s">
        <v>8263</v>
      </c>
      <c r="L7" s="199">
        <v>0.20760000000000001</v>
      </c>
      <c r="M7" s="217"/>
      <c r="N7" s="217"/>
      <c r="O7" s="217"/>
      <c r="P7" s="217"/>
      <c r="Q7" s="217"/>
      <c r="R7" s="217"/>
      <c r="S7" s="217"/>
      <c r="T7" s="217"/>
      <c r="U7" s="217"/>
      <c r="V7" s="217"/>
      <c r="W7" s="217"/>
      <c r="X7" s="217"/>
      <c r="Y7" s="217"/>
      <c r="Z7" s="217"/>
      <c r="AA7" s="217"/>
      <c r="AB7" s="217"/>
      <c r="AC7" s="217"/>
    </row>
    <row r="8" spans="1:29" ht="15" customHeight="1" x14ac:dyDescent="0.3">
      <c r="A8" s="190" t="s">
        <v>8243</v>
      </c>
      <c r="B8" s="215" t="s">
        <v>8244</v>
      </c>
      <c r="C8" s="190"/>
      <c r="D8" s="217"/>
      <c r="E8" s="78" t="s">
        <v>8255</v>
      </c>
      <c r="F8" s="216" t="s">
        <v>8266</v>
      </c>
      <c r="G8" s="197" t="s">
        <v>8264</v>
      </c>
      <c r="H8" s="199">
        <v>1.2699999999999999E-2</v>
      </c>
      <c r="J8" s="78" t="s">
        <v>8257</v>
      </c>
      <c r="K8" s="197" t="s">
        <v>8264</v>
      </c>
      <c r="L8" s="199">
        <v>0.24179999999999999</v>
      </c>
      <c r="M8" s="217"/>
      <c r="N8" s="217"/>
      <c r="O8" s="217"/>
      <c r="P8" s="217"/>
      <c r="Q8" s="217"/>
      <c r="R8" s="217"/>
      <c r="S8" s="217"/>
      <c r="T8" s="217"/>
      <c r="U8" s="217"/>
      <c r="V8" s="217"/>
      <c r="W8" s="217"/>
      <c r="X8" s="217"/>
      <c r="Y8" s="217"/>
      <c r="Z8" s="217"/>
      <c r="AA8" s="217"/>
      <c r="AB8" s="217"/>
      <c r="AC8" s="217"/>
    </row>
    <row r="9" spans="1:29" x14ac:dyDescent="0.3">
      <c r="A9" s="228" t="str">
        <f>"Data da Elaboração: "&amp;MID(B30,12,50)</f>
        <v>Data da Elaboração: 15 de abril de 2024</v>
      </c>
      <c r="D9" s="217"/>
      <c r="E9" s="78" t="s">
        <v>8255</v>
      </c>
      <c r="F9" s="216" t="s">
        <v>8266</v>
      </c>
      <c r="G9" s="197" t="s">
        <v>8265</v>
      </c>
      <c r="H9" s="199">
        <v>1.2699999999999999E-2</v>
      </c>
      <c r="J9" s="78" t="s">
        <v>8257</v>
      </c>
      <c r="K9" s="197" t="s">
        <v>8265</v>
      </c>
      <c r="L9" s="199">
        <v>0.26440000000000002</v>
      </c>
      <c r="M9" s="217"/>
      <c r="N9" s="217"/>
      <c r="O9" s="217"/>
      <c r="P9" s="217"/>
      <c r="Q9" s="217"/>
      <c r="R9" s="217"/>
      <c r="S9" s="217"/>
      <c r="T9" s="217"/>
      <c r="U9" s="217"/>
      <c r="V9" s="217"/>
      <c r="W9" s="217"/>
      <c r="X9" s="217"/>
      <c r="Y9" s="217"/>
      <c r="Z9" s="217"/>
      <c r="AA9" s="217"/>
      <c r="AB9" s="217"/>
      <c r="AC9" s="217"/>
    </row>
    <row r="10" spans="1:29" ht="14.25" customHeight="1" x14ac:dyDescent="0.3">
      <c r="A10" s="190" t="str">
        <f>"Objeto: "&amp;PLANILHA_ORÇAMENTÁRIA!C6</f>
        <v>Objeto: Reforma e pintura  "EMEF Profª Marilei Schimidt de Oliveira"</v>
      </c>
      <c r="B10" s="201"/>
      <c r="C10" s="201"/>
      <c r="D10" s="217"/>
      <c r="E10" s="78" t="s">
        <v>8255</v>
      </c>
      <c r="F10" s="216" t="s">
        <v>8268</v>
      </c>
      <c r="G10" s="197" t="s">
        <v>8263</v>
      </c>
      <c r="H10" s="199">
        <v>5.8999999999999999E-3</v>
      </c>
      <c r="J10" s="78" t="s">
        <v>8258</v>
      </c>
      <c r="K10" s="197" t="s">
        <v>8263</v>
      </c>
      <c r="L10" s="199">
        <v>0.24</v>
      </c>
      <c r="M10" s="217"/>
      <c r="N10" s="217"/>
      <c r="O10" s="217"/>
      <c r="P10" s="217"/>
      <c r="Q10" s="217"/>
      <c r="R10" s="217"/>
      <c r="S10" s="217"/>
      <c r="T10" s="217"/>
      <c r="U10" s="217"/>
      <c r="V10" s="217"/>
      <c r="W10" s="217"/>
      <c r="X10" s="217"/>
      <c r="Y10" s="217"/>
      <c r="Z10" s="217"/>
      <c r="AA10" s="217"/>
      <c r="AB10" s="217"/>
      <c r="AC10" s="217"/>
    </row>
    <row r="11" spans="1:29" ht="15" thickBot="1" x14ac:dyDescent="0.35">
      <c r="A11" s="202"/>
      <c r="D11" s="217"/>
      <c r="E11" s="78" t="s">
        <v>8255</v>
      </c>
      <c r="F11" s="216" t="s">
        <v>8268</v>
      </c>
      <c r="G11" s="197" t="s">
        <v>8264</v>
      </c>
      <c r="H11" s="199">
        <v>1.23E-2</v>
      </c>
      <c r="J11" s="78" t="s">
        <v>8258</v>
      </c>
      <c r="K11" s="197" t="s">
        <v>8264</v>
      </c>
      <c r="L11" s="199">
        <v>0.25840000000000002</v>
      </c>
      <c r="M11" s="217"/>
      <c r="N11" s="217"/>
      <c r="O11" s="217"/>
      <c r="P11" s="217"/>
      <c r="Q11" s="217"/>
      <c r="R11" s="217"/>
      <c r="S11" s="217"/>
      <c r="T11" s="217"/>
      <c r="U11" s="217"/>
      <c r="V11" s="217"/>
      <c r="W11" s="217"/>
      <c r="X11" s="217"/>
      <c r="Y11" s="217"/>
      <c r="Z11" s="217"/>
      <c r="AA11" s="217"/>
      <c r="AB11" s="217"/>
      <c r="AC11" s="217"/>
    </row>
    <row r="12" spans="1:29" ht="15.6" x14ac:dyDescent="0.3">
      <c r="A12" s="486" t="s">
        <v>8245</v>
      </c>
      <c r="B12" s="487"/>
      <c r="C12" s="488"/>
      <c r="D12" s="217"/>
      <c r="E12" s="78" t="s">
        <v>8255</v>
      </c>
      <c r="F12" s="216" t="s">
        <v>8268</v>
      </c>
      <c r="G12" s="197" t="s">
        <v>8265</v>
      </c>
      <c r="H12" s="199">
        <v>1.3899999999999999E-2</v>
      </c>
      <c r="J12" s="78" t="s">
        <v>8258</v>
      </c>
      <c r="K12" s="197" t="s">
        <v>8265</v>
      </c>
      <c r="L12" s="199">
        <v>0.27860000000000001</v>
      </c>
      <c r="M12" s="217"/>
      <c r="N12" s="217"/>
      <c r="O12" s="217"/>
      <c r="P12" s="217"/>
      <c r="Q12" s="217"/>
      <c r="R12" s="217"/>
      <c r="S12" s="217"/>
      <c r="T12" s="217"/>
      <c r="U12" s="217"/>
      <c r="V12" s="217"/>
      <c r="W12" s="217"/>
      <c r="X12" s="217"/>
      <c r="Y12" s="217"/>
      <c r="Z12" s="217"/>
      <c r="AA12" s="217"/>
      <c r="AB12" s="217"/>
      <c r="AC12" s="217"/>
    </row>
    <row r="13" spans="1:29" ht="32.25" customHeight="1" x14ac:dyDescent="0.3">
      <c r="A13" s="203" t="s">
        <v>30</v>
      </c>
      <c r="B13" s="251" t="s">
        <v>8255</v>
      </c>
      <c r="C13" s="212" t="s">
        <v>8262</v>
      </c>
      <c r="D13" s="217"/>
      <c r="E13" s="78" t="s">
        <v>8255</v>
      </c>
      <c r="F13" s="216" t="s">
        <v>8269</v>
      </c>
      <c r="G13" s="197" t="s">
        <v>8263</v>
      </c>
      <c r="H13" s="199">
        <v>6.1600000000000002E-2</v>
      </c>
      <c r="J13" s="78" t="s">
        <v>8259</v>
      </c>
      <c r="K13" s="197" t="s">
        <v>8263</v>
      </c>
      <c r="L13" s="199">
        <v>0.22800000000000001</v>
      </c>
      <c r="M13" s="217"/>
      <c r="N13" s="217"/>
      <c r="O13" s="217"/>
      <c r="P13" s="217"/>
      <c r="Q13" s="217"/>
      <c r="R13" s="217"/>
      <c r="S13" s="217"/>
      <c r="T13" s="217"/>
      <c r="U13" s="217"/>
      <c r="V13" s="217"/>
      <c r="W13" s="217"/>
      <c r="X13" s="217"/>
      <c r="Y13" s="217"/>
      <c r="Z13" s="217"/>
      <c r="AA13" s="217"/>
      <c r="AB13" s="217"/>
      <c r="AC13" s="217"/>
    </row>
    <row r="14" spans="1:29" x14ac:dyDescent="0.3">
      <c r="A14" s="203" t="s">
        <v>29</v>
      </c>
      <c r="B14" s="213" t="s">
        <v>8260</v>
      </c>
      <c r="C14" s="214" t="s">
        <v>8264</v>
      </c>
      <c r="D14" s="217"/>
      <c r="E14" s="78" t="s">
        <v>8255</v>
      </c>
      <c r="F14" s="216" t="s">
        <v>8269</v>
      </c>
      <c r="G14" s="197" t="s">
        <v>8264</v>
      </c>
      <c r="H14" s="199">
        <v>7.3999999999999996E-2</v>
      </c>
      <c r="J14" s="78" t="s">
        <v>8259</v>
      </c>
      <c r="K14" s="197" t="s">
        <v>8264</v>
      </c>
      <c r="L14" s="199">
        <v>0.27479999999999999</v>
      </c>
      <c r="M14" s="217"/>
      <c r="N14" s="217"/>
      <c r="O14" s="217"/>
      <c r="P14" s="217"/>
      <c r="Q14" s="217"/>
      <c r="R14" s="217"/>
      <c r="S14" s="217"/>
      <c r="T14" s="217"/>
      <c r="U14" s="217"/>
      <c r="V14" s="217"/>
      <c r="W14" s="217"/>
      <c r="X14" s="217"/>
      <c r="Y14" s="217"/>
      <c r="Z14" s="217"/>
      <c r="AA14" s="217"/>
      <c r="AB14" s="217"/>
      <c r="AC14" s="217"/>
    </row>
    <row r="15" spans="1:29" ht="15" customHeight="1" x14ac:dyDescent="0.3">
      <c r="A15" s="204" t="s">
        <v>8246</v>
      </c>
      <c r="B15" s="205" t="s">
        <v>2</v>
      </c>
      <c r="C15" s="206" t="s">
        <v>8247</v>
      </c>
      <c r="D15" s="217"/>
      <c r="E15" s="78" t="s">
        <v>8255</v>
      </c>
      <c r="F15" s="216" t="s">
        <v>8269</v>
      </c>
      <c r="G15" s="197" t="s">
        <v>8265</v>
      </c>
      <c r="H15" s="199">
        <v>8.9599999999999999E-2</v>
      </c>
      <c r="J15" s="78" t="s">
        <v>8259</v>
      </c>
      <c r="K15" s="197" t="s">
        <v>8265</v>
      </c>
      <c r="L15" s="199">
        <v>0.3095</v>
      </c>
      <c r="M15" s="217"/>
      <c r="N15" s="217"/>
      <c r="O15" s="217"/>
      <c r="P15" s="217"/>
      <c r="Q15" s="217"/>
      <c r="R15" s="217"/>
      <c r="S15" s="217"/>
      <c r="T15" s="217"/>
      <c r="U15" s="217"/>
      <c r="V15" s="217"/>
      <c r="W15" s="217"/>
      <c r="X15" s="217"/>
      <c r="Y15" s="217"/>
      <c r="Z15" s="217"/>
      <c r="AA15" s="217"/>
      <c r="AB15" s="217"/>
      <c r="AC15" s="217"/>
    </row>
    <row r="16" spans="1:29" ht="15" customHeight="1" x14ac:dyDescent="0.3">
      <c r="A16" s="218" t="s">
        <v>28</v>
      </c>
      <c r="B16" s="219" t="s">
        <v>8270</v>
      </c>
      <c r="C16" s="225">
        <f>SUMPRODUCT(($E$1:$E$76=$B$13)*($F$1:$F$76=B16)*($G$1:$G$76=$C$14)*($H$1:$H$76))</f>
        <v>0.04</v>
      </c>
      <c r="D16" s="217"/>
      <c r="E16" s="78" t="s">
        <v>8256</v>
      </c>
      <c r="F16" s="216" t="s">
        <v>8270</v>
      </c>
      <c r="G16" s="197" t="s">
        <v>8263</v>
      </c>
      <c r="H16" s="199">
        <v>3.7999999999999999E-2</v>
      </c>
      <c r="J16" s="78"/>
      <c r="K16" s="197"/>
      <c r="L16" s="199"/>
      <c r="M16" s="217"/>
      <c r="N16" s="217"/>
      <c r="O16" s="217"/>
      <c r="P16" s="217"/>
      <c r="Q16" s="217"/>
      <c r="R16" s="217"/>
      <c r="S16" s="217"/>
      <c r="T16" s="217"/>
      <c r="U16" s="217"/>
      <c r="V16" s="217"/>
      <c r="W16" s="217"/>
      <c r="X16" s="217"/>
      <c r="Y16" s="217"/>
      <c r="Z16" s="217"/>
      <c r="AA16" s="217"/>
      <c r="AB16" s="217"/>
      <c r="AC16" s="217"/>
    </row>
    <row r="17" spans="1:29" ht="15" customHeight="1" x14ac:dyDescent="0.3">
      <c r="A17" s="218" t="s">
        <v>8267</v>
      </c>
      <c r="B17" s="219" t="s">
        <v>8271</v>
      </c>
      <c r="C17" s="225">
        <f>SUMPRODUCT(($E$1:$E$76=$B$13)*($F$1:$F$76=B17)*($G$1:$G$76=$C$14)*($H$1:$H$76))</f>
        <v>8.0000000000000002E-3</v>
      </c>
      <c r="D17" s="217"/>
      <c r="E17" s="78" t="s">
        <v>8256</v>
      </c>
      <c r="F17" s="216" t="s">
        <v>8270</v>
      </c>
      <c r="G17" s="197" t="s">
        <v>8264</v>
      </c>
      <c r="H17" s="199">
        <v>4.0099999999999997E-2</v>
      </c>
      <c r="J17" s="78" t="s">
        <v>8260</v>
      </c>
      <c r="K17" s="197"/>
      <c r="L17" s="199"/>
      <c r="M17" s="217"/>
      <c r="N17" s="217"/>
      <c r="O17" s="217"/>
      <c r="P17" s="217"/>
      <c r="Q17" s="217"/>
      <c r="R17" s="217"/>
      <c r="S17" s="217"/>
      <c r="T17" s="217"/>
      <c r="U17" s="217"/>
      <c r="V17" s="217"/>
      <c r="W17" s="217"/>
      <c r="X17" s="217"/>
      <c r="Y17" s="217"/>
      <c r="Z17" s="217"/>
      <c r="AA17" s="217"/>
      <c r="AB17" s="217"/>
      <c r="AC17" s="217"/>
    </row>
    <row r="18" spans="1:29" ht="15" customHeight="1" x14ac:dyDescent="0.3">
      <c r="A18" s="218" t="s">
        <v>8248</v>
      </c>
      <c r="B18" s="219" t="s">
        <v>8266</v>
      </c>
      <c r="C18" s="225">
        <f>SUMPRODUCT(($E$1:$E$76=$B$13)*($F$1:$F$76=B18)*($G$1:$G$76=$C$14)*($H$1:$H$76))</f>
        <v>1.2699999999999999E-2</v>
      </c>
      <c r="D18" s="217"/>
      <c r="E18" s="78" t="s">
        <v>8256</v>
      </c>
      <c r="F18" s="216" t="s">
        <v>8270</v>
      </c>
      <c r="G18" s="197" t="s">
        <v>8265</v>
      </c>
      <c r="H18" s="199">
        <v>4.6699999999999998E-2</v>
      </c>
      <c r="J18" s="78" t="s">
        <v>8261</v>
      </c>
      <c r="K18" s="197"/>
      <c r="L18" s="199"/>
      <c r="M18" s="217"/>
      <c r="N18" s="217"/>
      <c r="O18" s="217"/>
      <c r="P18" s="217"/>
      <c r="Q18" s="217"/>
      <c r="R18" s="217"/>
      <c r="S18" s="217"/>
      <c r="T18" s="217"/>
      <c r="U18" s="217"/>
      <c r="V18" s="217"/>
      <c r="W18" s="217"/>
      <c r="X18" s="217"/>
      <c r="Y18" s="217"/>
      <c r="Z18" s="217"/>
      <c r="AA18" s="217"/>
      <c r="AB18" s="217"/>
      <c r="AC18" s="217"/>
    </row>
    <row r="19" spans="1:29" ht="15" customHeight="1" x14ac:dyDescent="0.3">
      <c r="A19" s="218" t="s">
        <v>27</v>
      </c>
      <c r="B19" s="219" t="s">
        <v>8268</v>
      </c>
      <c r="C19" s="225">
        <f>SUMPRODUCT(($E$1:$E$76=$B$13)*($F$1:$F$76=B19)*($G$1:$G$76=$C$14)*($H$1:$H$76))</f>
        <v>1.23E-2</v>
      </c>
      <c r="D19" s="217"/>
      <c r="E19" s="78" t="s">
        <v>8256</v>
      </c>
      <c r="F19" s="216" t="s">
        <v>8271</v>
      </c>
      <c r="G19" s="197" t="s">
        <v>8263</v>
      </c>
      <c r="H19" s="199">
        <v>3.2000000000000002E-3</v>
      </c>
      <c r="J19" s="78"/>
      <c r="K19" s="197"/>
      <c r="L19" s="199"/>
      <c r="M19" s="217"/>
      <c r="N19" s="217"/>
      <c r="O19" s="217"/>
      <c r="P19" s="217"/>
      <c r="Q19" s="217"/>
      <c r="R19" s="217"/>
      <c r="S19" s="217"/>
      <c r="T19" s="217"/>
      <c r="U19" s="217"/>
      <c r="V19" s="217"/>
      <c r="W19" s="217"/>
      <c r="X19" s="217"/>
      <c r="Y19" s="217"/>
      <c r="Z19" s="217"/>
      <c r="AA19" s="217"/>
      <c r="AB19" s="217"/>
      <c r="AC19" s="217"/>
    </row>
    <row r="20" spans="1:29" ht="15" customHeight="1" x14ac:dyDescent="0.3">
      <c r="A20" s="218" t="s">
        <v>23</v>
      </c>
      <c r="B20" s="219" t="s">
        <v>8269</v>
      </c>
      <c r="C20" s="225">
        <f>SUMPRODUCT(($E$1:$E$76=$B$13)*($F$1:$F$76=B20)*($G$1:$G$76=$C$14)*($H$1:$H$76))</f>
        <v>7.3999999999999996E-2</v>
      </c>
      <c r="D20" s="217"/>
      <c r="E20" s="78" t="s">
        <v>8256</v>
      </c>
      <c r="F20" s="216" t="s">
        <v>8271</v>
      </c>
      <c r="G20" s="197" t="s">
        <v>8264</v>
      </c>
      <c r="H20" s="199">
        <v>4.0000000000000001E-3</v>
      </c>
      <c r="J20" s="78" t="s">
        <v>8263</v>
      </c>
      <c r="K20" s="197"/>
      <c r="L20" s="199"/>
      <c r="M20" s="217"/>
      <c r="N20" s="217"/>
      <c r="O20" s="217"/>
      <c r="P20" s="217"/>
      <c r="Q20" s="217"/>
      <c r="R20" s="217"/>
      <c r="S20" s="217"/>
      <c r="T20" s="217"/>
      <c r="U20" s="217"/>
      <c r="V20" s="217"/>
      <c r="W20" s="217"/>
      <c r="X20" s="217"/>
      <c r="Y20" s="217"/>
      <c r="Z20" s="217"/>
      <c r="AA20" s="217"/>
      <c r="AB20" s="217"/>
      <c r="AC20" s="217"/>
    </row>
    <row r="21" spans="1:29" ht="15" customHeight="1" x14ac:dyDescent="0.3">
      <c r="A21" s="218" t="s">
        <v>8249</v>
      </c>
      <c r="B21" s="219" t="s">
        <v>8250</v>
      </c>
      <c r="C21" s="220">
        <f>C22+C23+C24+C25</f>
        <v>0.13150000000000001</v>
      </c>
      <c r="D21" s="217"/>
      <c r="E21" s="78" t="s">
        <v>8256</v>
      </c>
      <c r="F21" s="216" t="s">
        <v>8271</v>
      </c>
      <c r="G21" s="197" t="s">
        <v>8265</v>
      </c>
      <c r="H21" s="199">
        <v>7.4000000000000003E-3</v>
      </c>
      <c r="J21" s="78" t="s">
        <v>8264</v>
      </c>
      <c r="K21" s="197"/>
      <c r="L21" s="199"/>
      <c r="M21" s="217"/>
      <c r="N21" s="217"/>
      <c r="O21" s="217"/>
      <c r="P21" s="217"/>
      <c r="Q21" s="217"/>
      <c r="R21" s="217"/>
      <c r="S21" s="217"/>
      <c r="T21" s="217"/>
      <c r="U21" s="217"/>
      <c r="V21" s="217"/>
      <c r="W21" s="217"/>
      <c r="X21" s="217"/>
      <c r="Y21" s="217"/>
      <c r="Z21" s="217"/>
      <c r="AA21" s="217"/>
      <c r="AB21" s="217"/>
      <c r="AC21" s="217"/>
    </row>
    <row r="22" spans="1:29" ht="15" customHeight="1" x14ac:dyDescent="0.3">
      <c r="A22" s="221"/>
      <c r="B22" s="222" t="s">
        <v>26</v>
      </c>
      <c r="C22" s="220">
        <v>6.4999999999999997E-3</v>
      </c>
      <c r="D22" s="217"/>
      <c r="E22" s="78" t="s">
        <v>8256</v>
      </c>
      <c r="F22" s="216" t="s">
        <v>8266</v>
      </c>
      <c r="G22" s="197" t="s">
        <v>8263</v>
      </c>
      <c r="H22" s="199">
        <v>5.0000000000000001E-3</v>
      </c>
      <c r="J22" s="78" t="s">
        <v>8265</v>
      </c>
      <c r="K22" s="197"/>
      <c r="L22" s="199"/>
      <c r="M22" s="217"/>
      <c r="N22" s="217"/>
      <c r="O22" s="217"/>
      <c r="P22" s="217"/>
      <c r="Q22" s="217"/>
      <c r="R22" s="217"/>
      <c r="S22" s="217"/>
      <c r="T22" s="217"/>
      <c r="U22" s="217"/>
      <c r="V22" s="217"/>
      <c r="W22" s="217"/>
      <c r="X22" s="217"/>
      <c r="Y22" s="217"/>
      <c r="Z22" s="217"/>
      <c r="AA22" s="217"/>
      <c r="AB22" s="217"/>
      <c r="AC22" s="217"/>
    </row>
    <row r="23" spans="1:29" ht="15" customHeight="1" x14ac:dyDescent="0.3">
      <c r="A23" s="221"/>
      <c r="B23" s="222" t="s">
        <v>25</v>
      </c>
      <c r="C23" s="220">
        <v>0.03</v>
      </c>
      <c r="D23" s="217"/>
      <c r="E23" s="78" t="s">
        <v>8256</v>
      </c>
      <c r="F23" s="216" t="s">
        <v>8266</v>
      </c>
      <c r="G23" s="197" t="s">
        <v>8264</v>
      </c>
      <c r="H23" s="199">
        <v>5.5999999999999999E-3</v>
      </c>
      <c r="J23" s="196"/>
      <c r="K23" s="197"/>
      <c r="L23" s="197"/>
      <c r="M23" s="217"/>
      <c r="N23" s="217"/>
      <c r="O23" s="217"/>
      <c r="P23" s="217"/>
      <c r="Q23" s="217"/>
      <c r="R23" s="217"/>
      <c r="S23" s="217"/>
      <c r="T23" s="217"/>
      <c r="U23" s="217"/>
      <c r="V23" s="217"/>
      <c r="W23" s="217"/>
      <c r="X23" s="217"/>
      <c r="Y23" s="217"/>
      <c r="Z23" s="217"/>
      <c r="AA23" s="217"/>
      <c r="AB23" s="217"/>
      <c r="AC23" s="217"/>
    </row>
    <row r="24" spans="1:29" ht="15" customHeight="1" x14ac:dyDescent="0.3">
      <c r="A24" s="221"/>
      <c r="B24" s="222" t="s">
        <v>24</v>
      </c>
      <c r="C24" s="223">
        <v>0.05</v>
      </c>
      <c r="D24" s="217"/>
      <c r="E24" s="78" t="s">
        <v>8256</v>
      </c>
      <c r="F24" s="216" t="s">
        <v>8266</v>
      </c>
      <c r="G24" s="197" t="s">
        <v>8265</v>
      </c>
      <c r="H24" s="199">
        <v>9.7000000000000003E-3</v>
      </c>
      <c r="J24" s="78" t="s">
        <v>8255</v>
      </c>
      <c r="K24" s="197"/>
      <c r="L24" s="197"/>
      <c r="M24" s="217"/>
      <c r="N24" s="217"/>
      <c r="O24" s="217"/>
      <c r="P24" s="217"/>
      <c r="Q24" s="217"/>
      <c r="R24" s="217"/>
      <c r="S24" s="217"/>
      <c r="T24" s="217"/>
      <c r="U24" s="217"/>
      <c r="V24" s="217"/>
      <c r="W24" s="217"/>
      <c r="X24" s="217"/>
      <c r="Y24" s="217"/>
      <c r="Z24" s="217"/>
      <c r="AA24" s="217"/>
      <c r="AB24" s="217"/>
      <c r="AC24" s="217"/>
    </row>
    <row r="25" spans="1:29" ht="15" customHeight="1" x14ac:dyDescent="0.3">
      <c r="A25" s="221"/>
      <c r="B25" s="224" t="s">
        <v>8272</v>
      </c>
      <c r="C25" s="220">
        <f>IF(B14="Sim",4.5%,0)</f>
        <v>4.4999999999999998E-2</v>
      </c>
      <c r="D25" s="217"/>
      <c r="E25" s="78" t="s">
        <v>8256</v>
      </c>
      <c r="F25" s="216" t="s">
        <v>8268</v>
      </c>
      <c r="G25" s="197" t="s">
        <v>8263</v>
      </c>
      <c r="H25" s="199">
        <v>1.0200000000000001E-2</v>
      </c>
      <c r="J25" s="78" t="s">
        <v>8256</v>
      </c>
      <c r="K25" s="197"/>
      <c r="L25" s="197"/>
      <c r="M25" s="217"/>
      <c r="N25" s="217"/>
      <c r="O25" s="217"/>
      <c r="P25" s="217"/>
      <c r="Q25" s="217"/>
      <c r="R25" s="217"/>
      <c r="S25" s="217"/>
      <c r="T25" s="217"/>
      <c r="U25" s="217"/>
      <c r="V25" s="217"/>
      <c r="W25" s="217"/>
      <c r="X25" s="217"/>
      <c r="Y25" s="217"/>
      <c r="Z25" s="217"/>
      <c r="AA25" s="217"/>
      <c r="AB25" s="217"/>
      <c r="AC25" s="217"/>
    </row>
    <row r="26" spans="1:29" ht="15" thickBot="1" x14ac:dyDescent="0.35">
      <c r="A26" s="226" t="s">
        <v>8274</v>
      </c>
      <c r="B26" s="227" t="str">
        <f>IF(C26&gt;=SUMPRODUCT(($J$1:$J$15=B13)*($K$1:$K$15=C14)*($L$1:$L$15)),"OK","NÃO OK")</f>
        <v>OK</v>
      </c>
      <c r="C26" s="207">
        <f>(((1+C16+C17+C18)*(1+C19)*(1+C20))/(1-C21))-1</f>
        <v>0.32779999999999998</v>
      </c>
      <c r="D26" s="217"/>
      <c r="E26" s="78" t="s">
        <v>8256</v>
      </c>
      <c r="F26" s="216" t="s">
        <v>8268</v>
      </c>
      <c r="G26" s="197" t="s">
        <v>8264</v>
      </c>
      <c r="H26" s="199">
        <v>1.11E-2</v>
      </c>
      <c r="J26" s="78" t="s">
        <v>8257</v>
      </c>
      <c r="K26" s="197"/>
      <c r="L26" s="197"/>
      <c r="M26" s="217"/>
      <c r="N26" s="217"/>
      <c r="O26" s="217"/>
      <c r="P26" s="217"/>
      <c r="Q26" s="217"/>
      <c r="R26" s="217"/>
      <c r="S26" s="217"/>
      <c r="T26" s="217"/>
      <c r="U26" s="217"/>
      <c r="V26" s="217"/>
      <c r="W26" s="217"/>
      <c r="X26" s="217"/>
      <c r="Y26" s="217"/>
      <c r="Z26" s="217"/>
      <c r="AA26" s="217"/>
      <c r="AB26" s="217"/>
      <c r="AC26" s="217"/>
    </row>
    <row r="27" spans="1:29" ht="15" customHeight="1" x14ac:dyDescent="0.3">
      <c r="C27" s="208"/>
      <c r="D27" s="217"/>
      <c r="E27" s="78" t="s">
        <v>8256</v>
      </c>
      <c r="F27" s="216" t="s">
        <v>8268</v>
      </c>
      <c r="G27" s="197" t="s">
        <v>8265</v>
      </c>
      <c r="H27" s="199">
        <v>1.21E-2</v>
      </c>
      <c r="J27" s="78" t="s">
        <v>8258</v>
      </c>
      <c r="K27" s="197"/>
      <c r="L27" s="197"/>
      <c r="M27" s="217"/>
      <c r="N27" s="217"/>
      <c r="O27" s="217"/>
      <c r="P27" s="217"/>
      <c r="Q27" s="217"/>
      <c r="R27" s="217"/>
      <c r="S27" s="217"/>
      <c r="T27" s="217"/>
      <c r="U27" s="217"/>
      <c r="V27" s="217"/>
      <c r="W27" s="217"/>
      <c r="X27" s="217"/>
      <c r="Y27" s="217"/>
      <c r="Z27" s="217"/>
      <c r="AA27" s="217"/>
      <c r="AB27" s="217"/>
      <c r="AC27" s="217"/>
    </row>
    <row r="28" spans="1:29" ht="46.5" customHeight="1" x14ac:dyDescent="0.3">
      <c r="A28" s="489" t="str">
        <f>IF(B14="Sim","Declaramos sob pena da Lei que a alternativa adotada pela Prefeitura do Municipio de Itirapina é COM Desoneração e que esta é a mais vantajosa para a Administração Pública.","Declaramos sob pena da Lei que a alternativa adotada pela Prefeitura do Municipio de Itirapina é SEM Desoneração e que esta é a mais vantajosa para a Administração Pública.")</f>
        <v>Declaramos sob pena da Lei que a alternativa adotada pela Prefeitura do Municipio de Itirapina é COM Desoneração e que esta é a mais vantajosa para a Administração Pública.</v>
      </c>
      <c r="B28" s="489"/>
      <c r="C28" s="489"/>
      <c r="D28" s="217"/>
      <c r="E28" s="78" t="s">
        <v>8256</v>
      </c>
      <c r="F28" s="216" t="s">
        <v>8269</v>
      </c>
      <c r="G28" s="197" t="s">
        <v>8263</v>
      </c>
      <c r="H28" s="199">
        <v>6.6400000000000001E-2</v>
      </c>
      <c r="J28" s="78" t="s">
        <v>8259</v>
      </c>
      <c r="K28" s="197"/>
      <c r="L28" s="197"/>
      <c r="M28" s="217"/>
      <c r="N28" s="217"/>
      <c r="O28" s="217"/>
      <c r="P28" s="217"/>
      <c r="Q28" s="217"/>
      <c r="R28" s="217"/>
      <c r="S28" s="217"/>
      <c r="T28" s="217"/>
      <c r="U28" s="217"/>
      <c r="V28" s="217"/>
      <c r="W28" s="217"/>
      <c r="X28" s="217"/>
      <c r="Y28" s="217"/>
      <c r="Z28" s="217"/>
      <c r="AA28" s="217"/>
      <c r="AB28" s="217"/>
      <c r="AC28" s="217"/>
    </row>
    <row r="29" spans="1:29" ht="15" customHeight="1" x14ac:dyDescent="0.3">
      <c r="A29" s="192"/>
      <c r="B29" s="192"/>
      <c r="C29" s="192"/>
      <c r="D29" s="217"/>
      <c r="E29" s="78" t="s">
        <v>8256</v>
      </c>
      <c r="F29" s="216" t="s">
        <v>8269</v>
      </c>
      <c r="G29" s="197" t="s">
        <v>8264</v>
      </c>
      <c r="H29" s="199">
        <v>7.2999999999999995E-2</v>
      </c>
      <c r="J29" s="196"/>
      <c r="K29" s="197"/>
      <c r="L29" s="197"/>
      <c r="M29" s="217"/>
      <c r="N29" s="217"/>
      <c r="O29" s="217"/>
      <c r="P29" s="217"/>
      <c r="Q29" s="217"/>
      <c r="R29" s="217"/>
      <c r="S29" s="217"/>
      <c r="T29" s="217"/>
      <c r="U29" s="217"/>
      <c r="V29" s="217"/>
      <c r="W29" s="217"/>
      <c r="X29" s="217"/>
      <c r="Y29" s="217"/>
      <c r="Z29" s="217"/>
      <c r="AA29" s="217"/>
      <c r="AB29" s="217"/>
      <c r="AC29" s="217"/>
    </row>
    <row r="30" spans="1:29" ht="15" customHeight="1" x14ac:dyDescent="0.3">
      <c r="A30" s="192"/>
      <c r="B30" s="195" t="str">
        <f>PLANILHA_ORÇAMENTÁRIA!$B$140</f>
        <v>Itirapina, 15 de abril de 2024</v>
      </c>
      <c r="C30" s="192"/>
      <c r="D30" s="217"/>
      <c r="E30" s="78" t="s">
        <v>8257</v>
      </c>
      <c r="F30" s="216" t="s">
        <v>8270</v>
      </c>
      <c r="G30" s="197" t="s">
        <v>8263</v>
      </c>
      <c r="H30" s="199">
        <v>3.4299999999999997E-2</v>
      </c>
      <c r="J30" s="196"/>
      <c r="K30" s="197"/>
      <c r="L30" s="197"/>
      <c r="M30" s="217"/>
      <c r="N30" s="217"/>
      <c r="O30" s="217"/>
      <c r="P30" s="217"/>
      <c r="Q30" s="217"/>
      <c r="R30" s="217"/>
      <c r="S30" s="217"/>
      <c r="T30" s="217"/>
      <c r="U30" s="217"/>
      <c r="V30" s="217"/>
      <c r="W30" s="217"/>
      <c r="X30" s="217"/>
      <c r="Y30" s="217"/>
      <c r="Z30" s="217"/>
      <c r="AA30" s="217"/>
      <c r="AB30" s="217"/>
      <c r="AC30" s="217"/>
    </row>
    <row r="31" spans="1:29" ht="15" customHeight="1" x14ac:dyDescent="0.3">
      <c r="A31" s="192"/>
      <c r="B31" s="195"/>
      <c r="C31" s="192"/>
      <c r="D31" s="217"/>
      <c r="E31" s="78"/>
      <c r="F31" s="216"/>
      <c r="G31" s="197"/>
      <c r="H31" s="199"/>
      <c r="J31" s="196"/>
      <c r="K31" s="197"/>
      <c r="L31" s="197"/>
      <c r="M31" s="217"/>
      <c r="N31" s="217"/>
      <c r="O31" s="217"/>
      <c r="P31" s="217"/>
      <c r="Q31" s="217"/>
      <c r="R31" s="217"/>
      <c r="S31" s="217"/>
      <c r="T31" s="217"/>
      <c r="U31" s="217"/>
      <c r="V31" s="217"/>
      <c r="W31" s="217"/>
      <c r="X31" s="217"/>
      <c r="Y31" s="217"/>
      <c r="Z31" s="217"/>
      <c r="AA31" s="217"/>
      <c r="AB31" s="217"/>
      <c r="AC31" s="217"/>
    </row>
    <row r="32" spans="1:29" ht="15" customHeight="1" x14ac:dyDescent="0.3">
      <c r="A32" s="192"/>
      <c r="B32" s="195"/>
      <c r="C32" s="192"/>
      <c r="D32" s="217"/>
      <c r="E32" s="78"/>
      <c r="F32" s="216"/>
      <c r="G32" s="197"/>
      <c r="H32" s="199"/>
      <c r="J32" s="196"/>
      <c r="K32" s="197"/>
      <c r="L32" s="197"/>
      <c r="M32" s="217"/>
      <c r="N32" s="217"/>
      <c r="O32" s="217"/>
      <c r="P32" s="217"/>
      <c r="Q32" s="217"/>
      <c r="R32" s="217"/>
      <c r="S32" s="217"/>
      <c r="T32" s="217"/>
      <c r="U32" s="217"/>
      <c r="V32" s="217"/>
      <c r="W32" s="217"/>
      <c r="X32" s="217"/>
      <c r="Y32" s="217"/>
      <c r="Z32" s="217"/>
      <c r="AA32" s="217"/>
      <c r="AB32" s="217"/>
      <c r="AC32" s="217"/>
    </row>
    <row r="33" spans="1:29" ht="15" customHeight="1" x14ac:dyDescent="0.3">
      <c r="D33" s="217"/>
      <c r="E33" s="78" t="s">
        <v>8257</v>
      </c>
      <c r="F33" s="216" t="s">
        <v>8270</v>
      </c>
      <c r="G33" s="197" t="s">
        <v>8264</v>
      </c>
      <c r="H33" s="199">
        <v>4.9299999999999997E-2</v>
      </c>
      <c r="J33" s="196"/>
      <c r="K33" s="197"/>
      <c r="L33" s="197"/>
      <c r="M33" s="217"/>
      <c r="N33" s="217"/>
      <c r="O33" s="217"/>
      <c r="P33" s="217"/>
      <c r="Q33" s="217"/>
      <c r="R33" s="217"/>
      <c r="S33" s="217"/>
      <c r="T33" s="217"/>
      <c r="U33" s="217"/>
      <c r="V33" s="217"/>
      <c r="W33" s="217"/>
      <c r="X33" s="217"/>
      <c r="Y33" s="217"/>
      <c r="Z33" s="217"/>
      <c r="AA33" s="217"/>
      <c r="AB33" s="217"/>
      <c r="AC33" s="217"/>
    </row>
    <row r="34" spans="1:29" ht="15" x14ac:dyDescent="0.3">
      <c r="B34" s="26"/>
      <c r="C34" s="208"/>
      <c r="D34" s="217"/>
      <c r="E34" s="78" t="s">
        <v>8257</v>
      </c>
      <c r="F34" s="216" t="s">
        <v>8270</v>
      </c>
      <c r="G34" s="197" t="s">
        <v>8265</v>
      </c>
      <c r="H34" s="199">
        <v>6.7100000000000007E-2</v>
      </c>
      <c r="J34" s="196"/>
      <c r="K34" s="197"/>
      <c r="L34" s="197"/>
      <c r="M34" s="217"/>
      <c r="N34" s="217"/>
      <c r="O34" s="217"/>
      <c r="P34" s="217"/>
      <c r="Q34" s="217"/>
      <c r="R34" s="217"/>
      <c r="S34" s="217"/>
      <c r="T34" s="217"/>
      <c r="U34" s="217"/>
      <c r="V34" s="217"/>
      <c r="W34" s="217"/>
      <c r="X34" s="217"/>
      <c r="Y34" s="217"/>
      <c r="Z34" s="217"/>
      <c r="AA34" s="217"/>
      <c r="AB34" s="217"/>
      <c r="AC34" s="217"/>
    </row>
    <row r="35" spans="1:29" ht="15" x14ac:dyDescent="0.3">
      <c r="B35" s="26"/>
      <c r="D35" s="217"/>
      <c r="E35" s="78" t="s">
        <v>8257</v>
      </c>
      <c r="F35" s="216" t="s">
        <v>8271</v>
      </c>
      <c r="G35" s="197" t="s">
        <v>8263</v>
      </c>
      <c r="H35" s="199">
        <v>2.8E-3</v>
      </c>
      <c r="J35" s="196"/>
      <c r="K35" s="197"/>
      <c r="L35" s="197"/>
      <c r="M35" s="217"/>
      <c r="N35" s="217"/>
      <c r="O35" s="217"/>
      <c r="P35" s="217"/>
      <c r="Q35" s="217"/>
      <c r="R35" s="217"/>
      <c r="S35" s="217"/>
      <c r="T35" s="217"/>
      <c r="U35" s="217"/>
      <c r="V35" s="217"/>
      <c r="W35" s="217"/>
      <c r="X35" s="217"/>
      <c r="Y35" s="217"/>
      <c r="Z35" s="217"/>
      <c r="AA35" s="217"/>
      <c r="AB35" s="217"/>
      <c r="AC35" s="217"/>
    </row>
    <row r="36" spans="1:29" ht="15" customHeight="1" x14ac:dyDescent="0.3">
      <c r="A36" s="88"/>
      <c r="B36" s="29"/>
      <c r="C36" s="192"/>
      <c r="D36" s="217"/>
      <c r="E36" s="78" t="s">
        <v>8257</v>
      </c>
      <c r="F36" s="216" t="s">
        <v>8271</v>
      </c>
      <c r="G36" s="197" t="s">
        <v>8264</v>
      </c>
      <c r="H36" s="199">
        <v>4.8999999999999998E-3</v>
      </c>
      <c r="J36" s="196"/>
      <c r="K36" s="197"/>
      <c r="L36" s="197"/>
      <c r="M36" s="217"/>
      <c r="N36" s="217"/>
      <c r="O36" s="217"/>
      <c r="P36" s="217"/>
      <c r="Q36" s="217"/>
      <c r="R36" s="217"/>
      <c r="S36" s="217"/>
      <c r="T36" s="217"/>
      <c r="U36" s="217"/>
      <c r="V36" s="217"/>
      <c r="W36" s="217"/>
      <c r="X36" s="217"/>
      <c r="Y36" s="217"/>
      <c r="Z36" s="217"/>
      <c r="AA36" s="217"/>
      <c r="AB36" s="217"/>
      <c r="AC36" s="217"/>
    </row>
    <row r="37" spans="1:29" ht="15" customHeight="1" x14ac:dyDescent="0.3">
      <c r="B37" s="193" t="str">
        <f>PLANILHA_ORÇAMENTÁRIA!D150</f>
        <v>Cristiano Ribeiro da Silva Carvalho</v>
      </c>
      <c r="D37" s="217"/>
      <c r="E37" s="78" t="s">
        <v>8257</v>
      </c>
      <c r="F37" s="216" t="s">
        <v>8271</v>
      </c>
      <c r="G37" s="197" t="s">
        <v>8265</v>
      </c>
      <c r="H37" s="199">
        <v>7.4999999999999997E-3</v>
      </c>
      <c r="J37" s="196"/>
      <c r="K37" s="197"/>
      <c r="L37" s="197"/>
      <c r="M37" s="217"/>
      <c r="N37" s="217"/>
      <c r="O37" s="217"/>
      <c r="P37" s="217"/>
      <c r="Q37" s="217"/>
      <c r="R37" s="217"/>
      <c r="S37" s="217"/>
      <c r="T37" s="217"/>
      <c r="U37" s="217"/>
      <c r="V37" s="217"/>
      <c r="W37" s="217"/>
      <c r="X37" s="217"/>
      <c r="Y37" s="217"/>
      <c r="Z37" s="217"/>
      <c r="AA37" s="217"/>
      <c r="AB37" s="217"/>
      <c r="AC37" s="217"/>
    </row>
    <row r="38" spans="1:29" ht="15" customHeight="1" x14ac:dyDescent="0.3">
      <c r="B38" s="194" t="str">
        <f>PLANILHA_ORÇAMENTÁRIA!D151</f>
        <v>ENGENHEIRO CIVIL</v>
      </c>
      <c r="D38" s="217"/>
      <c r="E38" s="78" t="s">
        <v>8257</v>
      </c>
      <c r="F38" s="216" t="s">
        <v>8266</v>
      </c>
      <c r="G38" s="197" t="s">
        <v>8263</v>
      </c>
      <c r="H38" s="199">
        <v>0.01</v>
      </c>
      <c r="J38" s="196"/>
      <c r="K38" s="197"/>
      <c r="L38" s="197"/>
      <c r="M38" s="217"/>
      <c r="N38" s="217"/>
      <c r="O38" s="217"/>
      <c r="P38" s="217"/>
      <c r="Q38" s="217"/>
      <c r="R38" s="217"/>
      <c r="S38" s="217"/>
      <c r="T38" s="217"/>
      <c r="U38" s="217"/>
      <c r="V38" s="217"/>
      <c r="W38" s="217"/>
      <c r="X38" s="217"/>
      <c r="Y38" s="217"/>
      <c r="Z38" s="217"/>
      <c r="AA38" s="217"/>
      <c r="AB38" s="217"/>
      <c r="AC38" s="217"/>
    </row>
    <row r="39" spans="1:29" ht="15" customHeight="1" x14ac:dyDescent="0.3">
      <c r="B39" s="194">
        <f>PLANILHA_ORÇAMENTÁRIA!D152</f>
        <v>5070497131</v>
      </c>
      <c r="D39" s="217"/>
      <c r="E39" s="78" t="s">
        <v>8257</v>
      </c>
      <c r="F39" s="216" t="s">
        <v>8266</v>
      </c>
      <c r="G39" s="197" t="s">
        <v>8264</v>
      </c>
      <c r="H39" s="199">
        <v>1.3899999999999999E-2</v>
      </c>
      <c r="J39" s="196"/>
      <c r="K39" s="197"/>
      <c r="L39" s="197"/>
      <c r="M39" s="217"/>
      <c r="N39" s="217"/>
      <c r="O39" s="217"/>
      <c r="P39" s="217"/>
      <c r="Q39" s="217"/>
      <c r="R39" s="217"/>
      <c r="S39" s="217"/>
      <c r="T39" s="217"/>
      <c r="U39" s="217"/>
      <c r="V39" s="217"/>
      <c r="W39" s="217"/>
      <c r="X39" s="217"/>
      <c r="Y39" s="217"/>
      <c r="Z39" s="217"/>
      <c r="AA39" s="217"/>
      <c r="AB39" s="217"/>
      <c r="AC39" s="217"/>
    </row>
    <row r="40" spans="1:29" ht="15" customHeight="1" x14ac:dyDescent="0.3">
      <c r="B40" s="209" t="s">
        <v>8231</v>
      </c>
      <c r="D40" s="217"/>
      <c r="E40" s="78" t="s">
        <v>8257</v>
      </c>
      <c r="F40" s="216" t="s">
        <v>8266</v>
      </c>
      <c r="G40" s="197" t="s">
        <v>8265</v>
      </c>
      <c r="H40" s="199">
        <v>1.7399999999999999E-2</v>
      </c>
      <c r="J40" s="196"/>
      <c r="K40" s="197"/>
      <c r="L40" s="197"/>
      <c r="M40" s="217"/>
      <c r="N40" s="217"/>
      <c r="O40" s="217"/>
      <c r="P40" s="217"/>
      <c r="Q40" s="217"/>
      <c r="R40" s="217"/>
      <c r="S40" s="217"/>
      <c r="T40" s="217"/>
      <c r="U40" s="217"/>
      <c r="V40" s="217"/>
      <c r="W40" s="217"/>
      <c r="X40" s="217"/>
      <c r="Y40" s="217"/>
      <c r="Z40" s="217"/>
      <c r="AA40" s="217"/>
      <c r="AB40" s="217"/>
      <c r="AC40" s="217"/>
    </row>
    <row r="41" spans="1:29" ht="15" customHeight="1" x14ac:dyDescent="0.3">
      <c r="D41" s="217"/>
      <c r="E41" s="78" t="s">
        <v>8257</v>
      </c>
      <c r="F41" s="216" t="s">
        <v>8268</v>
      </c>
      <c r="G41" s="197" t="s">
        <v>8263</v>
      </c>
      <c r="H41" s="199">
        <v>9.4000000000000004E-3</v>
      </c>
      <c r="J41" s="196"/>
      <c r="K41" s="197"/>
      <c r="L41" s="197"/>
      <c r="M41" s="217"/>
      <c r="N41" s="217"/>
      <c r="O41" s="217"/>
      <c r="P41" s="217"/>
      <c r="Q41" s="217"/>
      <c r="R41" s="217"/>
      <c r="S41" s="217"/>
      <c r="T41" s="217"/>
      <c r="U41" s="217"/>
      <c r="V41" s="217"/>
      <c r="W41" s="217"/>
      <c r="X41" s="217"/>
      <c r="Y41" s="217"/>
      <c r="Z41" s="217"/>
      <c r="AA41" s="217"/>
      <c r="AB41" s="217"/>
      <c r="AC41" s="217"/>
    </row>
    <row r="42" spans="1:29" ht="15" customHeight="1" x14ac:dyDescent="0.3">
      <c r="B42" s="210"/>
      <c r="D42" s="217"/>
      <c r="E42" s="78" t="s">
        <v>8257</v>
      </c>
      <c r="F42" s="216" t="s">
        <v>8268</v>
      </c>
      <c r="G42" s="197" t="s">
        <v>8264</v>
      </c>
      <c r="H42" s="199">
        <v>9.9000000000000008E-3</v>
      </c>
      <c r="J42" s="196"/>
      <c r="K42" s="197"/>
      <c r="L42" s="197"/>
      <c r="M42" s="217"/>
      <c r="N42" s="217"/>
      <c r="O42" s="217"/>
      <c r="P42" s="217"/>
      <c r="Q42" s="217"/>
      <c r="R42" s="217"/>
      <c r="S42" s="217"/>
      <c r="T42" s="217"/>
      <c r="U42" s="217"/>
      <c r="V42" s="217"/>
      <c r="W42" s="217"/>
      <c r="X42" s="217"/>
      <c r="Y42" s="217"/>
      <c r="Z42" s="217"/>
      <c r="AA42" s="217"/>
      <c r="AB42" s="217"/>
      <c r="AC42" s="217"/>
    </row>
    <row r="43" spans="1:29" ht="15" customHeight="1" x14ac:dyDescent="0.3">
      <c r="D43" s="217"/>
      <c r="E43" s="78" t="s">
        <v>8257</v>
      </c>
      <c r="F43" s="216" t="s">
        <v>8268</v>
      </c>
      <c r="G43" s="197" t="s">
        <v>8265</v>
      </c>
      <c r="H43" s="199">
        <v>1.17E-2</v>
      </c>
      <c r="J43" s="196"/>
      <c r="K43" s="197"/>
      <c r="L43" s="197"/>
      <c r="M43" s="217"/>
      <c r="N43" s="217"/>
      <c r="O43" s="217"/>
      <c r="P43" s="217"/>
      <c r="Q43" s="217"/>
      <c r="R43" s="217"/>
      <c r="S43" s="217"/>
      <c r="T43" s="217"/>
      <c r="U43" s="217"/>
      <c r="V43" s="217"/>
      <c r="W43" s="217"/>
      <c r="X43" s="217"/>
      <c r="Y43" s="217"/>
      <c r="Z43" s="217"/>
      <c r="AA43" s="217"/>
      <c r="AB43" s="217"/>
      <c r="AC43" s="217"/>
    </row>
    <row r="44" spans="1:29" ht="15" customHeight="1" x14ac:dyDescent="0.3">
      <c r="D44" s="217"/>
      <c r="E44" s="78" t="s">
        <v>8257</v>
      </c>
      <c r="F44" s="216" t="s">
        <v>8269</v>
      </c>
      <c r="G44" s="197" t="s">
        <v>8263</v>
      </c>
      <c r="H44" s="199">
        <v>6.7400000000000002E-2</v>
      </c>
      <c r="J44" s="196"/>
      <c r="K44" s="197"/>
      <c r="L44" s="197"/>
      <c r="M44" s="217"/>
      <c r="N44" s="217"/>
      <c r="O44" s="217"/>
      <c r="P44" s="217"/>
      <c r="Q44" s="217"/>
      <c r="R44" s="217"/>
      <c r="S44" s="217"/>
      <c r="T44" s="217"/>
      <c r="U44" s="217"/>
      <c r="V44" s="217"/>
      <c r="W44" s="217"/>
      <c r="X44" s="217"/>
      <c r="Y44" s="217"/>
      <c r="Z44" s="217"/>
      <c r="AA44" s="217"/>
      <c r="AB44" s="217"/>
      <c r="AC44" s="217"/>
    </row>
    <row r="45" spans="1:29" ht="15" customHeight="1" x14ac:dyDescent="0.3">
      <c r="B45" s="211" t="s">
        <v>8253</v>
      </c>
      <c r="D45" s="217"/>
      <c r="E45" s="78" t="s">
        <v>8257</v>
      </c>
      <c r="F45" s="216" t="s">
        <v>8269</v>
      </c>
      <c r="G45" s="197" t="s">
        <v>8264</v>
      </c>
      <c r="H45" s="199">
        <v>8.0399999999999999E-2</v>
      </c>
      <c r="J45" s="196"/>
      <c r="K45" s="197"/>
      <c r="L45" s="197"/>
      <c r="M45" s="217"/>
      <c r="N45" s="217"/>
      <c r="O45" s="217"/>
      <c r="P45" s="217"/>
      <c r="Q45" s="217"/>
      <c r="R45" s="217"/>
      <c r="S45" s="217"/>
      <c r="T45" s="217"/>
      <c r="U45" s="217"/>
      <c r="V45" s="217"/>
      <c r="W45" s="217"/>
      <c r="X45" s="217"/>
      <c r="Y45" s="217"/>
      <c r="Z45" s="217"/>
      <c r="AA45" s="217"/>
      <c r="AB45" s="217"/>
      <c r="AC45" s="217"/>
    </row>
    <row r="46" spans="1:29" ht="15" customHeight="1" x14ac:dyDescent="0.3">
      <c r="B46" s="87" t="s">
        <v>8252</v>
      </c>
      <c r="D46" s="217"/>
      <c r="E46" s="78" t="s">
        <v>8257</v>
      </c>
      <c r="F46" s="216" t="s">
        <v>8269</v>
      </c>
      <c r="G46" s="197" t="s">
        <v>8265</v>
      </c>
      <c r="H46" s="199">
        <v>9.4E-2</v>
      </c>
      <c r="J46" s="196"/>
      <c r="K46" s="197"/>
      <c r="L46" s="197"/>
      <c r="M46" s="217"/>
      <c r="N46" s="217"/>
      <c r="O46" s="217"/>
      <c r="P46" s="217"/>
      <c r="Q46" s="217"/>
      <c r="R46" s="217"/>
      <c r="S46" s="217"/>
      <c r="T46" s="217"/>
      <c r="U46" s="217"/>
      <c r="V46" s="217"/>
      <c r="W46" s="217"/>
      <c r="X46" s="217"/>
      <c r="Y46" s="217"/>
      <c r="Z46" s="217"/>
      <c r="AA46" s="217"/>
      <c r="AB46" s="217"/>
      <c r="AC46" s="217"/>
    </row>
    <row r="47" spans="1:29" ht="15" customHeight="1" x14ac:dyDescent="0.3">
      <c r="B47" s="87" t="s">
        <v>8254</v>
      </c>
      <c r="D47" s="217"/>
      <c r="E47" s="78" t="s">
        <v>8258</v>
      </c>
      <c r="F47" s="216" t="s">
        <v>8270</v>
      </c>
      <c r="G47" s="197" t="s">
        <v>8263</v>
      </c>
      <c r="H47" s="199">
        <v>5.2900000000000003E-2</v>
      </c>
      <c r="J47" s="196"/>
      <c r="K47" s="197"/>
      <c r="L47" s="197"/>
      <c r="M47" s="217"/>
      <c r="N47" s="217"/>
      <c r="O47" s="217"/>
      <c r="P47" s="217"/>
      <c r="Q47" s="217"/>
      <c r="R47" s="217"/>
      <c r="S47" s="217"/>
      <c r="T47" s="217"/>
      <c r="U47" s="217"/>
      <c r="V47" s="217"/>
      <c r="W47" s="217"/>
      <c r="X47" s="217"/>
      <c r="Y47" s="217"/>
      <c r="Z47" s="217"/>
      <c r="AA47" s="217"/>
      <c r="AB47" s="217"/>
      <c r="AC47" s="217"/>
    </row>
    <row r="48" spans="1:29" ht="15" customHeight="1" x14ac:dyDescent="0.3">
      <c r="B48" s="209" t="s">
        <v>8273</v>
      </c>
      <c r="D48" s="217"/>
      <c r="E48" s="78" t="s">
        <v>8258</v>
      </c>
      <c r="F48" s="216" t="s">
        <v>8270</v>
      </c>
      <c r="G48" s="197" t="s">
        <v>8264</v>
      </c>
      <c r="H48" s="199">
        <v>5.9200000000000003E-2</v>
      </c>
      <c r="J48" s="196"/>
      <c r="K48" s="197"/>
      <c r="L48" s="197"/>
      <c r="M48" s="217"/>
      <c r="N48" s="217"/>
      <c r="O48" s="217"/>
      <c r="P48" s="217"/>
      <c r="Q48" s="217"/>
      <c r="R48" s="217"/>
      <c r="S48" s="217"/>
      <c r="T48" s="217"/>
      <c r="U48" s="217"/>
      <c r="V48" s="217"/>
      <c r="W48" s="217"/>
      <c r="X48" s="217"/>
      <c r="Y48" s="217"/>
      <c r="Z48" s="217"/>
      <c r="AA48" s="217"/>
      <c r="AB48" s="217"/>
      <c r="AC48" s="217"/>
    </row>
    <row r="49" spans="4:29" ht="15" customHeight="1" x14ac:dyDescent="0.3">
      <c r="D49" s="217"/>
      <c r="E49" s="78" t="s">
        <v>8258</v>
      </c>
      <c r="F49" s="216" t="s">
        <v>8270</v>
      </c>
      <c r="G49" s="197" t="s">
        <v>8265</v>
      </c>
      <c r="H49" s="199">
        <v>7.9299999999999995E-2</v>
      </c>
      <c r="J49" s="196"/>
      <c r="K49" s="197"/>
      <c r="L49" s="197"/>
      <c r="M49" s="217"/>
      <c r="N49" s="217"/>
      <c r="O49" s="217"/>
      <c r="P49" s="217"/>
      <c r="Q49" s="217"/>
      <c r="R49" s="217"/>
      <c r="S49" s="217"/>
      <c r="T49" s="217"/>
      <c r="U49" s="217"/>
      <c r="V49" s="217"/>
      <c r="W49" s="217"/>
      <c r="X49" s="217"/>
      <c r="Y49" s="217"/>
      <c r="Z49" s="217"/>
      <c r="AA49" s="217"/>
      <c r="AB49" s="217"/>
      <c r="AC49" s="217"/>
    </row>
    <row r="50" spans="4:29" ht="15" customHeight="1" x14ac:dyDescent="0.3">
      <c r="D50" s="217"/>
      <c r="E50" s="78" t="s">
        <v>8258</v>
      </c>
      <c r="F50" s="216" t="s">
        <v>8271</v>
      </c>
      <c r="G50" s="197" t="s">
        <v>8263</v>
      </c>
      <c r="H50" s="199">
        <v>2.5000000000000001E-3</v>
      </c>
      <c r="J50" s="196"/>
      <c r="K50" s="197"/>
      <c r="L50" s="197"/>
      <c r="M50" s="217"/>
      <c r="N50" s="217"/>
      <c r="O50" s="217"/>
      <c r="P50" s="217"/>
      <c r="Q50" s="217"/>
      <c r="R50" s="217"/>
      <c r="S50" s="217"/>
      <c r="T50" s="217"/>
      <c r="U50" s="217"/>
      <c r="V50" s="217"/>
      <c r="W50" s="217"/>
      <c r="X50" s="217"/>
      <c r="Y50" s="217"/>
      <c r="Z50" s="217"/>
      <c r="AA50" s="217"/>
      <c r="AB50" s="217"/>
      <c r="AC50" s="217"/>
    </row>
    <row r="51" spans="4:29" ht="15" customHeight="1" x14ac:dyDescent="0.3">
      <c r="D51" s="217"/>
      <c r="E51" s="78" t="s">
        <v>8258</v>
      </c>
      <c r="F51" s="216" t="s">
        <v>8271</v>
      </c>
      <c r="G51" s="197" t="s">
        <v>8264</v>
      </c>
      <c r="H51" s="199">
        <v>5.1000000000000004E-3</v>
      </c>
      <c r="J51" s="196"/>
      <c r="K51" s="197"/>
      <c r="L51" s="197"/>
      <c r="M51" s="217"/>
      <c r="N51" s="217"/>
      <c r="O51" s="217"/>
      <c r="P51" s="217"/>
      <c r="Q51" s="217"/>
      <c r="R51" s="217"/>
      <c r="S51" s="217"/>
      <c r="T51" s="217"/>
      <c r="U51" s="217"/>
      <c r="V51" s="217"/>
      <c r="W51" s="217"/>
      <c r="X51" s="217"/>
      <c r="Y51" s="217"/>
      <c r="Z51" s="217"/>
      <c r="AA51" s="217"/>
      <c r="AB51" s="217"/>
      <c r="AC51" s="217"/>
    </row>
    <row r="52" spans="4:29" ht="15" customHeight="1" x14ac:dyDescent="0.3">
      <c r="D52" s="217"/>
      <c r="E52" s="78" t="s">
        <v>8258</v>
      </c>
      <c r="F52" s="216" t="s">
        <v>8271</v>
      </c>
      <c r="G52" s="197" t="s">
        <v>8265</v>
      </c>
      <c r="H52" s="199">
        <v>5.5999999999999999E-3</v>
      </c>
      <c r="J52" s="196"/>
      <c r="K52" s="197"/>
      <c r="L52" s="197"/>
      <c r="M52" s="217"/>
      <c r="N52" s="217"/>
      <c r="O52" s="217"/>
      <c r="P52" s="217"/>
      <c r="Q52" s="217"/>
      <c r="R52" s="217"/>
      <c r="S52" s="217"/>
      <c r="T52" s="217"/>
      <c r="U52" s="217"/>
      <c r="V52" s="217"/>
      <c r="W52" s="217"/>
      <c r="X52" s="217"/>
      <c r="Y52" s="217"/>
      <c r="Z52" s="217"/>
      <c r="AA52" s="217"/>
      <c r="AB52" s="217"/>
      <c r="AC52" s="217"/>
    </row>
    <row r="53" spans="4:29" ht="15" customHeight="1" x14ac:dyDescent="0.3">
      <c r="D53" s="217"/>
      <c r="E53" s="78" t="s">
        <v>8258</v>
      </c>
      <c r="F53" s="216" t="s">
        <v>8266</v>
      </c>
      <c r="G53" s="197" t="s">
        <v>8263</v>
      </c>
      <c r="H53" s="199">
        <v>0.01</v>
      </c>
      <c r="J53" s="196"/>
      <c r="K53" s="197"/>
      <c r="L53" s="197"/>
      <c r="M53" s="217"/>
      <c r="N53" s="217"/>
      <c r="O53" s="217"/>
      <c r="P53" s="217"/>
      <c r="Q53" s="217"/>
      <c r="R53" s="217"/>
      <c r="S53" s="217"/>
      <c r="T53" s="217"/>
      <c r="U53" s="217"/>
      <c r="V53" s="217"/>
      <c r="W53" s="217"/>
      <c r="X53" s="217"/>
      <c r="Y53" s="217"/>
      <c r="Z53" s="217"/>
      <c r="AA53" s="217"/>
      <c r="AB53" s="217"/>
      <c r="AC53" s="217"/>
    </row>
    <row r="54" spans="4:29" ht="15" customHeight="1" x14ac:dyDescent="0.3">
      <c r="D54" s="217"/>
      <c r="E54" s="78" t="s">
        <v>8258</v>
      </c>
      <c r="F54" s="216" t="s">
        <v>8266</v>
      </c>
      <c r="G54" s="197" t="s">
        <v>8264</v>
      </c>
      <c r="H54" s="199">
        <v>1.4800000000000001E-2</v>
      </c>
      <c r="J54" s="196"/>
      <c r="K54" s="197"/>
      <c r="L54" s="197"/>
      <c r="M54" s="217"/>
      <c r="N54" s="217"/>
      <c r="O54" s="217"/>
      <c r="P54" s="217"/>
      <c r="Q54" s="217"/>
      <c r="R54" s="217"/>
      <c r="S54" s="217"/>
      <c r="T54" s="217"/>
      <c r="U54" s="217"/>
      <c r="V54" s="217"/>
      <c r="W54" s="217"/>
      <c r="X54" s="217"/>
      <c r="Y54" s="217"/>
      <c r="Z54" s="217"/>
      <c r="AA54" s="217"/>
      <c r="AB54" s="217"/>
      <c r="AC54" s="217"/>
    </row>
    <row r="55" spans="4:29" ht="15" customHeight="1" x14ac:dyDescent="0.3">
      <c r="D55" s="217"/>
      <c r="E55" s="78" t="s">
        <v>8258</v>
      </c>
      <c r="F55" s="216" t="s">
        <v>8266</v>
      </c>
      <c r="G55" s="197" t="s">
        <v>8265</v>
      </c>
      <c r="H55" s="199">
        <v>1.9699999999999999E-2</v>
      </c>
      <c r="J55" s="196"/>
      <c r="K55" s="197"/>
      <c r="L55" s="197"/>
      <c r="M55" s="217"/>
      <c r="N55" s="217"/>
      <c r="O55" s="217"/>
      <c r="P55" s="217"/>
      <c r="Q55" s="217"/>
      <c r="R55" s="217"/>
      <c r="S55" s="217"/>
      <c r="T55" s="217"/>
      <c r="U55" s="217"/>
      <c r="V55" s="217"/>
      <c r="W55" s="217"/>
      <c r="X55" s="217"/>
      <c r="Y55" s="217"/>
      <c r="Z55" s="217"/>
      <c r="AA55" s="217"/>
      <c r="AB55" s="217"/>
      <c r="AC55" s="217"/>
    </row>
    <row r="56" spans="4:29" ht="15" customHeight="1" x14ac:dyDescent="0.3">
      <c r="D56" s="217"/>
      <c r="E56" s="78" t="s">
        <v>8258</v>
      </c>
      <c r="F56" s="216" t="s">
        <v>8268</v>
      </c>
      <c r="G56" s="197" t="s">
        <v>8263</v>
      </c>
      <c r="H56" s="199">
        <v>1.01E-2</v>
      </c>
      <c r="J56" s="196"/>
      <c r="K56" s="197"/>
      <c r="L56" s="197"/>
      <c r="M56" s="217"/>
      <c r="N56" s="217"/>
      <c r="O56" s="217"/>
      <c r="P56" s="217"/>
      <c r="Q56" s="217"/>
      <c r="R56" s="217"/>
      <c r="S56" s="217"/>
      <c r="T56" s="217"/>
      <c r="U56" s="217"/>
      <c r="V56" s="217"/>
      <c r="W56" s="217"/>
      <c r="X56" s="217"/>
      <c r="Y56" s="217"/>
      <c r="Z56" s="217"/>
      <c r="AA56" s="217"/>
      <c r="AB56" s="217"/>
      <c r="AC56" s="217"/>
    </row>
    <row r="57" spans="4:29" ht="15" customHeight="1" x14ac:dyDescent="0.3">
      <c r="D57" s="217"/>
      <c r="E57" s="78" t="s">
        <v>8258</v>
      </c>
      <c r="F57" s="216" t="s">
        <v>8268</v>
      </c>
      <c r="G57" s="197" t="s">
        <v>8264</v>
      </c>
      <c r="H57" s="199">
        <v>1.0699999999999999E-2</v>
      </c>
      <c r="J57" s="196"/>
      <c r="K57" s="197"/>
      <c r="L57" s="197"/>
      <c r="M57" s="217"/>
      <c r="N57" s="217"/>
      <c r="O57" s="217"/>
      <c r="P57" s="217"/>
      <c r="Q57" s="217"/>
      <c r="R57" s="217"/>
      <c r="S57" s="217"/>
      <c r="T57" s="217"/>
      <c r="U57" s="217"/>
      <c r="V57" s="217"/>
      <c r="W57" s="217"/>
      <c r="X57" s="217"/>
      <c r="Y57" s="217"/>
      <c r="Z57" s="217"/>
      <c r="AA57" s="217"/>
      <c r="AB57" s="217"/>
      <c r="AC57" s="217"/>
    </row>
    <row r="58" spans="4:29" ht="15" customHeight="1" x14ac:dyDescent="0.3">
      <c r="D58" s="217"/>
      <c r="E58" s="78" t="s">
        <v>8258</v>
      </c>
      <c r="F58" s="216" t="s">
        <v>8268</v>
      </c>
      <c r="G58" s="197" t="s">
        <v>8265</v>
      </c>
      <c r="H58" s="199">
        <v>1.11E-2</v>
      </c>
      <c r="J58" s="196"/>
      <c r="K58" s="197"/>
      <c r="L58" s="197"/>
      <c r="M58" s="217"/>
      <c r="N58" s="217"/>
      <c r="O58" s="217"/>
      <c r="P58" s="217"/>
      <c r="Q58" s="217"/>
      <c r="R58" s="217"/>
      <c r="S58" s="217"/>
      <c r="T58" s="217"/>
      <c r="U58" s="217"/>
      <c r="V58" s="217"/>
      <c r="W58" s="217"/>
      <c r="X58" s="217"/>
      <c r="Y58" s="217"/>
      <c r="Z58" s="217"/>
      <c r="AA58" s="217"/>
      <c r="AB58" s="217"/>
      <c r="AC58" s="217"/>
    </row>
    <row r="59" spans="4:29" ht="15" customHeight="1" x14ac:dyDescent="0.3">
      <c r="D59" s="217"/>
      <c r="E59" s="78" t="s">
        <v>8258</v>
      </c>
      <c r="F59" s="216" t="s">
        <v>8269</v>
      </c>
      <c r="G59" s="197" t="s">
        <v>8263</v>
      </c>
      <c r="H59" s="199">
        <v>0.08</v>
      </c>
      <c r="J59" s="196"/>
      <c r="K59" s="197"/>
      <c r="L59" s="197"/>
      <c r="M59" s="217"/>
      <c r="N59" s="217"/>
      <c r="O59" s="217"/>
      <c r="P59" s="217"/>
      <c r="Q59" s="217"/>
      <c r="R59" s="217"/>
      <c r="S59" s="217"/>
      <c r="T59" s="217"/>
      <c r="U59" s="217"/>
      <c r="V59" s="217"/>
      <c r="W59" s="217"/>
      <c r="X59" s="217"/>
      <c r="Y59" s="217"/>
      <c r="Z59" s="217"/>
      <c r="AA59" s="217"/>
      <c r="AB59" s="217"/>
      <c r="AC59" s="217"/>
    </row>
    <row r="60" spans="4:29" ht="15" customHeight="1" x14ac:dyDescent="0.3">
      <c r="D60" s="217"/>
      <c r="E60" s="78" t="s">
        <v>8258</v>
      </c>
      <c r="F60" s="216" t="s">
        <v>8269</v>
      </c>
      <c r="G60" s="197" t="s">
        <v>8264</v>
      </c>
      <c r="H60" s="199">
        <v>8.3099999999999993E-2</v>
      </c>
      <c r="J60" s="196"/>
      <c r="K60" s="197"/>
      <c r="L60" s="197"/>
      <c r="M60" s="217"/>
      <c r="N60" s="217"/>
      <c r="O60" s="217"/>
      <c r="P60" s="217"/>
      <c r="Q60" s="217"/>
      <c r="R60" s="217"/>
      <c r="S60" s="217"/>
      <c r="T60" s="217"/>
      <c r="U60" s="217"/>
      <c r="V60" s="217"/>
      <c r="W60" s="217"/>
      <c r="X60" s="217"/>
      <c r="Y60" s="217"/>
      <c r="Z60" s="217"/>
      <c r="AA60" s="217"/>
      <c r="AB60" s="217"/>
      <c r="AC60" s="217"/>
    </row>
    <row r="61" spans="4:29" ht="15" customHeight="1" x14ac:dyDescent="0.3">
      <c r="D61" s="217"/>
      <c r="E61" s="78" t="s">
        <v>8258</v>
      </c>
      <c r="F61" s="216" t="s">
        <v>8269</v>
      </c>
      <c r="G61" s="197" t="s">
        <v>8265</v>
      </c>
      <c r="H61" s="199">
        <v>9.5100000000000004E-2</v>
      </c>
      <c r="J61" s="196"/>
      <c r="K61" s="197"/>
      <c r="L61" s="197"/>
      <c r="M61" s="217"/>
      <c r="N61" s="217"/>
      <c r="O61" s="217"/>
      <c r="P61" s="217"/>
      <c r="Q61" s="217"/>
      <c r="R61" s="217"/>
      <c r="S61" s="217"/>
      <c r="T61" s="217"/>
      <c r="U61" s="217"/>
      <c r="V61" s="217"/>
      <c r="W61" s="217"/>
      <c r="X61" s="217"/>
      <c r="Y61" s="217"/>
      <c r="Z61" s="217"/>
      <c r="AA61" s="217"/>
      <c r="AB61" s="217"/>
      <c r="AC61" s="217"/>
    </row>
    <row r="62" spans="4:29" ht="15" customHeight="1" x14ac:dyDescent="0.3">
      <c r="D62" s="217"/>
      <c r="E62" s="78" t="s">
        <v>8259</v>
      </c>
      <c r="F62" s="216" t="s">
        <v>8270</v>
      </c>
      <c r="G62" s="197" t="s">
        <v>8263</v>
      </c>
      <c r="H62" s="199">
        <v>0.04</v>
      </c>
      <c r="J62" s="196"/>
      <c r="K62" s="197"/>
      <c r="L62" s="197"/>
      <c r="M62" s="217"/>
      <c r="N62" s="217"/>
      <c r="O62" s="217"/>
      <c r="P62" s="217"/>
      <c r="Q62" s="217"/>
      <c r="R62" s="217"/>
      <c r="S62" s="217"/>
      <c r="T62" s="217"/>
      <c r="U62" s="217"/>
      <c r="V62" s="217"/>
      <c r="W62" s="217"/>
      <c r="X62" s="217"/>
      <c r="Y62" s="217"/>
      <c r="Z62" s="217"/>
      <c r="AA62" s="217"/>
      <c r="AB62" s="217"/>
      <c r="AC62" s="217"/>
    </row>
    <row r="63" spans="4:29" ht="15" customHeight="1" x14ac:dyDescent="0.3">
      <c r="D63" s="217"/>
      <c r="E63" s="78" t="s">
        <v>8259</v>
      </c>
      <c r="F63" s="216" t="s">
        <v>8270</v>
      </c>
      <c r="G63" s="197" t="s">
        <v>8264</v>
      </c>
      <c r="H63" s="199">
        <v>5.5199999999999999E-2</v>
      </c>
      <c r="J63" s="196"/>
      <c r="K63" s="197"/>
      <c r="L63" s="197"/>
      <c r="M63" s="217"/>
      <c r="N63" s="217"/>
      <c r="O63" s="217"/>
      <c r="P63" s="217"/>
      <c r="Q63" s="217"/>
      <c r="R63" s="217"/>
      <c r="S63" s="217"/>
      <c r="T63" s="217"/>
      <c r="U63" s="217"/>
      <c r="V63" s="217"/>
      <c r="W63" s="217"/>
      <c r="X63" s="217"/>
      <c r="Y63" s="217"/>
      <c r="Z63" s="217"/>
      <c r="AA63" s="217"/>
      <c r="AB63" s="217"/>
      <c r="AC63" s="217"/>
    </row>
    <row r="64" spans="4:29" ht="15" customHeight="1" x14ac:dyDescent="0.3">
      <c r="D64" s="217"/>
      <c r="E64" s="78" t="s">
        <v>8259</v>
      </c>
      <c r="F64" s="216" t="s">
        <v>8270</v>
      </c>
      <c r="G64" s="197" t="s">
        <v>8265</v>
      </c>
      <c r="H64" s="199">
        <v>7.85E-2</v>
      </c>
      <c r="J64" s="196"/>
      <c r="K64" s="197"/>
      <c r="L64" s="197"/>
      <c r="M64" s="217"/>
      <c r="N64" s="217"/>
      <c r="O64" s="217"/>
      <c r="P64" s="217"/>
      <c r="Q64" s="217"/>
      <c r="R64" s="217"/>
      <c r="S64" s="217"/>
      <c r="T64" s="217"/>
      <c r="U64" s="217"/>
      <c r="V64" s="217"/>
      <c r="W64" s="217"/>
      <c r="X64" s="217"/>
      <c r="Y64" s="217"/>
      <c r="Z64" s="217"/>
      <c r="AA64" s="217"/>
      <c r="AB64" s="217"/>
      <c r="AC64" s="217"/>
    </row>
    <row r="65" spans="4:29" ht="15" customHeight="1" x14ac:dyDescent="0.3">
      <c r="D65" s="217"/>
      <c r="E65" s="78" t="s">
        <v>8259</v>
      </c>
      <c r="F65" s="216" t="s">
        <v>8271</v>
      </c>
      <c r="G65" s="197" t="s">
        <v>8263</v>
      </c>
      <c r="H65" s="199">
        <v>8.0999999999999996E-3</v>
      </c>
      <c r="J65" s="196"/>
      <c r="K65" s="197"/>
      <c r="L65" s="197"/>
      <c r="M65" s="217"/>
      <c r="N65" s="217"/>
      <c r="O65" s="217"/>
      <c r="P65" s="217"/>
      <c r="Q65" s="217"/>
      <c r="R65" s="217"/>
      <c r="S65" s="217"/>
      <c r="T65" s="217"/>
      <c r="U65" s="217"/>
      <c r="V65" s="217"/>
      <c r="W65" s="217"/>
      <c r="X65" s="217"/>
      <c r="Y65" s="217"/>
      <c r="Z65" s="217"/>
      <c r="AA65" s="217"/>
      <c r="AB65" s="217"/>
      <c r="AC65" s="217"/>
    </row>
    <row r="66" spans="4:29" ht="15" customHeight="1" x14ac:dyDescent="0.3">
      <c r="D66" s="217"/>
      <c r="E66" s="78" t="s">
        <v>8259</v>
      </c>
      <c r="F66" s="216" t="s">
        <v>8271</v>
      </c>
      <c r="G66" s="197" t="s">
        <v>8264</v>
      </c>
      <c r="H66" s="199">
        <v>1.2200000000000001E-2</v>
      </c>
      <c r="J66" s="196"/>
      <c r="K66" s="197"/>
      <c r="L66" s="197"/>
      <c r="M66" s="217"/>
      <c r="N66" s="217"/>
      <c r="O66" s="217"/>
      <c r="P66" s="217"/>
      <c r="Q66" s="217"/>
      <c r="R66" s="217"/>
      <c r="S66" s="217"/>
      <c r="T66" s="217"/>
      <c r="U66" s="217"/>
      <c r="V66" s="217"/>
      <c r="W66" s="217"/>
      <c r="X66" s="217"/>
      <c r="Y66" s="217"/>
      <c r="Z66" s="217"/>
      <c r="AA66" s="217"/>
      <c r="AB66" s="217"/>
      <c r="AC66" s="217"/>
    </row>
    <row r="67" spans="4:29" ht="15" customHeight="1" x14ac:dyDescent="0.3">
      <c r="D67" s="217"/>
      <c r="E67" s="78" t="s">
        <v>8259</v>
      </c>
      <c r="F67" s="216" t="s">
        <v>8271</v>
      </c>
      <c r="G67" s="197" t="s">
        <v>8265</v>
      </c>
      <c r="H67" s="199">
        <v>1.9900000000000001E-2</v>
      </c>
      <c r="J67" s="196"/>
      <c r="K67" s="197"/>
      <c r="L67" s="197"/>
      <c r="M67" s="217"/>
      <c r="N67" s="217"/>
      <c r="O67" s="217"/>
      <c r="P67" s="217"/>
      <c r="Q67" s="217"/>
      <c r="R67" s="217"/>
      <c r="S67" s="217"/>
      <c r="T67" s="217"/>
      <c r="U67" s="217"/>
      <c r="V67" s="217"/>
      <c r="W67" s="217"/>
      <c r="X67" s="217"/>
      <c r="Y67" s="217"/>
      <c r="Z67" s="217"/>
      <c r="AA67" s="217"/>
      <c r="AB67" s="217"/>
      <c r="AC67" s="217"/>
    </row>
    <row r="68" spans="4:29" ht="15" customHeight="1" x14ac:dyDescent="0.3">
      <c r="D68" s="217"/>
      <c r="E68" s="78" t="s">
        <v>8259</v>
      </c>
      <c r="F68" s="216" t="s">
        <v>8266</v>
      </c>
      <c r="G68" s="197" t="s">
        <v>8263</v>
      </c>
      <c r="H68" s="199">
        <v>1.46E-2</v>
      </c>
      <c r="J68" s="196"/>
      <c r="K68" s="197"/>
      <c r="L68" s="197"/>
      <c r="M68" s="217"/>
      <c r="N68" s="217"/>
      <c r="O68" s="217"/>
      <c r="P68" s="217"/>
      <c r="Q68" s="217"/>
      <c r="R68" s="217"/>
      <c r="S68" s="217"/>
      <c r="T68" s="217"/>
      <c r="U68" s="217"/>
      <c r="V68" s="217"/>
      <c r="W68" s="217"/>
      <c r="X68" s="217"/>
      <c r="Y68" s="217"/>
      <c r="Z68" s="217"/>
      <c r="AA68" s="217"/>
      <c r="AB68" s="217"/>
      <c r="AC68" s="217"/>
    </row>
    <row r="69" spans="4:29" ht="15" customHeight="1" x14ac:dyDescent="0.3">
      <c r="D69" s="217"/>
      <c r="E69" s="78" t="s">
        <v>8259</v>
      </c>
      <c r="F69" s="216" t="s">
        <v>8266</v>
      </c>
      <c r="G69" s="197" t="s">
        <v>8264</v>
      </c>
      <c r="H69" s="199">
        <v>2.3199999999999998E-2</v>
      </c>
      <c r="J69" s="196"/>
      <c r="K69" s="197"/>
      <c r="L69" s="197"/>
      <c r="M69" s="217"/>
      <c r="N69" s="217"/>
      <c r="O69" s="217"/>
      <c r="P69" s="217"/>
      <c r="Q69" s="217"/>
      <c r="R69" s="217"/>
      <c r="S69" s="217"/>
      <c r="T69" s="217"/>
      <c r="U69" s="217"/>
      <c r="V69" s="217"/>
      <c r="W69" s="217"/>
      <c r="X69" s="217"/>
      <c r="Y69" s="217"/>
      <c r="Z69" s="217"/>
      <c r="AA69" s="217"/>
      <c r="AB69" s="217"/>
      <c r="AC69" s="217"/>
    </row>
    <row r="70" spans="4:29" ht="15" customHeight="1" x14ac:dyDescent="0.3">
      <c r="D70" s="217"/>
      <c r="E70" s="78" t="s">
        <v>8259</v>
      </c>
      <c r="F70" s="216" t="s">
        <v>8266</v>
      </c>
      <c r="G70" s="197" t="s">
        <v>8265</v>
      </c>
      <c r="H70" s="199">
        <v>3.1600000000000003E-2</v>
      </c>
      <c r="J70" s="196"/>
      <c r="K70" s="197"/>
      <c r="L70" s="197"/>
      <c r="M70" s="217"/>
      <c r="N70" s="217"/>
      <c r="O70" s="217"/>
      <c r="P70" s="217"/>
      <c r="Q70" s="217"/>
      <c r="R70" s="217"/>
      <c r="S70" s="217"/>
      <c r="T70" s="217"/>
      <c r="U70" s="217"/>
      <c r="V70" s="217"/>
      <c r="W70" s="217"/>
      <c r="X70" s="217"/>
      <c r="Y70" s="217"/>
      <c r="Z70" s="217"/>
      <c r="AA70" s="217"/>
      <c r="AB70" s="217"/>
      <c r="AC70" s="217"/>
    </row>
    <row r="71" spans="4:29" ht="15" customHeight="1" x14ac:dyDescent="0.3">
      <c r="D71" s="217"/>
      <c r="E71" s="78" t="s">
        <v>8259</v>
      </c>
      <c r="F71" s="216" t="s">
        <v>8268</v>
      </c>
      <c r="G71" s="197" t="s">
        <v>8263</v>
      </c>
      <c r="H71" s="199">
        <v>9.4000000000000004E-3</v>
      </c>
      <c r="J71" s="196"/>
      <c r="K71" s="197"/>
      <c r="L71" s="197"/>
      <c r="M71" s="217"/>
      <c r="N71" s="217"/>
      <c r="O71" s="217"/>
      <c r="P71" s="217"/>
      <c r="Q71" s="217"/>
      <c r="R71" s="217"/>
      <c r="S71" s="217"/>
      <c r="T71" s="217"/>
      <c r="U71" s="217"/>
      <c r="V71" s="217"/>
      <c r="W71" s="217"/>
      <c r="X71" s="217"/>
      <c r="Y71" s="217"/>
      <c r="Z71" s="217"/>
      <c r="AA71" s="217"/>
      <c r="AB71" s="217"/>
      <c r="AC71" s="217"/>
    </row>
    <row r="72" spans="4:29" ht="15" customHeight="1" x14ac:dyDescent="0.3">
      <c r="D72" s="217"/>
      <c r="E72" s="78" t="s">
        <v>8259</v>
      </c>
      <c r="F72" s="216" t="s">
        <v>8268</v>
      </c>
      <c r="G72" s="197" t="s">
        <v>8264</v>
      </c>
      <c r="H72" s="199">
        <v>1.0200000000000001E-2</v>
      </c>
      <c r="J72" s="196"/>
      <c r="K72" s="197"/>
      <c r="L72" s="197"/>
      <c r="M72" s="217"/>
      <c r="N72" s="217"/>
      <c r="O72" s="217"/>
      <c r="P72" s="217"/>
      <c r="Q72" s="217"/>
      <c r="R72" s="217"/>
      <c r="S72" s="217"/>
      <c r="T72" s="217"/>
      <c r="U72" s="217"/>
      <c r="V72" s="217"/>
      <c r="W72" s="217"/>
      <c r="X72" s="217"/>
      <c r="Y72" s="217"/>
      <c r="Z72" s="217"/>
      <c r="AA72" s="217"/>
      <c r="AB72" s="217"/>
      <c r="AC72" s="217"/>
    </row>
    <row r="73" spans="4:29" ht="15" customHeight="1" x14ac:dyDescent="0.3">
      <c r="D73" s="217"/>
      <c r="E73" s="78" t="s">
        <v>8259</v>
      </c>
      <c r="F73" s="216" t="s">
        <v>8268</v>
      </c>
      <c r="G73" s="197" t="s">
        <v>8265</v>
      </c>
      <c r="H73" s="199">
        <v>1.3299999999999999E-2</v>
      </c>
      <c r="J73" s="196"/>
      <c r="K73" s="197"/>
      <c r="L73" s="197"/>
      <c r="M73" s="217"/>
      <c r="N73" s="217"/>
      <c r="O73" s="217"/>
      <c r="P73" s="217"/>
      <c r="Q73" s="217"/>
      <c r="R73" s="217"/>
      <c r="S73" s="217"/>
      <c r="T73" s="217"/>
      <c r="U73" s="217"/>
      <c r="V73" s="217"/>
      <c r="W73" s="217"/>
      <c r="X73" s="217"/>
      <c r="Y73" s="217"/>
      <c r="Z73" s="217"/>
      <c r="AA73" s="217"/>
      <c r="AB73" s="217"/>
      <c r="AC73" s="217"/>
    </row>
    <row r="74" spans="4:29" ht="15" customHeight="1" x14ac:dyDescent="0.3">
      <c r="D74" s="217"/>
      <c r="E74" s="78" t="s">
        <v>8259</v>
      </c>
      <c r="F74" s="216" t="s">
        <v>8269</v>
      </c>
      <c r="G74" s="197" t="s">
        <v>8263</v>
      </c>
      <c r="H74" s="199">
        <v>7.1400000000000005E-2</v>
      </c>
      <c r="J74" s="196"/>
      <c r="K74" s="197"/>
      <c r="L74" s="197"/>
      <c r="M74" s="217"/>
      <c r="N74" s="217"/>
      <c r="O74" s="217"/>
      <c r="P74" s="217"/>
      <c r="Q74" s="217"/>
      <c r="R74" s="217"/>
      <c r="S74" s="217"/>
      <c r="T74" s="217"/>
      <c r="U74" s="217"/>
      <c r="V74" s="217"/>
      <c r="W74" s="217"/>
      <c r="X74" s="217"/>
      <c r="Y74" s="217"/>
      <c r="Z74" s="217"/>
      <c r="AA74" s="217"/>
      <c r="AB74" s="217"/>
      <c r="AC74" s="217"/>
    </row>
    <row r="75" spans="4:29" ht="15" customHeight="1" x14ac:dyDescent="0.3">
      <c r="D75" s="217"/>
      <c r="E75" s="78" t="s">
        <v>8259</v>
      </c>
      <c r="F75" s="216" t="s">
        <v>8269</v>
      </c>
      <c r="G75" s="197" t="s">
        <v>8264</v>
      </c>
      <c r="H75" s="199">
        <v>8.4000000000000005E-2</v>
      </c>
      <c r="J75" s="196"/>
      <c r="K75" s="197"/>
      <c r="L75" s="197"/>
      <c r="M75" s="217"/>
      <c r="N75" s="217"/>
      <c r="O75" s="217"/>
      <c r="P75" s="217"/>
      <c r="Q75" s="217"/>
      <c r="R75" s="217"/>
      <c r="S75" s="217"/>
      <c r="T75" s="217"/>
      <c r="U75" s="217"/>
      <c r="V75" s="217"/>
      <c r="W75" s="217"/>
      <c r="X75" s="217"/>
      <c r="Y75" s="217"/>
      <c r="Z75" s="217"/>
      <c r="AA75" s="217"/>
      <c r="AB75" s="217"/>
      <c r="AC75" s="217"/>
    </row>
    <row r="76" spans="4:29" ht="15" customHeight="1" x14ac:dyDescent="0.3">
      <c r="D76" s="217"/>
      <c r="E76" s="78" t="s">
        <v>8259</v>
      </c>
      <c r="F76" s="216" t="s">
        <v>8269</v>
      </c>
      <c r="G76" s="197" t="s">
        <v>8265</v>
      </c>
      <c r="H76" s="199">
        <v>0.1043</v>
      </c>
      <c r="J76" s="196"/>
      <c r="K76" s="197"/>
      <c r="L76" s="197"/>
      <c r="M76" s="217"/>
      <c r="N76" s="217"/>
      <c r="O76" s="217"/>
      <c r="P76" s="217"/>
      <c r="Q76" s="217"/>
      <c r="R76" s="217"/>
      <c r="S76" s="217"/>
      <c r="T76" s="217"/>
      <c r="U76" s="217"/>
      <c r="V76" s="217"/>
      <c r="W76" s="217"/>
      <c r="X76" s="217"/>
      <c r="Y76" s="217"/>
      <c r="Z76" s="217"/>
      <c r="AA76" s="217"/>
      <c r="AB76" s="217"/>
      <c r="AC76" s="217"/>
    </row>
    <row r="77" spans="4:29" ht="15" customHeight="1" x14ac:dyDescent="0.3">
      <c r="D77" s="217"/>
      <c r="E77" s="217"/>
      <c r="F77" s="217"/>
      <c r="G77" s="217"/>
      <c r="H77" s="217"/>
      <c r="I77" s="217"/>
      <c r="J77" s="217"/>
      <c r="K77" s="217"/>
      <c r="L77" s="217"/>
      <c r="M77" s="217"/>
      <c r="N77" s="217"/>
      <c r="O77" s="217"/>
      <c r="P77" s="217"/>
      <c r="Q77" s="217"/>
      <c r="R77" s="217"/>
      <c r="S77" s="217"/>
      <c r="T77" s="217"/>
      <c r="U77" s="217"/>
      <c r="V77" s="217"/>
      <c r="W77" s="217"/>
      <c r="X77" s="217"/>
      <c r="Y77" s="217"/>
      <c r="Z77" s="217"/>
      <c r="AA77" s="217"/>
      <c r="AB77" s="217"/>
      <c r="AC77" s="217"/>
    </row>
    <row r="78" spans="4:29" ht="15" customHeight="1" x14ac:dyDescent="0.3">
      <c r="D78" s="217"/>
      <c r="E78" s="217"/>
      <c r="F78" s="217"/>
      <c r="G78" s="217"/>
      <c r="H78" s="217"/>
      <c r="I78" s="217"/>
      <c r="J78" s="217"/>
      <c r="K78" s="217"/>
      <c r="L78" s="217"/>
      <c r="M78" s="217"/>
      <c r="N78" s="217"/>
      <c r="O78" s="217"/>
      <c r="P78" s="217"/>
      <c r="Q78" s="217"/>
      <c r="R78" s="217"/>
      <c r="S78" s="217"/>
      <c r="T78" s="217"/>
      <c r="U78" s="217"/>
      <c r="V78" s="217"/>
      <c r="W78" s="217"/>
      <c r="X78" s="217"/>
      <c r="Y78" s="217"/>
      <c r="Z78" s="217"/>
      <c r="AA78" s="217"/>
      <c r="AB78" s="217"/>
      <c r="AC78" s="217"/>
    </row>
    <row r="79" spans="4:29" ht="15" customHeight="1" x14ac:dyDescent="0.3">
      <c r="D79" s="217"/>
      <c r="E79" s="217"/>
      <c r="F79" s="217"/>
      <c r="G79" s="217"/>
      <c r="H79" s="217"/>
      <c r="I79" s="217"/>
      <c r="J79" s="217"/>
      <c r="K79" s="217"/>
      <c r="L79" s="217"/>
      <c r="M79" s="217"/>
      <c r="N79" s="217"/>
      <c r="O79" s="217"/>
      <c r="P79" s="217"/>
      <c r="Q79" s="217"/>
      <c r="R79" s="217"/>
      <c r="S79" s="217"/>
      <c r="T79" s="217"/>
      <c r="U79" s="217"/>
      <c r="V79" s="217"/>
      <c r="W79" s="217"/>
      <c r="X79" s="217"/>
      <c r="Y79" s="217"/>
      <c r="Z79" s="217"/>
      <c r="AA79" s="217"/>
      <c r="AB79" s="217"/>
      <c r="AC79" s="217"/>
    </row>
    <row r="80" spans="4:29" ht="15" customHeight="1" x14ac:dyDescent="0.3">
      <c r="D80" s="217"/>
      <c r="E80" s="217"/>
      <c r="F80" s="217"/>
      <c r="G80" s="217"/>
      <c r="H80" s="217"/>
      <c r="I80" s="217"/>
      <c r="J80" s="217"/>
      <c r="K80" s="217"/>
      <c r="L80" s="217"/>
      <c r="M80" s="217"/>
      <c r="N80" s="217"/>
      <c r="O80" s="217"/>
      <c r="P80" s="217"/>
      <c r="Q80" s="217"/>
      <c r="R80" s="217"/>
      <c r="S80" s="217"/>
      <c r="T80" s="217"/>
      <c r="U80" s="217"/>
      <c r="V80" s="217"/>
      <c r="W80" s="217"/>
      <c r="X80" s="217"/>
      <c r="Y80" s="217"/>
      <c r="Z80" s="217"/>
      <c r="AA80" s="217"/>
      <c r="AB80" s="217"/>
      <c r="AC80" s="217"/>
    </row>
    <row r="81" spans="4:29" ht="15" customHeight="1" x14ac:dyDescent="0.3">
      <c r="D81" s="217"/>
      <c r="E81" s="217"/>
      <c r="F81" s="217"/>
      <c r="G81" s="217"/>
      <c r="H81" s="217"/>
      <c r="I81" s="217"/>
      <c r="J81" s="217"/>
      <c r="K81" s="217"/>
      <c r="L81" s="217"/>
      <c r="M81" s="217"/>
      <c r="N81" s="217"/>
      <c r="O81" s="217"/>
      <c r="P81" s="217"/>
      <c r="Q81" s="217"/>
      <c r="R81" s="217"/>
      <c r="S81" s="217"/>
      <c r="T81" s="217"/>
      <c r="U81" s="217"/>
      <c r="V81" s="217"/>
      <c r="W81" s="217"/>
      <c r="X81" s="217"/>
      <c r="Y81" s="217"/>
      <c r="Z81" s="217"/>
      <c r="AA81" s="217"/>
      <c r="AB81" s="217"/>
      <c r="AC81" s="217"/>
    </row>
    <row r="82" spans="4:29" ht="15" customHeight="1" x14ac:dyDescent="0.3">
      <c r="D82" s="217"/>
      <c r="E82" s="217"/>
      <c r="F82" s="217"/>
      <c r="G82" s="217"/>
      <c r="H82" s="217"/>
      <c r="I82" s="217"/>
      <c r="J82" s="217"/>
      <c r="K82" s="217"/>
      <c r="L82" s="217"/>
      <c r="M82" s="217"/>
      <c r="N82" s="217"/>
      <c r="O82" s="217"/>
      <c r="P82" s="217"/>
      <c r="Q82" s="217"/>
      <c r="R82" s="217"/>
      <c r="S82" s="217"/>
      <c r="T82" s="217"/>
      <c r="U82" s="217"/>
      <c r="V82" s="217"/>
      <c r="W82" s="217"/>
      <c r="X82" s="217"/>
      <c r="Y82" s="217"/>
      <c r="Z82" s="217"/>
      <c r="AA82" s="217"/>
      <c r="AB82" s="217"/>
      <c r="AC82" s="217"/>
    </row>
    <row r="83" spans="4:29" ht="15" customHeight="1" x14ac:dyDescent="0.3">
      <c r="D83" s="217"/>
      <c r="E83" s="217"/>
      <c r="F83" s="217"/>
      <c r="G83" s="217"/>
      <c r="H83" s="217"/>
      <c r="I83" s="217"/>
      <c r="J83" s="217"/>
      <c r="K83" s="217"/>
      <c r="L83" s="217"/>
      <c r="M83" s="217"/>
      <c r="N83" s="217"/>
      <c r="O83" s="217"/>
      <c r="P83" s="217"/>
      <c r="Q83" s="217"/>
      <c r="R83" s="217"/>
      <c r="S83" s="217"/>
      <c r="T83" s="217"/>
      <c r="U83" s="217"/>
      <c r="V83" s="217"/>
      <c r="W83" s="217"/>
      <c r="X83" s="217"/>
      <c r="Y83" s="217"/>
      <c r="Z83" s="217"/>
      <c r="AA83" s="217"/>
      <c r="AB83" s="217"/>
      <c r="AC83" s="217"/>
    </row>
    <row r="84" spans="4:29" ht="15" customHeight="1" x14ac:dyDescent="0.3">
      <c r="D84" s="217"/>
      <c r="E84" s="217"/>
      <c r="F84" s="217"/>
      <c r="G84" s="217"/>
      <c r="H84" s="217"/>
      <c r="I84" s="217"/>
      <c r="J84" s="217"/>
      <c r="K84" s="217"/>
      <c r="L84" s="217"/>
      <c r="M84" s="217"/>
      <c r="N84" s="217"/>
      <c r="O84" s="217"/>
      <c r="P84" s="217"/>
      <c r="Q84" s="217"/>
      <c r="R84" s="217"/>
      <c r="S84" s="217"/>
      <c r="T84" s="217"/>
      <c r="U84" s="217"/>
      <c r="V84" s="217"/>
      <c r="W84" s="217"/>
      <c r="X84" s="217"/>
      <c r="Y84" s="217"/>
      <c r="Z84" s="217"/>
      <c r="AA84" s="217"/>
      <c r="AB84" s="217"/>
      <c r="AC84" s="217"/>
    </row>
    <row r="85" spans="4:29" ht="15" customHeight="1" x14ac:dyDescent="0.3">
      <c r="D85" s="217"/>
      <c r="E85" s="217"/>
      <c r="F85" s="217"/>
      <c r="G85" s="217"/>
      <c r="H85" s="217"/>
      <c r="I85" s="217"/>
      <c r="J85" s="217"/>
      <c r="K85" s="217"/>
      <c r="L85" s="217"/>
      <c r="M85" s="217"/>
      <c r="N85" s="217"/>
      <c r="O85" s="217"/>
      <c r="P85" s="217"/>
      <c r="Q85" s="217"/>
      <c r="R85" s="217"/>
      <c r="S85" s="217"/>
      <c r="T85" s="217"/>
      <c r="U85" s="217"/>
      <c r="V85" s="217"/>
      <c r="W85" s="217"/>
      <c r="X85" s="217"/>
      <c r="Y85" s="217"/>
      <c r="Z85" s="217"/>
      <c r="AA85" s="217"/>
      <c r="AB85" s="217"/>
      <c r="AC85" s="217"/>
    </row>
    <row r="86" spans="4:29" ht="15" customHeight="1" x14ac:dyDescent="0.3">
      <c r="D86" s="217"/>
      <c r="E86" s="217"/>
      <c r="F86" s="217"/>
      <c r="G86" s="217"/>
      <c r="H86" s="217"/>
      <c r="I86" s="217"/>
      <c r="J86" s="217"/>
      <c r="K86" s="217"/>
      <c r="L86" s="217"/>
      <c r="M86" s="217"/>
      <c r="N86" s="217"/>
      <c r="O86" s="217"/>
      <c r="P86" s="217"/>
      <c r="Q86" s="217"/>
      <c r="R86" s="217"/>
      <c r="S86" s="217"/>
      <c r="T86" s="217"/>
      <c r="U86" s="217"/>
      <c r="V86" s="217"/>
      <c r="W86" s="217"/>
      <c r="X86" s="217"/>
      <c r="Y86" s="217"/>
      <c r="Z86" s="217"/>
      <c r="AA86" s="217"/>
      <c r="AB86" s="217"/>
      <c r="AC86" s="217"/>
    </row>
    <row r="87" spans="4:29" ht="15" customHeight="1" x14ac:dyDescent="0.3">
      <c r="D87" s="217"/>
      <c r="E87" s="217"/>
      <c r="F87" s="217"/>
      <c r="G87" s="217"/>
      <c r="H87" s="217"/>
      <c r="I87" s="217"/>
      <c r="J87" s="217"/>
      <c r="K87" s="217"/>
      <c r="L87" s="217"/>
      <c r="M87" s="217"/>
      <c r="N87" s="217"/>
      <c r="O87" s="217"/>
      <c r="P87" s="217"/>
      <c r="Q87" s="217"/>
      <c r="R87" s="217"/>
      <c r="S87" s="217"/>
      <c r="T87" s="217"/>
      <c r="U87" s="217"/>
      <c r="V87" s="217"/>
      <c r="W87" s="217"/>
      <c r="X87" s="217"/>
      <c r="Y87" s="217"/>
      <c r="Z87" s="217"/>
      <c r="AA87" s="217"/>
      <c r="AB87" s="217"/>
      <c r="AC87" s="217"/>
    </row>
    <row r="88" spans="4:29" ht="15" customHeight="1" x14ac:dyDescent="0.3">
      <c r="D88" s="217"/>
      <c r="E88" s="217"/>
      <c r="F88" s="217"/>
      <c r="G88" s="217"/>
      <c r="H88" s="217"/>
      <c r="I88" s="217"/>
      <c r="J88" s="217"/>
      <c r="K88" s="217"/>
      <c r="L88" s="217"/>
      <c r="M88" s="217"/>
      <c r="N88" s="217"/>
      <c r="O88" s="217"/>
      <c r="P88" s="217"/>
      <c r="Q88" s="217"/>
      <c r="R88" s="217"/>
      <c r="S88" s="217"/>
      <c r="T88" s="217"/>
      <c r="U88" s="217"/>
      <c r="V88" s="217"/>
      <c r="W88" s="217"/>
      <c r="X88" s="217"/>
      <c r="Y88" s="217"/>
      <c r="Z88" s="217"/>
      <c r="AA88" s="217"/>
      <c r="AB88" s="217"/>
      <c r="AC88" s="217"/>
    </row>
    <row r="89" spans="4:29" ht="15" customHeight="1" x14ac:dyDescent="0.3">
      <c r="D89" s="217"/>
      <c r="E89" s="217"/>
      <c r="F89" s="217"/>
      <c r="G89" s="217"/>
      <c r="H89" s="217"/>
      <c r="I89" s="217"/>
      <c r="J89" s="217"/>
      <c r="K89" s="217"/>
      <c r="L89" s="217"/>
      <c r="M89" s="217"/>
      <c r="N89" s="217"/>
      <c r="O89" s="217"/>
      <c r="P89" s="217"/>
      <c r="Q89" s="217"/>
      <c r="R89" s="217"/>
      <c r="S89" s="217"/>
      <c r="T89" s="217"/>
      <c r="U89" s="217"/>
      <c r="V89" s="217"/>
      <c r="W89" s="217"/>
      <c r="X89" s="217"/>
      <c r="Y89" s="217"/>
      <c r="Z89" s="217"/>
      <c r="AA89" s="217"/>
      <c r="AB89" s="217"/>
      <c r="AC89" s="217"/>
    </row>
    <row r="90" spans="4:29" ht="15" customHeight="1" x14ac:dyDescent="0.3">
      <c r="D90" s="217"/>
      <c r="E90" s="217"/>
      <c r="F90" s="217"/>
      <c r="G90" s="217"/>
      <c r="H90" s="217"/>
      <c r="I90" s="217"/>
      <c r="J90" s="217"/>
      <c r="K90" s="217"/>
      <c r="L90" s="217"/>
      <c r="M90" s="217"/>
      <c r="N90" s="217"/>
      <c r="O90" s="217"/>
      <c r="P90" s="217"/>
      <c r="Q90" s="217"/>
      <c r="R90" s="217"/>
      <c r="S90" s="217"/>
      <c r="T90" s="217"/>
      <c r="U90" s="217"/>
      <c r="V90" s="217"/>
      <c r="W90" s="217"/>
      <c r="X90" s="217"/>
      <c r="Y90" s="217"/>
      <c r="Z90" s="217"/>
      <c r="AA90" s="217"/>
      <c r="AB90" s="217"/>
      <c r="AC90" s="217"/>
    </row>
    <row r="91" spans="4:29" ht="15" customHeight="1" x14ac:dyDescent="0.3">
      <c r="D91" s="217"/>
      <c r="E91" s="217"/>
      <c r="F91" s="217"/>
      <c r="G91" s="217"/>
      <c r="H91" s="217"/>
      <c r="I91" s="217"/>
      <c r="J91" s="217"/>
      <c r="K91" s="217"/>
      <c r="L91" s="217"/>
      <c r="M91" s="217"/>
      <c r="N91" s="217"/>
      <c r="O91" s="217"/>
      <c r="P91" s="217"/>
      <c r="Q91" s="217"/>
      <c r="R91" s="217"/>
      <c r="S91" s="217"/>
      <c r="T91" s="217"/>
      <c r="U91" s="217"/>
      <c r="V91" s="217"/>
      <c r="W91" s="217"/>
      <c r="X91" s="217"/>
      <c r="Y91" s="217"/>
      <c r="Z91" s="217"/>
      <c r="AA91" s="217"/>
      <c r="AB91" s="217"/>
      <c r="AC91" s="217"/>
    </row>
    <row r="92" spans="4:29" ht="15" customHeight="1" x14ac:dyDescent="0.3">
      <c r="D92" s="217"/>
      <c r="E92" s="217"/>
      <c r="F92" s="217"/>
      <c r="G92" s="217"/>
      <c r="H92" s="217"/>
      <c r="I92" s="217"/>
      <c r="J92" s="217"/>
      <c r="K92" s="217"/>
      <c r="L92" s="217"/>
      <c r="M92" s="217"/>
      <c r="N92" s="217"/>
      <c r="O92" s="217"/>
      <c r="P92" s="217"/>
      <c r="Q92" s="217"/>
      <c r="R92" s="217"/>
      <c r="S92" s="217"/>
      <c r="T92" s="217"/>
      <c r="U92" s="217"/>
      <c r="V92" s="217"/>
      <c r="W92" s="217"/>
      <c r="X92" s="217"/>
      <c r="Y92" s="217"/>
      <c r="Z92" s="217"/>
      <c r="AA92" s="217"/>
      <c r="AB92" s="217"/>
      <c r="AC92" s="217"/>
    </row>
    <row r="93" spans="4:29" ht="15" customHeight="1" x14ac:dyDescent="0.3">
      <c r="D93" s="217"/>
      <c r="E93" s="217"/>
      <c r="F93" s="217"/>
      <c r="G93" s="217"/>
      <c r="H93" s="217"/>
      <c r="I93" s="217"/>
      <c r="J93" s="217"/>
      <c r="K93" s="217"/>
      <c r="L93" s="217"/>
      <c r="M93" s="217"/>
      <c r="N93" s="217"/>
      <c r="O93" s="217"/>
      <c r="P93" s="217"/>
      <c r="Q93" s="217"/>
      <c r="R93" s="217"/>
      <c r="S93" s="217"/>
      <c r="T93" s="217"/>
      <c r="U93" s="217"/>
      <c r="V93" s="217"/>
      <c r="W93" s="217"/>
      <c r="X93" s="217"/>
      <c r="Y93" s="217"/>
      <c r="Z93" s="217"/>
      <c r="AA93" s="217"/>
      <c r="AB93" s="217"/>
      <c r="AC93" s="217"/>
    </row>
    <row r="94" spans="4:29" ht="15" customHeight="1" x14ac:dyDescent="0.3">
      <c r="D94" s="217"/>
      <c r="E94" s="217"/>
      <c r="F94" s="217"/>
      <c r="G94" s="217"/>
      <c r="H94" s="217"/>
      <c r="I94" s="217"/>
      <c r="J94" s="217"/>
      <c r="K94" s="217"/>
      <c r="L94" s="217"/>
      <c r="M94" s="217"/>
      <c r="N94" s="217"/>
      <c r="O94" s="217"/>
      <c r="P94" s="217"/>
      <c r="Q94" s="217"/>
      <c r="R94" s="217"/>
      <c r="S94" s="217"/>
      <c r="T94" s="217"/>
      <c r="U94" s="217"/>
      <c r="V94" s="217"/>
      <c r="W94" s="217"/>
      <c r="X94" s="217"/>
      <c r="Y94" s="217"/>
      <c r="Z94" s="217"/>
      <c r="AA94" s="217"/>
      <c r="AB94" s="217"/>
      <c r="AC94" s="217"/>
    </row>
    <row r="95" spans="4:29" ht="15" customHeight="1" x14ac:dyDescent="0.3">
      <c r="D95" s="217"/>
      <c r="E95" s="217"/>
      <c r="F95" s="217"/>
      <c r="G95" s="217"/>
      <c r="H95" s="217"/>
      <c r="I95" s="217"/>
      <c r="J95" s="217"/>
      <c r="K95" s="217"/>
      <c r="L95" s="217"/>
      <c r="M95" s="217"/>
      <c r="N95" s="217"/>
      <c r="O95" s="217"/>
      <c r="P95" s="217"/>
      <c r="Q95" s="217"/>
      <c r="R95" s="217"/>
      <c r="S95" s="217"/>
      <c r="T95" s="217"/>
      <c r="U95" s="217"/>
      <c r="V95" s="217"/>
      <c r="W95" s="217"/>
      <c r="X95" s="217"/>
      <c r="Y95" s="217"/>
      <c r="Z95" s="217"/>
      <c r="AA95" s="217"/>
      <c r="AB95" s="217"/>
      <c r="AC95" s="217"/>
    </row>
    <row r="96" spans="4:29" ht="15" customHeight="1" x14ac:dyDescent="0.3">
      <c r="D96" s="217"/>
      <c r="E96" s="217"/>
      <c r="F96" s="217"/>
      <c r="G96" s="217"/>
      <c r="H96" s="217"/>
      <c r="I96" s="217"/>
      <c r="J96" s="217"/>
      <c r="K96" s="217"/>
      <c r="L96" s="217"/>
      <c r="M96" s="217"/>
      <c r="N96" s="217"/>
      <c r="O96" s="217"/>
      <c r="P96" s="217"/>
      <c r="Q96" s="217"/>
      <c r="R96" s="217"/>
      <c r="S96" s="217"/>
      <c r="T96" s="217"/>
      <c r="U96" s="217"/>
      <c r="V96" s="217"/>
      <c r="W96" s="217"/>
      <c r="X96" s="217"/>
      <c r="Y96" s="217"/>
      <c r="Z96" s="217"/>
      <c r="AA96" s="217"/>
      <c r="AB96" s="217"/>
      <c r="AC96" s="217"/>
    </row>
    <row r="97" spans="4:29" ht="15" customHeight="1" x14ac:dyDescent="0.3">
      <c r="D97" s="217"/>
      <c r="E97" s="217"/>
      <c r="F97" s="217"/>
      <c r="G97" s="217"/>
      <c r="H97" s="217"/>
      <c r="I97" s="217"/>
      <c r="J97" s="217"/>
      <c r="K97" s="217"/>
      <c r="L97" s="217"/>
      <c r="M97" s="217"/>
      <c r="N97" s="217"/>
      <c r="O97" s="217"/>
      <c r="P97" s="217"/>
      <c r="Q97" s="217"/>
      <c r="R97" s="217"/>
      <c r="S97" s="217"/>
      <c r="T97" s="217"/>
      <c r="U97" s="217"/>
      <c r="V97" s="217"/>
      <c r="W97" s="217"/>
      <c r="X97" s="217"/>
      <c r="Y97" s="217"/>
      <c r="Z97" s="217"/>
      <c r="AA97" s="217"/>
      <c r="AB97" s="217"/>
      <c r="AC97" s="217"/>
    </row>
    <row r="98" spans="4:29" ht="15" customHeight="1" x14ac:dyDescent="0.3">
      <c r="D98" s="217"/>
      <c r="E98" s="217"/>
      <c r="F98" s="217"/>
      <c r="G98" s="217"/>
      <c r="H98" s="217"/>
      <c r="I98" s="217"/>
      <c r="J98" s="217"/>
      <c r="K98" s="217"/>
      <c r="L98" s="217"/>
      <c r="M98" s="217"/>
      <c r="N98" s="217"/>
      <c r="O98" s="217"/>
      <c r="P98" s="217"/>
      <c r="Q98" s="217"/>
      <c r="R98" s="217"/>
      <c r="S98" s="217"/>
      <c r="T98" s="217"/>
      <c r="U98" s="217"/>
      <c r="V98" s="217"/>
      <c r="W98" s="217"/>
      <c r="X98" s="217"/>
      <c r="Y98" s="217"/>
      <c r="Z98" s="217"/>
      <c r="AA98" s="217"/>
      <c r="AB98" s="217"/>
      <c r="AC98" s="217"/>
    </row>
    <row r="99" spans="4:29" ht="15" customHeight="1" x14ac:dyDescent="0.3">
      <c r="D99" s="217"/>
      <c r="E99" s="217"/>
      <c r="F99" s="217"/>
      <c r="G99" s="217"/>
      <c r="H99" s="217"/>
      <c r="I99" s="217"/>
      <c r="J99" s="217"/>
      <c r="K99" s="217"/>
      <c r="L99" s="217"/>
      <c r="M99" s="217"/>
      <c r="N99" s="217"/>
      <c r="O99" s="217"/>
      <c r="P99" s="217"/>
      <c r="Q99" s="217"/>
      <c r="R99" s="217"/>
      <c r="S99" s="217"/>
      <c r="T99" s="217"/>
      <c r="U99" s="217"/>
      <c r="V99" s="217"/>
      <c r="W99" s="217"/>
      <c r="X99" s="217"/>
      <c r="Y99" s="217"/>
      <c r="Z99" s="217"/>
      <c r="AA99" s="217"/>
      <c r="AB99" s="217"/>
      <c r="AC99" s="217"/>
    </row>
    <row r="100" spans="4:29" ht="15" customHeight="1" x14ac:dyDescent="0.3">
      <c r="D100" s="217"/>
      <c r="E100" s="217"/>
      <c r="F100" s="217"/>
      <c r="G100" s="217"/>
      <c r="H100" s="217"/>
      <c r="I100" s="217"/>
      <c r="J100" s="217"/>
      <c r="K100" s="217"/>
      <c r="L100" s="217"/>
      <c r="M100" s="217"/>
      <c r="N100" s="217"/>
      <c r="O100" s="217"/>
      <c r="P100" s="217"/>
      <c r="Q100" s="217"/>
      <c r="R100" s="217"/>
      <c r="S100" s="217"/>
      <c r="T100" s="217"/>
      <c r="U100" s="217"/>
      <c r="V100" s="217"/>
      <c r="W100" s="217"/>
      <c r="X100" s="217"/>
      <c r="Y100" s="217"/>
      <c r="Z100" s="217"/>
      <c r="AA100" s="217"/>
      <c r="AB100" s="217"/>
      <c r="AC100" s="217"/>
    </row>
    <row r="101" spans="4:29" ht="15" customHeight="1" x14ac:dyDescent="0.3">
      <c r="D101" s="217"/>
      <c r="E101" s="217"/>
      <c r="F101" s="217"/>
      <c r="G101" s="217"/>
      <c r="H101" s="217"/>
      <c r="I101" s="217"/>
      <c r="J101" s="217"/>
      <c r="K101" s="217"/>
      <c r="L101" s="217"/>
      <c r="M101" s="217"/>
      <c r="N101" s="217"/>
      <c r="O101" s="217"/>
      <c r="P101" s="217"/>
      <c r="Q101" s="217"/>
      <c r="R101" s="217"/>
      <c r="S101" s="217"/>
      <c r="T101" s="217"/>
      <c r="U101" s="217"/>
      <c r="V101" s="217"/>
      <c r="W101" s="217"/>
      <c r="X101" s="217"/>
      <c r="Y101" s="217"/>
      <c r="Z101" s="217"/>
      <c r="AA101" s="217"/>
      <c r="AB101" s="217"/>
      <c r="AC101" s="217"/>
    </row>
    <row r="102" spans="4:29" ht="15" customHeight="1" x14ac:dyDescent="0.3">
      <c r="D102" s="217"/>
      <c r="E102" s="217"/>
      <c r="F102" s="217"/>
      <c r="G102" s="217"/>
      <c r="H102" s="217"/>
      <c r="I102" s="217"/>
      <c r="J102" s="217"/>
      <c r="K102" s="217"/>
      <c r="L102" s="217"/>
      <c r="M102" s="217"/>
      <c r="N102" s="217"/>
      <c r="O102" s="217"/>
      <c r="P102" s="217"/>
      <c r="Q102" s="217"/>
      <c r="R102" s="217"/>
      <c r="S102" s="217"/>
      <c r="T102" s="217"/>
      <c r="U102" s="217"/>
      <c r="V102" s="217"/>
      <c r="W102" s="217"/>
      <c r="X102" s="217"/>
      <c r="Y102" s="217"/>
      <c r="Z102" s="217"/>
      <c r="AA102" s="217"/>
      <c r="AB102" s="217"/>
      <c r="AC102" s="217"/>
    </row>
    <row r="103" spans="4:29" ht="15" customHeight="1" x14ac:dyDescent="0.3">
      <c r="D103" s="217"/>
      <c r="E103" s="217"/>
      <c r="F103" s="217"/>
      <c r="G103" s="217"/>
      <c r="H103" s="217"/>
      <c r="I103" s="217"/>
      <c r="J103" s="217"/>
      <c r="K103" s="217"/>
      <c r="L103" s="217"/>
      <c r="M103" s="217"/>
      <c r="N103" s="217"/>
      <c r="O103" s="217"/>
      <c r="P103" s="217"/>
      <c r="Q103" s="217"/>
      <c r="R103" s="217"/>
      <c r="S103" s="217"/>
      <c r="T103" s="217"/>
      <c r="U103" s="217"/>
      <c r="V103" s="217"/>
      <c r="W103" s="217"/>
      <c r="X103" s="217"/>
      <c r="Y103" s="217"/>
      <c r="Z103" s="217"/>
      <c r="AA103" s="217"/>
      <c r="AB103" s="217"/>
      <c r="AC103" s="217"/>
    </row>
    <row r="104" spans="4:29" ht="15" customHeight="1" x14ac:dyDescent="0.3">
      <c r="D104" s="217"/>
      <c r="E104" s="217"/>
      <c r="F104" s="217"/>
      <c r="G104" s="217"/>
      <c r="H104" s="217"/>
      <c r="I104" s="217"/>
      <c r="J104" s="217"/>
      <c r="K104" s="217"/>
      <c r="L104" s="217"/>
      <c r="M104" s="217"/>
      <c r="N104" s="217"/>
      <c r="O104" s="217"/>
      <c r="P104" s="217"/>
      <c r="Q104" s="217"/>
      <c r="R104" s="217"/>
      <c r="S104" s="217"/>
      <c r="T104" s="217"/>
      <c r="U104" s="217"/>
      <c r="V104" s="217"/>
      <c r="W104" s="217"/>
      <c r="X104" s="217"/>
      <c r="Y104" s="217"/>
      <c r="Z104" s="217"/>
      <c r="AA104" s="217"/>
      <c r="AB104" s="217"/>
      <c r="AC104" s="217"/>
    </row>
    <row r="105" spans="4:29" ht="15" customHeight="1" x14ac:dyDescent="0.3">
      <c r="D105" s="217"/>
      <c r="E105" s="217"/>
      <c r="F105" s="217"/>
      <c r="G105" s="217"/>
      <c r="H105" s="217"/>
      <c r="I105" s="217"/>
      <c r="J105" s="217"/>
      <c r="K105" s="217"/>
      <c r="L105" s="217"/>
      <c r="M105" s="217"/>
      <c r="N105" s="217"/>
      <c r="O105" s="217"/>
      <c r="P105" s="217"/>
      <c r="Q105" s="217"/>
      <c r="R105" s="217"/>
      <c r="S105" s="217"/>
      <c r="T105" s="217"/>
      <c r="U105" s="217"/>
      <c r="V105" s="217"/>
      <c r="W105" s="217"/>
      <c r="X105" s="217"/>
      <c r="Y105" s="217"/>
      <c r="Z105" s="217"/>
      <c r="AA105" s="217"/>
      <c r="AB105" s="217"/>
      <c r="AC105" s="217"/>
    </row>
    <row r="106" spans="4:29" ht="15" customHeight="1" x14ac:dyDescent="0.3">
      <c r="D106" s="217"/>
      <c r="E106" s="217"/>
      <c r="F106" s="217"/>
      <c r="G106" s="217"/>
      <c r="H106" s="217"/>
      <c r="I106" s="217"/>
      <c r="J106" s="217"/>
      <c r="K106" s="217"/>
      <c r="L106" s="217"/>
      <c r="M106" s="217"/>
      <c r="N106" s="217"/>
      <c r="O106" s="217"/>
      <c r="P106" s="217"/>
      <c r="Q106" s="217"/>
      <c r="R106" s="217"/>
      <c r="S106" s="217"/>
      <c r="T106" s="217"/>
      <c r="U106" s="217"/>
      <c r="V106" s="217"/>
      <c r="W106" s="217"/>
      <c r="X106" s="217"/>
      <c r="Y106" s="217"/>
      <c r="Z106" s="217"/>
      <c r="AA106" s="217"/>
      <c r="AB106" s="217"/>
      <c r="AC106" s="217"/>
    </row>
    <row r="107" spans="4:29" ht="15" customHeight="1" x14ac:dyDescent="0.3">
      <c r="D107" s="217"/>
      <c r="E107" s="217"/>
      <c r="F107" s="217"/>
      <c r="G107" s="217"/>
      <c r="H107" s="217"/>
      <c r="I107" s="217"/>
      <c r="J107" s="217"/>
      <c r="K107" s="217"/>
      <c r="L107" s="217"/>
      <c r="M107" s="217"/>
      <c r="N107" s="217"/>
      <c r="O107" s="217"/>
      <c r="P107" s="217"/>
      <c r="Q107" s="217"/>
      <c r="R107" s="217"/>
      <c r="S107" s="217"/>
      <c r="T107" s="217"/>
      <c r="U107" s="217"/>
      <c r="V107" s="217"/>
      <c r="W107" s="217"/>
      <c r="X107" s="217"/>
      <c r="Y107" s="217"/>
      <c r="Z107" s="217"/>
      <c r="AA107" s="217"/>
      <c r="AB107" s="217"/>
      <c r="AC107" s="217"/>
    </row>
    <row r="108" spans="4:29" ht="15" customHeight="1" x14ac:dyDescent="0.3">
      <c r="D108" s="217"/>
      <c r="E108" s="217"/>
      <c r="F108" s="217"/>
      <c r="G108" s="217"/>
      <c r="H108" s="217"/>
      <c r="I108" s="217"/>
      <c r="J108" s="217"/>
      <c r="K108" s="217"/>
      <c r="L108" s="217"/>
      <c r="M108" s="217"/>
      <c r="N108" s="217"/>
      <c r="O108" s="217"/>
      <c r="P108" s="217"/>
      <c r="Q108" s="217"/>
      <c r="R108" s="217"/>
      <c r="S108" s="217"/>
      <c r="T108" s="217"/>
      <c r="U108" s="217"/>
      <c r="V108" s="217"/>
      <c r="W108" s="217"/>
      <c r="X108" s="217"/>
      <c r="Y108" s="217"/>
      <c r="Z108" s="217"/>
      <c r="AA108" s="217"/>
      <c r="AB108" s="217"/>
      <c r="AC108" s="217"/>
    </row>
    <row r="109" spans="4:29" ht="15" customHeight="1" x14ac:dyDescent="0.3">
      <c r="D109" s="217"/>
      <c r="E109" s="217"/>
      <c r="F109" s="217"/>
      <c r="G109" s="217"/>
      <c r="H109" s="217"/>
      <c r="I109" s="217"/>
      <c r="J109" s="217"/>
      <c r="K109" s="217"/>
      <c r="L109" s="217"/>
      <c r="M109" s="217"/>
      <c r="N109" s="217"/>
      <c r="O109" s="217"/>
      <c r="P109" s="217"/>
      <c r="Q109" s="217"/>
      <c r="R109" s="217"/>
      <c r="S109" s="217"/>
      <c r="T109" s="217"/>
      <c r="U109" s="217"/>
      <c r="V109" s="217"/>
      <c r="W109" s="217"/>
      <c r="X109" s="217"/>
      <c r="Y109" s="217"/>
      <c r="Z109" s="217"/>
      <c r="AA109" s="217"/>
      <c r="AB109" s="217"/>
      <c r="AC109" s="217"/>
    </row>
    <row r="110" spans="4:29" ht="15" customHeight="1" x14ac:dyDescent="0.3">
      <c r="D110" s="217"/>
      <c r="E110" s="217"/>
      <c r="F110" s="217"/>
      <c r="G110" s="217"/>
      <c r="H110" s="217"/>
      <c r="I110" s="217"/>
      <c r="J110" s="217"/>
      <c r="K110" s="217"/>
      <c r="L110" s="217"/>
      <c r="M110" s="217"/>
      <c r="N110" s="217"/>
      <c r="O110" s="217"/>
      <c r="P110" s="217"/>
      <c r="Q110" s="217"/>
      <c r="R110" s="217"/>
      <c r="S110" s="217"/>
      <c r="T110" s="217"/>
      <c r="U110" s="217"/>
      <c r="V110" s="217"/>
      <c r="W110" s="217"/>
      <c r="X110" s="217"/>
      <c r="Y110" s="217"/>
      <c r="Z110" s="217"/>
      <c r="AA110" s="217"/>
      <c r="AB110" s="217"/>
      <c r="AC110" s="217"/>
    </row>
    <row r="111" spans="4:29" ht="15" customHeight="1" x14ac:dyDescent="0.3">
      <c r="D111" s="217"/>
      <c r="E111" s="217"/>
      <c r="F111" s="217"/>
      <c r="G111" s="217"/>
      <c r="H111" s="217"/>
      <c r="I111" s="217"/>
      <c r="J111" s="217"/>
      <c r="K111" s="217"/>
      <c r="L111" s="217"/>
      <c r="M111" s="217"/>
      <c r="N111" s="217"/>
      <c r="O111" s="217"/>
      <c r="P111" s="217"/>
      <c r="Q111" s="217"/>
      <c r="R111" s="217"/>
      <c r="S111" s="217"/>
      <c r="T111" s="217"/>
      <c r="U111" s="217"/>
      <c r="V111" s="217"/>
      <c r="W111" s="217"/>
      <c r="X111" s="217"/>
      <c r="Y111" s="217"/>
      <c r="Z111" s="217"/>
      <c r="AA111" s="217"/>
      <c r="AB111" s="217"/>
      <c r="AC111" s="217"/>
    </row>
    <row r="112" spans="4:29" ht="15" customHeight="1" x14ac:dyDescent="0.3">
      <c r="D112" s="217"/>
      <c r="E112" s="217"/>
      <c r="F112" s="217"/>
      <c r="G112" s="217"/>
      <c r="H112" s="217"/>
      <c r="I112" s="217"/>
      <c r="J112" s="217"/>
      <c r="K112" s="217"/>
      <c r="L112" s="217"/>
      <c r="M112" s="217"/>
      <c r="N112" s="217"/>
      <c r="O112" s="217"/>
      <c r="P112" s="217"/>
      <c r="Q112" s="217"/>
      <c r="R112" s="217"/>
      <c r="S112" s="217"/>
      <c r="T112" s="217"/>
      <c r="U112" s="217"/>
      <c r="V112" s="217"/>
      <c r="W112" s="217"/>
      <c r="X112" s="217"/>
      <c r="Y112" s="217"/>
      <c r="Z112" s="217"/>
      <c r="AA112" s="217"/>
      <c r="AB112" s="217"/>
      <c r="AC112" s="217"/>
    </row>
    <row r="113" spans="4:29" ht="15" customHeight="1" x14ac:dyDescent="0.3">
      <c r="D113" s="217"/>
      <c r="E113" s="217"/>
      <c r="F113" s="217"/>
      <c r="G113" s="217"/>
      <c r="H113" s="217"/>
      <c r="I113" s="217"/>
      <c r="J113" s="217"/>
      <c r="K113" s="217"/>
      <c r="L113" s="217"/>
      <c r="M113" s="217"/>
      <c r="N113" s="217"/>
      <c r="O113" s="217"/>
      <c r="P113" s="217"/>
      <c r="Q113" s="217"/>
      <c r="R113" s="217"/>
      <c r="S113" s="217"/>
      <c r="T113" s="217"/>
      <c r="U113" s="217"/>
      <c r="V113" s="217"/>
      <c r="W113" s="217"/>
      <c r="X113" s="217"/>
      <c r="Y113" s="217"/>
      <c r="Z113" s="217"/>
      <c r="AA113" s="217"/>
      <c r="AB113" s="217"/>
      <c r="AC113" s="217"/>
    </row>
    <row r="114" spans="4:29" ht="15" customHeight="1" x14ac:dyDescent="0.3">
      <c r="D114" s="217"/>
      <c r="E114" s="217"/>
      <c r="F114" s="217"/>
      <c r="G114" s="217"/>
      <c r="H114" s="217"/>
      <c r="I114" s="217"/>
      <c r="J114" s="217"/>
      <c r="K114" s="217"/>
      <c r="L114" s="217"/>
      <c r="M114" s="217"/>
      <c r="N114" s="217"/>
      <c r="O114" s="217"/>
      <c r="P114" s="217"/>
      <c r="Q114" s="217"/>
      <c r="R114" s="217"/>
      <c r="S114" s="217"/>
      <c r="T114" s="217"/>
      <c r="U114" s="217"/>
      <c r="V114" s="217"/>
      <c r="W114" s="217"/>
      <c r="X114" s="217"/>
      <c r="Y114" s="217"/>
      <c r="Z114" s="217"/>
      <c r="AA114" s="217"/>
      <c r="AB114" s="217"/>
      <c r="AC114" s="217"/>
    </row>
    <row r="115" spans="4:29" ht="15" customHeight="1" x14ac:dyDescent="0.3">
      <c r="D115" s="217"/>
      <c r="E115" s="217"/>
      <c r="F115" s="217"/>
      <c r="G115" s="217"/>
      <c r="H115" s="217"/>
      <c r="I115" s="217"/>
      <c r="J115" s="217"/>
      <c r="K115" s="217"/>
      <c r="L115" s="217"/>
      <c r="M115" s="217"/>
      <c r="N115" s="217"/>
      <c r="O115" s="217"/>
      <c r="P115" s="217"/>
      <c r="Q115" s="217"/>
      <c r="R115" s="217"/>
      <c r="S115" s="217"/>
      <c r="T115" s="217"/>
      <c r="U115" s="217"/>
      <c r="V115" s="217"/>
      <c r="W115" s="217"/>
      <c r="X115" s="217"/>
      <c r="Y115" s="217"/>
      <c r="Z115" s="217"/>
      <c r="AA115" s="217"/>
      <c r="AB115" s="217"/>
      <c r="AC115" s="217"/>
    </row>
    <row r="116" spans="4:29" ht="15" customHeight="1" x14ac:dyDescent="0.3">
      <c r="D116" s="217"/>
      <c r="E116" s="217"/>
      <c r="F116" s="217"/>
      <c r="G116" s="217"/>
      <c r="H116" s="217"/>
      <c r="I116" s="217"/>
      <c r="J116" s="217"/>
      <c r="K116" s="217"/>
      <c r="L116" s="217"/>
      <c r="M116" s="217"/>
      <c r="N116" s="217"/>
      <c r="O116" s="217"/>
      <c r="P116" s="217"/>
      <c r="Q116" s="217"/>
      <c r="R116" s="217"/>
      <c r="S116" s="217"/>
      <c r="T116" s="217"/>
      <c r="U116" s="217"/>
      <c r="V116" s="217"/>
      <c r="W116" s="217"/>
      <c r="X116" s="217"/>
      <c r="Y116" s="217"/>
      <c r="Z116" s="217"/>
      <c r="AA116" s="217"/>
      <c r="AB116" s="217"/>
      <c r="AC116" s="217"/>
    </row>
    <row r="117" spans="4:29" ht="15" customHeight="1" x14ac:dyDescent="0.3">
      <c r="D117" s="217"/>
      <c r="E117" s="217"/>
      <c r="F117" s="217"/>
      <c r="G117" s="217"/>
      <c r="H117" s="217"/>
      <c r="I117" s="217"/>
      <c r="J117" s="217"/>
      <c r="K117" s="217"/>
      <c r="L117" s="217"/>
      <c r="M117" s="217"/>
      <c r="N117" s="217"/>
      <c r="O117" s="217"/>
      <c r="P117" s="217"/>
      <c r="Q117" s="217"/>
      <c r="R117" s="217"/>
      <c r="S117" s="217"/>
      <c r="T117" s="217"/>
      <c r="U117" s="217"/>
      <c r="V117" s="217"/>
      <c r="W117" s="217"/>
      <c r="X117" s="217"/>
      <c r="Y117" s="217"/>
      <c r="Z117" s="217"/>
      <c r="AA117" s="217"/>
      <c r="AB117" s="217"/>
      <c r="AC117" s="217"/>
    </row>
    <row r="118" spans="4:29" ht="15" customHeight="1" x14ac:dyDescent="0.3">
      <c r="D118" s="217"/>
      <c r="E118" s="217"/>
      <c r="F118" s="217"/>
      <c r="G118" s="217"/>
      <c r="H118" s="217"/>
      <c r="I118" s="217"/>
      <c r="J118" s="217"/>
      <c r="K118" s="217"/>
      <c r="L118" s="217"/>
      <c r="M118" s="217"/>
      <c r="N118" s="217"/>
      <c r="O118" s="217"/>
      <c r="P118" s="217"/>
      <c r="Q118" s="217"/>
      <c r="R118" s="217"/>
      <c r="S118" s="217"/>
      <c r="T118" s="217"/>
      <c r="U118" s="217"/>
      <c r="V118" s="217"/>
      <c r="W118" s="217"/>
      <c r="X118" s="217"/>
      <c r="Y118" s="217"/>
      <c r="Z118" s="217"/>
      <c r="AA118" s="217"/>
      <c r="AB118" s="217"/>
      <c r="AC118" s="217"/>
    </row>
    <row r="119" spans="4:29" ht="15" customHeight="1" x14ac:dyDescent="0.3">
      <c r="D119" s="217"/>
      <c r="E119" s="217"/>
      <c r="F119" s="217"/>
      <c r="G119" s="217"/>
      <c r="H119" s="217"/>
      <c r="I119" s="217"/>
      <c r="J119" s="217"/>
      <c r="K119" s="217"/>
      <c r="L119" s="217"/>
      <c r="M119" s="217"/>
      <c r="N119" s="217"/>
      <c r="O119" s="217"/>
      <c r="P119" s="217"/>
      <c r="Q119" s="217"/>
      <c r="R119" s="217"/>
      <c r="S119" s="217"/>
      <c r="T119" s="217"/>
      <c r="U119" s="217"/>
      <c r="V119" s="217"/>
      <c r="W119" s="217"/>
      <c r="X119" s="217"/>
      <c r="Y119" s="217"/>
      <c r="Z119" s="217"/>
      <c r="AA119" s="217"/>
      <c r="AB119" s="217"/>
      <c r="AC119" s="217"/>
    </row>
    <row r="120" spans="4:29" ht="15" customHeight="1" x14ac:dyDescent="0.3">
      <c r="D120" s="217"/>
      <c r="E120" s="217"/>
      <c r="F120" s="217"/>
      <c r="G120" s="217"/>
      <c r="H120" s="217"/>
      <c r="I120" s="217"/>
      <c r="J120" s="217"/>
      <c r="K120" s="217"/>
      <c r="L120" s="217"/>
      <c r="M120" s="217"/>
      <c r="N120" s="217"/>
      <c r="O120" s="217"/>
      <c r="P120" s="217"/>
      <c r="Q120" s="217"/>
      <c r="R120" s="217"/>
      <c r="S120" s="217"/>
      <c r="T120" s="217"/>
      <c r="U120" s="217"/>
      <c r="V120" s="217"/>
      <c r="W120" s="217"/>
      <c r="X120" s="217"/>
      <c r="Y120" s="217"/>
      <c r="Z120" s="217"/>
      <c r="AA120" s="217"/>
      <c r="AB120" s="217"/>
      <c r="AC120" s="217"/>
    </row>
    <row r="121" spans="4:29" ht="15" customHeight="1" x14ac:dyDescent="0.3">
      <c r="D121" s="217"/>
      <c r="E121" s="217"/>
      <c r="F121" s="217"/>
      <c r="G121" s="217"/>
      <c r="H121" s="217"/>
      <c r="I121" s="217"/>
      <c r="J121" s="217"/>
      <c r="K121" s="217"/>
      <c r="L121" s="217"/>
      <c r="M121" s="217"/>
      <c r="N121" s="217"/>
      <c r="O121" s="217"/>
      <c r="P121" s="217"/>
      <c r="Q121" s="217"/>
      <c r="R121" s="217"/>
      <c r="S121" s="217"/>
      <c r="T121" s="217"/>
      <c r="U121" s="217"/>
      <c r="V121" s="217"/>
      <c r="W121" s="217"/>
      <c r="X121" s="217"/>
      <c r="Y121" s="217"/>
      <c r="Z121" s="217"/>
      <c r="AA121" s="217"/>
      <c r="AB121" s="217"/>
      <c r="AC121" s="217"/>
    </row>
    <row r="122" spans="4:29" ht="15" customHeight="1" x14ac:dyDescent="0.3">
      <c r="D122" s="217"/>
      <c r="E122" s="217"/>
      <c r="F122" s="217"/>
      <c r="G122" s="217"/>
      <c r="H122" s="217"/>
      <c r="I122" s="217"/>
      <c r="J122" s="217"/>
      <c r="K122" s="217"/>
      <c r="L122" s="217"/>
      <c r="M122" s="217"/>
      <c r="N122" s="217"/>
      <c r="O122" s="217"/>
      <c r="P122" s="217"/>
      <c r="Q122" s="217"/>
      <c r="R122" s="217"/>
      <c r="S122" s="217"/>
      <c r="T122" s="217"/>
      <c r="U122" s="217"/>
      <c r="V122" s="217"/>
      <c r="W122" s="217"/>
      <c r="X122" s="217"/>
      <c r="Y122" s="217"/>
      <c r="Z122" s="217"/>
      <c r="AA122" s="217"/>
      <c r="AB122" s="217"/>
      <c r="AC122" s="217"/>
    </row>
    <row r="123" spans="4:29" ht="15" customHeight="1" x14ac:dyDescent="0.3">
      <c r="D123" s="217"/>
      <c r="E123" s="217"/>
      <c r="F123" s="217"/>
      <c r="G123" s="217"/>
      <c r="H123" s="217"/>
      <c r="I123" s="217"/>
      <c r="J123" s="217"/>
      <c r="K123" s="217"/>
      <c r="L123" s="217"/>
      <c r="M123" s="217"/>
      <c r="N123" s="217"/>
      <c r="O123" s="217"/>
      <c r="P123" s="217"/>
      <c r="Q123" s="217"/>
      <c r="R123" s="217"/>
      <c r="S123" s="217"/>
      <c r="T123" s="217"/>
      <c r="U123" s="217"/>
      <c r="V123" s="217"/>
      <c r="W123" s="217"/>
      <c r="X123" s="217"/>
      <c r="Y123" s="217"/>
      <c r="Z123" s="217"/>
      <c r="AA123" s="217"/>
      <c r="AB123" s="217"/>
      <c r="AC123" s="217"/>
    </row>
    <row r="124" spans="4:29" ht="15" customHeight="1" x14ac:dyDescent="0.3">
      <c r="D124" s="217"/>
      <c r="E124" s="217"/>
      <c r="F124" s="217"/>
      <c r="G124" s="217"/>
      <c r="H124" s="217"/>
      <c r="I124" s="217"/>
      <c r="J124" s="217"/>
      <c r="K124" s="217"/>
      <c r="L124" s="217"/>
      <c r="M124" s="217"/>
      <c r="N124" s="217"/>
      <c r="O124" s="217"/>
      <c r="P124" s="217"/>
      <c r="Q124" s="217"/>
      <c r="R124" s="217"/>
      <c r="S124" s="217"/>
      <c r="T124" s="217"/>
      <c r="U124" s="217"/>
      <c r="V124" s="217"/>
      <c r="W124" s="217"/>
      <c r="X124" s="217"/>
      <c r="Y124" s="217"/>
      <c r="Z124" s="217"/>
      <c r="AA124" s="217"/>
      <c r="AB124" s="217"/>
      <c r="AC124" s="217"/>
    </row>
    <row r="125" spans="4:29" ht="15" customHeight="1" x14ac:dyDescent="0.3">
      <c r="D125" s="217"/>
      <c r="E125" s="217"/>
      <c r="F125" s="217"/>
      <c r="G125" s="217"/>
      <c r="H125" s="217"/>
      <c r="I125" s="217"/>
      <c r="J125" s="217"/>
      <c r="K125" s="217"/>
      <c r="L125" s="217"/>
      <c r="M125" s="217"/>
      <c r="N125" s="217"/>
      <c r="O125" s="217"/>
      <c r="P125" s="217"/>
      <c r="Q125" s="217"/>
      <c r="R125" s="217"/>
      <c r="S125" s="217"/>
      <c r="T125" s="217"/>
      <c r="U125" s="217"/>
      <c r="V125" s="217"/>
      <c r="W125" s="217"/>
      <c r="X125" s="217"/>
      <c r="Y125" s="217"/>
      <c r="Z125" s="217"/>
      <c r="AA125" s="217"/>
      <c r="AB125" s="217"/>
      <c r="AC125" s="217"/>
    </row>
    <row r="126" spans="4:29" ht="15" customHeight="1" x14ac:dyDescent="0.3">
      <c r="D126" s="217"/>
      <c r="E126" s="217"/>
      <c r="F126" s="217"/>
      <c r="G126" s="217"/>
      <c r="H126" s="217"/>
      <c r="I126" s="217"/>
      <c r="J126" s="217"/>
      <c r="K126" s="217"/>
      <c r="L126" s="217"/>
      <c r="M126" s="217"/>
      <c r="N126" s="217"/>
      <c r="O126" s="217"/>
      <c r="P126" s="217"/>
      <c r="Q126" s="217"/>
      <c r="R126" s="217"/>
      <c r="S126" s="217"/>
      <c r="T126" s="217"/>
      <c r="U126" s="217"/>
      <c r="V126" s="217"/>
      <c r="W126" s="217"/>
      <c r="X126" s="217"/>
      <c r="Y126" s="217"/>
      <c r="Z126" s="217"/>
      <c r="AA126" s="217"/>
      <c r="AB126" s="217"/>
      <c r="AC126" s="217"/>
    </row>
    <row r="127" spans="4:29" ht="15" customHeight="1" x14ac:dyDescent="0.3">
      <c r="D127" s="217"/>
      <c r="E127" s="217"/>
      <c r="F127" s="217"/>
      <c r="G127" s="217"/>
      <c r="H127" s="217"/>
      <c r="I127" s="217"/>
      <c r="J127" s="217"/>
      <c r="K127" s="217"/>
      <c r="L127" s="217"/>
      <c r="M127" s="217"/>
      <c r="N127" s="217"/>
      <c r="O127" s="217"/>
      <c r="P127" s="217"/>
      <c r="Q127" s="217"/>
      <c r="R127" s="217"/>
      <c r="S127" s="217"/>
      <c r="T127" s="217"/>
      <c r="U127" s="217"/>
      <c r="V127" s="217"/>
      <c r="W127" s="217"/>
      <c r="X127" s="217"/>
      <c r="Y127" s="217"/>
      <c r="Z127" s="217"/>
      <c r="AA127" s="217"/>
      <c r="AB127" s="217"/>
      <c r="AC127" s="217"/>
    </row>
    <row r="128" spans="4:29" ht="15" customHeight="1" x14ac:dyDescent="0.3">
      <c r="D128" s="217"/>
      <c r="E128" s="217"/>
      <c r="F128" s="217"/>
      <c r="G128" s="217"/>
      <c r="H128" s="217"/>
      <c r="I128" s="217"/>
      <c r="J128" s="217"/>
      <c r="K128" s="217"/>
      <c r="L128" s="217"/>
      <c r="M128" s="217"/>
      <c r="N128" s="217"/>
      <c r="O128" s="217"/>
      <c r="P128" s="217"/>
      <c r="Q128" s="217"/>
      <c r="R128" s="217"/>
      <c r="S128" s="217"/>
      <c r="T128" s="217"/>
      <c r="U128" s="217"/>
      <c r="V128" s="217"/>
      <c r="W128" s="217"/>
      <c r="X128" s="217"/>
      <c r="Y128" s="217"/>
      <c r="Z128" s="217"/>
      <c r="AA128" s="217"/>
      <c r="AB128" s="217"/>
      <c r="AC128" s="217"/>
    </row>
    <row r="129" spans="4:29" ht="15" customHeight="1" x14ac:dyDescent="0.3">
      <c r="D129" s="217"/>
      <c r="E129" s="217"/>
      <c r="F129" s="217"/>
      <c r="G129" s="217"/>
      <c r="H129" s="217"/>
      <c r="I129" s="217"/>
      <c r="J129" s="217"/>
      <c r="K129" s="217"/>
      <c r="L129" s="217"/>
      <c r="M129" s="217"/>
      <c r="N129" s="217"/>
      <c r="O129" s="217"/>
      <c r="P129" s="217"/>
      <c r="Q129" s="217"/>
      <c r="R129" s="217"/>
      <c r="S129" s="217"/>
      <c r="T129" s="217"/>
      <c r="U129" s="217"/>
      <c r="V129" s="217"/>
      <c r="W129" s="217"/>
      <c r="X129" s="217"/>
      <c r="Y129" s="217"/>
      <c r="Z129" s="217"/>
      <c r="AA129" s="217"/>
      <c r="AB129" s="217"/>
      <c r="AC129" s="217"/>
    </row>
    <row r="130" spans="4:29" ht="15" customHeight="1" x14ac:dyDescent="0.3">
      <c r="D130" s="217"/>
      <c r="E130" s="217"/>
      <c r="F130" s="217"/>
      <c r="G130" s="217"/>
      <c r="H130" s="217"/>
      <c r="I130" s="217"/>
      <c r="J130" s="217"/>
      <c r="K130" s="217"/>
      <c r="L130" s="217"/>
      <c r="M130" s="217"/>
      <c r="N130" s="217"/>
      <c r="O130" s="217"/>
      <c r="P130" s="217"/>
      <c r="Q130" s="217"/>
      <c r="R130" s="217"/>
      <c r="S130" s="217"/>
      <c r="T130" s="217"/>
      <c r="U130" s="217"/>
      <c r="V130" s="217"/>
      <c r="W130" s="217"/>
      <c r="X130" s="217"/>
      <c r="Y130" s="217"/>
      <c r="Z130" s="217"/>
      <c r="AA130" s="217"/>
      <c r="AB130" s="217"/>
      <c r="AC130" s="217"/>
    </row>
    <row r="131" spans="4:29" ht="15" customHeight="1" x14ac:dyDescent="0.3">
      <c r="D131" s="217"/>
      <c r="E131" s="217"/>
      <c r="F131" s="217"/>
      <c r="G131" s="217"/>
      <c r="H131" s="217"/>
      <c r="I131" s="217"/>
      <c r="J131" s="217"/>
      <c r="K131" s="217"/>
      <c r="L131" s="217"/>
      <c r="M131" s="217"/>
      <c r="N131" s="217"/>
      <c r="O131" s="217"/>
      <c r="P131" s="217"/>
      <c r="Q131" s="217"/>
      <c r="R131" s="217"/>
      <c r="S131" s="217"/>
      <c r="T131" s="217"/>
      <c r="U131" s="217"/>
      <c r="V131" s="217"/>
      <c r="W131" s="217"/>
      <c r="X131" s="217"/>
      <c r="Y131" s="217"/>
      <c r="Z131" s="217"/>
      <c r="AA131" s="217"/>
      <c r="AB131" s="217"/>
      <c r="AC131" s="217"/>
    </row>
    <row r="132" spans="4:29" ht="15" customHeight="1" x14ac:dyDescent="0.3">
      <c r="D132" s="217"/>
      <c r="E132" s="217"/>
      <c r="F132" s="217"/>
      <c r="G132" s="217"/>
      <c r="H132" s="217"/>
      <c r="I132" s="217"/>
      <c r="J132" s="217"/>
      <c r="K132" s="217"/>
      <c r="L132" s="217"/>
      <c r="M132" s="217"/>
      <c r="N132" s="217"/>
      <c r="O132" s="217"/>
      <c r="P132" s="217"/>
      <c r="Q132" s="217"/>
      <c r="R132" s="217"/>
      <c r="S132" s="217"/>
      <c r="T132" s="217"/>
      <c r="U132" s="217"/>
      <c r="V132" s="217"/>
      <c r="W132" s="217"/>
      <c r="X132" s="217"/>
      <c r="Y132" s="217"/>
      <c r="Z132" s="217"/>
      <c r="AA132" s="217"/>
      <c r="AB132" s="217"/>
      <c r="AC132" s="217"/>
    </row>
    <row r="133" spans="4:29" ht="15" customHeight="1" x14ac:dyDescent="0.3">
      <c r="D133" s="217"/>
      <c r="E133" s="217"/>
      <c r="F133" s="217"/>
      <c r="G133" s="217"/>
      <c r="H133" s="217"/>
      <c r="I133" s="217"/>
      <c r="J133" s="217"/>
      <c r="K133" s="217"/>
      <c r="L133" s="217"/>
      <c r="M133" s="217"/>
      <c r="N133" s="217"/>
      <c r="O133" s="217"/>
      <c r="P133" s="217"/>
      <c r="Q133" s="217"/>
      <c r="R133" s="217"/>
      <c r="S133" s="217"/>
      <c r="T133" s="217"/>
      <c r="U133" s="217"/>
      <c r="V133" s="217"/>
      <c r="W133" s="217"/>
      <c r="X133" s="217"/>
      <c r="Y133" s="217"/>
      <c r="Z133" s="217"/>
      <c r="AA133" s="217"/>
      <c r="AB133" s="217"/>
      <c r="AC133" s="217"/>
    </row>
    <row r="134" spans="4:29" ht="15" customHeight="1" x14ac:dyDescent="0.3">
      <c r="D134" s="217"/>
      <c r="E134" s="217"/>
      <c r="F134" s="217"/>
      <c r="G134" s="217"/>
      <c r="H134" s="217"/>
      <c r="I134" s="217"/>
      <c r="J134" s="217"/>
      <c r="K134" s="217"/>
      <c r="L134" s="217"/>
      <c r="M134" s="217"/>
      <c r="N134" s="217"/>
      <c r="O134" s="217"/>
      <c r="P134" s="217"/>
      <c r="Q134" s="217"/>
      <c r="R134" s="217"/>
      <c r="S134" s="217"/>
      <c r="T134" s="217"/>
      <c r="U134" s="217"/>
      <c r="V134" s="217"/>
      <c r="W134" s="217"/>
      <c r="X134" s="217"/>
      <c r="Y134" s="217"/>
      <c r="Z134" s="217"/>
      <c r="AA134" s="217"/>
      <c r="AB134" s="217"/>
      <c r="AC134" s="217"/>
    </row>
    <row r="135" spans="4:29" ht="15" customHeight="1" x14ac:dyDescent="0.3">
      <c r="D135" s="217"/>
      <c r="E135" s="217"/>
      <c r="F135" s="217"/>
      <c r="G135" s="217"/>
      <c r="H135" s="217"/>
      <c r="I135" s="217"/>
      <c r="J135" s="217"/>
      <c r="K135" s="217"/>
      <c r="L135" s="217"/>
      <c r="M135" s="217"/>
      <c r="N135" s="217"/>
      <c r="O135" s="217"/>
      <c r="P135" s="217"/>
      <c r="Q135" s="217"/>
      <c r="R135" s="217"/>
      <c r="S135" s="217"/>
      <c r="T135" s="217"/>
      <c r="U135" s="217"/>
      <c r="V135" s="217"/>
      <c r="W135" s="217"/>
      <c r="X135" s="217"/>
      <c r="Y135" s="217"/>
      <c r="Z135" s="217"/>
      <c r="AA135" s="217"/>
      <c r="AB135" s="217"/>
      <c r="AC135" s="217"/>
    </row>
    <row r="136" spans="4:29" ht="15" customHeight="1" x14ac:dyDescent="0.3">
      <c r="D136" s="217"/>
      <c r="E136" s="217"/>
      <c r="F136" s="217"/>
      <c r="G136" s="217"/>
      <c r="H136" s="217"/>
      <c r="I136" s="217"/>
      <c r="J136" s="217"/>
      <c r="K136" s="217"/>
      <c r="L136" s="217"/>
      <c r="M136" s="217"/>
      <c r="N136" s="217"/>
      <c r="O136" s="217"/>
      <c r="P136" s="217"/>
      <c r="Q136" s="217"/>
      <c r="R136" s="217"/>
      <c r="S136" s="217"/>
      <c r="T136" s="217"/>
      <c r="U136" s="217"/>
      <c r="V136" s="217"/>
      <c r="W136" s="217"/>
      <c r="X136" s="217"/>
      <c r="Y136" s="217"/>
      <c r="Z136" s="217"/>
      <c r="AA136" s="217"/>
      <c r="AB136" s="217"/>
      <c r="AC136" s="217"/>
    </row>
    <row r="137" spans="4:29" ht="15" customHeight="1" x14ac:dyDescent="0.3">
      <c r="D137" s="217"/>
      <c r="E137" s="217"/>
      <c r="F137" s="217"/>
      <c r="G137" s="217"/>
      <c r="H137" s="217"/>
      <c r="I137" s="217"/>
      <c r="J137" s="217"/>
      <c r="K137" s="217"/>
      <c r="L137" s="217"/>
      <c r="M137" s="217"/>
      <c r="N137" s="217"/>
      <c r="O137" s="217"/>
      <c r="P137" s="217"/>
      <c r="Q137" s="217"/>
      <c r="R137" s="217"/>
      <c r="S137" s="217"/>
      <c r="T137" s="217"/>
      <c r="U137" s="217"/>
      <c r="V137" s="217"/>
      <c r="W137" s="217"/>
      <c r="X137" s="217"/>
      <c r="Y137" s="217"/>
      <c r="Z137" s="217"/>
      <c r="AA137" s="217"/>
      <c r="AB137" s="217"/>
      <c r="AC137" s="217"/>
    </row>
    <row r="138" spans="4:29" ht="15" customHeight="1" x14ac:dyDescent="0.3">
      <c r="D138" s="217"/>
      <c r="E138" s="217"/>
      <c r="F138" s="217"/>
      <c r="G138" s="217"/>
      <c r="H138" s="217"/>
      <c r="I138" s="217"/>
      <c r="J138" s="217"/>
      <c r="K138" s="217"/>
      <c r="L138" s="217"/>
      <c r="M138" s="217"/>
      <c r="N138" s="217"/>
      <c r="O138" s="217"/>
      <c r="P138" s="217"/>
      <c r="Q138" s="217"/>
      <c r="R138" s="217"/>
      <c r="S138" s="217"/>
      <c r="T138" s="217"/>
      <c r="U138" s="217"/>
      <c r="V138" s="217"/>
      <c r="W138" s="217"/>
      <c r="X138" s="217"/>
      <c r="Y138" s="217"/>
      <c r="Z138" s="217"/>
      <c r="AA138" s="217"/>
      <c r="AB138" s="217"/>
      <c r="AC138" s="217"/>
    </row>
    <row r="139" spans="4:29" ht="15" customHeight="1" x14ac:dyDescent="0.3">
      <c r="D139" s="217"/>
      <c r="E139" s="217"/>
      <c r="F139" s="217"/>
      <c r="G139" s="217"/>
      <c r="H139" s="217"/>
      <c r="I139" s="217"/>
      <c r="J139" s="217"/>
      <c r="K139" s="217"/>
      <c r="L139" s="217"/>
      <c r="M139" s="217"/>
      <c r="N139" s="217"/>
      <c r="O139" s="217"/>
      <c r="P139" s="217"/>
      <c r="Q139" s="217"/>
      <c r="R139" s="217"/>
      <c r="S139" s="217"/>
      <c r="T139" s="217"/>
      <c r="U139" s="217"/>
      <c r="V139" s="217"/>
      <c r="W139" s="217"/>
      <c r="X139" s="217"/>
      <c r="Y139" s="217"/>
      <c r="Z139" s="217"/>
      <c r="AA139" s="217"/>
      <c r="AB139" s="217"/>
      <c r="AC139" s="217"/>
    </row>
    <row r="140" spans="4:29" ht="15" customHeight="1" x14ac:dyDescent="0.3">
      <c r="D140" s="217"/>
      <c r="E140" s="217"/>
      <c r="F140" s="217"/>
      <c r="G140" s="217"/>
      <c r="H140" s="217"/>
      <c r="I140" s="217"/>
      <c r="J140" s="217"/>
      <c r="K140" s="217"/>
      <c r="L140" s="217"/>
      <c r="M140" s="217"/>
      <c r="N140" s="217"/>
      <c r="O140" s="217"/>
      <c r="P140" s="217"/>
      <c r="Q140" s="217"/>
      <c r="R140" s="217"/>
      <c r="S140" s="217"/>
      <c r="T140" s="217"/>
      <c r="U140" s="217"/>
      <c r="V140" s="217"/>
      <c r="W140" s="217"/>
      <c r="X140" s="217"/>
      <c r="Y140" s="217"/>
      <c r="Z140" s="217"/>
      <c r="AA140" s="217"/>
      <c r="AB140" s="217"/>
      <c r="AC140" s="217"/>
    </row>
    <row r="141" spans="4:29" ht="15" customHeight="1" x14ac:dyDescent="0.3">
      <c r="D141" s="217"/>
      <c r="E141" s="217"/>
      <c r="F141" s="217"/>
      <c r="G141" s="217"/>
      <c r="H141" s="217"/>
      <c r="I141" s="217"/>
      <c r="J141" s="217"/>
      <c r="K141" s="217"/>
      <c r="L141" s="217"/>
      <c r="M141" s="217"/>
      <c r="N141" s="217"/>
      <c r="O141" s="217"/>
      <c r="P141" s="217"/>
      <c r="Q141" s="217"/>
      <c r="R141" s="217"/>
      <c r="S141" s="217"/>
      <c r="T141" s="217"/>
      <c r="U141" s="217"/>
      <c r="V141" s="217"/>
      <c r="W141" s="217"/>
      <c r="X141" s="217"/>
      <c r="Y141" s="217"/>
      <c r="Z141" s="217"/>
      <c r="AA141" s="217"/>
      <c r="AB141" s="217"/>
      <c r="AC141" s="217"/>
    </row>
    <row r="142" spans="4:29" ht="15" customHeight="1" x14ac:dyDescent="0.3">
      <c r="D142" s="217"/>
      <c r="E142" s="217"/>
      <c r="F142" s="217"/>
      <c r="G142" s="217"/>
      <c r="H142" s="217"/>
      <c r="I142" s="217"/>
      <c r="J142" s="217"/>
      <c r="K142" s="217"/>
      <c r="L142" s="217"/>
      <c r="M142" s="217"/>
      <c r="N142" s="217"/>
      <c r="O142" s="217"/>
      <c r="P142" s="217"/>
      <c r="Q142" s="217"/>
      <c r="R142" s="217"/>
      <c r="S142" s="217"/>
      <c r="T142" s="217"/>
      <c r="U142" s="217"/>
      <c r="V142" s="217"/>
      <c r="W142" s="217"/>
      <c r="X142" s="217"/>
      <c r="Y142" s="217"/>
      <c r="Z142" s="217"/>
      <c r="AA142" s="217"/>
      <c r="AB142" s="217"/>
      <c r="AC142" s="217"/>
    </row>
    <row r="143" spans="4:29" ht="15" customHeight="1" x14ac:dyDescent="0.3">
      <c r="D143" s="217"/>
      <c r="E143" s="217"/>
      <c r="F143" s="217"/>
      <c r="G143" s="217"/>
      <c r="H143" s="217"/>
      <c r="I143" s="217"/>
      <c r="J143" s="217"/>
      <c r="K143" s="217"/>
      <c r="L143" s="217"/>
      <c r="M143" s="217"/>
      <c r="N143" s="217"/>
      <c r="O143" s="217"/>
      <c r="P143" s="217"/>
      <c r="Q143" s="217"/>
      <c r="R143" s="217"/>
      <c r="S143" s="217"/>
      <c r="T143" s="217"/>
      <c r="U143" s="217"/>
      <c r="V143" s="217"/>
      <c r="W143" s="217"/>
      <c r="X143" s="217"/>
      <c r="Y143" s="217"/>
      <c r="Z143" s="217"/>
      <c r="AA143" s="217"/>
      <c r="AB143" s="217"/>
      <c r="AC143" s="217"/>
    </row>
    <row r="144" spans="4:29" ht="15" customHeight="1" x14ac:dyDescent="0.3">
      <c r="D144" s="217"/>
      <c r="E144" s="217"/>
      <c r="F144" s="217"/>
      <c r="G144" s="217"/>
      <c r="H144" s="217"/>
      <c r="I144" s="217"/>
      <c r="J144" s="217"/>
      <c r="K144" s="217"/>
      <c r="L144" s="217"/>
      <c r="M144" s="217"/>
      <c r="N144" s="217"/>
      <c r="O144" s="217"/>
      <c r="P144" s="217"/>
      <c r="Q144" s="217"/>
      <c r="R144" s="217"/>
      <c r="S144" s="217"/>
      <c r="T144" s="217"/>
      <c r="U144" s="217"/>
      <c r="V144" s="217"/>
      <c r="W144" s="217"/>
      <c r="X144" s="217"/>
      <c r="Y144" s="217"/>
      <c r="Z144" s="217"/>
      <c r="AA144" s="217"/>
      <c r="AB144" s="217"/>
      <c r="AC144" s="217"/>
    </row>
    <row r="145" spans="4:29" ht="15" customHeight="1" x14ac:dyDescent="0.3">
      <c r="D145" s="217"/>
      <c r="E145" s="217"/>
      <c r="F145" s="217"/>
      <c r="G145" s="217"/>
      <c r="H145" s="217"/>
      <c r="I145" s="217"/>
      <c r="J145" s="217"/>
      <c r="K145" s="217"/>
      <c r="L145" s="217"/>
      <c r="M145" s="217"/>
      <c r="N145" s="217"/>
      <c r="O145" s="217"/>
      <c r="P145" s="217"/>
      <c r="Q145" s="217"/>
      <c r="R145" s="217"/>
      <c r="S145" s="217"/>
      <c r="T145" s="217"/>
      <c r="U145" s="217"/>
      <c r="V145" s="217"/>
      <c r="W145" s="217"/>
      <c r="X145" s="217"/>
      <c r="Y145" s="217"/>
      <c r="Z145" s="217"/>
      <c r="AA145" s="217"/>
      <c r="AB145" s="217"/>
      <c r="AC145" s="217"/>
    </row>
    <row r="146" spans="4:29" ht="15" customHeight="1" x14ac:dyDescent="0.3">
      <c r="D146" s="217"/>
      <c r="E146" s="217"/>
      <c r="F146" s="217"/>
      <c r="G146" s="217"/>
      <c r="H146" s="217"/>
      <c r="I146" s="217"/>
      <c r="J146" s="217"/>
      <c r="K146" s="217"/>
      <c r="L146" s="217"/>
      <c r="M146" s="217"/>
      <c r="N146" s="217"/>
      <c r="O146" s="217"/>
      <c r="P146" s="217"/>
      <c r="Q146" s="217"/>
      <c r="R146" s="217"/>
      <c r="S146" s="217"/>
      <c r="T146" s="217"/>
      <c r="U146" s="217"/>
      <c r="V146" s="217"/>
      <c r="W146" s="217"/>
      <c r="X146" s="217"/>
      <c r="Y146" s="217"/>
      <c r="Z146" s="217"/>
      <c r="AA146" s="217"/>
      <c r="AB146" s="217"/>
      <c r="AC146" s="217"/>
    </row>
    <row r="147" spans="4:29" ht="15" customHeight="1" x14ac:dyDescent="0.3">
      <c r="D147" s="217"/>
      <c r="E147" s="217"/>
      <c r="F147" s="217"/>
      <c r="G147" s="217"/>
      <c r="H147" s="217"/>
      <c r="I147" s="217"/>
      <c r="J147" s="217"/>
      <c r="K147" s="217"/>
      <c r="L147" s="217"/>
      <c r="M147" s="217"/>
      <c r="N147" s="217"/>
      <c r="O147" s="217"/>
      <c r="P147" s="217"/>
      <c r="Q147" s="217"/>
      <c r="R147" s="217"/>
      <c r="S147" s="217"/>
      <c r="T147" s="217"/>
      <c r="U147" s="217"/>
      <c r="V147" s="217"/>
      <c r="W147" s="217"/>
      <c r="X147" s="217"/>
      <c r="Y147" s="217"/>
      <c r="Z147" s="217"/>
      <c r="AA147" s="217"/>
      <c r="AB147" s="217"/>
      <c r="AC147" s="217"/>
    </row>
    <row r="148" spans="4:29" ht="15" customHeight="1" x14ac:dyDescent="0.3">
      <c r="D148" s="217"/>
      <c r="E148" s="217"/>
      <c r="F148" s="217"/>
      <c r="G148" s="217"/>
      <c r="H148" s="217"/>
      <c r="I148" s="217"/>
      <c r="J148" s="217"/>
      <c r="K148" s="217"/>
      <c r="L148" s="217"/>
      <c r="M148" s="217"/>
      <c r="N148" s="217"/>
      <c r="O148" s="217"/>
      <c r="P148" s="217"/>
      <c r="Q148" s="217"/>
      <c r="R148" s="217"/>
      <c r="S148" s="217"/>
      <c r="T148" s="217"/>
      <c r="U148" s="217"/>
      <c r="V148" s="217"/>
      <c r="W148" s="217"/>
      <c r="X148" s="217"/>
      <c r="Y148" s="217"/>
      <c r="Z148" s="217"/>
      <c r="AA148" s="217"/>
      <c r="AB148" s="217"/>
      <c r="AC148" s="217"/>
    </row>
    <row r="149" spans="4:29" ht="15" customHeight="1" x14ac:dyDescent="0.3">
      <c r="D149" s="217"/>
      <c r="E149" s="217"/>
      <c r="F149" s="217"/>
      <c r="G149" s="217"/>
      <c r="H149" s="217"/>
      <c r="I149" s="217"/>
      <c r="J149" s="217"/>
      <c r="K149" s="217"/>
      <c r="L149" s="217"/>
      <c r="M149" s="217"/>
      <c r="N149" s="217"/>
      <c r="O149" s="217"/>
      <c r="P149" s="217"/>
      <c r="Q149" s="217"/>
      <c r="R149" s="217"/>
      <c r="S149" s="217"/>
      <c r="T149" s="217"/>
      <c r="U149" s="217"/>
      <c r="V149" s="217"/>
      <c r="W149" s="217"/>
      <c r="X149" s="217"/>
      <c r="Y149" s="217"/>
      <c r="Z149" s="217"/>
      <c r="AA149" s="217"/>
      <c r="AB149" s="217"/>
      <c r="AC149" s="217"/>
    </row>
    <row r="150" spans="4:29" ht="15" customHeight="1" x14ac:dyDescent="0.3">
      <c r="D150" s="217"/>
      <c r="E150" s="217"/>
      <c r="F150" s="217"/>
      <c r="G150" s="217"/>
      <c r="H150" s="217"/>
      <c r="I150" s="217"/>
      <c r="J150" s="217"/>
      <c r="K150" s="217"/>
      <c r="L150" s="217"/>
      <c r="M150" s="217"/>
      <c r="N150" s="217"/>
      <c r="O150" s="217"/>
      <c r="P150" s="217"/>
      <c r="Q150" s="217"/>
      <c r="R150" s="217"/>
      <c r="S150" s="217"/>
      <c r="T150" s="217"/>
      <c r="U150" s="217"/>
      <c r="V150" s="217"/>
      <c r="W150" s="217"/>
      <c r="X150" s="217"/>
      <c r="Y150" s="217"/>
      <c r="Z150" s="217"/>
      <c r="AA150" s="217"/>
      <c r="AB150" s="217"/>
      <c r="AC150" s="217"/>
    </row>
    <row r="151" spans="4:29" ht="15" customHeight="1" x14ac:dyDescent="0.3">
      <c r="D151" s="217"/>
      <c r="E151" s="217"/>
      <c r="F151" s="217"/>
      <c r="G151" s="217"/>
      <c r="H151" s="217"/>
      <c r="I151" s="217"/>
      <c r="J151" s="217"/>
      <c r="K151" s="217"/>
      <c r="L151" s="217"/>
      <c r="M151" s="217"/>
      <c r="N151" s="217"/>
      <c r="O151" s="217"/>
      <c r="P151" s="217"/>
      <c r="Q151" s="217"/>
      <c r="R151" s="217"/>
      <c r="S151" s="217"/>
      <c r="T151" s="217"/>
      <c r="U151" s="217"/>
      <c r="V151" s="217"/>
      <c r="W151" s="217"/>
      <c r="X151" s="217"/>
      <c r="Y151" s="217"/>
      <c r="Z151" s="217"/>
      <c r="AA151" s="217"/>
      <c r="AB151" s="217"/>
      <c r="AC151" s="217"/>
    </row>
    <row r="152" spans="4:29" ht="15" customHeight="1" x14ac:dyDescent="0.3">
      <c r="D152" s="217"/>
      <c r="E152" s="217"/>
      <c r="F152" s="217"/>
      <c r="G152" s="217"/>
      <c r="H152" s="217"/>
      <c r="I152" s="217"/>
      <c r="J152" s="217"/>
      <c r="K152" s="217"/>
      <c r="L152" s="217"/>
      <c r="M152" s="217"/>
      <c r="N152" s="217"/>
      <c r="O152" s="217"/>
      <c r="P152" s="217"/>
      <c r="Q152" s="217"/>
      <c r="R152" s="217"/>
      <c r="S152" s="217"/>
      <c r="T152" s="217"/>
      <c r="U152" s="217"/>
      <c r="V152" s="217"/>
      <c r="W152" s="217"/>
      <c r="X152" s="217"/>
      <c r="Y152" s="217"/>
      <c r="Z152" s="217"/>
      <c r="AA152" s="217"/>
      <c r="AB152" s="217"/>
      <c r="AC152" s="217"/>
    </row>
    <row r="153" spans="4:29" ht="15" customHeight="1" x14ac:dyDescent="0.3">
      <c r="D153" s="217"/>
      <c r="E153" s="217"/>
      <c r="F153" s="217"/>
      <c r="G153" s="217"/>
      <c r="H153" s="217"/>
      <c r="I153" s="217"/>
      <c r="J153" s="217"/>
      <c r="K153" s="217"/>
      <c r="L153" s="217"/>
      <c r="M153" s="217"/>
      <c r="N153" s="217"/>
      <c r="O153" s="217"/>
      <c r="P153" s="217"/>
      <c r="Q153" s="217"/>
      <c r="R153" s="217"/>
      <c r="S153" s="217"/>
      <c r="T153" s="217"/>
      <c r="U153" s="217"/>
      <c r="V153" s="217"/>
      <c r="W153" s="217"/>
      <c r="X153" s="217"/>
      <c r="Y153" s="217"/>
      <c r="Z153" s="217"/>
      <c r="AA153" s="217"/>
      <c r="AB153" s="217"/>
      <c r="AC153" s="217"/>
    </row>
    <row r="154" spans="4:29" ht="15" customHeight="1" x14ac:dyDescent="0.3">
      <c r="D154" s="217"/>
      <c r="E154" s="217"/>
      <c r="F154" s="217"/>
      <c r="G154" s="217"/>
      <c r="H154" s="217"/>
      <c r="I154" s="217"/>
      <c r="J154" s="217"/>
      <c r="K154" s="217"/>
      <c r="L154" s="217"/>
      <c r="M154" s="217"/>
      <c r="N154" s="217"/>
      <c r="O154" s="217"/>
      <c r="P154" s="217"/>
      <c r="Q154" s="217"/>
      <c r="R154" s="217"/>
      <c r="S154" s="217"/>
      <c r="T154" s="217"/>
      <c r="U154" s="217"/>
      <c r="V154" s="217"/>
      <c r="W154" s="217"/>
      <c r="X154" s="217"/>
      <c r="Y154" s="217"/>
      <c r="Z154" s="217"/>
      <c r="AA154" s="217"/>
      <c r="AB154" s="217"/>
      <c r="AC154" s="217"/>
    </row>
    <row r="155" spans="4:29" ht="15" customHeight="1" x14ac:dyDescent="0.3">
      <c r="D155" s="217"/>
      <c r="E155" s="217"/>
      <c r="F155" s="217"/>
      <c r="G155" s="217"/>
      <c r="H155" s="217"/>
      <c r="I155" s="217"/>
      <c r="J155" s="217"/>
      <c r="K155" s="217"/>
      <c r="L155" s="217"/>
      <c r="M155" s="217"/>
      <c r="N155" s="217"/>
      <c r="O155" s="217"/>
      <c r="P155" s="217"/>
      <c r="Q155" s="217"/>
      <c r="R155" s="217"/>
      <c r="S155" s="217"/>
      <c r="T155" s="217"/>
      <c r="U155" s="217"/>
      <c r="V155" s="217"/>
      <c r="W155" s="217"/>
      <c r="X155" s="217"/>
      <c r="Y155" s="217"/>
      <c r="Z155" s="217"/>
      <c r="AA155" s="217"/>
      <c r="AB155" s="217"/>
      <c r="AC155" s="217"/>
    </row>
    <row r="156" spans="4:29" ht="15" customHeight="1" x14ac:dyDescent="0.3">
      <c r="D156" s="217"/>
      <c r="E156" s="217"/>
      <c r="F156" s="217"/>
      <c r="G156" s="217"/>
      <c r="H156" s="217"/>
      <c r="I156" s="217"/>
      <c r="J156" s="217"/>
      <c r="K156" s="217"/>
      <c r="L156" s="217"/>
      <c r="M156" s="217"/>
      <c r="N156" s="217"/>
      <c r="O156" s="217"/>
      <c r="P156" s="217"/>
      <c r="Q156" s="217"/>
      <c r="R156" s="217"/>
      <c r="S156" s="217"/>
      <c r="T156" s="217"/>
      <c r="U156" s="217"/>
      <c r="V156" s="217"/>
      <c r="W156" s="217"/>
      <c r="X156" s="217"/>
      <c r="Y156" s="217"/>
      <c r="Z156" s="217"/>
      <c r="AA156" s="217"/>
      <c r="AB156" s="217"/>
      <c r="AC156" s="217"/>
    </row>
    <row r="157" spans="4:29" ht="15" customHeight="1" x14ac:dyDescent="0.3">
      <c r="D157" s="217"/>
      <c r="E157" s="217"/>
      <c r="F157" s="217"/>
      <c r="G157" s="217"/>
      <c r="H157" s="217"/>
      <c r="I157" s="217"/>
      <c r="J157" s="217"/>
      <c r="K157" s="217"/>
      <c r="L157" s="217"/>
      <c r="M157" s="217"/>
      <c r="N157" s="217"/>
      <c r="O157" s="217"/>
      <c r="P157" s="217"/>
      <c r="Q157" s="217"/>
      <c r="R157" s="217"/>
      <c r="S157" s="217"/>
      <c r="T157" s="217"/>
      <c r="U157" s="217"/>
      <c r="V157" s="217"/>
      <c r="W157" s="217"/>
      <c r="X157" s="217"/>
      <c r="Y157" s="217"/>
      <c r="Z157" s="217"/>
      <c r="AA157" s="217"/>
      <c r="AB157" s="217"/>
      <c r="AC157" s="217"/>
    </row>
    <row r="158" spans="4:29" ht="15" customHeight="1" x14ac:dyDescent="0.3">
      <c r="D158" s="217"/>
      <c r="E158" s="217"/>
      <c r="F158" s="217"/>
      <c r="G158" s="217"/>
      <c r="H158" s="217"/>
      <c r="I158" s="217"/>
      <c r="J158" s="217"/>
      <c r="K158" s="217"/>
      <c r="L158" s="217"/>
      <c r="M158" s="217"/>
      <c r="N158" s="217"/>
      <c r="O158" s="217"/>
      <c r="P158" s="217"/>
      <c r="Q158" s="217"/>
      <c r="R158" s="217"/>
      <c r="S158" s="217"/>
      <c r="T158" s="217"/>
      <c r="U158" s="217"/>
      <c r="V158" s="217"/>
      <c r="W158" s="217"/>
      <c r="X158" s="217"/>
      <c r="Y158" s="217"/>
      <c r="Z158" s="217"/>
      <c r="AA158" s="217"/>
      <c r="AB158" s="217"/>
      <c r="AC158" s="217"/>
    </row>
    <row r="159" spans="4:29" ht="15" customHeight="1" x14ac:dyDescent="0.3">
      <c r="D159" s="217"/>
      <c r="E159" s="217"/>
      <c r="F159" s="217"/>
      <c r="G159" s="217"/>
      <c r="H159" s="217"/>
      <c r="I159" s="217"/>
      <c r="J159" s="217"/>
      <c r="K159" s="217"/>
      <c r="L159" s="217"/>
      <c r="M159" s="217"/>
      <c r="N159" s="217"/>
      <c r="O159" s="217"/>
      <c r="P159" s="217"/>
      <c r="Q159" s="217"/>
      <c r="R159" s="217"/>
      <c r="S159" s="217"/>
      <c r="T159" s="217"/>
      <c r="U159" s="217"/>
      <c r="V159" s="217"/>
      <c r="W159" s="217"/>
      <c r="X159" s="217"/>
      <c r="Y159" s="217"/>
      <c r="Z159" s="217"/>
      <c r="AA159" s="217"/>
      <c r="AB159" s="217"/>
      <c r="AC159" s="217"/>
    </row>
    <row r="160" spans="4:29" ht="15" customHeight="1" x14ac:dyDescent="0.3">
      <c r="D160" s="217"/>
      <c r="E160" s="217"/>
      <c r="F160" s="217"/>
      <c r="G160" s="217"/>
      <c r="H160" s="217"/>
      <c r="I160" s="217"/>
      <c r="J160" s="217"/>
      <c r="K160" s="217"/>
      <c r="L160" s="217"/>
      <c r="M160" s="217"/>
      <c r="N160" s="217"/>
      <c r="O160" s="217"/>
      <c r="P160" s="217"/>
      <c r="Q160" s="217"/>
      <c r="R160" s="217"/>
      <c r="S160" s="217"/>
      <c r="T160" s="217"/>
      <c r="U160" s="217"/>
      <c r="V160" s="217"/>
      <c r="W160" s="217"/>
      <c r="X160" s="217"/>
      <c r="Y160" s="217"/>
      <c r="Z160" s="217"/>
      <c r="AA160" s="217"/>
      <c r="AB160" s="217"/>
      <c r="AC160" s="217"/>
    </row>
    <row r="161" spans="4:29" ht="15" customHeight="1" x14ac:dyDescent="0.3">
      <c r="D161" s="217"/>
      <c r="E161" s="217"/>
      <c r="F161" s="217"/>
      <c r="G161" s="217"/>
      <c r="H161" s="217"/>
      <c r="I161" s="217"/>
      <c r="J161" s="217"/>
      <c r="K161" s="217"/>
      <c r="L161" s="217"/>
      <c r="M161" s="217"/>
      <c r="N161" s="217"/>
      <c r="O161" s="217"/>
      <c r="P161" s="217"/>
      <c r="Q161" s="217"/>
      <c r="R161" s="217"/>
      <c r="S161" s="217"/>
      <c r="T161" s="217"/>
      <c r="U161" s="217"/>
      <c r="V161" s="217"/>
      <c r="W161" s="217"/>
      <c r="X161" s="217"/>
      <c r="Y161" s="217"/>
      <c r="Z161" s="217"/>
      <c r="AA161" s="217"/>
      <c r="AB161" s="217"/>
      <c r="AC161" s="217"/>
    </row>
    <row r="162" spans="4:29" ht="15" customHeight="1" x14ac:dyDescent="0.3">
      <c r="D162" s="217"/>
      <c r="E162" s="217"/>
      <c r="F162" s="217"/>
      <c r="G162" s="217"/>
      <c r="H162" s="217"/>
      <c r="I162" s="217"/>
      <c r="J162" s="217"/>
      <c r="K162" s="217"/>
      <c r="L162" s="217"/>
      <c r="M162" s="217"/>
      <c r="N162" s="217"/>
      <c r="O162" s="217"/>
      <c r="P162" s="217"/>
      <c r="Q162" s="217"/>
      <c r="R162" s="217"/>
      <c r="S162" s="217"/>
      <c r="T162" s="217"/>
      <c r="U162" s="217"/>
      <c r="V162" s="217"/>
      <c r="W162" s="217"/>
      <c r="X162" s="217"/>
      <c r="Y162" s="217"/>
      <c r="Z162" s="217"/>
      <c r="AA162" s="217"/>
      <c r="AB162" s="217"/>
      <c r="AC162" s="217"/>
    </row>
    <row r="163" spans="4:29" ht="15" customHeight="1" x14ac:dyDescent="0.3">
      <c r="D163" s="217"/>
      <c r="E163" s="217"/>
      <c r="F163" s="217"/>
      <c r="G163" s="217"/>
      <c r="H163" s="217"/>
      <c r="I163" s="217"/>
      <c r="J163" s="217"/>
      <c r="K163" s="217"/>
      <c r="L163" s="217"/>
      <c r="M163" s="217"/>
      <c r="N163" s="217"/>
      <c r="O163" s="217"/>
      <c r="P163" s="217"/>
      <c r="Q163" s="217"/>
      <c r="R163" s="217"/>
      <c r="S163" s="217"/>
      <c r="T163" s="217"/>
      <c r="U163" s="217"/>
      <c r="V163" s="217"/>
      <c r="W163" s="217"/>
      <c r="X163" s="217"/>
      <c r="Y163" s="217"/>
      <c r="Z163" s="217"/>
      <c r="AA163" s="217"/>
      <c r="AB163" s="217"/>
      <c r="AC163" s="217"/>
    </row>
    <row r="164" spans="4:29" ht="15" customHeight="1" x14ac:dyDescent="0.3">
      <c r="D164" s="217"/>
      <c r="E164" s="217"/>
      <c r="F164" s="217"/>
      <c r="G164" s="217"/>
      <c r="H164" s="217"/>
      <c r="I164" s="217"/>
      <c r="J164" s="217"/>
      <c r="K164" s="217"/>
      <c r="L164" s="217"/>
      <c r="M164" s="217"/>
      <c r="N164" s="217"/>
      <c r="O164" s="217"/>
      <c r="P164" s="217"/>
      <c r="Q164" s="217"/>
      <c r="R164" s="217"/>
      <c r="S164" s="217"/>
      <c r="T164" s="217"/>
      <c r="U164" s="217"/>
      <c r="V164" s="217"/>
      <c r="W164" s="217"/>
      <c r="X164" s="217"/>
      <c r="Y164" s="217"/>
      <c r="Z164" s="217"/>
      <c r="AA164" s="217"/>
      <c r="AB164" s="217"/>
      <c r="AC164" s="217"/>
    </row>
    <row r="165" spans="4:29" ht="15" customHeight="1" x14ac:dyDescent="0.3">
      <c r="D165" s="217"/>
      <c r="E165" s="217"/>
      <c r="F165" s="217"/>
      <c r="G165" s="217"/>
      <c r="H165" s="217"/>
      <c r="I165" s="217"/>
      <c r="J165" s="217"/>
      <c r="K165" s="217"/>
      <c r="L165" s="217"/>
      <c r="M165" s="217"/>
      <c r="N165" s="217"/>
      <c r="O165" s="217"/>
      <c r="P165" s="217"/>
      <c r="Q165" s="217"/>
      <c r="R165" s="217"/>
      <c r="S165" s="217"/>
      <c r="T165" s="217"/>
      <c r="U165" s="217"/>
      <c r="V165" s="217"/>
      <c r="W165" s="217"/>
      <c r="X165" s="217"/>
      <c r="Y165" s="217"/>
      <c r="Z165" s="217"/>
      <c r="AA165" s="217"/>
      <c r="AB165" s="217"/>
      <c r="AC165" s="217"/>
    </row>
    <row r="166" spans="4:29" ht="15" customHeight="1" x14ac:dyDescent="0.3">
      <c r="D166" s="217"/>
      <c r="E166" s="217"/>
      <c r="F166" s="217"/>
      <c r="G166" s="217"/>
      <c r="H166" s="217"/>
      <c r="I166" s="217"/>
      <c r="J166" s="217"/>
      <c r="K166" s="217"/>
      <c r="L166" s="217"/>
      <c r="M166" s="217"/>
      <c r="N166" s="217"/>
      <c r="O166" s="217"/>
      <c r="P166" s="217"/>
      <c r="Q166" s="217"/>
      <c r="R166" s="217"/>
      <c r="S166" s="217"/>
      <c r="T166" s="217"/>
      <c r="U166" s="217"/>
      <c r="V166" s="217"/>
      <c r="W166" s="217"/>
      <c r="X166" s="217"/>
      <c r="Y166" s="217"/>
      <c r="Z166" s="217"/>
      <c r="AA166" s="217"/>
      <c r="AB166" s="217"/>
      <c r="AC166" s="217"/>
    </row>
    <row r="167" spans="4:29" ht="15" customHeight="1" x14ac:dyDescent="0.3">
      <c r="D167" s="217"/>
      <c r="E167" s="217"/>
      <c r="F167" s="217"/>
      <c r="G167" s="217"/>
      <c r="H167" s="217"/>
      <c r="I167" s="217"/>
      <c r="J167" s="217"/>
      <c r="K167" s="217"/>
      <c r="L167" s="217"/>
      <c r="M167" s="217"/>
      <c r="N167" s="217"/>
      <c r="O167" s="217"/>
      <c r="P167" s="217"/>
      <c r="Q167" s="217"/>
      <c r="R167" s="217"/>
      <c r="S167" s="217"/>
      <c r="T167" s="217"/>
      <c r="U167" s="217"/>
      <c r="V167" s="217"/>
      <c r="W167" s="217"/>
      <c r="X167" s="217"/>
      <c r="Y167" s="217"/>
      <c r="Z167" s="217"/>
      <c r="AA167" s="217"/>
      <c r="AB167" s="217"/>
      <c r="AC167" s="217"/>
    </row>
    <row r="168" spans="4:29" ht="15" customHeight="1" x14ac:dyDescent="0.3">
      <c r="D168" s="217"/>
      <c r="E168" s="217"/>
      <c r="F168" s="217"/>
      <c r="G168" s="217"/>
      <c r="H168" s="217"/>
      <c r="I168" s="217"/>
      <c r="J168" s="217"/>
      <c r="K168" s="217"/>
      <c r="L168" s="217"/>
      <c r="M168" s="217"/>
      <c r="N168" s="217"/>
      <c r="O168" s="217"/>
      <c r="P168" s="217"/>
      <c r="Q168" s="217"/>
      <c r="R168" s="217"/>
      <c r="S168" s="217"/>
      <c r="T168" s="217"/>
      <c r="U168" s="217"/>
      <c r="V168" s="217"/>
      <c r="W168" s="217"/>
      <c r="X168" s="217"/>
      <c r="Y168" s="217"/>
      <c r="Z168" s="217"/>
      <c r="AA168" s="217"/>
      <c r="AB168" s="217"/>
      <c r="AC168" s="217"/>
    </row>
    <row r="169" spans="4:29" ht="15" customHeight="1" x14ac:dyDescent="0.3">
      <c r="D169" s="217"/>
      <c r="E169" s="217"/>
      <c r="F169" s="217"/>
      <c r="G169" s="217"/>
      <c r="H169" s="217"/>
      <c r="I169" s="217"/>
      <c r="J169" s="217"/>
      <c r="K169" s="217"/>
      <c r="L169" s="217"/>
      <c r="M169" s="217"/>
      <c r="N169" s="217"/>
      <c r="O169" s="217"/>
      <c r="P169" s="217"/>
      <c r="Q169" s="217"/>
      <c r="R169" s="217"/>
      <c r="S169" s="217"/>
      <c r="T169" s="217"/>
      <c r="U169" s="217"/>
      <c r="V169" s="217"/>
      <c r="W169" s="217"/>
      <c r="X169" s="217"/>
      <c r="Y169" s="217"/>
      <c r="Z169" s="217"/>
      <c r="AA169" s="217"/>
      <c r="AB169" s="217"/>
      <c r="AC169" s="217"/>
    </row>
    <row r="170" spans="4:29" ht="15" customHeight="1" x14ac:dyDescent="0.3">
      <c r="D170" s="217"/>
      <c r="E170" s="217"/>
      <c r="F170" s="217"/>
      <c r="G170" s="217"/>
      <c r="H170" s="217"/>
      <c r="I170" s="217"/>
      <c r="J170" s="217"/>
      <c r="K170" s="217"/>
      <c r="L170" s="217"/>
      <c r="M170" s="217"/>
      <c r="N170" s="217"/>
      <c r="O170" s="217"/>
      <c r="P170" s="217"/>
      <c r="Q170" s="217"/>
      <c r="R170" s="217"/>
      <c r="S170" s="217"/>
      <c r="T170" s="217"/>
      <c r="U170" s="217"/>
      <c r="V170" s="217"/>
      <c r="W170" s="217"/>
      <c r="X170" s="217"/>
      <c r="Y170" s="217"/>
      <c r="Z170" s="217"/>
      <c r="AA170" s="217"/>
      <c r="AB170" s="217"/>
      <c r="AC170" s="217"/>
    </row>
    <row r="171" spans="4:29" ht="15" customHeight="1" x14ac:dyDescent="0.3">
      <c r="D171" s="217"/>
      <c r="E171" s="217"/>
      <c r="F171" s="217"/>
      <c r="G171" s="217"/>
      <c r="H171" s="217"/>
      <c r="I171" s="217"/>
      <c r="J171" s="217"/>
      <c r="K171" s="217"/>
      <c r="L171" s="217"/>
      <c r="M171" s="217"/>
      <c r="N171" s="217"/>
      <c r="O171" s="217"/>
      <c r="P171" s="217"/>
      <c r="Q171" s="217"/>
      <c r="R171" s="217"/>
      <c r="S171" s="217"/>
      <c r="T171" s="217"/>
      <c r="U171" s="217"/>
      <c r="V171" s="217"/>
      <c r="W171" s="217"/>
      <c r="X171" s="217"/>
      <c r="Y171" s="217"/>
      <c r="Z171" s="217"/>
      <c r="AA171" s="217"/>
      <c r="AB171" s="217"/>
      <c r="AC171" s="217"/>
    </row>
    <row r="172" spans="4:29" ht="15" customHeight="1" x14ac:dyDescent="0.3">
      <c r="D172" s="217"/>
      <c r="E172" s="217"/>
      <c r="F172" s="217"/>
      <c r="G172" s="217"/>
      <c r="H172" s="217"/>
      <c r="I172" s="217"/>
      <c r="J172" s="217"/>
      <c r="K172" s="217"/>
      <c r="L172" s="217"/>
      <c r="M172" s="217"/>
      <c r="N172" s="217"/>
      <c r="O172" s="217"/>
      <c r="P172" s="217"/>
      <c r="Q172" s="217"/>
      <c r="R172" s="217"/>
      <c r="S172" s="217"/>
      <c r="T172" s="217"/>
      <c r="U172" s="217"/>
      <c r="V172" s="217"/>
      <c r="W172" s="217"/>
      <c r="X172" s="217"/>
      <c r="Y172" s="217"/>
      <c r="Z172" s="217"/>
      <c r="AA172" s="217"/>
      <c r="AB172" s="217"/>
      <c r="AC172" s="217"/>
    </row>
    <row r="173" spans="4:29" ht="15" customHeight="1" x14ac:dyDescent="0.3">
      <c r="D173" s="217"/>
      <c r="E173" s="217"/>
      <c r="F173" s="217"/>
      <c r="G173" s="217"/>
      <c r="H173" s="217"/>
      <c r="I173" s="217"/>
      <c r="J173" s="217"/>
      <c r="K173" s="217"/>
      <c r="L173" s="217"/>
      <c r="M173" s="217"/>
      <c r="N173" s="217"/>
      <c r="O173" s="217"/>
      <c r="P173" s="217"/>
      <c r="Q173" s="217"/>
      <c r="R173" s="217"/>
      <c r="S173" s="217"/>
      <c r="T173" s="217"/>
      <c r="U173" s="217"/>
      <c r="V173" s="217"/>
      <c r="W173" s="217"/>
      <c r="X173" s="217"/>
      <c r="Y173" s="217"/>
      <c r="Z173" s="217"/>
      <c r="AA173" s="217"/>
      <c r="AB173" s="217"/>
      <c r="AC173" s="217"/>
    </row>
    <row r="174" spans="4:29" ht="15" customHeight="1" x14ac:dyDescent="0.3">
      <c r="D174" s="217"/>
      <c r="E174" s="217"/>
      <c r="F174" s="217"/>
      <c r="G174" s="217"/>
      <c r="H174" s="217"/>
      <c r="I174" s="217"/>
      <c r="J174" s="217"/>
      <c r="K174" s="217"/>
      <c r="L174" s="217"/>
      <c r="M174" s="217"/>
      <c r="N174" s="217"/>
      <c r="O174" s="217"/>
      <c r="P174" s="217"/>
      <c r="Q174" s="217"/>
      <c r="R174" s="217"/>
      <c r="S174" s="217"/>
      <c r="T174" s="217"/>
      <c r="U174" s="217"/>
      <c r="V174" s="217"/>
      <c r="W174" s="217"/>
      <c r="X174" s="217"/>
      <c r="Y174" s="217"/>
      <c r="Z174" s="217"/>
      <c r="AA174" s="217"/>
      <c r="AB174" s="217"/>
      <c r="AC174" s="217"/>
    </row>
    <row r="175" spans="4:29" ht="15" customHeight="1" x14ac:dyDescent="0.3">
      <c r="D175" s="217"/>
      <c r="E175" s="217"/>
      <c r="F175" s="217"/>
      <c r="G175" s="217"/>
      <c r="H175" s="217"/>
      <c r="I175" s="217"/>
      <c r="J175" s="217"/>
      <c r="K175" s="217"/>
      <c r="L175" s="217"/>
      <c r="M175" s="217"/>
      <c r="N175" s="217"/>
      <c r="O175" s="217"/>
      <c r="P175" s="217"/>
      <c r="Q175" s="217"/>
      <c r="R175" s="217"/>
      <c r="S175" s="217"/>
      <c r="T175" s="217"/>
      <c r="U175" s="217"/>
      <c r="V175" s="217"/>
      <c r="W175" s="217"/>
      <c r="X175" s="217"/>
      <c r="Y175" s="217"/>
      <c r="Z175" s="217"/>
      <c r="AA175" s="217"/>
      <c r="AB175" s="217"/>
      <c r="AC175" s="217"/>
    </row>
    <row r="176" spans="4:29" ht="15" customHeight="1" x14ac:dyDescent="0.3">
      <c r="D176" s="217"/>
      <c r="E176" s="217"/>
      <c r="F176" s="217"/>
      <c r="G176" s="217"/>
      <c r="H176" s="217"/>
      <c r="I176" s="217"/>
      <c r="J176" s="217"/>
      <c r="K176" s="217"/>
      <c r="L176" s="217"/>
      <c r="M176" s="217"/>
      <c r="N176" s="217"/>
      <c r="O176" s="217"/>
      <c r="P176" s="217"/>
      <c r="Q176" s="217"/>
      <c r="R176" s="217"/>
      <c r="S176" s="217"/>
      <c r="T176" s="217"/>
      <c r="U176" s="217"/>
      <c r="V176" s="217"/>
      <c r="W176" s="217"/>
      <c r="X176" s="217"/>
      <c r="Y176" s="217"/>
      <c r="Z176" s="217"/>
      <c r="AA176" s="217"/>
      <c r="AB176" s="217"/>
      <c r="AC176" s="217"/>
    </row>
    <row r="177" spans="4:29" ht="15" customHeight="1" x14ac:dyDescent="0.3">
      <c r="D177" s="217"/>
      <c r="E177" s="217"/>
      <c r="F177" s="217"/>
      <c r="G177" s="217"/>
      <c r="H177" s="217"/>
      <c r="I177" s="217"/>
      <c r="J177" s="217"/>
      <c r="K177" s="217"/>
      <c r="L177" s="217"/>
      <c r="M177" s="217"/>
      <c r="N177" s="217"/>
      <c r="O177" s="217"/>
      <c r="P177" s="217"/>
      <c r="Q177" s="217"/>
      <c r="R177" s="217"/>
      <c r="S177" s="217"/>
      <c r="T177" s="217"/>
      <c r="U177" s="217"/>
      <c r="V177" s="217"/>
      <c r="W177" s="217"/>
      <c r="X177" s="217"/>
      <c r="Y177" s="217"/>
      <c r="Z177" s="217"/>
      <c r="AA177" s="217"/>
      <c r="AB177" s="217"/>
      <c r="AC177" s="217"/>
    </row>
    <row r="178" spans="4:29" ht="15" customHeight="1" x14ac:dyDescent="0.3">
      <c r="D178" s="217"/>
      <c r="E178" s="217"/>
      <c r="F178" s="217"/>
      <c r="G178" s="217"/>
      <c r="H178" s="217"/>
      <c r="I178" s="217"/>
      <c r="J178" s="217"/>
      <c r="K178" s="217"/>
      <c r="L178" s="217"/>
      <c r="M178" s="217"/>
      <c r="N178" s="217"/>
      <c r="O178" s="217"/>
      <c r="P178" s="217"/>
      <c r="Q178" s="217"/>
      <c r="R178" s="217"/>
      <c r="S178" s="217"/>
      <c r="T178" s="217"/>
      <c r="U178" s="217"/>
      <c r="V178" s="217"/>
      <c r="W178" s="217"/>
      <c r="X178" s="217"/>
      <c r="Y178" s="217"/>
      <c r="Z178" s="217"/>
      <c r="AA178" s="217"/>
      <c r="AB178" s="217"/>
      <c r="AC178" s="217"/>
    </row>
    <row r="179" spans="4:29" ht="15" customHeight="1" x14ac:dyDescent="0.3">
      <c r="D179" s="217"/>
      <c r="E179" s="217"/>
      <c r="F179" s="217"/>
      <c r="G179" s="217"/>
      <c r="H179" s="217"/>
      <c r="I179" s="217"/>
      <c r="J179" s="217"/>
      <c r="K179" s="217"/>
      <c r="L179" s="217"/>
      <c r="M179" s="217"/>
      <c r="N179" s="217"/>
      <c r="O179" s="217"/>
      <c r="P179" s="217"/>
      <c r="Q179" s="217"/>
      <c r="R179" s="217"/>
      <c r="S179" s="217"/>
      <c r="T179" s="217"/>
      <c r="U179" s="217"/>
      <c r="V179" s="217"/>
      <c r="W179" s="217"/>
      <c r="X179" s="217"/>
      <c r="Y179" s="217"/>
      <c r="Z179" s="217"/>
      <c r="AA179" s="217"/>
      <c r="AB179" s="217"/>
      <c r="AC179" s="217"/>
    </row>
    <row r="180" spans="4:29" ht="15" customHeight="1" x14ac:dyDescent="0.3">
      <c r="D180" s="217"/>
      <c r="E180" s="217"/>
      <c r="F180" s="217"/>
      <c r="G180" s="217"/>
      <c r="H180" s="217"/>
      <c r="I180" s="217"/>
      <c r="J180" s="217"/>
      <c r="K180" s="217"/>
      <c r="L180" s="217"/>
      <c r="M180" s="217"/>
      <c r="N180" s="217"/>
      <c r="O180" s="217"/>
      <c r="P180" s="217"/>
      <c r="Q180" s="217"/>
      <c r="R180" s="217"/>
      <c r="S180" s="217"/>
      <c r="T180" s="217"/>
      <c r="U180" s="217"/>
      <c r="V180" s="217"/>
      <c r="W180" s="217"/>
      <c r="X180" s="217"/>
      <c r="Y180" s="217"/>
      <c r="Z180" s="217"/>
      <c r="AA180" s="217"/>
      <c r="AB180" s="217"/>
      <c r="AC180" s="217"/>
    </row>
    <row r="181" spans="4:29" ht="15" customHeight="1" x14ac:dyDescent="0.3">
      <c r="D181" s="217"/>
      <c r="E181" s="217"/>
      <c r="F181" s="217"/>
      <c r="G181" s="217"/>
      <c r="H181" s="217"/>
      <c r="I181" s="217"/>
      <c r="J181" s="217"/>
      <c r="K181" s="217"/>
      <c r="L181" s="217"/>
      <c r="M181" s="217"/>
      <c r="N181" s="217"/>
      <c r="O181" s="217"/>
      <c r="P181" s="217"/>
      <c r="Q181" s="217"/>
      <c r="R181" s="217"/>
      <c r="S181" s="217"/>
      <c r="T181" s="217"/>
      <c r="U181" s="217"/>
      <c r="V181" s="217"/>
      <c r="W181" s="217"/>
      <c r="X181" s="217"/>
      <c r="Y181" s="217"/>
      <c r="Z181" s="217"/>
      <c r="AA181" s="217"/>
      <c r="AB181" s="217"/>
      <c r="AC181" s="217"/>
    </row>
    <row r="182" spans="4:29" ht="15" customHeight="1" x14ac:dyDescent="0.3">
      <c r="D182" s="217"/>
      <c r="E182" s="217"/>
      <c r="F182" s="217"/>
      <c r="G182" s="217"/>
      <c r="H182" s="217"/>
      <c r="I182" s="217"/>
      <c r="J182" s="217"/>
      <c r="K182" s="217"/>
      <c r="L182" s="217"/>
      <c r="M182" s="217"/>
      <c r="N182" s="217"/>
      <c r="O182" s="217"/>
      <c r="P182" s="217"/>
      <c r="Q182" s="217"/>
      <c r="R182" s="217"/>
      <c r="S182" s="217"/>
      <c r="T182" s="217"/>
      <c r="U182" s="217"/>
      <c r="V182" s="217"/>
      <c r="W182" s="217"/>
      <c r="X182" s="217"/>
      <c r="Y182" s="217"/>
      <c r="Z182" s="217"/>
      <c r="AA182" s="217"/>
      <c r="AB182" s="217"/>
      <c r="AC182" s="217"/>
    </row>
    <row r="183" spans="4:29" ht="15" customHeight="1" x14ac:dyDescent="0.3">
      <c r="D183" s="217"/>
      <c r="E183" s="217"/>
      <c r="F183" s="217"/>
      <c r="G183" s="217"/>
      <c r="H183" s="217"/>
      <c r="I183" s="217"/>
      <c r="J183" s="217"/>
      <c r="K183" s="217"/>
      <c r="L183" s="217"/>
      <c r="M183" s="217"/>
      <c r="N183" s="217"/>
      <c r="O183" s="217"/>
      <c r="P183" s="217"/>
      <c r="Q183" s="217"/>
      <c r="R183" s="217"/>
      <c r="S183" s="217"/>
      <c r="T183" s="217"/>
      <c r="U183" s="217"/>
      <c r="V183" s="217"/>
      <c r="W183" s="217"/>
      <c r="X183" s="217"/>
      <c r="Y183" s="217"/>
      <c r="Z183" s="217"/>
      <c r="AA183" s="217"/>
      <c r="AB183" s="217"/>
      <c r="AC183" s="217"/>
    </row>
    <row r="184" spans="4:29" ht="15" customHeight="1" x14ac:dyDescent="0.3">
      <c r="D184" s="217"/>
      <c r="E184" s="217"/>
      <c r="F184" s="217"/>
      <c r="G184" s="217"/>
      <c r="H184" s="217"/>
      <c r="I184" s="217"/>
      <c r="J184" s="217"/>
      <c r="K184" s="217"/>
      <c r="L184" s="217"/>
      <c r="M184" s="217"/>
      <c r="N184" s="217"/>
      <c r="O184" s="217"/>
      <c r="P184" s="217"/>
      <c r="Q184" s="217"/>
      <c r="R184" s="217"/>
      <c r="S184" s="217"/>
      <c r="T184" s="217"/>
      <c r="U184" s="217"/>
      <c r="V184" s="217"/>
      <c r="W184" s="217"/>
      <c r="X184" s="217"/>
      <c r="Y184" s="217"/>
      <c r="Z184" s="217"/>
      <c r="AA184" s="217"/>
      <c r="AB184" s="217"/>
      <c r="AC184" s="217"/>
    </row>
    <row r="185" spans="4:29" ht="15" customHeight="1" x14ac:dyDescent="0.3">
      <c r="D185" s="217"/>
      <c r="E185" s="217"/>
      <c r="F185" s="217"/>
      <c r="G185" s="217"/>
      <c r="H185" s="217"/>
      <c r="I185" s="217"/>
      <c r="J185" s="217"/>
      <c r="K185" s="217"/>
      <c r="L185" s="217"/>
      <c r="M185" s="217"/>
      <c r="N185" s="217"/>
      <c r="O185" s="217"/>
      <c r="P185" s="217"/>
      <c r="Q185" s="217"/>
      <c r="R185" s="217"/>
      <c r="S185" s="217"/>
      <c r="T185" s="217"/>
      <c r="U185" s="217"/>
      <c r="V185" s="217"/>
      <c r="W185" s="217"/>
      <c r="X185" s="217"/>
      <c r="Y185" s="217"/>
      <c r="Z185" s="217"/>
      <c r="AA185" s="217"/>
      <c r="AB185" s="217"/>
      <c r="AC185" s="217"/>
    </row>
    <row r="186" spans="4:29" ht="15" customHeight="1" x14ac:dyDescent="0.3">
      <c r="D186" s="217"/>
      <c r="E186" s="217"/>
      <c r="F186" s="217"/>
      <c r="G186" s="217"/>
      <c r="H186" s="217"/>
      <c r="I186" s="217"/>
      <c r="J186" s="217"/>
      <c r="K186" s="217"/>
      <c r="L186" s="217"/>
      <c r="M186" s="217"/>
      <c r="N186" s="217"/>
      <c r="O186" s="217"/>
      <c r="P186" s="217"/>
      <c r="Q186" s="217"/>
      <c r="R186" s="217"/>
      <c r="S186" s="217"/>
      <c r="T186" s="217"/>
      <c r="U186" s="217"/>
      <c r="V186" s="217"/>
      <c r="W186" s="217"/>
      <c r="X186" s="217"/>
      <c r="Y186" s="217"/>
      <c r="Z186" s="217"/>
      <c r="AA186" s="217"/>
      <c r="AB186" s="217"/>
      <c r="AC186" s="217"/>
    </row>
    <row r="187" spans="4:29" ht="15" customHeight="1" x14ac:dyDescent="0.3">
      <c r="D187" s="217"/>
      <c r="E187" s="217"/>
      <c r="F187" s="217"/>
      <c r="G187" s="217"/>
      <c r="H187" s="217"/>
      <c r="I187" s="217"/>
      <c r="J187" s="217"/>
      <c r="K187" s="217"/>
      <c r="L187" s="217"/>
      <c r="M187" s="217"/>
      <c r="N187" s="217"/>
      <c r="O187" s="217"/>
      <c r="P187" s="217"/>
      <c r="Q187" s="217"/>
      <c r="R187" s="217"/>
      <c r="S187" s="217"/>
      <c r="T187" s="217"/>
      <c r="U187" s="217"/>
      <c r="V187" s="217"/>
      <c r="W187" s="217"/>
      <c r="X187" s="217"/>
      <c r="Y187" s="217"/>
      <c r="Z187" s="217"/>
      <c r="AA187" s="217"/>
      <c r="AB187" s="217"/>
      <c r="AC187" s="217"/>
    </row>
    <row r="188" spans="4:29" ht="15" customHeight="1" x14ac:dyDescent="0.3">
      <c r="D188" s="217"/>
      <c r="E188" s="217"/>
      <c r="F188" s="217"/>
      <c r="G188" s="217"/>
      <c r="H188" s="217"/>
      <c r="I188" s="217"/>
      <c r="J188" s="217"/>
      <c r="K188" s="217"/>
      <c r="L188" s="217"/>
      <c r="M188" s="217"/>
      <c r="N188" s="217"/>
      <c r="O188" s="217"/>
      <c r="P188" s="217"/>
      <c r="Q188" s="217"/>
      <c r="R188" s="217"/>
      <c r="S188" s="217"/>
      <c r="T188" s="217"/>
      <c r="U188" s="217"/>
      <c r="V188" s="217"/>
      <c r="W188" s="217"/>
      <c r="X188" s="217"/>
      <c r="Y188" s="217"/>
      <c r="Z188" s="217"/>
      <c r="AA188" s="217"/>
      <c r="AB188" s="217"/>
      <c r="AC188" s="217"/>
    </row>
    <row r="189" spans="4:29" ht="15" customHeight="1" x14ac:dyDescent="0.3">
      <c r="D189" s="217"/>
      <c r="E189" s="217"/>
      <c r="F189" s="217"/>
      <c r="G189" s="217"/>
      <c r="H189" s="217"/>
      <c r="I189" s="217"/>
      <c r="J189" s="217"/>
      <c r="K189" s="217"/>
      <c r="L189" s="217"/>
      <c r="M189" s="217"/>
      <c r="N189" s="217"/>
      <c r="O189" s="217"/>
      <c r="P189" s="217"/>
      <c r="Q189" s="217"/>
      <c r="R189" s="217"/>
      <c r="S189" s="217"/>
      <c r="T189" s="217"/>
      <c r="U189" s="217"/>
      <c r="V189" s="217"/>
      <c r="W189" s="217"/>
      <c r="X189" s="217"/>
      <c r="Y189" s="217"/>
      <c r="Z189" s="217"/>
      <c r="AA189" s="217"/>
      <c r="AB189" s="217"/>
      <c r="AC189" s="217"/>
    </row>
    <row r="190" spans="4:29" ht="15" customHeight="1" x14ac:dyDescent="0.3">
      <c r="D190" s="217"/>
      <c r="E190" s="217"/>
      <c r="F190" s="217"/>
      <c r="G190" s="217"/>
      <c r="H190" s="217"/>
      <c r="I190" s="217"/>
      <c r="J190" s="217"/>
      <c r="K190" s="217"/>
      <c r="L190" s="217"/>
      <c r="M190" s="217"/>
      <c r="N190" s="217"/>
      <c r="O190" s="217"/>
      <c r="P190" s="217"/>
      <c r="Q190" s="217"/>
      <c r="R190" s="217"/>
      <c r="S190" s="217"/>
      <c r="T190" s="217"/>
      <c r="U190" s="217"/>
      <c r="V190" s="217"/>
      <c r="W190" s="217"/>
      <c r="X190" s="217"/>
      <c r="Y190" s="217"/>
      <c r="Z190" s="217"/>
      <c r="AA190" s="217"/>
      <c r="AB190" s="217"/>
      <c r="AC190" s="217"/>
    </row>
    <row r="191" spans="4:29" ht="15" customHeight="1" x14ac:dyDescent="0.3">
      <c r="D191" s="217"/>
      <c r="E191" s="217"/>
      <c r="F191" s="217"/>
      <c r="G191" s="217"/>
      <c r="H191" s="217"/>
      <c r="I191" s="217"/>
      <c r="J191" s="217"/>
      <c r="K191" s="217"/>
      <c r="L191" s="217"/>
      <c r="M191" s="217"/>
      <c r="N191" s="217"/>
      <c r="O191" s="217"/>
      <c r="P191" s="217"/>
      <c r="Q191" s="217"/>
      <c r="R191" s="217"/>
      <c r="S191" s="217"/>
      <c r="T191" s="217"/>
      <c r="U191" s="217"/>
      <c r="V191" s="217"/>
      <c r="W191" s="217"/>
      <c r="X191" s="217"/>
      <c r="Y191" s="217"/>
      <c r="Z191" s="217"/>
      <c r="AA191" s="217"/>
      <c r="AB191" s="217"/>
      <c r="AC191" s="217"/>
    </row>
    <row r="192" spans="4:29" ht="15" customHeight="1" x14ac:dyDescent="0.3">
      <c r="D192" s="217"/>
      <c r="E192" s="217"/>
      <c r="F192" s="217"/>
      <c r="G192" s="217"/>
      <c r="H192" s="217"/>
      <c r="I192" s="217"/>
      <c r="J192" s="217"/>
      <c r="K192" s="217"/>
      <c r="L192" s="217"/>
      <c r="M192" s="217"/>
      <c r="N192" s="217"/>
      <c r="O192" s="217"/>
      <c r="P192" s="217"/>
      <c r="Q192" s="217"/>
      <c r="R192" s="217"/>
      <c r="S192" s="217"/>
      <c r="T192" s="217"/>
      <c r="U192" s="217"/>
      <c r="V192" s="217"/>
      <c r="W192" s="217"/>
      <c r="X192" s="217"/>
      <c r="Y192" s="217"/>
      <c r="Z192" s="217"/>
      <c r="AA192" s="217"/>
      <c r="AB192" s="217"/>
      <c r="AC192" s="217"/>
    </row>
    <row r="193" spans="4:29" ht="15" customHeight="1" x14ac:dyDescent="0.3">
      <c r="D193" s="217"/>
      <c r="E193" s="217"/>
      <c r="F193" s="217"/>
      <c r="G193" s="217"/>
      <c r="H193" s="217"/>
      <c r="I193" s="217"/>
      <c r="J193" s="217"/>
      <c r="K193" s="217"/>
      <c r="L193" s="217"/>
      <c r="M193" s="217"/>
      <c r="N193" s="217"/>
      <c r="O193" s="217"/>
      <c r="P193" s="217"/>
      <c r="Q193" s="217"/>
      <c r="R193" s="217"/>
      <c r="S193" s="217"/>
      <c r="T193" s="217"/>
      <c r="U193" s="217"/>
      <c r="V193" s="217"/>
      <c r="W193" s="217"/>
      <c r="X193" s="217"/>
      <c r="Y193" s="217"/>
      <c r="Z193" s="217"/>
      <c r="AA193" s="217"/>
      <c r="AB193" s="217"/>
      <c r="AC193" s="217"/>
    </row>
    <row r="194" spans="4:29" ht="15" customHeight="1" x14ac:dyDescent="0.3">
      <c r="D194" s="217"/>
      <c r="E194" s="217"/>
      <c r="F194" s="217"/>
      <c r="G194" s="217"/>
      <c r="H194" s="217"/>
      <c r="I194" s="217"/>
      <c r="J194" s="217"/>
      <c r="K194" s="217"/>
      <c r="L194" s="217"/>
      <c r="M194" s="217"/>
      <c r="N194" s="217"/>
      <c r="O194" s="217"/>
      <c r="P194" s="217"/>
      <c r="Q194" s="217"/>
      <c r="R194" s="217"/>
      <c r="S194" s="217"/>
      <c r="T194" s="217"/>
      <c r="U194" s="217"/>
      <c r="V194" s="217"/>
      <c r="W194" s="217"/>
      <c r="X194" s="217"/>
      <c r="Y194" s="217"/>
      <c r="Z194" s="217"/>
      <c r="AA194" s="217"/>
      <c r="AB194" s="217"/>
      <c r="AC194" s="217"/>
    </row>
    <row r="195" spans="4:29" ht="15" customHeight="1" x14ac:dyDescent="0.3">
      <c r="D195" s="217"/>
      <c r="E195" s="217"/>
      <c r="F195" s="217"/>
      <c r="G195" s="217"/>
      <c r="H195" s="217"/>
      <c r="I195" s="217"/>
      <c r="J195" s="217"/>
      <c r="K195" s="217"/>
      <c r="L195" s="217"/>
      <c r="M195" s="217"/>
      <c r="N195" s="217"/>
      <c r="O195" s="217"/>
      <c r="P195" s="217"/>
      <c r="Q195" s="217"/>
      <c r="R195" s="217"/>
      <c r="S195" s="217"/>
      <c r="T195" s="217"/>
      <c r="U195" s="217"/>
      <c r="V195" s="217"/>
      <c r="W195" s="217"/>
      <c r="X195" s="217"/>
      <c r="Y195" s="217"/>
      <c r="Z195" s="217"/>
      <c r="AA195" s="217"/>
      <c r="AB195" s="217"/>
      <c r="AC195" s="217"/>
    </row>
    <row r="196" spans="4:29" ht="15" customHeight="1" x14ac:dyDescent="0.3">
      <c r="D196" s="217"/>
      <c r="E196" s="217"/>
      <c r="F196" s="217"/>
      <c r="G196" s="217"/>
      <c r="H196" s="217"/>
      <c r="I196" s="217"/>
      <c r="J196" s="217"/>
      <c r="K196" s="217"/>
      <c r="L196" s="217"/>
      <c r="M196" s="217"/>
      <c r="N196" s="217"/>
      <c r="O196" s="217"/>
      <c r="P196" s="217"/>
      <c r="Q196" s="217"/>
      <c r="R196" s="217"/>
      <c r="S196" s="217"/>
      <c r="T196" s="217"/>
      <c r="U196" s="217"/>
      <c r="V196" s="217"/>
      <c r="W196" s="217"/>
      <c r="X196" s="217"/>
      <c r="Y196" s="217"/>
      <c r="Z196" s="217"/>
      <c r="AA196" s="217"/>
      <c r="AB196" s="217"/>
      <c r="AC196" s="217"/>
    </row>
    <row r="197" spans="4:29" ht="15" customHeight="1" x14ac:dyDescent="0.3">
      <c r="D197" s="217"/>
      <c r="E197" s="217"/>
      <c r="F197" s="217"/>
      <c r="G197" s="217"/>
      <c r="H197" s="217"/>
      <c r="I197" s="217"/>
      <c r="J197" s="217"/>
      <c r="K197" s="217"/>
      <c r="L197" s="217"/>
      <c r="M197" s="217"/>
      <c r="N197" s="217"/>
      <c r="O197" s="217"/>
      <c r="P197" s="217"/>
      <c r="Q197" s="217"/>
      <c r="R197" s="217"/>
      <c r="S197" s="217"/>
      <c r="T197" s="217"/>
      <c r="U197" s="217"/>
      <c r="V197" s="217"/>
      <c r="W197" s="217"/>
      <c r="X197" s="217"/>
      <c r="Y197" s="217"/>
      <c r="Z197" s="217"/>
      <c r="AA197" s="217"/>
      <c r="AB197" s="217"/>
      <c r="AC197" s="217"/>
    </row>
    <row r="198" spans="4:29" ht="15" customHeight="1" x14ac:dyDescent="0.3">
      <c r="D198" s="217"/>
      <c r="E198" s="217"/>
      <c r="F198" s="217"/>
      <c r="G198" s="217"/>
      <c r="H198" s="217"/>
      <c r="I198" s="217"/>
      <c r="J198" s="217"/>
      <c r="K198" s="217"/>
      <c r="L198" s="217"/>
      <c r="M198" s="217"/>
      <c r="N198" s="217"/>
      <c r="O198" s="217"/>
      <c r="P198" s="217"/>
      <c r="Q198" s="217"/>
      <c r="R198" s="217"/>
      <c r="S198" s="217"/>
      <c r="T198" s="217"/>
      <c r="U198" s="217"/>
      <c r="V198" s="217"/>
      <c r="W198" s="217"/>
      <c r="X198" s="217"/>
      <c r="Y198" s="217"/>
      <c r="Z198" s="217"/>
      <c r="AA198" s="217"/>
      <c r="AB198" s="217"/>
      <c r="AC198" s="217"/>
    </row>
    <row r="199" spans="4:29" ht="15" customHeight="1" x14ac:dyDescent="0.3">
      <c r="D199" s="217"/>
      <c r="E199" s="217"/>
      <c r="F199" s="217"/>
      <c r="G199" s="217"/>
      <c r="H199" s="217"/>
      <c r="I199" s="217"/>
      <c r="J199" s="217"/>
      <c r="K199" s="217"/>
      <c r="L199" s="217"/>
      <c r="M199" s="217"/>
      <c r="N199" s="217"/>
      <c r="O199" s="217"/>
      <c r="P199" s="217"/>
      <c r="Q199" s="217"/>
      <c r="R199" s="217"/>
      <c r="S199" s="217"/>
      <c r="T199" s="217"/>
      <c r="U199" s="217"/>
      <c r="V199" s="217"/>
      <c r="W199" s="217"/>
      <c r="X199" s="217"/>
      <c r="Y199" s="217"/>
      <c r="Z199" s="217"/>
      <c r="AA199" s="217"/>
      <c r="AB199" s="217"/>
      <c r="AC199" s="217"/>
    </row>
    <row r="200" spans="4:29" ht="15" customHeight="1" x14ac:dyDescent="0.3">
      <c r="D200" s="217"/>
      <c r="E200" s="217"/>
      <c r="F200" s="217"/>
      <c r="G200" s="217"/>
      <c r="H200" s="217"/>
      <c r="I200" s="217"/>
      <c r="J200" s="217"/>
      <c r="K200" s="217"/>
      <c r="L200" s="217"/>
      <c r="M200" s="217"/>
      <c r="N200" s="217"/>
      <c r="O200" s="217"/>
      <c r="P200" s="217"/>
      <c r="Q200" s="217"/>
      <c r="R200" s="217"/>
      <c r="S200" s="217"/>
      <c r="T200" s="217"/>
      <c r="U200" s="217"/>
      <c r="V200" s="217"/>
      <c r="W200" s="217"/>
      <c r="X200" s="217"/>
      <c r="Y200" s="217"/>
      <c r="Z200" s="217"/>
      <c r="AA200" s="217"/>
      <c r="AB200" s="217"/>
      <c r="AC200" s="217"/>
    </row>
    <row r="201" spans="4:29" ht="15" customHeight="1" x14ac:dyDescent="0.3">
      <c r="D201" s="217"/>
      <c r="E201" s="217"/>
      <c r="F201" s="217"/>
      <c r="G201" s="217"/>
      <c r="H201" s="217"/>
      <c r="I201" s="217"/>
      <c r="J201" s="217"/>
      <c r="K201" s="217"/>
      <c r="L201" s="217"/>
      <c r="M201" s="217"/>
      <c r="N201" s="217"/>
      <c r="O201" s="217"/>
      <c r="P201" s="217"/>
      <c r="Q201" s="217"/>
      <c r="R201" s="217"/>
      <c r="S201" s="217"/>
      <c r="T201" s="217"/>
      <c r="U201" s="217"/>
      <c r="V201" s="217"/>
      <c r="W201" s="217"/>
      <c r="X201" s="217"/>
      <c r="Y201" s="217"/>
      <c r="Z201" s="217"/>
      <c r="AA201" s="217"/>
      <c r="AB201" s="217"/>
      <c r="AC201" s="217"/>
    </row>
    <row r="202" spans="4:29" ht="15" customHeight="1" x14ac:dyDescent="0.3">
      <c r="D202" s="217"/>
      <c r="E202" s="217"/>
      <c r="F202" s="217"/>
      <c r="G202" s="217"/>
      <c r="H202" s="217"/>
      <c r="I202" s="217"/>
      <c r="J202" s="217"/>
      <c r="K202" s="217"/>
      <c r="L202" s="217"/>
      <c r="M202" s="217"/>
      <c r="N202" s="217"/>
      <c r="O202" s="217"/>
      <c r="P202" s="217"/>
      <c r="Q202" s="217"/>
      <c r="R202" s="217"/>
      <c r="S202" s="217"/>
      <c r="T202" s="217"/>
      <c r="U202" s="217"/>
      <c r="V202" s="217"/>
      <c r="W202" s="217"/>
      <c r="X202" s="217"/>
      <c r="Y202" s="217"/>
      <c r="Z202" s="217"/>
      <c r="AA202" s="217"/>
      <c r="AB202" s="217"/>
      <c r="AC202" s="217"/>
    </row>
    <row r="203" spans="4:29" ht="15" customHeight="1" x14ac:dyDescent="0.3">
      <c r="D203" s="217"/>
      <c r="E203" s="217"/>
      <c r="F203" s="217"/>
      <c r="G203" s="217"/>
      <c r="H203" s="217"/>
      <c r="I203" s="217"/>
      <c r="J203" s="217"/>
      <c r="K203" s="217"/>
      <c r="L203" s="217"/>
      <c r="M203" s="217"/>
      <c r="N203" s="217"/>
      <c r="O203" s="217"/>
      <c r="P203" s="217"/>
      <c r="Q203" s="217"/>
      <c r="R203" s="217"/>
      <c r="S203" s="217"/>
      <c r="T203" s="217"/>
      <c r="U203" s="217"/>
      <c r="V203" s="217"/>
      <c r="W203" s="217"/>
      <c r="X203" s="217"/>
      <c r="Y203" s="217"/>
      <c r="Z203" s="217"/>
      <c r="AA203" s="217"/>
      <c r="AB203" s="217"/>
      <c r="AC203" s="217"/>
    </row>
    <row r="204" spans="4:29" ht="15" customHeight="1" x14ac:dyDescent="0.3">
      <c r="D204" s="217"/>
      <c r="E204" s="217"/>
      <c r="F204" s="217"/>
      <c r="G204" s="217"/>
      <c r="H204" s="217"/>
      <c r="I204" s="217"/>
      <c r="J204" s="217"/>
      <c r="K204" s="217"/>
      <c r="L204" s="217"/>
      <c r="M204" s="217"/>
      <c r="N204" s="217"/>
      <c r="O204" s="217"/>
      <c r="P204" s="217"/>
      <c r="Q204" s="217"/>
      <c r="R204" s="217"/>
      <c r="S204" s="217"/>
      <c r="T204" s="217"/>
      <c r="U204" s="217"/>
      <c r="V204" s="217"/>
      <c r="W204" s="217"/>
      <c r="X204" s="217"/>
      <c r="Y204" s="217"/>
      <c r="Z204" s="217"/>
      <c r="AA204" s="217"/>
      <c r="AB204" s="217"/>
      <c r="AC204" s="217"/>
    </row>
    <row r="205" spans="4:29" ht="15" customHeight="1" x14ac:dyDescent="0.3">
      <c r="D205" s="217"/>
      <c r="E205" s="217"/>
      <c r="F205" s="217"/>
      <c r="G205" s="217"/>
      <c r="H205" s="217"/>
      <c r="I205" s="217"/>
      <c r="J205" s="217"/>
      <c r="K205" s="217"/>
      <c r="L205" s="217"/>
      <c r="M205" s="217"/>
      <c r="N205" s="217"/>
      <c r="O205" s="217"/>
      <c r="P205" s="217"/>
      <c r="Q205" s="217"/>
      <c r="R205" s="217"/>
      <c r="S205" s="217"/>
      <c r="T205" s="217"/>
      <c r="U205" s="217"/>
      <c r="V205" s="217"/>
      <c r="W205" s="217"/>
      <c r="X205" s="217"/>
      <c r="Y205" s="217"/>
      <c r="Z205" s="217"/>
      <c r="AA205" s="217"/>
      <c r="AB205" s="217"/>
      <c r="AC205" s="217"/>
    </row>
    <row r="206" spans="4:29" ht="15" customHeight="1" x14ac:dyDescent="0.3">
      <c r="D206" s="217"/>
      <c r="E206" s="217"/>
      <c r="F206" s="217"/>
      <c r="G206" s="217"/>
      <c r="H206" s="217"/>
      <c r="I206" s="217"/>
      <c r="J206" s="217"/>
      <c r="K206" s="217"/>
      <c r="L206" s="217"/>
      <c r="M206" s="217"/>
      <c r="N206" s="217"/>
      <c r="O206" s="217"/>
      <c r="P206" s="217"/>
      <c r="Q206" s="217"/>
      <c r="R206" s="217"/>
      <c r="S206" s="217"/>
      <c r="T206" s="217"/>
      <c r="U206" s="217"/>
      <c r="V206" s="217"/>
      <c r="W206" s="217"/>
      <c r="X206" s="217"/>
      <c r="Y206" s="217"/>
      <c r="Z206" s="217"/>
      <c r="AA206" s="217"/>
      <c r="AB206" s="217"/>
      <c r="AC206" s="217"/>
    </row>
    <row r="207" spans="4:29" ht="15" customHeight="1" x14ac:dyDescent="0.3">
      <c r="D207" s="217"/>
      <c r="E207" s="217"/>
      <c r="F207" s="217"/>
      <c r="G207" s="217"/>
      <c r="H207" s="217"/>
      <c r="I207" s="217"/>
      <c r="J207" s="217"/>
      <c r="K207" s="217"/>
      <c r="L207" s="217"/>
      <c r="M207" s="217"/>
      <c r="N207" s="217"/>
      <c r="O207" s="217"/>
      <c r="P207" s="217"/>
      <c r="Q207" s="217"/>
      <c r="R207" s="217"/>
      <c r="S207" s="217"/>
      <c r="T207" s="217"/>
      <c r="U207" s="217"/>
      <c r="V207" s="217"/>
      <c r="W207" s="217"/>
      <c r="X207" s="217"/>
      <c r="Y207" s="217"/>
      <c r="Z207" s="217"/>
      <c r="AA207" s="217"/>
      <c r="AB207" s="217"/>
      <c r="AC207" s="217"/>
    </row>
    <row r="208" spans="4:29" ht="15" customHeight="1" x14ac:dyDescent="0.3">
      <c r="D208" s="217"/>
      <c r="E208" s="217"/>
      <c r="F208" s="217"/>
      <c r="G208" s="217"/>
      <c r="H208" s="217"/>
      <c r="I208" s="217"/>
      <c r="J208" s="217"/>
      <c r="K208" s="217"/>
      <c r="L208" s="217"/>
      <c r="M208" s="217"/>
      <c r="N208" s="217"/>
      <c r="O208" s="217"/>
      <c r="P208" s="217"/>
      <c r="Q208" s="217"/>
      <c r="R208" s="217"/>
      <c r="S208" s="217"/>
      <c r="T208" s="217"/>
      <c r="U208" s="217"/>
      <c r="V208" s="217"/>
      <c r="W208" s="217"/>
      <c r="X208" s="217"/>
      <c r="Y208" s="217"/>
      <c r="Z208" s="217"/>
      <c r="AA208" s="217"/>
      <c r="AB208" s="217"/>
      <c r="AC208" s="217"/>
    </row>
    <row r="209" spans="4:29" ht="15" customHeight="1" x14ac:dyDescent="0.3">
      <c r="D209" s="217"/>
      <c r="E209" s="217"/>
      <c r="F209" s="217"/>
      <c r="G209" s="217"/>
      <c r="H209" s="217"/>
      <c r="I209" s="217"/>
      <c r="J209" s="217"/>
      <c r="K209" s="217"/>
      <c r="L209" s="217"/>
      <c r="M209" s="217"/>
      <c r="N209" s="217"/>
      <c r="O209" s="217"/>
      <c r="P209" s="217"/>
      <c r="Q209" s="217"/>
      <c r="R209" s="217"/>
      <c r="S209" s="217"/>
      <c r="T209" s="217"/>
      <c r="U209" s="217"/>
      <c r="V209" s="217"/>
      <c r="W209" s="217"/>
      <c r="X209" s="217"/>
      <c r="Y209" s="217"/>
      <c r="Z209" s="217"/>
      <c r="AA209" s="217"/>
      <c r="AB209" s="217"/>
      <c r="AC209" s="217"/>
    </row>
    <row r="210" spans="4:29" ht="15" customHeight="1" x14ac:dyDescent="0.3">
      <c r="D210" s="217"/>
      <c r="E210" s="217"/>
      <c r="F210" s="217"/>
      <c r="G210" s="217"/>
      <c r="H210" s="217"/>
      <c r="I210" s="217"/>
      <c r="J210" s="217"/>
      <c r="K210" s="217"/>
      <c r="L210" s="217"/>
      <c r="M210" s="217"/>
      <c r="N210" s="217"/>
      <c r="O210" s="217"/>
      <c r="P210" s="217"/>
      <c r="Q210" s="217"/>
      <c r="R210" s="217"/>
      <c r="S210" s="217"/>
      <c r="T210" s="217"/>
      <c r="U210" s="217"/>
      <c r="V210" s="217"/>
      <c r="W210" s="217"/>
      <c r="X210" s="217"/>
      <c r="Y210" s="217"/>
      <c r="Z210" s="217"/>
      <c r="AA210" s="217"/>
      <c r="AB210" s="217"/>
      <c r="AC210" s="217"/>
    </row>
    <row r="211" spans="4:29" ht="15" customHeight="1" x14ac:dyDescent="0.3">
      <c r="D211" s="217"/>
      <c r="E211" s="217"/>
      <c r="F211" s="217"/>
      <c r="G211" s="217"/>
      <c r="H211" s="217"/>
      <c r="I211" s="217"/>
      <c r="J211" s="217"/>
      <c r="K211" s="217"/>
      <c r="L211" s="217"/>
      <c r="M211" s="217"/>
      <c r="N211" s="217"/>
      <c r="O211" s="217"/>
      <c r="P211" s="217"/>
      <c r="Q211" s="217"/>
      <c r="R211" s="217"/>
      <c r="S211" s="217"/>
      <c r="T211" s="217"/>
      <c r="U211" s="217"/>
      <c r="V211" s="217"/>
      <c r="W211" s="217"/>
      <c r="X211" s="217"/>
      <c r="Y211" s="217"/>
      <c r="Z211" s="217"/>
      <c r="AA211" s="217"/>
      <c r="AB211" s="217"/>
      <c r="AC211" s="217"/>
    </row>
    <row r="212" spans="4:29" ht="15" customHeight="1" x14ac:dyDescent="0.3">
      <c r="D212" s="217"/>
      <c r="E212" s="217"/>
      <c r="F212" s="217"/>
      <c r="G212" s="217"/>
      <c r="H212" s="217"/>
      <c r="I212" s="217"/>
      <c r="J212" s="217"/>
      <c r="K212" s="217"/>
      <c r="L212" s="217"/>
      <c r="M212" s="217"/>
      <c r="N212" s="217"/>
      <c r="O212" s="217"/>
      <c r="P212" s="217"/>
      <c r="Q212" s="217"/>
      <c r="R212" s="217"/>
      <c r="S212" s="217"/>
      <c r="T212" s="217"/>
      <c r="U212" s="217"/>
      <c r="V212" s="217"/>
      <c r="W212" s="217"/>
      <c r="X212" s="217"/>
      <c r="Y212" s="217"/>
      <c r="Z212" s="217"/>
      <c r="AA212" s="217"/>
      <c r="AB212" s="217"/>
      <c r="AC212" s="217"/>
    </row>
    <row r="213" spans="4:29" ht="15" customHeight="1" x14ac:dyDescent="0.3">
      <c r="D213" s="217"/>
      <c r="E213" s="217"/>
      <c r="F213" s="217"/>
      <c r="G213" s="217"/>
      <c r="H213" s="217"/>
      <c r="I213" s="217"/>
      <c r="J213" s="217"/>
      <c r="K213" s="217"/>
      <c r="L213" s="217"/>
      <c r="M213" s="217"/>
      <c r="N213" s="217"/>
      <c r="O213" s="217"/>
      <c r="P213" s="217"/>
      <c r="Q213" s="217"/>
      <c r="R213" s="217"/>
      <c r="S213" s="217"/>
      <c r="T213" s="217"/>
      <c r="U213" s="217"/>
      <c r="V213" s="217"/>
      <c r="W213" s="217"/>
      <c r="X213" s="217"/>
      <c r="Y213" s="217"/>
      <c r="Z213" s="217"/>
      <c r="AA213" s="217"/>
      <c r="AB213" s="217"/>
      <c r="AC213" s="217"/>
    </row>
    <row r="214" spans="4:29" ht="15" customHeight="1" x14ac:dyDescent="0.3">
      <c r="D214" s="217"/>
      <c r="E214" s="217"/>
      <c r="F214" s="217"/>
      <c r="G214" s="217"/>
      <c r="H214" s="217"/>
      <c r="I214" s="217"/>
      <c r="J214" s="217"/>
      <c r="K214" s="217"/>
      <c r="L214" s="217"/>
      <c r="M214" s="217"/>
      <c r="N214" s="217"/>
      <c r="O214" s="217"/>
      <c r="P214" s="217"/>
      <c r="Q214" s="217"/>
      <c r="R214" s="217"/>
      <c r="S214" s="217"/>
      <c r="T214" s="217"/>
      <c r="U214" s="217"/>
      <c r="V214" s="217"/>
      <c r="W214" s="217"/>
      <c r="X214" s="217"/>
      <c r="Y214" s="217"/>
      <c r="Z214" s="217"/>
      <c r="AA214" s="217"/>
      <c r="AB214" s="217"/>
      <c r="AC214" s="217"/>
    </row>
    <row r="215" spans="4:29" ht="15" customHeight="1" x14ac:dyDescent="0.3">
      <c r="D215" s="217"/>
      <c r="E215" s="217"/>
      <c r="F215" s="217"/>
      <c r="G215" s="217"/>
      <c r="H215" s="217"/>
      <c r="I215" s="217"/>
      <c r="J215" s="217"/>
      <c r="K215" s="217"/>
      <c r="L215" s="217"/>
      <c r="M215" s="217"/>
      <c r="N215" s="217"/>
      <c r="O215" s="217"/>
      <c r="P215" s="217"/>
      <c r="Q215" s="217"/>
      <c r="R215" s="217"/>
      <c r="S215" s="217"/>
      <c r="T215" s="217"/>
      <c r="U215" s="217"/>
      <c r="V215" s="217"/>
      <c r="W215" s="217"/>
      <c r="X215" s="217"/>
      <c r="Y215" s="217"/>
      <c r="Z215" s="217"/>
      <c r="AA215" s="217"/>
      <c r="AB215" s="217"/>
      <c r="AC215" s="217"/>
    </row>
    <row r="216" spans="4:29" ht="15" customHeight="1" x14ac:dyDescent="0.3">
      <c r="D216" s="217"/>
      <c r="E216" s="217"/>
      <c r="F216" s="217"/>
      <c r="G216" s="217"/>
      <c r="H216" s="217"/>
      <c r="I216" s="217"/>
      <c r="J216" s="217"/>
      <c r="K216" s="217"/>
      <c r="L216" s="217"/>
      <c r="M216" s="217"/>
      <c r="N216" s="217"/>
      <c r="O216" s="217"/>
      <c r="P216" s="217"/>
      <c r="Q216" s="217"/>
      <c r="R216" s="217"/>
      <c r="S216" s="217"/>
      <c r="T216" s="217"/>
      <c r="U216" s="217"/>
      <c r="V216" s="217"/>
      <c r="W216" s="217"/>
      <c r="X216" s="217"/>
      <c r="Y216" s="217"/>
      <c r="Z216" s="217"/>
      <c r="AA216" s="217"/>
      <c r="AB216" s="217"/>
      <c r="AC216" s="217"/>
    </row>
    <row r="217" spans="4:29" ht="15" customHeight="1" x14ac:dyDescent="0.3">
      <c r="D217" s="217"/>
      <c r="E217" s="217"/>
      <c r="F217" s="217"/>
      <c r="G217" s="217"/>
      <c r="H217" s="217"/>
      <c r="I217" s="217"/>
      <c r="J217" s="217"/>
      <c r="K217" s="217"/>
      <c r="L217" s="217"/>
      <c r="M217" s="217"/>
      <c r="N217" s="217"/>
      <c r="O217" s="217"/>
      <c r="P217" s="217"/>
      <c r="Q217" s="217"/>
      <c r="R217" s="217"/>
      <c r="S217" s="217"/>
      <c r="T217" s="217"/>
      <c r="U217" s="217"/>
      <c r="V217" s="217"/>
      <c r="W217" s="217"/>
      <c r="X217" s="217"/>
      <c r="Y217" s="217"/>
      <c r="Z217" s="217"/>
      <c r="AA217" s="217"/>
      <c r="AB217" s="217"/>
      <c r="AC217" s="217"/>
    </row>
    <row r="218" spans="4:29" ht="15" customHeight="1" x14ac:dyDescent="0.3">
      <c r="D218" s="217"/>
      <c r="E218" s="217"/>
      <c r="F218" s="217"/>
      <c r="G218" s="217"/>
      <c r="H218" s="217"/>
      <c r="I218" s="217"/>
      <c r="J218" s="217"/>
      <c r="K218" s="217"/>
      <c r="L218" s="217"/>
      <c r="M218" s="217"/>
      <c r="N218" s="217"/>
      <c r="O218" s="217"/>
      <c r="P218" s="217"/>
      <c r="Q218" s="217"/>
      <c r="R218" s="217"/>
      <c r="S218" s="217"/>
      <c r="T218" s="217"/>
      <c r="U218" s="217"/>
      <c r="V218" s="217"/>
      <c r="W218" s="217"/>
      <c r="X218" s="217"/>
      <c r="Y218" s="217"/>
      <c r="Z218" s="217"/>
      <c r="AA218" s="217"/>
      <c r="AB218" s="217"/>
      <c r="AC218" s="217"/>
    </row>
    <row r="219" spans="4:29" ht="15" customHeight="1" x14ac:dyDescent="0.3">
      <c r="D219" s="217"/>
      <c r="E219" s="217"/>
      <c r="F219" s="217"/>
      <c r="G219" s="217"/>
      <c r="H219" s="217"/>
      <c r="I219" s="217"/>
      <c r="J219" s="217"/>
      <c r="K219" s="217"/>
      <c r="L219" s="217"/>
      <c r="M219" s="217"/>
      <c r="N219" s="217"/>
      <c r="O219" s="217"/>
      <c r="P219" s="217"/>
      <c r="Q219" s="217"/>
      <c r="R219" s="217"/>
      <c r="S219" s="217"/>
      <c r="T219" s="217"/>
      <c r="U219" s="217"/>
      <c r="V219" s="217"/>
      <c r="W219" s="217"/>
      <c r="X219" s="217"/>
      <c r="Y219" s="217"/>
      <c r="Z219" s="217"/>
      <c r="AA219" s="217"/>
      <c r="AB219" s="217"/>
      <c r="AC219" s="217"/>
    </row>
    <row r="220" spans="4:29" ht="15" customHeight="1" x14ac:dyDescent="0.3">
      <c r="D220" s="217"/>
      <c r="E220" s="217"/>
      <c r="F220" s="217"/>
      <c r="G220" s="217"/>
      <c r="H220" s="217"/>
      <c r="I220" s="217"/>
      <c r="J220" s="217"/>
      <c r="K220" s="217"/>
      <c r="L220" s="217"/>
      <c r="M220" s="217"/>
      <c r="N220" s="217"/>
      <c r="O220" s="217"/>
      <c r="P220" s="217"/>
      <c r="Q220" s="217"/>
      <c r="R220" s="217"/>
      <c r="S220" s="217"/>
      <c r="T220" s="217"/>
      <c r="U220" s="217"/>
      <c r="V220" s="217"/>
      <c r="W220" s="217"/>
      <c r="X220" s="217"/>
      <c r="Y220" s="217"/>
      <c r="Z220" s="217"/>
      <c r="AA220" s="217"/>
      <c r="AB220" s="217"/>
      <c r="AC220" s="217"/>
    </row>
    <row r="221" spans="4:29" ht="15" customHeight="1" x14ac:dyDescent="0.3">
      <c r="D221" s="217"/>
      <c r="E221" s="217"/>
      <c r="F221" s="217"/>
      <c r="G221" s="217"/>
      <c r="H221" s="217"/>
      <c r="I221" s="217"/>
      <c r="J221" s="217"/>
      <c r="K221" s="217"/>
      <c r="L221" s="217"/>
      <c r="M221" s="217"/>
      <c r="N221" s="217"/>
      <c r="O221" s="217"/>
      <c r="P221" s="217"/>
      <c r="Q221" s="217"/>
      <c r="R221" s="217"/>
      <c r="S221" s="217"/>
      <c r="T221" s="217"/>
      <c r="U221" s="217"/>
      <c r="V221" s="217"/>
      <c r="W221" s="217"/>
      <c r="X221" s="217"/>
      <c r="Y221" s="217"/>
      <c r="Z221" s="217"/>
      <c r="AA221" s="217"/>
      <c r="AB221" s="217"/>
      <c r="AC221" s="217"/>
    </row>
    <row r="222" spans="4:29" ht="15" customHeight="1" x14ac:dyDescent="0.3">
      <c r="D222" s="217"/>
      <c r="E222" s="217"/>
      <c r="F222" s="217"/>
      <c r="G222" s="217"/>
      <c r="H222" s="217"/>
      <c r="I222" s="217"/>
      <c r="J222" s="217"/>
      <c r="K222" s="217"/>
      <c r="L222" s="217"/>
      <c r="M222" s="217"/>
      <c r="N222" s="217"/>
      <c r="O222" s="217"/>
      <c r="P222" s="217"/>
      <c r="Q222" s="217"/>
      <c r="R222" s="217"/>
      <c r="S222" s="217"/>
      <c r="T222" s="217"/>
      <c r="U222" s="217"/>
      <c r="V222" s="217"/>
      <c r="W222" s="217"/>
      <c r="X222" s="217"/>
      <c r="Y222" s="217"/>
      <c r="Z222" s="217"/>
      <c r="AA222" s="217"/>
      <c r="AB222" s="217"/>
      <c r="AC222" s="217"/>
    </row>
    <row r="223" spans="4:29" ht="15" customHeight="1" x14ac:dyDescent="0.3">
      <c r="D223" s="217"/>
      <c r="E223" s="217"/>
      <c r="F223" s="217"/>
      <c r="G223" s="217"/>
      <c r="H223" s="217"/>
      <c r="I223" s="217"/>
      <c r="J223" s="217"/>
      <c r="K223" s="217"/>
      <c r="L223" s="217"/>
      <c r="M223" s="217"/>
      <c r="N223" s="217"/>
      <c r="O223" s="217"/>
      <c r="P223" s="217"/>
      <c r="Q223" s="217"/>
      <c r="R223" s="217"/>
      <c r="S223" s="217"/>
      <c r="T223" s="217"/>
      <c r="U223" s="217"/>
      <c r="V223" s="217"/>
      <c r="W223" s="217"/>
      <c r="X223" s="217"/>
      <c r="Y223" s="217"/>
      <c r="Z223" s="217"/>
      <c r="AA223" s="217"/>
      <c r="AB223" s="217"/>
      <c r="AC223" s="217"/>
    </row>
    <row r="224" spans="4:29" ht="15" customHeight="1" x14ac:dyDescent="0.3">
      <c r="D224" s="217"/>
      <c r="E224" s="217"/>
      <c r="F224" s="217"/>
      <c r="G224" s="217"/>
      <c r="H224" s="217"/>
      <c r="I224" s="217"/>
      <c r="J224" s="217"/>
      <c r="K224" s="217"/>
      <c r="L224" s="217"/>
      <c r="M224" s="217"/>
      <c r="N224" s="217"/>
      <c r="O224" s="217"/>
      <c r="P224" s="217"/>
      <c r="Q224" s="217"/>
      <c r="R224" s="217"/>
      <c r="S224" s="217"/>
      <c r="T224" s="217"/>
      <c r="U224" s="217"/>
      <c r="V224" s="217"/>
      <c r="W224" s="217"/>
      <c r="X224" s="217"/>
      <c r="Y224" s="217"/>
      <c r="Z224" s="217"/>
      <c r="AA224" s="217"/>
      <c r="AB224" s="217"/>
      <c r="AC224" s="217"/>
    </row>
    <row r="225" spans="4:29" ht="15" customHeight="1" x14ac:dyDescent="0.3">
      <c r="D225" s="217"/>
      <c r="E225" s="217"/>
      <c r="F225" s="217"/>
      <c r="G225" s="217"/>
      <c r="H225" s="217"/>
      <c r="I225" s="217"/>
      <c r="J225" s="217"/>
      <c r="K225" s="217"/>
      <c r="L225" s="217"/>
      <c r="M225" s="217"/>
      <c r="N225" s="217"/>
      <c r="O225" s="217"/>
      <c r="P225" s="217"/>
      <c r="Q225" s="217"/>
      <c r="R225" s="217"/>
      <c r="S225" s="217"/>
      <c r="T225" s="217"/>
      <c r="U225" s="217"/>
      <c r="V225" s="217"/>
      <c r="W225" s="217"/>
      <c r="X225" s="217"/>
      <c r="Y225" s="217"/>
      <c r="Z225" s="217"/>
      <c r="AA225" s="217"/>
      <c r="AB225" s="217"/>
      <c r="AC225" s="217"/>
    </row>
    <row r="226" spans="4:29" ht="15" customHeight="1" x14ac:dyDescent="0.3">
      <c r="D226" s="217"/>
      <c r="E226" s="217"/>
      <c r="F226" s="217"/>
      <c r="G226" s="217"/>
      <c r="H226" s="217"/>
      <c r="I226" s="217"/>
      <c r="J226" s="217"/>
      <c r="K226" s="217"/>
      <c r="L226" s="217"/>
      <c r="M226" s="217"/>
      <c r="N226" s="217"/>
      <c r="O226" s="217"/>
      <c r="P226" s="217"/>
      <c r="Q226" s="217"/>
      <c r="R226" s="217"/>
      <c r="S226" s="217"/>
      <c r="T226" s="217"/>
      <c r="U226" s="217"/>
      <c r="V226" s="217"/>
      <c r="W226" s="217"/>
      <c r="X226" s="217"/>
      <c r="Y226" s="217"/>
      <c r="Z226" s="217"/>
      <c r="AA226" s="217"/>
      <c r="AB226" s="217"/>
      <c r="AC226" s="217"/>
    </row>
    <row r="227" spans="4:29" ht="15" customHeight="1" x14ac:dyDescent="0.3">
      <c r="D227" s="217"/>
      <c r="E227" s="217"/>
      <c r="F227" s="217"/>
      <c r="G227" s="217"/>
      <c r="H227" s="217"/>
      <c r="I227" s="217"/>
      <c r="J227" s="217"/>
      <c r="K227" s="217"/>
      <c r="L227" s="217"/>
      <c r="M227" s="217"/>
      <c r="N227" s="217"/>
      <c r="O227" s="217"/>
      <c r="P227" s="217"/>
      <c r="Q227" s="217"/>
      <c r="R227" s="217"/>
      <c r="S227" s="217"/>
      <c r="T227" s="217"/>
      <c r="U227" s="217"/>
      <c r="V227" s="217"/>
      <c r="W227" s="217"/>
      <c r="X227" s="217"/>
      <c r="Y227" s="217"/>
      <c r="Z227" s="217"/>
      <c r="AA227" s="217"/>
      <c r="AB227" s="217"/>
      <c r="AC227" s="217"/>
    </row>
    <row r="228" spans="4:29" ht="15" customHeight="1" x14ac:dyDescent="0.3">
      <c r="D228" s="217"/>
      <c r="E228" s="217"/>
      <c r="F228" s="217"/>
      <c r="G228" s="217"/>
      <c r="H228" s="217"/>
      <c r="I228" s="217"/>
      <c r="J228" s="217"/>
      <c r="K228" s="217"/>
      <c r="L228" s="217"/>
      <c r="M228" s="217"/>
      <c r="N228" s="217"/>
      <c r="O228" s="217"/>
      <c r="P228" s="217"/>
      <c r="Q228" s="217"/>
      <c r="R228" s="217"/>
      <c r="S228" s="217"/>
      <c r="T228" s="217"/>
      <c r="U228" s="217"/>
      <c r="V228" s="217"/>
      <c r="W228" s="217"/>
      <c r="X228" s="217"/>
      <c r="Y228" s="217"/>
      <c r="Z228" s="217"/>
      <c r="AA228" s="217"/>
      <c r="AB228" s="217"/>
      <c r="AC228" s="217"/>
    </row>
    <row r="229" spans="4:29" ht="15" customHeight="1" x14ac:dyDescent="0.3">
      <c r="D229" s="217"/>
      <c r="E229" s="217"/>
      <c r="F229" s="217"/>
      <c r="G229" s="217"/>
      <c r="H229" s="217"/>
      <c r="I229" s="217"/>
      <c r="J229" s="217"/>
      <c r="K229" s="217"/>
      <c r="L229" s="217"/>
      <c r="M229" s="217"/>
      <c r="N229" s="217"/>
      <c r="O229" s="217"/>
      <c r="P229" s="217"/>
      <c r="Q229" s="217"/>
      <c r="R229" s="217"/>
      <c r="S229" s="217"/>
      <c r="T229" s="217"/>
      <c r="U229" s="217"/>
      <c r="V229" s="217"/>
      <c r="W229" s="217"/>
      <c r="X229" s="217"/>
      <c r="Y229" s="217"/>
      <c r="Z229" s="217"/>
      <c r="AA229" s="217"/>
      <c r="AB229" s="217"/>
      <c r="AC229" s="217"/>
    </row>
    <row r="230" spans="4:29" ht="15" customHeight="1" x14ac:dyDescent="0.3">
      <c r="D230" s="217"/>
      <c r="E230" s="217"/>
      <c r="F230" s="217"/>
      <c r="G230" s="217"/>
      <c r="H230" s="217"/>
      <c r="I230" s="217"/>
      <c r="J230" s="217"/>
      <c r="K230" s="217"/>
      <c r="L230" s="217"/>
      <c r="M230" s="217"/>
      <c r="N230" s="217"/>
      <c r="O230" s="217"/>
      <c r="P230" s="217"/>
      <c r="Q230" s="217"/>
      <c r="R230" s="217"/>
      <c r="S230" s="217"/>
      <c r="T230" s="217"/>
      <c r="U230" s="217"/>
      <c r="V230" s="217"/>
      <c r="W230" s="217"/>
      <c r="X230" s="217"/>
      <c r="Y230" s="217"/>
      <c r="Z230" s="217"/>
      <c r="AA230" s="217"/>
      <c r="AB230" s="217"/>
      <c r="AC230" s="217"/>
    </row>
    <row r="231" spans="4:29" ht="15" customHeight="1" x14ac:dyDescent="0.3">
      <c r="D231" s="217"/>
      <c r="E231" s="217"/>
      <c r="F231" s="217"/>
      <c r="G231" s="217"/>
      <c r="H231" s="217"/>
      <c r="I231" s="217"/>
      <c r="J231" s="217"/>
      <c r="K231" s="217"/>
      <c r="L231" s="217"/>
      <c r="M231" s="217"/>
      <c r="N231" s="217"/>
      <c r="O231" s="217"/>
      <c r="P231" s="217"/>
      <c r="Q231" s="217"/>
      <c r="R231" s="217"/>
      <c r="S231" s="217"/>
      <c r="T231" s="217"/>
      <c r="U231" s="217"/>
      <c r="V231" s="217"/>
      <c r="W231" s="217"/>
      <c r="X231" s="217"/>
      <c r="Y231" s="217"/>
      <c r="Z231" s="217"/>
      <c r="AA231" s="217"/>
      <c r="AB231" s="217"/>
      <c r="AC231" s="217"/>
    </row>
    <row r="232" spans="4:29" ht="15" customHeight="1" x14ac:dyDescent="0.3">
      <c r="D232" s="217"/>
      <c r="E232" s="217"/>
      <c r="F232" s="217"/>
      <c r="G232" s="217"/>
      <c r="H232" s="217"/>
      <c r="I232" s="217"/>
      <c r="J232" s="217"/>
      <c r="K232" s="217"/>
      <c r="L232" s="217"/>
      <c r="M232" s="217"/>
      <c r="N232" s="217"/>
      <c r="O232" s="217"/>
      <c r="P232" s="217"/>
      <c r="Q232" s="217"/>
      <c r="R232" s="217"/>
      <c r="S232" s="217"/>
      <c r="T232" s="217"/>
      <c r="U232" s="217"/>
      <c r="V232" s="217"/>
      <c r="W232" s="217"/>
      <c r="X232" s="217"/>
      <c r="Y232" s="217"/>
      <c r="Z232" s="217"/>
      <c r="AA232" s="217"/>
      <c r="AB232" s="217"/>
      <c r="AC232" s="217"/>
    </row>
    <row r="233" spans="4:29" ht="15" customHeight="1" x14ac:dyDescent="0.3">
      <c r="D233" s="217"/>
      <c r="E233" s="217"/>
      <c r="F233" s="217"/>
      <c r="G233" s="217"/>
      <c r="H233" s="217"/>
      <c r="I233" s="217"/>
      <c r="J233" s="217"/>
      <c r="K233" s="217"/>
      <c r="L233" s="217"/>
      <c r="M233" s="217"/>
      <c r="N233" s="217"/>
      <c r="O233" s="217"/>
      <c r="P233" s="217"/>
      <c r="Q233" s="217"/>
      <c r="R233" s="217"/>
      <c r="S233" s="217"/>
      <c r="T233" s="217"/>
      <c r="U233" s="217"/>
      <c r="V233" s="217"/>
      <c r="W233" s="217"/>
      <c r="X233" s="217"/>
      <c r="Y233" s="217"/>
      <c r="Z233" s="217"/>
      <c r="AA233" s="217"/>
      <c r="AB233" s="217"/>
      <c r="AC233" s="217"/>
    </row>
    <row r="234" spans="4:29" ht="15" customHeight="1" x14ac:dyDescent="0.3">
      <c r="D234" s="217"/>
      <c r="E234" s="217"/>
      <c r="F234" s="217"/>
      <c r="G234" s="217"/>
      <c r="H234" s="217"/>
      <c r="I234" s="217"/>
      <c r="J234" s="217"/>
      <c r="K234" s="217"/>
      <c r="L234" s="217"/>
      <c r="M234" s="217"/>
      <c r="N234" s="217"/>
      <c r="O234" s="217"/>
      <c r="P234" s="217"/>
      <c r="Q234" s="217"/>
      <c r="R234" s="217"/>
      <c r="S234" s="217"/>
      <c r="T234" s="217"/>
      <c r="U234" s="217"/>
      <c r="V234" s="217"/>
      <c r="W234" s="217"/>
      <c r="X234" s="217"/>
      <c r="Y234" s="217"/>
      <c r="Z234" s="217"/>
      <c r="AA234" s="217"/>
      <c r="AB234" s="217"/>
      <c r="AC234" s="217"/>
    </row>
    <row r="235" spans="4:29" ht="15" customHeight="1" x14ac:dyDescent="0.3">
      <c r="D235" s="217"/>
      <c r="E235" s="217"/>
      <c r="F235" s="217"/>
      <c r="G235" s="217"/>
      <c r="H235" s="217"/>
      <c r="I235" s="217"/>
      <c r="J235" s="217"/>
      <c r="K235" s="217"/>
      <c r="L235" s="217"/>
      <c r="M235" s="217"/>
      <c r="N235" s="217"/>
      <c r="O235" s="217"/>
      <c r="P235" s="217"/>
      <c r="Q235" s="217"/>
      <c r="R235" s="217"/>
      <c r="S235" s="217"/>
      <c r="T235" s="217"/>
      <c r="U235" s="217"/>
      <c r="V235" s="217"/>
      <c r="W235" s="217"/>
      <c r="X235" s="217"/>
      <c r="Y235" s="217"/>
      <c r="Z235" s="217"/>
      <c r="AA235" s="217"/>
      <c r="AB235" s="217"/>
      <c r="AC235" s="217"/>
    </row>
    <row r="236" spans="4:29" ht="15" customHeight="1" x14ac:dyDescent="0.3">
      <c r="D236" s="217"/>
      <c r="E236" s="217"/>
      <c r="F236" s="217"/>
      <c r="G236" s="217"/>
      <c r="H236" s="217"/>
      <c r="I236" s="217"/>
      <c r="J236" s="217"/>
      <c r="K236" s="217"/>
      <c r="L236" s="217"/>
      <c r="M236" s="217"/>
      <c r="N236" s="217"/>
      <c r="O236" s="217"/>
      <c r="P236" s="217"/>
      <c r="Q236" s="217"/>
      <c r="R236" s="217"/>
      <c r="S236" s="217"/>
      <c r="T236" s="217"/>
      <c r="U236" s="217"/>
      <c r="V236" s="217"/>
      <c r="W236" s="217"/>
      <c r="X236" s="217"/>
      <c r="Y236" s="217"/>
      <c r="Z236" s="217"/>
      <c r="AA236" s="217"/>
      <c r="AB236" s="217"/>
      <c r="AC236" s="217"/>
    </row>
    <row r="237" spans="4:29" ht="15" customHeight="1" x14ac:dyDescent="0.3">
      <c r="D237" s="217"/>
      <c r="E237" s="217"/>
      <c r="F237" s="217"/>
      <c r="G237" s="217"/>
      <c r="H237" s="217"/>
      <c r="I237" s="217"/>
      <c r="J237" s="217"/>
      <c r="K237" s="217"/>
      <c r="L237" s="217"/>
      <c r="M237" s="217"/>
      <c r="N237" s="217"/>
      <c r="O237" s="217"/>
      <c r="P237" s="217"/>
      <c r="Q237" s="217"/>
      <c r="R237" s="217"/>
      <c r="S237" s="217"/>
      <c r="T237" s="217"/>
      <c r="U237" s="217"/>
      <c r="V237" s="217"/>
      <c r="W237" s="217"/>
      <c r="X237" s="217"/>
      <c r="Y237" s="217"/>
      <c r="Z237" s="217"/>
      <c r="AA237" s="217"/>
      <c r="AB237" s="217"/>
      <c r="AC237" s="217"/>
    </row>
    <row r="238" spans="4:29" ht="15" customHeight="1" x14ac:dyDescent="0.3">
      <c r="D238" s="217"/>
      <c r="E238" s="217"/>
      <c r="F238" s="217"/>
      <c r="G238" s="217"/>
      <c r="H238" s="217"/>
      <c r="I238" s="217"/>
      <c r="J238" s="217"/>
      <c r="K238" s="217"/>
      <c r="L238" s="217"/>
      <c r="M238" s="217"/>
      <c r="N238" s="217"/>
      <c r="O238" s="217"/>
      <c r="P238" s="217"/>
      <c r="Q238" s="217"/>
      <c r="R238" s="217"/>
      <c r="S238" s="217"/>
      <c r="T238" s="217"/>
      <c r="U238" s="217"/>
      <c r="V238" s="217"/>
      <c r="W238" s="217"/>
      <c r="X238" s="217"/>
      <c r="Y238" s="217"/>
      <c r="Z238" s="217"/>
      <c r="AA238" s="217"/>
      <c r="AB238" s="217"/>
      <c r="AC238" s="217"/>
    </row>
    <row r="239" spans="4:29" ht="15" customHeight="1" x14ac:dyDescent="0.3">
      <c r="D239" s="217"/>
      <c r="E239" s="217"/>
      <c r="F239" s="217"/>
      <c r="G239" s="217"/>
      <c r="H239" s="217"/>
      <c r="I239" s="217"/>
      <c r="J239" s="217"/>
      <c r="K239" s="217"/>
      <c r="L239" s="217"/>
      <c r="M239" s="217"/>
      <c r="N239" s="217"/>
      <c r="O239" s="217"/>
      <c r="P239" s="217"/>
      <c r="Q239" s="217"/>
      <c r="R239" s="217"/>
      <c r="S239" s="217"/>
      <c r="T239" s="217"/>
      <c r="U239" s="217"/>
      <c r="V239" s="217"/>
      <c r="W239" s="217"/>
      <c r="X239" s="217"/>
      <c r="Y239" s="217"/>
      <c r="Z239" s="217"/>
      <c r="AA239" s="217"/>
      <c r="AB239" s="217"/>
      <c r="AC239" s="217"/>
    </row>
    <row r="240" spans="4:29" ht="15" customHeight="1" x14ac:dyDescent="0.3">
      <c r="D240" s="217"/>
      <c r="E240" s="217"/>
      <c r="F240" s="217"/>
      <c r="G240" s="217"/>
      <c r="H240" s="217"/>
      <c r="I240" s="217"/>
      <c r="J240" s="217"/>
      <c r="K240" s="217"/>
      <c r="L240" s="217"/>
      <c r="M240" s="217"/>
      <c r="N240" s="217"/>
      <c r="O240" s="217"/>
      <c r="P240" s="217"/>
      <c r="Q240" s="217"/>
      <c r="R240" s="217"/>
      <c r="S240" s="217"/>
      <c r="T240" s="217"/>
      <c r="U240" s="217"/>
      <c r="V240" s="217"/>
      <c r="W240" s="217"/>
      <c r="X240" s="217"/>
      <c r="Y240" s="217"/>
      <c r="Z240" s="217"/>
      <c r="AA240" s="217"/>
      <c r="AB240" s="217"/>
      <c r="AC240" s="217"/>
    </row>
    <row r="241" spans="4:29" ht="15" customHeight="1" x14ac:dyDescent="0.3">
      <c r="D241" s="217"/>
      <c r="E241" s="217"/>
      <c r="F241" s="217"/>
      <c r="G241" s="217"/>
      <c r="H241" s="217"/>
      <c r="I241" s="217"/>
      <c r="J241" s="217"/>
      <c r="K241" s="217"/>
      <c r="L241" s="217"/>
      <c r="M241" s="217"/>
      <c r="N241" s="217"/>
      <c r="O241" s="217"/>
      <c r="P241" s="217"/>
      <c r="Q241" s="217"/>
      <c r="R241" s="217"/>
      <c r="S241" s="217"/>
      <c r="T241" s="217"/>
      <c r="U241" s="217"/>
      <c r="V241" s="217"/>
      <c r="W241" s="217"/>
      <c r="X241" s="217"/>
      <c r="Y241" s="217"/>
      <c r="Z241" s="217"/>
      <c r="AA241" s="217"/>
      <c r="AB241" s="217"/>
      <c r="AC241" s="217"/>
    </row>
    <row r="242" spans="4:29" ht="15" customHeight="1" x14ac:dyDescent="0.3">
      <c r="D242" s="217"/>
      <c r="E242" s="217"/>
      <c r="F242" s="217"/>
      <c r="G242" s="217"/>
      <c r="H242" s="217"/>
      <c r="I242" s="217"/>
      <c r="J242" s="217"/>
      <c r="K242" s="217"/>
      <c r="L242" s="217"/>
      <c r="M242" s="217"/>
      <c r="N242" s="217"/>
      <c r="O242" s="217"/>
      <c r="P242" s="217"/>
      <c r="Q242" s="217"/>
      <c r="R242" s="217"/>
      <c r="S242" s="217"/>
      <c r="T242" s="217"/>
      <c r="U242" s="217"/>
      <c r="V242" s="217"/>
      <c r="W242" s="217"/>
      <c r="X242" s="217"/>
      <c r="Y242" s="217"/>
      <c r="Z242" s="217"/>
      <c r="AA242" s="217"/>
      <c r="AB242" s="217"/>
      <c r="AC242" s="217"/>
    </row>
    <row r="243" spans="4:29" ht="15" customHeight="1" x14ac:dyDescent="0.3">
      <c r="D243" s="217"/>
      <c r="E243" s="217"/>
      <c r="F243" s="217"/>
      <c r="G243" s="217"/>
      <c r="H243" s="217"/>
      <c r="I243" s="217"/>
      <c r="J243" s="217"/>
      <c r="K243" s="217"/>
      <c r="L243" s="217"/>
      <c r="M243" s="217"/>
      <c r="N243" s="217"/>
      <c r="O243" s="217"/>
      <c r="P243" s="217"/>
      <c r="Q243" s="217"/>
      <c r="R243" s="217"/>
      <c r="S243" s="217"/>
      <c r="T243" s="217"/>
      <c r="U243" s="217"/>
      <c r="V243" s="217"/>
      <c r="W243" s="217"/>
      <c r="X243" s="217"/>
      <c r="Y243" s="217"/>
      <c r="Z243" s="217"/>
      <c r="AA243" s="217"/>
      <c r="AB243" s="217"/>
      <c r="AC243" s="217"/>
    </row>
    <row r="244" spans="4:29" ht="15" customHeight="1" x14ac:dyDescent="0.3">
      <c r="D244" s="217"/>
      <c r="E244" s="217"/>
      <c r="F244" s="217"/>
      <c r="G244" s="217"/>
      <c r="H244" s="217"/>
      <c r="I244" s="217"/>
      <c r="J244" s="217"/>
      <c r="K244" s="217"/>
      <c r="L244" s="217"/>
      <c r="M244" s="217"/>
      <c r="N244" s="217"/>
      <c r="O244" s="217"/>
      <c r="P244" s="217"/>
      <c r="Q244" s="217"/>
      <c r="R244" s="217"/>
      <c r="S244" s="217"/>
      <c r="T244" s="217"/>
      <c r="U244" s="217"/>
      <c r="V244" s="217"/>
      <c r="W244" s="217"/>
      <c r="X244" s="217"/>
      <c r="Y244" s="217"/>
      <c r="Z244" s="217"/>
      <c r="AA244" s="217"/>
      <c r="AB244" s="217"/>
      <c r="AC244" s="217"/>
    </row>
    <row r="245" spans="4:29" ht="15" customHeight="1" x14ac:dyDescent="0.3">
      <c r="D245" s="217"/>
      <c r="E245" s="217"/>
      <c r="F245" s="217"/>
      <c r="G245" s="217"/>
      <c r="H245" s="217"/>
      <c r="I245" s="217"/>
      <c r="J245" s="217"/>
      <c r="K245" s="217"/>
      <c r="L245" s="217"/>
      <c r="M245" s="217"/>
      <c r="N245" s="217"/>
      <c r="O245" s="217"/>
      <c r="P245" s="217"/>
      <c r="Q245" s="217"/>
      <c r="R245" s="217"/>
      <c r="S245" s="217"/>
      <c r="T245" s="217"/>
      <c r="U245" s="217"/>
      <c r="V245" s="217"/>
      <c r="W245" s="217"/>
      <c r="X245" s="217"/>
      <c r="Y245" s="217"/>
      <c r="Z245" s="217"/>
      <c r="AA245" s="217"/>
      <c r="AB245" s="217"/>
      <c r="AC245" s="217"/>
    </row>
    <row r="246" spans="4:29" ht="15" customHeight="1" x14ac:dyDescent="0.3">
      <c r="D246" s="217"/>
      <c r="E246" s="217"/>
      <c r="F246" s="217"/>
      <c r="G246" s="217"/>
      <c r="H246" s="217"/>
      <c r="I246" s="217"/>
      <c r="J246" s="217"/>
      <c r="K246" s="217"/>
      <c r="L246" s="217"/>
      <c r="M246" s="217"/>
      <c r="N246" s="217"/>
      <c r="O246" s="217"/>
      <c r="P246" s="217"/>
      <c r="Q246" s="217"/>
      <c r="R246" s="217"/>
      <c r="S246" s="217"/>
      <c r="T246" s="217"/>
      <c r="U246" s="217"/>
      <c r="V246" s="217"/>
      <c r="W246" s="217"/>
      <c r="X246" s="217"/>
      <c r="Y246" s="217"/>
      <c r="Z246" s="217"/>
      <c r="AA246" s="217"/>
      <c r="AB246" s="217"/>
      <c r="AC246" s="217"/>
    </row>
    <row r="247" spans="4:29" ht="15" customHeight="1" x14ac:dyDescent="0.3">
      <c r="D247" s="217"/>
      <c r="E247" s="217"/>
      <c r="F247" s="217"/>
      <c r="G247" s="217"/>
      <c r="H247" s="217"/>
      <c r="I247" s="217"/>
      <c r="J247" s="217"/>
      <c r="K247" s="217"/>
      <c r="L247" s="217"/>
      <c r="M247" s="217"/>
      <c r="N247" s="217"/>
      <c r="O247" s="217"/>
      <c r="P247" s="217"/>
      <c r="Q247" s="217"/>
      <c r="R247" s="217"/>
      <c r="S247" s="217"/>
      <c r="T247" s="217"/>
      <c r="U247" s="217"/>
      <c r="V247" s="217"/>
      <c r="W247" s="217"/>
      <c r="X247" s="217"/>
      <c r="Y247" s="217"/>
      <c r="Z247" s="217"/>
      <c r="AA247" s="217"/>
      <c r="AB247" s="217"/>
      <c r="AC247" s="217"/>
    </row>
    <row r="248" spans="4:29" ht="15" customHeight="1" x14ac:dyDescent="0.3">
      <c r="D248" s="217"/>
      <c r="E248" s="217"/>
      <c r="F248" s="217"/>
      <c r="G248" s="217"/>
      <c r="H248" s="217"/>
      <c r="I248" s="217"/>
      <c r="J248" s="217"/>
      <c r="K248" s="217"/>
      <c r="L248" s="217"/>
      <c r="M248" s="217"/>
      <c r="N248" s="217"/>
      <c r="O248" s="217"/>
      <c r="P248" s="217"/>
      <c r="Q248" s="217"/>
      <c r="R248" s="217"/>
      <c r="S248" s="217"/>
      <c r="T248" s="217"/>
      <c r="U248" s="217"/>
      <c r="V248" s="217"/>
      <c r="W248" s="217"/>
      <c r="X248" s="217"/>
      <c r="Y248" s="217"/>
      <c r="Z248" s="217"/>
      <c r="AA248" s="217"/>
      <c r="AB248" s="217"/>
      <c r="AC248" s="217"/>
    </row>
    <row r="249" spans="4:29" ht="15" customHeight="1" x14ac:dyDescent="0.3">
      <c r="D249" s="217"/>
      <c r="E249" s="217"/>
      <c r="F249" s="217"/>
      <c r="G249" s="217"/>
      <c r="H249" s="217"/>
      <c r="I249" s="217"/>
      <c r="J249" s="217"/>
      <c r="K249" s="217"/>
      <c r="L249" s="217"/>
      <c r="M249" s="217"/>
      <c r="N249" s="217"/>
      <c r="O249" s="217"/>
      <c r="P249" s="217"/>
      <c r="Q249" s="217"/>
      <c r="R249" s="217"/>
      <c r="S249" s="217"/>
      <c r="T249" s="217"/>
      <c r="U249" s="217"/>
      <c r="V249" s="217"/>
      <c r="W249" s="217"/>
      <c r="X249" s="217"/>
      <c r="Y249" s="217"/>
      <c r="Z249" s="217"/>
      <c r="AA249" s="217"/>
      <c r="AB249" s="217"/>
      <c r="AC249" s="217"/>
    </row>
    <row r="250" spans="4:29" ht="15" customHeight="1" x14ac:dyDescent="0.3">
      <c r="D250" s="217"/>
      <c r="E250" s="217"/>
      <c r="F250" s="217"/>
      <c r="G250" s="217"/>
      <c r="H250" s="217"/>
      <c r="I250" s="217"/>
      <c r="J250" s="217"/>
      <c r="K250" s="217"/>
      <c r="L250" s="217"/>
      <c r="M250" s="217"/>
      <c r="N250" s="217"/>
      <c r="O250" s="217"/>
      <c r="P250" s="217"/>
      <c r="Q250" s="217"/>
      <c r="R250" s="217"/>
      <c r="S250" s="217"/>
      <c r="T250" s="217"/>
      <c r="U250" s="217"/>
      <c r="V250" s="217"/>
      <c r="W250" s="217"/>
      <c r="X250" s="217"/>
      <c r="Y250" s="217"/>
      <c r="Z250" s="217"/>
      <c r="AA250" s="217"/>
      <c r="AB250" s="217"/>
      <c r="AC250" s="217"/>
    </row>
    <row r="251" spans="4:29" ht="15" customHeight="1" x14ac:dyDescent="0.3">
      <c r="D251" s="217"/>
      <c r="E251" s="217"/>
      <c r="F251" s="217"/>
      <c r="G251" s="217"/>
      <c r="H251" s="217"/>
      <c r="I251" s="217"/>
      <c r="J251" s="217"/>
      <c r="K251" s="217"/>
      <c r="L251" s="217"/>
      <c r="M251" s="217"/>
      <c r="N251" s="217"/>
      <c r="O251" s="217"/>
      <c r="P251" s="217"/>
      <c r="Q251" s="217"/>
      <c r="R251" s="217"/>
      <c r="S251" s="217"/>
      <c r="T251" s="217"/>
      <c r="U251" s="217"/>
      <c r="V251" s="217"/>
      <c r="W251" s="217"/>
      <c r="X251" s="217"/>
      <c r="Y251" s="217"/>
      <c r="Z251" s="217"/>
      <c r="AA251" s="217"/>
      <c r="AB251" s="217"/>
      <c r="AC251" s="217"/>
    </row>
    <row r="252" spans="4:29" ht="15" customHeight="1" x14ac:dyDescent="0.3">
      <c r="D252" s="217"/>
      <c r="E252" s="217"/>
      <c r="F252" s="217"/>
      <c r="G252" s="217"/>
      <c r="H252" s="217"/>
      <c r="I252" s="217"/>
      <c r="J252" s="217"/>
      <c r="K252" s="217"/>
      <c r="L252" s="217"/>
      <c r="M252" s="217"/>
      <c r="N252" s="217"/>
      <c r="O252" s="217"/>
      <c r="P252" s="217"/>
      <c r="Q252" s="217"/>
      <c r="R252" s="217"/>
      <c r="S252" s="217"/>
      <c r="T252" s="217"/>
      <c r="U252" s="217"/>
      <c r="V252" s="217"/>
      <c r="W252" s="217"/>
      <c r="X252" s="217"/>
      <c r="Y252" s="217"/>
      <c r="Z252" s="217"/>
      <c r="AA252" s="217"/>
      <c r="AB252" s="217"/>
      <c r="AC252" s="217"/>
    </row>
    <row r="253" spans="4:29" ht="15" customHeight="1" x14ac:dyDescent="0.3">
      <c r="D253" s="217"/>
      <c r="E253" s="217"/>
      <c r="F253" s="217"/>
      <c r="G253" s="217"/>
      <c r="H253" s="217"/>
      <c r="I253" s="217"/>
      <c r="J253" s="217"/>
      <c r="K253" s="217"/>
      <c r="L253" s="217"/>
      <c r="M253" s="217"/>
      <c r="N253" s="217"/>
      <c r="O253" s="217"/>
      <c r="P253" s="217"/>
      <c r="Q253" s="217"/>
      <c r="R253" s="217"/>
      <c r="S253" s="217"/>
      <c r="T253" s="217"/>
      <c r="U253" s="217"/>
      <c r="V253" s="217"/>
      <c r="W253" s="217"/>
      <c r="X253" s="217"/>
      <c r="Y253" s="217"/>
      <c r="Z253" s="217"/>
      <c r="AA253" s="217"/>
      <c r="AB253" s="217"/>
      <c r="AC253" s="217"/>
    </row>
    <row r="254" spans="4:29" ht="15" customHeight="1" x14ac:dyDescent="0.3">
      <c r="D254" s="217"/>
      <c r="E254" s="217"/>
      <c r="F254" s="217"/>
      <c r="G254" s="217"/>
      <c r="H254" s="217"/>
      <c r="I254" s="217"/>
      <c r="J254" s="217"/>
      <c r="K254" s="217"/>
      <c r="L254" s="217"/>
      <c r="M254" s="217"/>
      <c r="N254" s="217"/>
      <c r="O254" s="217"/>
      <c r="P254" s="217"/>
      <c r="Q254" s="217"/>
      <c r="R254" s="217"/>
      <c r="S254" s="217"/>
      <c r="T254" s="217"/>
      <c r="U254" s="217"/>
      <c r="V254" s="217"/>
      <c r="W254" s="217"/>
      <c r="X254" s="217"/>
      <c r="Y254" s="217"/>
      <c r="Z254" s="217"/>
      <c r="AA254" s="217"/>
      <c r="AB254" s="217"/>
      <c r="AC254" s="217"/>
    </row>
    <row r="255" spans="4:29" ht="15" customHeight="1" x14ac:dyDescent="0.3">
      <c r="D255" s="217"/>
      <c r="E255" s="217"/>
      <c r="F255" s="217"/>
      <c r="G255" s="217"/>
      <c r="H255" s="217"/>
      <c r="I255" s="217"/>
      <c r="J255" s="217"/>
      <c r="K255" s="217"/>
      <c r="L255" s="217"/>
      <c r="M255" s="217"/>
      <c r="N255" s="217"/>
      <c r="O255" s="217"/>
      <c r="P255" s="217"/>
      <c r="Q255" s="217"/>
      <c r="R255" s="217"/>
      <c r="S255" s="217"/>
      <c r="T255" s="217"/>
      <c r="U255" s="217"/>
      <c r="V255" s="217"/>
      <c r="W255" s="217"/>
      <c r="X255" s="217"/>
      <c r="Y255" s="217"/>
      <c r="Z255" s="217"/>
      <c r="AA255" s="217"/>
      <c r="AB255" s="217"/>
      <c r="AC255" s="217"/>
    </row>
    <row r="256" spans="4:29" ht="15" customHeight="1" x14ac:dyDescent="0.3">
      <c r="D256" s="217"/>
      <c r="E256" s="217"/>
      <c r="F256" s="217"/>
      <c r="G256" s="217"/>
      <c r="H256" s="217"/>
      <c r="I256" s="217"/>
      <c r="J256" s="217"/>
      <c r="K256" s="217"/>
      <c r="L256" s="217"/>
      <c r="M256" s="217"/>
      <c r="N256" s="217"/>
      <c r="O256" s="217"/>
      <c r="P256" s="217"/>
      <c r="Q256" s="217"/>
      <c r="R256" s="217"/>
      <c r="S256" s="217"/>
      <c r="T256" s="217"/>
      <c r="U256" s="217"/>
      <c r="V256" s="217"/>
      <c r="W256" s="217"/>
      <c r="X256" s="217"/>
      <c r="Y256" s="217"/>
      <c r="Z256" s="217"/>
      <c r="AA256" s="217"/>
      <c r="AB256" s="217"/>
      <c r="AC256" s="217"/>
    </row>
    <row r="257" spans="4:29" ht="15" customHeight="1" x14ac:dyDescent="0.3">
      <c r="D257" s="217"/>
      <c r="E257" s="217"/>
      <c r="F257" s="217"/>
      <c r="G257" s="217"/>
      <c r="H257" s="217"/>
      <c r="I257" s="217"/>
      <c r="J257" s="217"/>
      <c r="K257" s="217"/>
      <c r="L257" s="217"/>
      <c r="M257" s="217"/>
      <c r="N257" s="217"/>
      <c r="O257" s="217"/>
      <c r="P257" s="217"/>
      <c r="Q257" s="217"/>
      <c r="R257" s="217"/>
      <c r="S257" s="217"/>
      <c r="T257" s="217"/>
      <c r="U257" s="217"/>
      <c r="V257" s="217"/>
      <c r="W257" s="217"/>
      <c r="X257" s="217"/>
      <c r="Y257" s="217"/>
      <c r="Z257" s="217"/>
      <c r="AA257" s="217"/>
      <c r="AB257" s="217"/>
      <c r="AC257" s="217"/>
    </row>
    <row r="258" spans="4:29" ht="15" customHeight="1" x14ac:dyDescent="0.3">
      <c r="D258" s="217"/>
      <c r="E258" s="217"/>
      <c r="F258" s="217"/>
      <c r="G258" s="217"/>
      <c r="H258" s="217"/>
      <c r="I258" s="217"/>
      <c r="J258" s="217"/>
      <c r="K258" s="217"/>
      <c r="L258" s="217"/>
      <c r="M258" s="217"/>
      <c r="N258" s="217"/>
      <c r="O258" s="217"/>
      <c r="P258" s="217"/>
      <c r="Q258" s="217"/>
      <c r="R258" s="217"/>
      <c r="S258" s="217"/>
      <c r="T258" s="217"/>
      <c r="U258" s="217"/>
      <c r="V258" s="217"/>
      <c r="W258" s="217"/>
      <c r="X258" s="217"/>
      <c r="Y258" s="217"/>
      <c r="Z258" s="217"/>
      <c r="AA258" s="217"/>
      <c r="AB258" s="217"/>
      <c r="AC258" s="217"/>
    </row>
    <row r="259" spans="4:29" ht="15" customHeight="1" x14ac:dyDescent="0.3">
      <c r="D259" s="217"/>
      <c r="E259" s="217"/>
      <c r="F259" s="217"/>
      <c r="G259" s="217"/>
      <c r="H259" s="217"/>
      <c r="I259" s="217"/>
      <c r="J259" s="217"/>
      <c r="K259" s="217"/>
      <c r="L259" s="217"/>
      <c r="M259" s="217"/>
      <c r="N259" s="217"/>
      <c r="O259" s="217"/>
      <c r="P259" s="217"/>
      <c r="Q259" s="217"/>
      <c r="R259" s="217"/>
      <c r="S259" s="217"/>
      <c r="T259" s="217"/>
      <c r="U259" s="217"/>
      <c r="V259" s="217"/>
      <c r="W259" s="217"/>
      <c r="X259" s="217"/>
      <c r="Y259" s="217"/>
      <c r="Z259" s="217"/>
      <c r="AA259" s="217"/>
      <c r="AB259" s="217"/>
      <c r="AC259" s="217"/>
    </row>
    <row r="260" spans="4:29" ht="15" customHeight="1" x14ac:dyDescent="0.3">
      <c r="D260" s="217"/>
      <c r="E260" s="217"/>
      <c r="F260" s="217"/>
      <c r="G260" s="217"/>
      <c r="H260" s="217"/>
      <c r="I260" s="217"/>
      <c r="J260" s="217"/>
      <c r="K260" s="217"/>
      <c r="L260" s="217"/>
      <c r="M260" s="217"/>
      <c r="N260" s="217"/>
      <c r="O260" s="217"/>
      <c r="P260" s="217"/>
      <c r="Q260" s="217"/>
      <c r="R260" s="217"/>
      <c r="S260" s="217"/>
      <c r="T260" s="217"/>
      <c r="U260" s="217"/>
      <c r="V260" s="217"/>
      <c r="W260" s="217"/>
      <c r="X260" s="217"/>
      <c r="Y260" s="217"/>
      <c r="Z260" s="217"/>
      <c r="AA260" s="217"/>
      <c r="AB260" s="217"/>
      <c r="AC260" s="217"/>
    </row>
    <row r="261" spans="4:29" ht="15" customHeight="1" x14ac:dyDescent="0.3">
      <c r="D261" s="217"/>
      <c r="E261" s="217"/>
      <c r="F261" s="217"/>
      <c r="G261" s="217"/>
      <c r="H261" s="217"/>
      <c r="I261" s="217"/>
      <c r="J261" s="217"/>
      <c r="K261" s="217"/>
      <c r="L261" s="217"/>
      <c r="M261" s="217"/>
      <c r="N261" s="217"/>
      <c r="O261" s="217"/>
      <c r="P261" s="217"/>
      <c r="Q261" s="217"/>
      <c r="R261" s="217"/>
      <c r="S261" s="217"/>
      <c r="T261" s="217"/>
      <c r="U261" s="217"/>
      <c r="V261" s="217"/>
      <c r="W261" s="217"/>
      <c r="X261" s="217"/>
      <c r="Y261" s="217"/>
      <c r="Z261" s="217"/>
      <c r="AA261" s="217"/>
      <c r="AB261" s="217"/>
      <c r="AC261" s="217"/>
    </row>
    <row r="262" spans="4:29" ht="15" customHeight="1" x14ac:dyDescent="0.3">
      <c r="D262" s="217"/>
      <c r="E262" s="217"/>
      <c r="F262" s="217"/>
      <c r="G262" s="217"/>
      <c r="H262" s="217"/>
      <c r="I262" s="217"/>
      <c r="J262" s="217"/>
      <c r="K262" s="217"/>
      <c r="L262" s="217"/>
      <c r="M262" s="217"/>
      <c r="N262" s="217"/>
      <c r="O262" s="217"/>
      <c r="P262" s="217"/>
      <c r="Q262" s="217"/>
      <c r="R262" s="217"/>
      <c r="S262" s="217"/>
      <c r="T262" s="217"/>
      <c r="U262" s="217"/>
      <c r="V262" s="217"/>
      <c r="W262" s="217"/>
      <c r="X262" s="217"/>
      <c r="Y262" s="217"/>
      <c r="Z262" s="217"/>
      <c r="AA262" s="217"/>
      <c r="AB262" s="217"/>
      <c r="AC262" s="217"/>
    </row>
    <row r="263" spans="4:29" ht="15" customHeight="1" x14ac:dyDescent="0.3">
      <c r="D263" s="217"/>
      <c r="E263" s="217"/>
      <c r="F263" s="217"/>
      <c r="G263" s="217"/>
      <c r="H263" s="217"/>
      <c r="I263" s="217"/>
      <c r="J263" s="217"/>
      <c r="K263" s="217"/>
      <c r="L263" s="217"/>
      <c r="M263" s="217"/>
      <c r="N263" s="217"/>
      <c r="O263" s="217"/>
      <c r="P263" s="217"/>
      <c r="Q263" s="217"/>
      <c r="R263" s="217"/>
      <c r="S263" s="217"/>
      <c r="T263" s="217"/>
      <c r="U263" s="217"/>
      <c r="V263" s="217"/>
      <c r="W263" s="217"/>
      <c r="X263" s="217"/>
      <c r="Y263" s="217"/>
      <c r="Z263" s="217"/>
      <c r="AA263" s="217"/>
      <c r="AB263" s="217"/>
      <c r="AC263" s="217"/>
    </row>
    <row r="264" spans="4:29" ht="15" customHeight="1" x14ac:dyDescent="0.3">
      <c r="D264" s="217"/>
      <c r="E264" s="217"/>
      <c r="F264" s="217"/>
      <c r="G264" s="217"/>
      <c r="H264" s="217"/>
      <c r="I264" s="217"/>
      <c r="J264" s="217"/>
      <c r="K264" s="217"/>
      <c r="L264" s="217"/>
      <c r="M264" s="217"/>
      <c r="N264" s="217"/>
      <c r="O264" s="217"/>
      <c r="P264" s="217"/>
      <c r="Q264" s="217"/>
      <c r="R264" s="217"/>
      <c r="S264" s="217"/>
      <c r="T264" s="217"/>
      <c r="U264" s="217"/>
      <c r="V264" s="217"/>
      <c r="W264" s="217"/>
      <c r="X264" s="217"/>
      <c r="Y264" s="217"/>
      <c r="Z264" s="217"/>
      <c r="AA264" s="217"/>
      <c r="AB264" s="217"/>
      <c r="AC264" s="217"/>
    </row>
    <row r="265" spans="4:29" ht="15" customHeight="1" x14ac:dyDescent="0.3">
      <c r="D265" s="217"/>
      <c r="E265" s="217"/>
      <c r="F265" s="217"/>
      <c r="G265" s="217"/>
      <c r="H265" s="217"/>
      <c r="I265" s="217"/>
      <c r="J265" s="217"/>
      <c r="K265" s="217"/>
      <c r="L265" s="217"/>
      <c r="M265" s="217"/>
      <c r="N265" s="217"/>
      <c r="O265" s="217"/>
      <c r="P265" s="217"/>
      <c r="Q265" s="217"/>
      <c r="R265" s="217"/>
      <c r="S265" s="217"/>
      <c r="T265" s="217"/>
      <c r="U265" s="217"/>
      <c r="V265" s="217"/>
      <c r="W265" s="217"/>
      <c r="X265" s="217"/>
      <c r="Y265" s="217"/>
      <c r="Z265" s="217"/>
      <c r="AA265" s="217"/>
      <c r="AB265" s="217"/>
      <c r="AC265" s="217"/>
    </row>
    <row r="266" spans="4:29" ht="15" customHeight="1" x14ac:dyDescent="0.3">
      <c r="D266" s="217"/>
      <c r="E266" s="217"/>
      <c r="F266" s="217"/>
      <c r="G266" s="217"/>
      <c r="H266" s="217"/>
      <c r="I266" s="217"/>
      <c r="J266" s="217"/>
      <c r="K266" s="217"/>
      <c r="L266" s="217"/>
      <c r="M266" s="217"/>
      <c r="N266" s="217"/>
      <c r="O266" s="217"/>
      <c r="P266" s="217"/>
      <c r="Q266" s="217"/>
      <c r="R266" s="217"/>
      <c r="S266" s="217"/>
      <c r="T266" s="217"/>
      <c r="U266" s="217"/>
      <c r="V266" s="217"/>
      <c r="W266" s="217"/>
      <c r="X266" s="217"/>
      <c r="Y266" s="217"/>
      <c r="Z266" s="217"/>
      <c r="AA266" s="217"/>
      <c r="AB266" s="217"/>
      <c r="AC266" s="217"/>
    </row>
    <row r="267" spans="4:29" ht="15" customHeight="1" x14ac:dyDescent="0.3">
      <c r="D267" s="217"/>
      <c r="E267" s="217"/>
      <c r="F267" s="217"/>
      <c r="G267" s="217"/>
      <c r="H267" s="217"/>
      <c r="I267" s="217"/>
      <c r="J267" s="217"/>
      <c r="K267" s="217"/>
      <c r="L267" s="217"/>
      <c r="M267" s="217"/>
      <c r="N267" s="217"/>
      <c r="O267" s="217"/>
      <c r="P267" s="217"/>
      <c r="Q267" s="217"/>
      <c r="R267" s="217"/>
      <c r="S267" s="217"/>
      <c r="T267" s="217"/>
      <c r="U267" s="217"/>
      <c r="V267" s="217"/>
      <c r="W267" s="217"/>
      <c r="X267" s="217"/>
      <c r="Y267" s="217"/>
      <c r="Z267" s="217"/>
      <c r="AA267" s="217"/>
      <c r="AB267" s="217"/>
      <c r="AC267" s="217"/>
    </row>
    <row r="268" spans="4:29" ht="15" customHeight="1" x14ac:dyDescent="0.3">
      <c r="D268" s="217"/>
      <c r="E268" s="217"/>
      <c r="F268" s="217"/>
      <c r="G268" s="217"/>
      <c r="H268" s="217"/>
      <c r="I268" s="217"/>
      <c r="J268" s="217"/>
      <c r="K268" s="217"/>
      <c r="L268" s="217"/>
      <c r="M268" s="217"/>
      <c r="N268" s="217"/>
      <c r="O268" s="217"/>
      <c r="P268" s="217"/>
      <c r="Q268" s="217"/>
      <c r="R268" s="217"/>
      <c r="S268" s="217"/>
      <c r="T268" s="217"/>
      <c r="U268" s="217"/>
      <c r="V268" s="217"/>
      <c r="W268" s="217"/>
      <c r="X268" s="217"/>
      <c r="Y268" s="217"/>
      <c r="Z268" s="217"/>
      <c r="AA268" s="217"/>
      <c r="AB268" s="217"/>
      <c r="AC268" s="217"/>
    </row>
    <row r="269" spans="4:29" ht="15" customHeight="1" x14ac:dyDescent="0.3">
      <c r="D269" s="217"/>
      <c r="E269" s="217"/>
      <c r="F269" s="217"/>
      <c r="G269" s="217"/>
      <c r="H269" s="217"/>
      <c r="I269" s="217"/>
      <c r="J269" s="217"/>
      <c r="K269" s="217"/>
      <c r="L269" s="217"/>
      <c r="M269" s="217"/>
      <c r="N269" s="217"/>
      <c r="O269" s="217"/>
      <c r="P269" s="217"/>
      <c r="Q269" s="217"/>
      <c r="R269" s="217"/>
      <c r="S269" s="217"/>
      <c r="T269" s="217"/>
      <c r="U269" s="217"/>
      <c r="V269" s="217"/>
      <c r="W269" s="217"/>
      <c r="X269" s="217"/>
      <c r="Y269" s="217"/>
      <c r="Z269" s="217"/>
      <c r="AA269" s="217"/>
      <c r="AB269" s="217"/>
      <c r="AC269" s="217"/>
    </row>
    <row r="270" spans="4:29" ht="15" customHeight="1" x14ac:dyDescent="0.3">
      <c r="D270" s="217"/>
      <c r="E270" s="217"/>
      <c r="F270" s="217"/>
      <c r="G270" s="217"/>
      <c r="H270" s="217"/>
      <c r="I270" s="217"/>
      <c r="J270" s="217"/>
      <c r="K270" s="217"/>
      <c r="L270" s="217"/>
      <c r="M270" s="217"/>
      <c r="N270" s="217"/>
      <c r="O270" s="217"/>
      <c r="P270" s="217"/>
      <c r="Q270" s="217"/>
      <c r="R270" s="217"/>
      <c r="S270" s="217"/>
      <c r="T270" s="217"/>
      <c r="U270" s="217"/>
      <c r="V270" s="217"/>
      <c r="W270" s="217"/>
      <c r="X270" s="217"/>
      <c r="Y270" s="217"/>
      <c r="Z270" s="217"/>
      <c r="AA270" s="217"/>
      <c r="AB270" s="217"/>
      <c r="AC270" s="217"/>
    </row>
    <row r="271" spans="4:29" ht="15" customHeight="1" x14ac:dyDescent="0.3">
      <c r="D271" s="217"/>
      <c r="E271" s="217"/>
      <c r="F271" s="217"/>
      <c r="G271" s="217"/>
      <c r="H271" s="217"/>
      <c r="I271" s="217"/>
      <c r="J271" s="217"/>
      <c r="K271" s="217"/>
      <c r="L271" s="217"/>
      <c r="M271" s="217"/>
      <c r="N271" s="217"/>
      <c r="O271" s="217"/>
      <c r="P271" s="217"/>
      <c r="Q271" s="217"/>
      <c r="R271" s="217"/>
      <c r="S271" s="217"/>
      <c r="T271" s="217"/>
      <c r="U271" s="217"/>
      <c r="V271" s="217"/>
      <c r="W271" s="217"/>
      <c r="X271" s="217"/>
      <c r="Y271" s="217"/>
      <c r="Z271" s="217"/>
      <c r="AA271" s="217"/>
      <c r="AB271" s="217"/>
      <c r="AC271" s="217"/>
    </row>
    <row r="272" spans="4:29" ht="15" customHeight="1" x14ac:dyDescent="0.3">
      <c r="D272" s="217"/>
      <c r="E272" s="217"/>
      <c r="F272" s="217"/>
      <c r="G272" s="217"/>
      <c r="H272" s="217"/>
      <c r="I272" s="217"/>
      <c r="J272" s="217"/>
      <c r="K272" s="217"/>
      <c r="L272" s="217"/>
      <c r="M272" s="217"/>
      <c r="N272" s="217"/>
      <c r="O272" s="217"/>
      <c r="P272" s="217"/>
      <c r="Q272" s="217"/>
      <c r="R272" s="217"/>
      <c r="S272" s="217"/>
      <c r="T272" s="217"/>
      <c r="U272" s="217"/>
      <c r="V272" s="217"/>
      <c r="W272" s="217"/>
      <c r="X272" s="217"/>
      <c r="Y272" s="217"/>
      <c r="Z272" s="217"/>
      <c r="AA272" s="217"/>
      <c r="AB272" s="217"/>
      <c r="AC272" s="217"/>
    </row>
    <row r="273" spans="4:29" ht="15" customHeight="1" x14ac:dyDescent="0.3">
      <c r="D273" s="217"/>
      <c r="E273" s="217"/>
      <c r="F273" s="217"/>
      <c r="G273" s="217"/>
      <c r="H273" s="217"/>
      <c r="I273" s="217"/>
      <c r="J273" s="217"/>
      <c r="K273" s="217"/>
      <c r="L273" s="217"/>
      <c r="M273" s="217"/>
      <c r="N273" s="217"/>
      <c r="O273" s="217"/>
      <c r="P273" s="217"/>
      <c r="Q273" s="217"/>
      <c r="R273" s="217"/>
      <c r="S273" s="217"/>
      <c r="T273" s="217"/>
      <c r="U273" s="217"/>
      <c r="V273" s="217"/>
      <c r="W273" s="217"/>
      <c r="X273" s="217"/>
      <c r="Y273" s="217"/>
      <c r="Z273" s="217"/>
      <c r="AA273" s="217"/>
      <c r="AB273" s="217"/>
      <c r="AC273" s="217"/>
    </row>
    <row r="274" spans="4:29" ht="15" customHeight="1" x14ac:dyDescent="0.3">
      <c r="D274" s="217"/>
      <c r="E274" s="217"/>
      <c r="F274" s="217"/>
      <c r="G274" s="217"/>
      <c r="H274" s="217"/>
      <c r="I274" s="217"/>
      <c r="J274" s="217"/>
      <c r="K274" s="217"/>
      <c r="L274" s="217"/>
      <c r="M274" s="217"/>
      <c r="N274" s="217"/>
      <c r="O274" s="217"/>
      <c r="P274" s="217"/>
      <c r="Q274" s="217"/>
      <c r="R274" s="217"/>
      <c r="S274" s="217"/>
      <c r="T274" s="217"/>
      <c r="U274" s="217"/>
      <c r="V274" s="217"/>
      <c r="W274" s="217"/>
      <c r="X274" s="217"/>
      <c r="Y274" s="217"/>
      <c r="Z274" s="217"/>
      <c r="AA274" s="217"/>
      <c r="AB274" s="217"/>
      <c r="AC274" s="217"/>
    </row>
    <row r="275" spans="4:29" ht="15" customHeight="1" x14ac:dyDescent="0.3">
      <c r="D275" s="217"/>
      <c r="E275" s="217"/>
      <c r="F275" s="217"/>
      <c r="G275" s="217"/>
      <c r="H275" s="217"/>
      <c r="I275" s="217"/>
      <c r="J275" s="217"/>
      <c r="K275" s="217"/>
      <c r="L275" s="217"/>
      <c r="M275" s="217"/>
      <c r="N275" s="217"/>
      <c r="O275" s="217"/>
      <c r="P275" s="217"/>
      <c r="Q275" s="217"/>
      <c r="R275" s="217"/>
      <c r="S275" s="217"/>
      <c r="T275" s="217"/>
      <c r="U275" s="217"/>
      <c r="V275" s="217"/>
      <c r="W275" s="217"/>
      <c r="X275" s="217"/>
      <c r="Y275" s="217"/>
      <c r="Z275" s="217"/>
      <c r="AA275" s="217"/>
      <c r="AB275" s="217"/>
      <c r="AC275" s="217"/>
    </row>
    <row r="276" spans="4:29" ht="15" customHeight="1" x14ac:dyDescent="0.3">
      <c r="D276" s="217"/>
      <c r="E276" s="217"/>
      <c r="F276" s="217"/>
      <c r="G276" s="217"/>
      <c r="H276" s="217"/>
      <c r="I276" s="217"/>
      <c r="J276" s="217"/>
      <c r="K276" s="217"/>
      <c r="L276" s="217"/>
      <c r="M276" s="217"/>
      <c r="N276" s="217"/>
      <c r="O276" s="217"/>
      <c r="P276" s="217"/>
      <c r="Q276" s="217"/>
      <c r="R276" s="217"/>
      <c r="S276" s="217"/>
      <c r="T276" s="217"/>
      <c r="U276" s="217"/>
      <c r="V276" s="217"/>
      <c r="W276" s="217"/>
      <c r="X276" s="217"/>
      <c r="Y276" s="217"/>
      <c r="Z276" s="217"/>
      <c r="AA276" s="217"/>
      <c r="AB276" s="217"/>
      <c r="AC276" s="217"/>
    </row>
    <row r="277" spans="4:29" ht="15" customHeight="1" x14ac:dyDescent="0.3">
      <c r="D277" s="217"/>
      <c r="E277" s="217"/>
      <c r="F277" s="217"/>
      <c r="G277" s="217"/>
      <c r="H277" s="217"/>
      <c r="I277" s="217"/>
      <c r="J277" s="217"/>
      <c r="K277" s="217"/>
      <c r="L277" s="217"/>
      <c r="M277" s="217"/>
      <c r="N277" s="217"/>
      <c r="O277" s="217"/>
      <c r="P277" s="217"/>
      <c r="Q277" s="217"/>
      <c r="R277" s="217"/>
      <c r="S277" s="217"/>
      <c r="T277" s="217"/>
      <c r="U277" s="217"/>
      <c r="V277" s="217"/>
      <c r="W277" s="217"/>
      <c r="X277" s="217"/>
      <c r="Y277" s="217"/>
      <c r="Z277" s="217"/>
      <c r="AA277" s="217"/>
      <c r="AB277" s="217"/>
      <c r="AC277" s="217"/>
    </row>
    <row r="278" spans="4:29" ht="15" customHeight="1" x14ac:dyDescent="0.3">
      <c r="D278" s="217"/>
      <c r="E278" s="217"/>
      <c r="F278" s="217"/>
      <c r="G278" s="217"/>
      <c r="H278" s="217"/>
      <c r="I278" s="217"/>
      <c r="J278" s="217"/>
      <c r="K278" s="217"/>
      <c r="L278" s="217"/>
      <c r="M278" s="217"/>
      <c r="N278" s="217"/>
      <c r="O278" s="217"/>
      <c r="P278" s="217"/>
      <c r="Q278" s="217"/>
      <c r="R278" s="217"/>
      <c r="S278" s="217"/>
      <c r="T278" s="217"/>
      <c r="U278" s="217"/>
      <c r="V278" s="217"/>
      <c r="W278" s="217"/>
      <c r="X278" s="217"/>
      <c r="Y278" s="217"/>
      <c r="Z278" s="217"/>
      <c r="AA278" s="217"/>
      <c r="AB278" s="217"/>
      <c r="AC278" s="217"/>
    </row>
    <row r="279" spans="4:29" ht="15" customHeight="1" x14ac:dyDescent="0.3">
      <c r="D279" s="217"/>
      <c r="E279" s="217"/>
      <c r="F279" s="217"/>
      <c r="G279" s="217"/>
      <c r="H279" s="217"/>
      <c r="I279" s="217"/>
      <c r="J279" s="217"/>
      <c r="K279" s="217"/>
      <c r="L279" s="217"/>
      <c r="M279" s="217"/>
      <c r="N279" s="217"/>
      <c r="O279" s="217"/>
      <c r="P279" s="217"/>
      <c r="Q279" s="217"/>
      <c r="R279" s="217"/>
      <c r="S279" s="217"/>
      <c r="T279" s="217"/>
      <c r="U279" s="217"/>
      <c r="V279" s="217"/>
      <c r="W279" s="217"/>
      <c r="X279" s="217"/>
      <c r="Y279" s="217"/>
      <c r="Z279" s="217"/>
      <c r="AA279" s="217"/>
      <c r="AB279" s="217"/>
      <c r="AC279" s="217"/>
    </row>
    <row r="280" spans="4:29" ht="15" customHeight="1" x14ac:dyDescent="0.3">
      <c r="D280" s="217"/>
      <c r="E280" s="217"/>
      <c r="F280" s="217"/>
      <c r="G280" s="217"/>
      <c r="H280" s="217"/>
      <c r="I280" s="217"/>
      <c r="J280" s="217"/>
      <c r="K280" s="217"/>
      <c r="L280" s="217"/>
      <c r="M280" s="217"/>
      <c r="N280" s="217"/>
      <c r="O280" s="217"/>
      <c r="P280" s="217"/>
      <c r="Q280" s="217"/>
      <c r="R280" s="217"/>
      <c r="S280" s="217"/>
      <c r="T280" s="217"/>
      <c r="U280" s="217"/>
      <c r="V280" s="217"/>
      <c r="W280" s="217"/>
      <c r="X280" s="217"/>
      <c r="Y280" s="217"/>
      <c r="Z280" s="217"/>
      <c r="AA280" s="217"/>
      <c r="AB280" s="217"/>
      <c r="AC280" s="217"/>
    </row>
    <row r="281" spans="4:29" ht="15" customHeight="1" x14ac:dyDescent="0.3">
      <c r="D281" s="217"/>
      <c r="E281" s="217"/>
      <c r="F281" s="217"/>
      <c r="G281" s="217"/>
      <c r="H281" s="217"/>
      <c r="I281" s="217"/>
      <c r="J281" s="217"/>
      <c r="K281" s="217"/>
      <c r="L281" s="217"/>
      <c r="M281" s="217"/>
      <c r="N281" s="217"/>
      <c r="O281" s="217"/>
      <c r="P281" s="217"/>
      <c r="Q281" s="217"/>
      <c r="R281" s="217"/>
      <c r="S281" s="217"/>
      <c r="T281" s="217"/>
      <c r="U281" s="217"/>
      <c r="V281" s="217"/>
      <c r="W281" s="217"/>
      <c r="X281" s="217"/>
      <c r="Y281" s="217"/>
      <c r="Z281" s="217"/>
      <c r="AA281" s="217"/>
      <c r="AB281" s="217"/>
      <c r="AC281" s="217"/>
    </row>
    <row r="282" spans="4:29" ht="15" customHeight="1" x14ac:dyDescent="0.3">
      <c r="D282" s="217"/>
      <c r="E282" s="217"/>
      <c r="F282" s="217"/>
      <c r="G282" s="217"/>
      <c r="H282" s="217"/>
      <c r="I282" s="217"/>
      <c r="J282" s="217"/>
      <c r="K282" s="217"/>
      <c r="L282" s="217"/>
      <c r="M282" s="217"/>
      <c r="N282" s="217"/>
      <c r="O282" s="217"/>
      <c r="P282" s="217"/>
      <c r="Q282" s="217"/>
      <c r="R282" s="217"/>
      <c r="S282" s="217"/>
      <c r="T282" s="217"/>
      <c r="U282" s="217"/>
      <c r="V282" s="217"/>
      <c r="W282" s="217"/>
      <c r="X282" s="217"/>
      <c r="Y282" s="217"/>
      <c r="Z282" s="217"/>
      <c r="AA282" s="217"/>
      <c r="AB282" s="217"/>
      <c r="AC282" s="217"/>
    </row>
    <row r="283" spans="4:29" ht="15" customHeight="1" x14ac:dyDescent="0.3">
      <c r="D283" s="217"/>
      <c r="E283" s="217"/>
      <c r="F283" s="217"/>
      <c r="G283" s="217"/>
      <c r="H283" s="217"/>
      <c r="I283" s="217"/>
      <c r="J283" s="217"/>
      <c r="K283" s="217"/>
      <c r="L283" s="217"/>
      <c r="M283" s="217"/>
      <c r="N283" s="217"/>
      <c r="O283" s="217"/>
      <c r="P283" s="217"/>
      <c r="Q283" s="217"/>
      <c r="R283" s="217"/>
      <c r="S283" s="217"/>
      <c r="T283" s="217"/>
      <c r="U283" s="217"/>
      <c r="V283" s="217"/>
      <c r="W283" s="217"/>
      <c r="X283" s="217"/>
      <c r="Y283" s="217"/>
      <c r="Z283" s="217"/>
      <c r="AA283" s="217"/>
      <c r="AB283" s="217"/>
      <c r="AC283" s="217"/>
    </row>
    <row r="284" spans="4:29" ht="15" customHeight="1" x14ac:dyDescent="0.3">
      <c r="D284" s="217"/>
      <c r="E284" s="217"/>
      <c r="F284" s="217"/>
      <c r="G284" s="217"/>
      <c r="H284" s="217"/>
      <c r="I284" s="217"/>
      <c r="J284" s="217"/>
      <c r="K284" s="217"/>
      <c r="L284" s="217"/>
      <c r="M284" s="217"/>
      <c r="N284" s="217"/>
      <c r="O284" s="217"/>
      <c r="P284" s="217"/>
      <c r="Q284" s="217"/>
      <c r="R284" s="217"/>
      <c r="S284" s="217"/>
      <c r="T284" s="217"/>
      <c r="U284" s="217"/>
      <c r="V284" s="217"/>
      <c r="W284" s="217"/>
      <c r="X284" s="217"/>
      <c r="Y284" s="217"/>
      <c r="Z284" s="217"/>
      <c r="AA284" s="217"/>
      <c r="AB284" s="217"/>
      <c r="AC284" s="217"/>
    </row>
    <row r="285" spans="4:29" ht="15" customHeight="1" x14ac:dyDescent="0.3">
      <c r="D285" s="217"/>
      <c r="E285" s="217"/>
      <c r="F285" s="217"/>
      <c r="G285" s="217"/>
      <c r="H285" s="217"/>
      <c r="I285" s="217"/>
      <c r="J285" s="217"/>
      <c r="K285" s="217"/>
      <c r="L285" s="217"/>
      <c r="M285" s="217"/>
      <c r="N285" s="217"/>
      <c r="O285" s="217"/>
      <c r="P285" s="217"/>
      <c r="Q285" s="217"/>
      <c r="R285" s="217"/>
      <c r="S285" s="217"/>
      <c r="T285" s="217"/>
      <c r="U285" s="217"/>
      <c r="V285" s="217"/>
      <c r="W285" s="217"/>
      <c r="X285" s="217"/>
      <c r="Y285" s="217"/>
      <c r="Z285" s="217"/>
      <c r="AA285" s="217"/>
      <c r="AB285" s="217"/>
      <c r="AC285" s="217"/>
    </row>
    <row r="286" spans="4:29" ht="15" customHeight="1" x14ac:dyDescent="0.3">
      <c r="D286" s="217"/>
      <c r="E286" s="217"/>
      <c r="F286" s="217"/>
      <c r="G286" s="217"/>
      <c r="H286" s="217"/>
      <c r="I286" s="217"/>
      <c r="J286" s="217"/>
      <c r="K286" s="217"/>
      <c r="L286" s="217"/>
      <c r="M286" s="217"/>
      <c r="N286" s="217"/>
      <c r="O286" s="217"/>
      <c r="P286" s="217"/>
      <c r="Q286" s="217"/>
      <c r="R286" s="217"/>
      <c r="S286" s="217"/>
      <c r="T286" s="217"/>
      <c r="U286" s="217"/>
      <c r="V286" s="217"/>
      <c r="W286" s="217"/>
      <c r="X286" s="217"/>
      <c r="Y286" s="217"/>
      <c r="Z286" s="217"/>
      <c r="AA286" s="217"/>
      <c r="AB286" s="217"/>
      <c r="AC286" s="217"/>
    </row>
    <row r="287" spans="4:29" ht="15" customHeight="1" x14ac:dyDescent="0.3">
      <c r="D287" s="217"/>
      <c r="E287" s="217"/>
      <c r="F287" s="217"/>
      <c r="G287" s="217"/>
      <c r="H287" s="217"/>
      <c r="I287" s="217"/>
      <c r="J287" s="217"/>
      <c r="K287" s="217"/>
      <c r="L287" s="217"/>
      <c r="M287" s="217"/>
      <c r="N287" s="217"/>
      <c r="O287" s="217"/>
      <c r="P287" s="217"/>
      <c r="Q287" s="217"/>
      <c r="R287" s="217"/>
      <c r="S287" s="217"/>
      <c r="T287" s="217"/>
      <c r="U287" s="217"/>
      <c r="V287" s="217"/>
      <c r="W287" s="217"/>
      <c r="X287" s="217"/>
      <c r="Y287" s="217"/>
      <c r="Z287" s="217"/>
      <c r="AA287" s="217"/>
      <c r="AB287" s="217"/>
      <c r="AC287" s="217"/>
    </row>
    <row r="288" spans="4:29" ht="15" customHeight="1" x14ac:dyDescent="0.3">
      <c r="D288" s="217"/>
      <c r="E288" s="217"/>
      <c r="F288" s="217"/>
      <c r="G288" s="217"/>
      <c r="H288" s="217"/>
      <c r="I288" s="217"/>
      <c r="J288" s="217"/>
      <c r="K288" s="217"/>
      <c r="L288" s="217"/>
      <c r="M288" s="217"/>
      <c r="N288" s="217"/>
      <c r="O288" s="217"/>
      <c r="P288" s="217"/>
      <c r="Q288" s="217"/>
      <c r="R288" s="217"/>
      <c r="S288" s="217"/>
      <c r="T288" s="217"/>
      <c r="U288" s="217"/>
      <c r="V288" s="217"/>
      <c r="W288" s="217"/>
      <c r="X288" s="217"/>
      <c r="Y288" s="217"/>
      <c r="Z288" s="217"/>
      <c r="AA288" s="217"/>
      <c r="AB288" s="217"/>
      <c r="AC288" s="217"/>
    </row>
    <row r="289" spans="4:29" ht="15" customHeight="1" x14ac:dyDescent="0.3">
      <c r="D289" s="217"/>
      <c r="E289" s="217"/>
      <c r="F289" s="217"/>
      <c r="G289" s="217"/>
      <c r="H289" s="217"/>
      <c r="I289" s="217"/>
      <c r="J289" s="217"/>
      <c r="K289" s="217"/>
      <c r="L289" s="217"/>
      <c r="M289" s="217"/>
      <c r="N289" s="217"/>
      <c r="O289" s="217"/>
      <c r="P289" s="217"/>
      <c r="Q289" s="217"/>
      <c r="R289" s="217"/>
      <c r="S289" s="217"/>
      <c r="T289" s="217"/>
      <c r="U289" s="217"/>
      <c r="V289" s="217"/>
      <c r="W289" s="217"/>
      <c r="X289" s="217"/>
      <c r="Y289" s="217"/>
      <c r="Z289" s="217"/>
      <c r="AA289" s="217"/>
      <c r="AB289" s="217"/>
      <c r="AC289" s="217"/>
    </row>
    <row r="290" spans="4:29" ht="15" customHeight="1" x14ac:dyDescent="0.3">
      <c r="D290" s="217"/>
      <c r="E290" s="217"/>
      <c r="F290" s="217"/>
      <c r="G290" s="217"/>
      <c r="H290" s="217"/>
      <c r="I290" s="217"/>
      <c r="J290" s="217"/>
      <c r="K290" s="217"/>
      <c r="L290" s="217"/>
      <c r="M290" s="217"/>
      <c r="N290" s="217"/>
      <c r="O290" s="217"/>
      <c r="P290" s="217"/>
      <c r="Q290" s="217"/>
      <c r="R290" s="217"/>
      <c r="S290" s="217"/>
      <c r="T290" s="217"/>
      <c r="U290" s="217"/>
      <c r="V290" s="217"/>
      <c r="W290" s="217"/>
      <c r="X290" s="217"/>
      <c r="Y290" s="217"/>
      <c r="Z290" s="217"/>
      <c r="AA290" s="217"/>
      <c r="AB290" s="217"/>
      <c r="AC290" s="217"/>
    </row>
    <row r="291" spans="4:29" ht="15" customHeight="1" x14ac:dyDescent="0.3">
      <c r="D291" s="217"/>
      <c r="E291" s="217"/>
      <c r="F291" s="217"/>
      <c r="G291" s="217"/>
      <c r="H291" s="217"/>
      <c r="I291" s="217"/>
      <c r="J291" s="217"/>
      <c r="K291" s="217"/>
      <c r="L291" s="217"/>
      <c r="M291" s="217"/>
      <c r="N291" s="217"/>
      <c r="O291" s="217"/>
      <c r="P291" s="217"/>
      <c r="Q291" s="217"/>
      <c r="R291" s="217"/>
      <c r="S291" s="217"/>
      <c r="T291" s="217"/>
      <c r="U291" s="217"/>
      <c r="V291" s="217"/>
      <c r="W291" s="217"/>
      <c r="X291" s="217"/>
      <c r="Y291" s="217"/>
      <c r="Z291" s="217"/>
      <c r="AA291" s="217"/>
      <c r="AB291" s="217"/>
      <c r="AC291" s="217"/>
    </row>
    <row r="292" spans="4:29" ht="15" customHeight="1" x14ac:dyDescent="0.3">
      <c r="D292" s="217"/>
      <c r="E292" s="217"/>
      <c r="F292" s="217"/>
      <c r="G292" s="217"/>
      <c r="H292" s="217"/>
      <c r="I292" s="217"/>
      <c r="J292" s="217"/>
      <c r="K292" s="217"/>
      <c r="L292" s="217"/>
      <c r="M292" s="217"/>
      <c r="N292" s="217"/>
      <c r="O292" s="217"/>
      <c r="P292" s="217"/>
      <c r="Q292" s="217"/>
      <c r="R292" s="217"/>
      <c r="S292" s="217"/>
      <c r="T292" s="217"/>
      <c r="U292" s="217"/>
      <c r="V292" s="217"/>
      <c r="W292" s="217"/>
      <c r="X292" s="217"/>
      <c r="Y292" s="217"/>
      <c r="Z292" s="217"/>
      <c r="AA292" s="217"/>
      <c r="AB292" s="217"/>
      <c r="AC292" s="217"/>
    </row>
    <row r="293" spans="4:29" ht="15" customHeight="1" x14ac:dyDescent="0.3">
      <c r="D293" s="217"/>
      <c r="E293" s="217"/>
      <c r="F293" s="217"/>
      <c r="G293" s="217"/>
      <c r="H293" s="217"/>
      <c r="I293" s="217"/>
      <c r="J293" s="217"/>
      <c r="K293" s="217"/>
      <c r="L293" s="217"/>
      <c r="M293" s="217"/>
      <c r="N293" s="217"/>
      <c r="O293" s="217"/>
      <c r="P293" s="217"/>
      <c r="Q293" s="217"/>
      <c r="R293" s="217"/>
      <c r="S293" s="217"/>
      <c r="T293" s="217"/>
      <c r="U293" s="217"/>
      <c r="V293" s="217"/>
      <c r="W293" s="217"/>
      <c r="X293" s="217"/>
      <c r="Y293" s="217"/>
      <c r="Z293" s="217"/>
      <c r="AA293" s="217"/>
      <c r="AB293" s="217"/>
      <c r="AC293" s="217"/>
    </row>
    <row r="294" spans="4:29" ht="15" customHeight="1" x14ac:dyDescent="0.3">
      <c r="D294" s="217"/>
      <c r="E294" s="217"/>
      <c r="F294" s="217"/>
      <c r="G294" s="217"/>
      <c r="H294" s="217"/>
      <c r="I294" s="217"/>
      <c r="J294" s="217"/>
      <c r="K294" s="217"/>
      <c r="L294" s="217"/>
      <c r="M294" s="217"/>
      <c r="N294" s="217"/>
      <c r="O294" s="217"/>
      <c r="P294" s="217"/>
      <c r="Q294" s="217"/>
      <c r="R294" s="217"/>
      <c r="S294" s="217"/>
      <c r="T294" s="217"/>
      <c r="U294" s="217"/>
      <c r="V294" s="217"/>
      <c r="W294" s="217"/>
      <c r="X294" s="217"/>
      <c r="Y294" s="217"/>
      <c r="Z294" s="217"/>
      <c r="AA294" s="217"/>
      <c r="AB294" s="217"/>
      <c r="AC294" s="217"/>
    </row>
    <row r="295" spans="4:29" ht="15" customHeight="1" x14ac:dyDescent="0.3">
      <c r="D295" s="217"/>
      <c r="E295" s="217"/>
      <c r="F295" s="217"/>
      <c r="G295" s="217"/>
      <c r="H295" s="217"/>
      <c r="I295" s="217"/>
      <c r="J295" s="217"/>
      <c r="K295" s="217"/>
      <c r="L295" s="217"/>
      <c r="M295" s="217"/>
      <c r="N295" s="217"/>
      <c r="O295" s="217"/>
      <c r="P295" s="217"/>
      <c r="Q295" s="217"/>
      <c r="R295" s="217"/>
      <c r="S295" s="217"/>
      <c r="T295" s="217"/>
      <c r="U295" s="217"/>
      <c r="V295" s="217"/>
      <c r="W295" s="217"/>
      <c r="X295" s="217"/>
      <c r="Y295" s="217"/>
      <c r="Z295" s="217"/>
      <c r="AA295" s="217"/>
      <c r="AB295" s="217"/>
      <c r="AC295" s="217"/>
    </row>
    <row r="296" spans="4:29" ht="15" customHeight="1" x14ac:dyDescent="0.3">
      <c r="D296" s="217"/>
      <c r="E296" s="217"/>
      <c r="F296" s="217"/>
      <c r="G296" s="217"/>
      <c r="H296" s="217"/>
      <c r="I296" s="217"/>
      <c r="J296" s="217"/>
      <c r="K296" s="217"/>
      <c r="L296" s="217"/>
      <c r="M296" s="217"/>
      <c r="N296" s="217"/>
      <c r="O296" s="217"/>
      <c r="P296" s="217"/>
      <c r="Q296" s="217"/>
      <c r="R296" s="217"/>
      <c r="S296" s="217"/>
      <c r="T296" s="217"/>
      <c r="U296" s="217"/>
      <c r="V296" s="217"/>
      <c r="W296" s="217"/>
      <c r="X296" s="217"/>
      <c r="Y296" s="217"/>
      <c r="Z296" s="217"/>
      <c r="AA296" s="217"/>
      <c r="AB296" s="217"/>
      <c r="AC296" s="217"/>
    </row>
    <row r="297" spans="4:29" ht="15" customHeight="1" x14ac:dyDescent="0.3">
      <c r="D297" s="217"/>
      <c r="E297" s="217"/>
      <c r="F297" s="217"/>
      <c r="G297" s="217"/>
      <c r="H297" s="217"/>
      <c r="I297" s="217"/>
      <c r="J297" s="217"/>
      <c r="K297" s="217"/>
      <c r="L297" s="217"/>
      <c r="M297" s="217"/>
      <c r="N297" s="217"/>
      <c r="O297" s="217"/>
      <c r="P297" s="217"/>
      <c r="Q297" s="217"/>
      <c r="R297" s="217"/>
      <c r="S297" s="217"/>
      <c r="T297" s="217"/>
      <c r="U297" s="217"/>
      <c r="V297" s="217"/>
      <c r="W297" s="217"/>
      <c r="X297" s="217"/>
      <c r="Y297" s="217"/>
      <c r="Z297" s="217"/>
      <c r="AA297" s="217"/>
      <c r="AB297" s="217"/>
      <c r="AC297" s="217"/>
    </row>
    <row r="298" spans="4:29" ht="15" customHeight="1" x14ac:dyDescent="0.3">
      <c r="D298" s="217"/>
      <c r="E298" s="217"/>
      <c r="F298" s="217"/>
      <c r="G298" s="217"/>
      <c r="H298" s="217"/>
      <c r="I298" s="217"/>
      <c r="J298" s="217"/>
      <c r="K298" s="217"/>
      <c r="L298" s="217"/>
      <c r="M298" s="217"/>
      <c r="N298" s="217"/>
      <c r="O298" s="217"/>
      <c r="P298" s="217"/>
      <c r="Q298" s="217"/>
      <c r="R298" s="217"/>
      <c r="S298" s="217"/>
      <c r="T298" s="217"/>
      <c r="U298" s="217"/>
      <c r="V298" s="217"/>
      <c r="W298" s="217"/>
      <c r="X298" s="217"/>
      <c r="Y298" s="217"/>
      <c r="Z298" s="217"/>
      <c r="AA298" s="217"/>
      <c r="AB298" s="217"/>
      <c r="AC298" s="217"/>
    </row>
    <row r="299" spans="4:29" ht="15" customHeight="1" x14ac:dyDescent="0.3">
      <c r="D299" s="217"/>
      <c r="E299" s="217"/>
      <c r="F299" s="217"/>
      <c r="G299" s="217"/>
      <c r="H299" s="217"/>
      <c r="I299" s="217"/>
      <c r="J299" s="217"/>
      <c r="K299" s="217"/>
      <c r="L299" s="217"/>
      <c r="M299" s="217"/>
      <c r="N299" s="217"/>
      <c r="O299" s="217"/>
      <c r="P299" s="217"/>
      <c r="Q299" s="217"/>
      <c r="R299" s="217"/>
      <c r="S299" s="217"/>
      <c r="T299" s="217"/>
      <c r="U299" s="217"/>
      <c r="V299" s="217"/>
      <c r="W299" s="217"/>
      <c r="X299" s="217"/>
      <c r="Y299" s="217"/>
      <c r="Z299" s="217"/>
      <c r="AA299" s="217"/>
      <c r="AB299" s="217"/>
      <c r="AC299" s="217"/>
    </row>
    <row r="300" spans="4:29" ht="15" customHeight="1" x14ac:dyDescent="0.3">
      <c r="D300" s="217"/>
      <c r="E300" s="217"/>
      <c r="F300" s="217"/>
      <c r="G300" s="217"/>
      <c r="H300" s="217"/>
      <c r="I300" s="217"/>
      <c r="J300" s="217"/>
      <c r="K300" s="217"/>
      <c r="L300" s="217"/>
      <c r="M300" s="217"/>
      <c r="N300" s="217"/>
      <c r="O300" s="217"/>
      <c r="P300" s="217"/>
      <c r="Q300" s="217"/>
      <c r="R300" s="217"/>
      <c r="S300" s="217"/>
      <c r="T300" s="217"/>
      <c r="U300" s="217"/>
      <c r="V300" s="217"/>
      <c r="W300" s="217"/>
      <c r="X300" s="217"/>
      <c r="Y300" s="217"/>
      <c r="Z300" s="217"/>
      <c r="AA300" s="217"/>
      <c r="AB300" s="217"/>
      <c r="AC300" s="217"/>
    </row>
    <row r="301" spans="4:29" ht="15" customHeight="1" x14ac:dyDescent="0.3">
      <c r="D301" s="217"/>
      <c r="E301" s="217"/>
      <c r="F301" s="217"/>
      <c r="G301" s="217"/>
      <c r="H301" s="217"/>
      <c r="I301" s="217"/>
      <c r="J301" s="217"/>
      <c r="K301" s="217"/>
      <c r="L301" s="217"/>
      <c r="M301" s="217"/>
      <c r="N301" s="217"/>
      <c r="O301" s="217"/>
      <c r="P301" s="217"/>
      <c r="Q301" s="217"/>
      <c r="R301" s="217"/>
      <c r="S301" s="217"/>
      <c r="T301" s="217"/>
      <c r="U301" s="217"/>
      <c r="V301" s="217"/>
      <c r="W301" s="217"/>
      <c r="X301" s="217"/>
      <c r="Y301" s="217"/>
      <c r="Z301" s="217"/>
      <c r="AA301" s="217"/>
      <c r="AB301" s="217"/>
      <c r="AC301" s="217"/>
    </row>
    <row r="302" spans="4:29" ht="15" customHeight="1" x14ac:dyDescent="0.3">
      <c r="D302" s="217"/>
      <c r="E302" s="217"/>
      <c r="F302" s="217"/>
      <c r="G302" s="217"/>
      <c r="H302" s="217"/>
      <c r="I302" s="217"/>
      <c r="J302" s="217"/>
      <c r="K302" s="217"/>
      <c r="L302" s="217"/>
      <c r="M302" s="217"/>
      <c r="N302" s="217"/>
      <c r="O302" s="217"/>
      <c r="P302" s="217"/>
      <c r="Q302" s="217"/>
      <c r="R302" s="217"/>
      <c r="S302" s="217"/>
      <c r="T302" s="217"/>
      <c r="U302" s="217"/>
      <c r="V302" s="217"/>
      <c r="W302" s="217"/>
      <c r="X302" s="217"/>
      <c r="Y302" s="217"/>
      <c r="Z302" s="217"/>
      <c r="AA302" s="217"/>
      <c r="AB302" s="217"/>
      <c r="AC302" s="217"/>
    </row>
    <row r="303" spans="4:29" ht="15" customHeight="1" x14ac:dyDescent="0.3">
      <c r="D303" s="217"/>
      <c r="E303" s="217"/>
      <c r="F303" s="217"/>
      <c r="G303" s="217"/>
      <c r="H303" s="217"/>
      <c r="I303" s="217"/>
      <c r="J303" s="217"/>
      <c r="K303" s="217"/>
      <c r="L303" s="217"/>
      <c r="M303" s="217"/>
      <c r="N303" s="217"/>
      <c r="O303" s="217"/>
      <c r="P303" s="217"/>
      <c r="Q303" s="217"/>
      <c r="R303" s="217"/>
      <c r="S303" s="217"/>
      <c r="T303" s="217"/>
      <c r="U303" s="217"/>
      <c r="V303" s="217"/>
      <c r="W303" s="217"/>
      <c r="X303" s="217"/>
      <c r="Y303" s="217"/>
      <c r="Z303" s="217"/>
      <c r="AA303" s="217"/>
      <c r="AB303" s="217"/>
      <c r="AC303" s="217"/>
    </row>
    <row r="304" spans="4:29" ht="15" customHeight="1" x14ac:dyDescent="0.3">
      <c r="D304" s="217"/>
      <c r="E304" s="217"/>
      <c r="F304" s="217"/>
      <c r="G304" s="217"/>
      <c r="H304" s="217"/>
      <c r="I304" s="217"/>
      <c r="J304" s="217"/>
      <c r="K304" s="217"/>
      <c r="L304" s="217"/>
      <c r="M304" s="217"/>
      <c r="N304" s="217"/>
      <c r="O304" s="217"/>
      <c r="P304" s="217"/>
      <c r="Q304" s="217"/>
      <c r="R304" s="217"/>
      <c r="S304" s="217"/>
      <c r="T304" s="217"/>
      <c r="U304" s="217"/>
      <c r="V304" s="217"/>
      <c r="W304" s="217"/>
      <c r="X304" s="217"/>
      <c r="Y304" s="217"/>
      <c r="Z304" s="217"/>
      <c r="AA304" s="217"/>
      <c r="AB304" s="217"/>
      <c r="AC304" s="217"/>
    </row>
    <row r="305" spans="4:29" ht="15" customHeight="1" x14ac:dyDescent="0.3">
      <c r="D305" s="217"/>
      <c r="E305" s="217"/>
      <c r="F305" s="217"/>
      <c r="G305" s="217"/>
      <c r="H305" s="217"/>
      <c r="I305" s="217"/>
      <c r="J305" s="217"/>
      <c r="K305" s="217"/>
      <c r="L305" s="217"/>
      <c r="M305" s="217"/>
      <c r="N305" s="217"/>
      <c r="O305" s="217"/>
      <c r="P305" s="217"/>
      <c r="Q305" s="217"/>
      <c r="R305" s="217"/>
      <c r="S305" s="217"/>
      <c r="T305" s="217"/>
      <c r="U305" s="217"/>
      <c r="V305" s="217"/>
      <c r="W305" s="217"/>
      <c r="X305" s="217"/>
      <c r="Y305" s="217"/>
      <c r="Z305" s="217"/>
      <c r="AA305" s="217"/>
      <c r="AB305" s="217"/>
      <c r="AC305" s="217"/>
    </row>
    <row r="306" spans="4:29" ht="15" customHeight="1" x14ac:dyDescent="0.3">
      <c r="D306" s="217"/>
      <c r="E306" s="217"/>
      <c r="F306" s="217"/>
      <c r="G306" s="217"/>
      <c r="H306" s="217"/>
      <c r="I306" s="217"/>
      <c r="J306" s="217"/>
      <c r="K306" s="217"/>
      <c r="L306" s="217"/>
      <c r="M306" s="217"/>
      <c r="N306" s="217"/>
      <c r="O306" s="217"/>
      <c r="P306" s="217"/>
      <c r="Q306" s="217"/>
      <c r="R306" s="217"/>
      <c r="S306" s="217"/>
      <c r="T306" s="217"/>
      <c r="U306" s="217"/>
      <c r="V306" s="217"/>
      <c r="W306" s="217"/>
      <c r="X306" s="217"/>
      <c r="Y306" s="217"/>
      <c r="Z306" s="217"/>
      <c r="AA306" s="217"/>
      <c r="AB306" s="217"/>
      <c r="AC306" s="217"/>
    </row>
    <row r="307" spans="4:29" ht="15" customHeight="1" x14ac:dyDescent="0.3">
      <c r="D307" s="217"/>
      <c r="E307" s="217"/>
      <c r="F307" s="217"/>
      <c r="G307" s="217"/>
      <c r="H307" s="217"/>
      <c r="I307" s="217"/>
      <c r="J307" s="217"/>
      <c r="K307" s="217"/>
      <c r="L307" s="217"/>
      <c r="M307" s="217"/>
      <c r="N307" s="217"/>
      <c r="O307" s="217"/>
      <c r="P307" s="217"/>
      <c r="Q307" s="217"/>
      <c r="R307" s="217"/>
      <c r="S307" s="217"/>
      <c r="T307" s="217"/>
      <c r="U307" s="217"/>
      <c r="V307" s="217"/>
      <c r="W307" s="217"/>
      <c r="X307" s="217"/>
      <c r="Y307" s="217"/>
      <c r="Z307" s="217"/>
      <c r="AA307" s="217"/>
      <c r="AB307" s="217"/>
      <c r="AC307" s="217"/>
    </row>
    <row r="308" spans="4:29" ht="15" customHeight="1" x14ac:dyDescent="0.3">
      <c r="D308" s="217"/>
      <c r="E308" s="217"/>
      <c r="F308" s="217"/>
      <c r="G308" s="217"/>
      <c r="H308" s="217"/>
      <c r="I308" s="217"/>
      <c r="J308" s="217"/>
      <c r="K308" s="217"/>
      <c r="L308" s="217"/>
      <c r="M308" s="217"/>
      <c r="N308" s="217"/>
      <c r="O308" s="217"/>
      <c r="P308" s="217"/>
      <c r="Q308" s="217"/>
      <c r="R308" s="217"/>
      <c r="S308" s="217"/>
      <c r="T308" s="217"/>
      <c r="U308" s="217"/>
      <c r="V308" s="217"/>
      <c r="W308" s="217"/>
      <c r="X308" s="217"/>
      <c r="Y308" s="217"/>
      <c r="Z308" s="217"/>
      <c r="AA308" s="217"/>
      <c r="AB308" s="217"/>
      <c r="AC308" s="217"/>
    </row>
    <row r="309" spans="4:29" ht="15" customHeight="1" x14ac:dyDescent="0.3">
      <c r="D309" s="217"/>
      <c r="E309" s="217"/>
      <c r="F309" s="217"/>
      <c r="G309" s="217"/>
      <c r="H309" s="217"/>
      <c r="I309" s="217"/>
      <c r="J309" s="217"/>
      <c r="K309" s="217"/>
      <c r="L309" s="217"/>
      <c r="M309" s="217"/>
      <c r="N309" s="217"/>
      <c r="O309" s="217"/>
      <c r="P309" s="217"/>
      <c r="Q309" s="217"/>
      <c r="R309" s="217"/>
      <c r="S309" s="217"/>
      <c r="T309" s="217"/>
      <c r="U309" s="217"/>
      <c r="V309" s="217"/>
      <c r="W309" s="217"/>
      <c r="X309" s="217"/>
      <c r="Y309" s="217"/>
      <c r="Z309" s="217"/>
      <c r="AA309" s="217"/>
      <c r="AB309" s="217"/>
      <c r="AC309" s="217"/>
    </row>
    <row r="310" spans="4:29" ht="15" customHeight="1" x14ac:dyDescent="0.3">
      <c r="D310" s="217"/>
      <c r="E310" s="217"/>
      <c r="F310" s="217"/>
      <c r="G310" s="217"/>
      <c r="H310" s="217"/>
      <c r="I310" s="217"/>
      <c r="J310" s="217"/>
      <c r="K310" s="217"/>
      <c r="L310" s="217"/>
      <c r="M310" s="217"/>
      <c r="N310" s="217"/>
      <c r="O310" s="217"/>
      <c r="P310" s="217"/>
      <c r="Q310" s="217"/>
      <c r="R310" s="217"/>
      <c r="S310" s="217"/>
      <c r="T310" s="217"/>
      <c r="U310" s="217"/>
      <c r="V310" s="217"/>
      <c r="W310" s="217"/>
      <c r="X310" s="217"/>
      <c r="Y310" s="217"/>
      <c r="Z310" s="217"/>
      <c r="AA310" s="217"/>
      <c r="AB310" s="217"/>
      <c r="AC310" s="217"/>
    </row>
    <row r="311" spans="4:29" ht="15" customHeight="1" x14ac:dyDescent="0.3">
      <c r="D311" s="217"/>
      <c r="E311" s="217"/>
      <c r="F311" s="217"/>
      <c r="G311" s="217"/>
      <c r="H311" s="217"/>
      <c r="I311" s="217"/>
      <c r="J311" s="217"/>
      <c r="K311" s="217"/>
      <c r="L311" s="217"/>
      <c r="M311" s="217"/>
      <c r="N311" s="217"/>
      <c r="O311" s="217"/>
      <c r="P311" s="217"/>
      <c r="Q311" s="217"/>
      <c r="R311" s="217"/>
      <c r="S311" s="217"/>
      <c r="T311" s="217"/>
      <c r="U311" s="217"/>
      <c r="V311" s="217"/>
      <c r="W311" s="217"/>
      <c r="X311" s="217"/>
      <c r="Y311" s="217"/>
      <c r="Z311" s="217"/>
      <c r="AA311" s="217"/>
      <c r="AB311" s="217"/>
      <c r="AC311" s="217"/>
    </row>
    <row r="312" spans="4:29" ht="15" customHeight="1" x14ac:dyDescent="0.3">
      <c r="D312" s="217"/>
      <c r="E312" s="217"/>
      <c r="F312" s="217"/>
      <c r="G312" s="217"/>
      <c r="H312" s="217"/>
      <c r="I312" s="217"/>
      <c r="J312" s="217"/>
      <c r="K312" s="217"/>
      <c r="L312" s="217"/>
      <c r="M312" s="217"/>
      <c r="N312" s="217"/>
      <c r="O312" s="217"/>
      <c r="P312" s="217"/>
      <c r="Q312" s="217"/>
      <c r="R312" s="217"/>
      <c r="S312" s="217"/>
      <c r="T312" s="217"/>
      <c r="U312" s="217"/>
      <c r="V312" s="217"/>
      <c r="W312" s="217"/>
      <c r="X312" s="217"/>
      <c r="Y312" s="217"/>
      <c r="Z312" s="217"/>
      <c r="AA312" s="217"/>
      <c r="AB312" s="217"/>
      <c r="AC312" s="217"/>
    </row>
    <row r="313" spans="4:29" ht="15" customHeight="1" x14ac:dyDescent="0.3">
      <c r="D313" s="217"/>
      <c r="E313" s="217"/>
      <c r="F313" s="217"/>
      <c r="G313" s="217"/>
      <c r="H313" s="217"/>
      <c r="I313" s="217"/>
      <c r="J313" s="217"/>
      <c r="K313" s="217"/>
      <c r="L313" s="217"/>
      <c r="M313" s="217"/>
      <c r="N313" s="217"/>
      <c r="O313" s="217"/>
      <c r="P313" s="217"/>
      <c r="Q313" s="217"/>
      <c r="R313" s="217"/>
      <c r="S313" s="217"/>
      <c r="T313" s="217"/>
      <c r="U313" s="217"/>
      <c r="V313" s="217"/>
      <c r="W313" s="217"/>
      <c r="X313" s="217"/>
      <c r="Y313" s="217"/>
      <c r="Z313" s="217"/>
      <c r="AA313" s="217"/>
      <c r="AB313" s="217"/>
      <c r="AC313" s="217"/>
    </row>
    <row r="314" spans="4:29" ht="15" customHeight="1" x14ac:dyDescent="0.3">
      <c r="D314" s="217"/>
      <c r="E314" s="217"/>
      <c r="F314" s="217"/>
      <c r="G314" s="217"/>
      <c r="H314" s="217"/>
      <c r="I314" s="217"/>
      <c r="J314" s="217"/>
      <c r="K314" s="217"/>
      <c r="L314" s="217"/>
      <c r="M314" s="217"/>
      <c r="N314" s="217"/>
      <c r="O314" s="217"/>
      <c r="P314" s="217"/>
      <c r="Q314" s="217"/>
      <c r="R314" s="217"/>
      <c r="S314" s="217"/>
      <c r="T314" s="217"/>
      <c r="U314" s="217"/>
      <c r="V314" s="217"/>
      <c r="W314" s="217"/>
      <c r="X314" s="217"/>
      <c r="Y314" s="217"/>
      <c r="Z314" s="217"/>
      <c r="AA314" s="217"/>
      <c r="AB314" s="217"/>
      <c r="AC314" s="217"/>
    </row>
    <row r="315" spans="4:29" ht="15" customHeight="1" x14ac:dyDescent="0.3">
      <c r="D315" s="217"/>
      <c r="E315" s="217"/>
      <c r="F315" s="217"/>
      <c r="G315" s="217"/>
      <c r="H315" s="217"/>
      <c r="I315" s="217"/>
      <c r="J315" s="217"/>
      <c r="K315" s="217"/>
      <c r="L315" s="217"/>
      <c r="M315" s="217"/>
      <c r="N315" s="217"/>
      <c r="O315" s="217"/>
      <c r="P315" s="217"/>
      <c r="Q315" s="217"/>
      <c r="R315" s="217"/>
      <c r="S315" s="217"/>
      <c r="T315" s="217"/>
      <c r="U315" s="217"/>
      <c r="V315" s="217"/>
      <c r="W315" s="217"/>
      <c r="X315" s="217"/>
      <c r="Y315" s="217"/>
      <c r="Z315" s="217"/>
      <c r="AA315" s="217"/>
      <c r="AB315" s="217"/>
      <c r="AC315" s="217"/>
    </row>
    <row r="316" spans="4:29" ht="15" customHeight="1" x14ac:dyDescent="0.3">
      <c r="D316" s="217"/>
      <c r="E316" s="217"/>
      <c r="F316" s="217"/>
      <c r="G316" s="217"/>
      <c r="H316" s="217"/>
      <c r="I316" s="217"/>
      <c r="J316" s="217"/>
      <c r="K316" s="217"/>
      <c r="L316" s="217"/>
      <c r="M316" s="217"/>
      <c r="N316" s="217"/>
      <c r="O316" s="217"/>
      <c r="P316" s="217"/>
      <c r="Q316" s="217"/>
      <c r="R316" s="217"/>
      <c r="S316" s="217"/>
      <c r="T316" s="217"/>
      <c r="U316" s="217"/>
      <c r="V316" s="217"/>
      <c r="W316" s="217"/>
      <c r="X316" s="217"/>
      <c r="Y316" s="217"/>
      <c r="Z316" s="217"/>
      <c r="AA316" s="217"/>
      <c r="AB316" s="217"/>
      <c r="AC316" s="217"/>
    </row>
    <row r="317" spans="4:29" ht="15" customHeight="1" x14ac:dyDescent="0.3">
      <c r="D317" s="217"/>
      <c r="E317" s="217"/>
      <c r="F317" s="217"/>
      <c r="G317" s="217"/>
      <c r="H317" s="217"/>
      <c r="I317" s="217"/>
      <c r="J317" s="217"/>
      <c r="K317" s="217"/>
      <c r="L317" s="217"/>
      <c r="M317" s="217"/>
      <c r="N317" s="217"/>
      <c r="O317" s="217"/>
      <c r="P317" s="217"/>
      <c r="Q317" s="217"/>
      <c r="R317" s="217"/>
      <c r="S317" s="217"/>
      <c r="T317" s="217"/>
      <c r="U317" s="217"/>
      <c r="V317" s="217"/>
      <c r="W317" s="217"/>
      <c r="X317" s="217"/>
      <c r="Y317" s="217"/>
      <c r="Z317" s="217"/>
      <c r="AA317" s="217"/>
      <c r="AB317" s="217"/>
      <c r="AC317" s="217"/>
    </row>
    <row r="318" spans="4:29" ht="15" customHeight="1" x14ac:dyDescent="0.3">
      <c r="D318" s="217"/>
      <c r="E318" s="217"/>
      <c r="F318" s="217"/>
      <c r="G318" s="217"/>
      <c r="H318" s="217"/>
      <c r="I318" s="217"/>
      <c r="J318" s="217"/>
      <c r="K318" s="217"/>
      <c r="L318" s="217"/>
      <c r="M318" s="217"/>
      <c r="N318" s="217"/>
      <c r="O318" s="217"/>
      <c r="P318" s="217"/>
      <c r="Q318" s="217"/>
      <c r="R318" s="217"/>
      <c r="S318" s="217"/>
      <c r="T318" s="217"/>
      <c r="U318" s="217"/>
      <c r="V318" s="217"/>
      <c r="W318" s="217"/>
      <c r="X318" s="217"/>
      <c r="Y318" s="217"/>
      <c r="Z318" s="217"/>
      <c r="AA318" s="217"/>
      <c r="AB318" s="217"/>
      <c r="AC318" s="217"/>
    </row>
    <row r="319" spans="4:29" ht="15" customHeight="1" x14ac:dyDescent="0.3">
      <c r="D319" s="217"/>
      <c r="E319" s="217"/>
      <c r="F319" s="217"/>
      <c r="G319" s="217"/>
      <c r="H319" s="217"/>
      <c r="I319" s="217"/>
      <c r="J319" s="217"/>
      <c r="K319" s="217"/>
      <c r="L319" s="217"/>
      <c r="M319" s="217"/>
      <c r="N319" s="217"/>
      <c r="O319" s="217"/>
      <c r="P319" s="217"/>
      <c r="Q319" s="217"/>
      <c r="R319" s="217"/>
      <c r="S319" s="217"/>
      <c r="T319" s="217"/>
      <c r="U319" s="217"/>
      <c r="V319" s="217"/>
      <c r="W319" s="217"/>
      <c r="X319" s="217"/>
      <c r="Y319" s="217"/>
      <c r="Z319" s="217"/>
      <c r="AA319" s="217"/>
      <c r="AB319" s="217"/>
      <c r="AC319" s="217"/>
    </row>
    <row r="320" spans="4:29" ht="15" customHeight="1" x14ac:dyDescent="0.3">
      <c r="D320" s="217"/>
      <c r="E320" s="217"/>
      <c r="F320" s="217"/>
      <c r="G320" s="217"/>
      <c r="H320" s="217"/>
      <c r="I320" s="217"/>
      <c r="J320" s="217"/>
      <c r="K320" s="217"/>
      <c r="L320" s="217"/>
      <c r="M320" s="217"/>
      <c r="N320" s="217"/>
      <c r="O320" s="217"/>
      <c r="P320" s="217"/>
      <c r="Q320" s="217"/>
      <c r="R320" s="217"/>
      <c r="S320" s="217"/>
      <c r="T320" s="217"/>
      <c r="U320" s="217"/>
      <c r="V320" s="217"/>
      <c r="W320" s="217"/>
      <c r="X320" s="217"/>
      <c r="Y320" s="217"/>
      <c r="Z320" s="217"/>
      <c r="AA320" s="217"/>
      <c r="AB320" s="217"/>
      <c r="AC320" s="217"/>
    </row>
    <row r="321" spans="4:29" ht="15" customHeight="1" x14ac:dyDescent="0.3">
      <c r="D321" s="217"/>
      <c r="E321" s="217"/>
      <c r="F321" s="217"/>
      <c r="G321" s="217"/>
      <c r="H321" s="217"/>
      <c r="I321" s="217"/>
      <c r="J321" s="217"/>
      <c r="K321" s="217"/>
      <c r="L321" s="217"/>
      <c r="M321" s="217"/>
      <c r="N321" s="217"/>
      <c r="O321" s="217"/>
      <c r="P321" s="217"/>
      <c r="Q321" s="217"/>
      <c r="R321" s="217"/>
      <c r="S321" s="217"/>
      <c r="T321" s="217"/>
      <c r="U321" s="217"/>
      <c r="V321" s="217"/>
      <c r="W321" s="217"/>
      <c r="X321" s="217"/>
      <c r="Y321" s="217"/>
      <c r="Z321" s="217"/>
      <c r="AA321" s="217"/>
      <c r="AB321" s="217"/>
      <c r="AC321" s="217"/>
    </row>
    <row r="322" spans="4:29" ht="15" customHeight="1" x14ac:dyDescent="0.3">
      <c r="D322" s="217"/>
      <c r="E322" s="217"/>
      <c r="F322" s="217"/>
      <c r="G322" s="217"/>
      <c r="H322" s="217"/>
      <c r="I322" s="217"/>
      <c r="J322" s="217"/>
      <c r="K322" s="217"/>
      <c r="L322" s="217"/>
      <c r="M322" s="217"/>
      <c r="N322" s="217"/>
      <c r="O322" s="217"/>
      <c r="P322" s="217"/>
      <c r="Q322" s="217"/>
      <c r="R322" s="217"/>
      <c r="S322" s="217"/>
      <c r="T322" s="217"/>
      <c r="U322" s="217"/>
      <c r="V322" s="217"/>
      <c r="W322" s="217"/>
      <c r="X322" s="217"/>
      <c r="Y322" s="217"/>
      <c r="Z322" s="217"/>
      <c r="AA322" s="217"/>
      <c r="AB322" s="217"/>
      <c r="AC322" s="217"/>
    </row>
    <row r="323" spans="4:29" ht="15" customHeight="1" x14ac:dyDescent="0.3">
      <c r="D323" s="217"/>
      <c r="E323" s="217"/>
      <c r="F323" s="217"/>
      <c r="G323" s="217"/>
      <c r="H323" s="217"/>
      <c r="I323" s="217"/>
      <c r="J323" s="217"/>
      <c r="K323" s="217"/>
      <c r="L323" s="217"/>
      <c r="M323" s="217"/>
      <c r="N323" s="217"/>
      <c r="O323" s="217"/>
      <c r="P323" s="217"/>
      <c r="Q323" s="217"/>
      <c r="R323" s="217"/>
      <c r="S323" s="217"/>
      <c r="T323" s="217"/>
      <c r="U323" s="217"/>
      <c r="V323" s="217"/>
      <c r="W323" s="217"/>
      <c r="X323" s="217"/>
      <c r="Y323" s="217"/>
      <c r="Z323" s="217"/>
      <c r="AA323" s="217"/>
      <c r="AB323" s="217"/>
      <c r="AC323" s="217"/>
    </row>
    <row r="324" spans="4:29" ht="15" customHeight="1" x14ac:dyDescent="0.3">
      <c r="D324" s="217"/>
      <c r="E324" s="217"/>
      <c r="F324" s="217"/>
      <c r="G324" s="217"/>
      <c r="H324" s="217"/>
      <c r="I324" s="217"/>
      <c r="J324" s="217"/>
      <c r="K324" s="217"/>
      <c r="L324" s="217"/>
      <c r="M324" s="217"/>
      <c r="N324" s="217"/>
      <c r="O324" s="217"/>
      <c r="P324" s="217"/>
      <c r="Q324" s="217"/>
      <c r="R324" s="217"/>
      <c r="S324" s="217"/>
      <c r="T324" s="217"/>
      <c r="U324" s="217"/>
      <c r="V324" s="217"/>
      <c r="W324" s="217"/>
      <c r="X324" s="217"/>
      <c r="Y324" s="217"/>
      <c r="Z324" s="217"/>
      <c r="AA324" s="217"/>
      <c r="AB324" s="217"/>
      <c r="AC324" s="217"/>
    </row>
    <row r="325" spans="4:29" ht="15" customHeight="1" x14ac:dyDescent="0.3">
      <c r="D325" s="217"/>
      <c r="E325" s="217"/>
      <c r="F325" s="217"/>
      <c r="G325" s="217"/>
      <c r="H325" s="217"/>
      <c r="I325" s="217"/>
      <c r="J325" s="217"/>
      <c r="K325" s="217"/>
      <c r="L325" s="217"/>
      <c r="M325" s="217"/>
      <c r="N325" s="217"/>
      <c r="O325" s="217"/>
      <c r="P325" s="217"/>
      <c r="Q325" s="217"/>
      <c r="R325" s="217"/>
      <c r="S325" s="217"/>
      <c r="T325" s="217"/>
      <c r="U325" s="217"/>
      <c r="V325" s="217"/>
      <c r="W325" s="217"/>
      <c r="X325" s="217"/>
      <c r="Y325" s="217"/>
      <c r="Z325" s="217"/>
      <c r="AA325" s="217"/>
      <c r="AB325" s="217"/>
      <c r="AC325" s="217"/>
    </row>
    <row r="326" spans="4:29" ht="15" customHeight="1" x14ac:dyDescent="0.3">
      <c r="D326" s="217"/>
      <c r="E326" s="217"/>
      <c r="F326" s="217"/>
      <c r="G326" s="217"/>
      <c r="H326" s="217"/>
      <c r="I326" s="217"/>
      <c r="J326" s="217"/>
      <c r="K326" s="217"/>
      <c r="L326" s="217"/>
      <c r="M326" s="217"/>
      <c r="N326" s="217"/>
      <c r="O326" s="217"/>
      <c r="P326" s="217"/>
      <c r="Q326" s="217"/>
      <c r="R326" s="217"/>
      <c r="S326" s="217"/>
      <c r="T326" s="217"/>
      <c r="U326" s="217"/>
      <c r="V326" s="217"/>
      <c r="W326" s="217"/>
      <c r="X326" s="217"/>
      <c r="Y326" s="217"/>
      <c r="Z326" s="217"/>
      <c r="AA326" s="217"/>
      <c r="AB326" s="217"/>
      <c r="AC326" s="217"/>
    </row>
    <row r="327" spans="4:29" ht="15" customHeight="1" x14ac:dyDescent="0.3">
      <c r="D327" s="217"/>
      <c r="E327" s="217"/>
      <c r="F327" s="217"/>
      <c r="G327" s="217"/>
      <c r="H327" s="217"/>
      <c r="I327" s="217"/>
      <c r="J327" s="217"/>
      <c r="K327" s="217"/>
      <c r="L327" s="217"/>
      <c r="M327" s="217"/>
      <c r="N327" s="217"/>
      <c r="O327" s="217"/>
      <c r="P327" s="217"/>
      <c r="Q327" s="217"/>
      <c r="R327" s="217"/>
      <c r="S327" s="217"/>
      <c r="T327" s="217"/>
      <c r="U327" s="217"/>
      <c r="V327" s="217"/>
      <c r="W327" s="217"/>
      <c r="X327" s="217"/>
      <c r="Y327" s="217"/>
      <c r="Z327" s="217"/>
      <c r="AA327" s="217"/>
      <c r="AB327" s="217"/>
      <c r="AC327" s="217"/>
    </row>
    <row r="328" spans="4:29" ht="15" customHeight="1" x14ac:dyDescent="0.3">
      <c r="D328" s="217"/>
      <c r="E328" s="217"/>
      <c r="F328" s="217"/>
      <c r="G328" s="217"/>
      <c r="H328" s="217"/>
      <c r="I328" s="217"/>
      <c r="J328" s="217"/>
      <c r="K328" s="217"/>
      <c r="L328" s="217"/>
      <c r="M328" s="217"/>
      <c r="N328" s="217"/>
      <c r="O328" s="217"/>
      <c r="P328" s="217"/>
      <c r="Q328" s="217"/>
      <c r="R328" s="217"/>
      <c r="S328" s="217"/>
      <c r="T328" s="217"/>
      <c r="U328" s="217"/>
      <c r="V328" s="217"/>
      <c r="W328" s="217"/>
      <c r="X328" s="217"/>
      <c r="Y328" s="217"/>
      <c r="Z328" s="217"/>
      <c r="AA328" s="217"/>
      <c r="AB328" s="217"/>
      <c r="AC328" s="217"/>
    </row>
    <row r="329" spans="4:29" ht="15" customHeight="1" x14ac:dyDescent="0.3">
      <c r="D329" s="217"/>
      <c r="E329" s="217"/>
      <c r="F329" s="217"/>
      <c r="G329" s="217"/>
      <c r="H329" s="217"/>
      <c r="I329" s="217"/>
      <c r="J329" s="217"/>
      <c r="K329" s="217"/>
      <c r="L329" s="217"/>
      <c r="M329" s="217"/>
      <c r="N329" s="217"/>
      <c r="O329" s="217"/>
      <c r="P329" s="217"/>
      <c r="Q329" s="217"/>
      <c r="R329" s="217"/>
      <c r="S329" s="217"/>
      <c r="T329" s="217"/>
      <c r="U329" s="217"/>
      <c r="V329" s="217"/>
      <c r="W329" s="217"/>
      <c r="X329" s="217"/>
      <c r="Y329" s="217"/>
      <c r="Z329" s="217"/>
      <c r="AA329" s="217"/>
      <c r="AB329" s="217"/>
      <c r="AC329" s="217"/>
    </row>
    <row r="330" spans="4:29" ht="15" customHeight="1" x14ac:dyDescent="0.3">
      <c r="D330" s="217"/>
      <c r="E330" s="217"/>
      <c r="F330" s="217"/>
      <c r="G330" s="217"/>
      <c r="H330" s="217"/>
      <c r="I330" s="217"/>
      <c r="J330" s="217"/>
      <c r="K330" s="217"/>
      <c r="L330" s="217"/>
      <c r="M330" s="217"/>
      <c r="N330" s="217"/>
      <c r="O330" s="217"/>
      <c r="P330" s="217"/>
      <c r="Q330" s="217"/>
      <c r="R330" s="217"/>
      <c r="S330" s="217"/>
      <c r="T330" s="217"/>
      <c r="U330" s="217"/>
      <c r="V330" s="217"/>
      <c r="W330" s="217"/>
      <c r="X330" s="217"/>
      <c r="Y330" s="217"/>
      <c r="Z330" s="217"/>
      <c r="AA330" s="217"/>
      <c r="AB330" s="217"/>
      <c r="AC330" s="217"/>
    </row>
    <row r="331" spans="4:29" ht="15" customHeight="1" x14ac:dyDescent="0.3">
      <c r="D331" s="217"/>
      <c r="E331" s="217"/>
      <c r="F331" s="217"/>
      <c r="G331" s="217"/>
      <c r="H331" s="217"/>
      <c r="I331" s="217"/>
      <c r="J331" s="217"/>
      <c r="K331" s="217"/>
      <c r="L331" s="217"/>
      <c r="M331" s="217"/>
      <c r="N331" s="217"/>
      <c r="O331" s="217"/>
      <c r="P331" s="217"/>
      <c r="Q331" s="217"/>
      <c r="R331" s="217"/>
      <c r="S331" s="217"/>
      <c r="T331" s="217"/>
      <c r="U331" s="217"/>
      <c r="V331" s="217"/>
      <c r="W331" s="217"/>
      <c r="X331" s="217"/>
      <c r="Y331" s="217"/>
      <c r="Z331" s="217"/>
      <c r="AA331" s="217"/>
      <c r="AB331" s="217"/>
      <c r="AC331" s="217"/>
    </row>
    <row r="332" spans="4:29" ht="15" customHeight="1" x14ac:dyDescent="0.3">
      <c r="D332" s="217"/>
      <c r="E332" s="217"/>
      <c r="F332" s="217"/>
      <c r="G332" s="217"/>
      <c r="H332" s="217"/>
      <c r="I332" s="217"/>
      <c r="J332" s="217"/>
      <c r="K332" s="217"/>
      <c r="L332" s="217"/>
      <c r="M332" s="217"/>
      <c r="N332" s="217"/>
      <c r="O332" s="217"/>
      <c r="P332" s="217"/>
      <c r="Q332" s="217"/>
      <c r="R332" s="217"/>
      <c r="S332" s="217"/>
      <c r="T332" s="217"/>
      <c r="U332" s="217"/>
      <c r="V332" s="217"/>
      <c r="W332" s="217"/>
      <c r="X332" s="217"/>
      <c r="Y332" s="217"/>
      <c r="Z332" s="217"/>
      <c r="AA332" s="217"/>
      <c r="AB332" s="217"/>
      <c r="AC332" s="217"/>
    </row>
    <row r="333" spans="4:29" ht="15" customHeight="1" x14ac:dyDescent="0.3">
      <c r="D333" s="217"/>
      <c r="E333" s="217"/>
      <c r="F333" s="217"/>
      <c r="G333" s="217"/>
      <c r="H333" s="217"/>
      <c r="I333" s="217"/>
      <c r="J333" s="217"/>
      <c r="K333" s="217"/>
      <c r="L333" s="217"/>
      <c r="M333" s="217"/>
      <c r="N333" s="217"/>
      <c r="O333" s="217"/>
      <c r="P333" s="217"/>
      <c r="Q333" s="217"/>
      <c r="R333" s="217"/>
      <c r="S333" s="217"/>
      <c r="T333" s="217"/>
      <c r="U333" s="217"/>
      <c r="V333" s="217"/>
      <c r="W333" s="217"/>
      <c r="X333" s="217"/>
      <c r="Y333" s="217"/>
      <c r="Z333" s="217"/>
      <c r="AA333" s="217"/>
      <c r="AB333" s="217"/>
      <c r="AC333" s="217"/>
    </row>
    <row r="334" spans="4:29" ht="15" customHeight="1" x14ac:dyDescent="0.3">
      <c r="D334" s="217"/>
      <c r="E334" s="217"/>
      <c r="F334" s="217"/>
      <c r="G334" s="217"/>
      <c r="H334" s="217"/>
      <c r="I334" s="217"/>
      <c r="J334" s="217"/>
      <c r="K334" s="217"/>
      <c r="L334" s="217"/>
      <c r="M334" s="217"/>
      <c r="N334" s="217"/>
      <c r="O334" s="217"/>
      <c r="P334" s="217"/>
      <c r="Q334" s="217"/>
      <c r="R334" s="217"/>
      <c r="S334" s="217"/>
      <c r="T334" s="217"/>
      <c r="U334" s="217"/>
      <c r="V334" s="217"/>
      <c r="W334" s="217"/>
      <c r="X334" s="217"/>
      <c r="Y334" s="217"/>
      <c r="Z334" s="217"/>
      <c r="AA334" s="217"/>
      <c r="AB334" s="217"/>
      <c r="AC334" s="217"/>
    </row>
    <row r="335" spans="4:29" ht="15" customHeight="1" x14ac:dyDescent="0.3">
      <c r="D335" s="217"/>
      <c r="E335" s="217"/>
      <c r="F335" s="217"/>
      <c r="G335" s="217"/>
      <c r="H335" s="217"/>
      <c r="I335" s="217"/>
      <c r="J335" s="217"/>
      <c r="K335" s="217"/>
      <c r="L335" s="217"/>
      <c r="M335" s="217"/>
      <c r="N335" s="217"/>
      <c r="O335" s="217"/>
      <c r="P335" s="217"/>
      <c r="Q335" s="217"/>
      <c r="R335" s="217"/>
      <c r="S335" s="217"/>
      <c r="T335" s="217"/>
      <c r="U335" s="217"/>
      <c r="V335" s="217"/>
      <c r="W335" s="217"/>
      <c r="X335" s="217"/>
      <c r="Y335" s="217"/>
      <c r="Z335" s="217"/>
      <c r="AA335" s="217"/>
      <c r="AB335" s="217"/>
      <c r="AC335" s="217"/>
    </row>
    <row r="336" spans="4:29" ht="15" customHeight="1" x14ac:dyDescent="0.3">
      <c r="D336" s="217"/>
      <c r="E336" s="217"/>
      <c r="F336" s="217"/>
      <c r="G336" s="217"/>
      <c r="H336" s="217"/>
      <c r="I336" s="217"/>
      <c r="J336" s="217"/>
      <c r="K336" s="217"/>
      <c r="L336" s="217"/>
      <c r="M336" s="217"/>
      <c r="N336" s="217"/>
      <c r="O336" s="217"/>
      <c r="P336" s="217"/>
      <c r="Q336" s="217"/>
      <c r="R336" s="217"/>
      <c r="S336" s="217"/>
      <c r="T336" s="217"/>
      <c r="U336" s="217"/>
      <c r="V336" s="217"/>
      <c r="W336" s="217"/>
      <c r="X336" s="217"/>
      <c r="Y336" s="217"/>
      <c r="Z336" s="217"/>
      <c r="AA336" s="217"/>
      <c r="AB336" s="217"/>
      <c r="AC336" s="217"/>
    </row>
    <row r="337" spans="4:29" ht="15" customHeight="1" x14ac:dyDescent="0.3">
      <c r="D337" s="217"/>
      <c r="E337" s="217"/>
      <c r="F337" s="217"/>
      <c r="G337" s="217"/>
      <c r="H337" s="217"/>
      <c r="I337" s="217"/>
      <c r="J337" s="217"/>
      <c r="K337" s="217"/>
      <c r="L337" s="217"/>
      <c r="M337" s="217"/>
      <c r="N337" s="217"/>
      <c r="O337" s="217"/>
      <c r="P337" s="217"/>
      <c r="Q337" s="217"/>
      <c r="R337" s="217"/>
      <c r="S337" s="217"/>
      <c r="T337" s="217"/>
      <c r="U337" s="217"/>
      <c r="V337" s="217"/>
      <c r="W337" s="217"/>
      <c r="X337" s="217"/>
      <c r="Y337" s="217"/>
      <c r="Z337" s="217"/>
      <c r="AA337" s="217"/>
      <c r="AB337" s="217"/>
      <c r="AC337" s="217"/>
    </row>
    <row r="338" spans="4:29" ht="15" customHeight="1" x14ac:dyDescent="0.3">
      <c r="D338" s="217"/>
      <c r="E338" s="217"/>
      <c r="F338" s="217"/>
      <c r="G338" s="217"/>
      <c r="H338" s="217"/>
      <c r="I338" s="217"/>
      <c r="J338" s="217"/>
      <c r="K338" s="217"/>
      <c r="L338" s="217"/>
      <c r="M338" s="217"/>
      <c r="N338" s="217"/>
      <c r="O338" s="217"/>
      <c r="P338" s="217"/>
      <c r="Q338" s="217"/>
      <c r="R338" s="217"/>
      <c r="S338" s="217"/>
      <c r="T338" s="217"/>
      <c r="U338" s="217"/>
      <c r="V338" s="217"/>
      <c r="W338" s="217"/>
      <c r="X338" s="217"/>
      <c r="Y338" s="217"/>
      <c r="Z338" s="217"/>
      <c r="AA338" s="217"/>
      <c r="AB338" s="217"/>
      <c r="AC338" s="217"/>
    </row>
    <row r="339" spans="4:29" ht="15" customHeight="1" x14ac:dyDescent="0.3">
      <c r="D339" s="217"/>
      <c r="E339" s="217"/>
      <c r="F339" s="217"/>
      <c r="G339" s="217"/>
      <c r="H339" s="217"/>
      <c r="I339" s="217"/>
      <c r="J339" s="217"/>
      <c r="K339" s="217"/>
      <c r="L339" s="217"/>
      <c r="M339" s="217"/>
      <c r="N339" s="217"/>
      <c r="O339" s="217"/>
      <c r="P339" s="217"/>
      <c r="Q339" s="217"/>
      <c r="R339" s="217"/>
      <c r="S339" s="217"/>
      <c r="T339" s="217"/>
      <c r="U339" s="217"/>
      <c r="V339" s="217"/>
      <c r="W339" s="217"/>
      <c r="X339" s="217"/>
      <c r="Y339" s="217"/>
      <c r="Z339" s="217"/>
      <c r="AA339" s="217"/>
      <c r="AB339" s="217"/>
      <c r="AC339" s="217"/>
    </row>
    <row r="340" spans="4:29" ht="15" customHeight="1" x14ac:dyDescent="0.3">
      <c r="D340" s="217"/>
      <c r="E340" s="217"/>
      <c r="F340" s="217"/>
      <c r="G340" s="217"/>
      <c r="H340" s="217"/>
      <c r="I340" s="217"/>
      <c r="J340" s="217"/>
      <c r="K340" s="217"/>
      <c r="L340" s="217"/>
      <c r="M340" s="217"/>
      <c r="N340" s="217"/>
      <c r="O340" s="217"/>
      <c r="P340" s="217"/>
      <c r="Q340" s="217"/>
      <c r="R340" s="217"/>
      <c r="S340" s="217"/>
      <c r="T340" s="217"/>
      <c r="U340" s="217"/>
      <c r="V340" s="217"/>
      <c r="W340" s="217"/>
      <c r="X340" s="217"/>
      <c r="Y340" s="217"/>
      <c r="Z340" s="217"/>
      <c r="AA340" s="217"/>
      <c r="AB340" s="217"/>
      <c r="AC340" s="217"/>
    </row>
    <row r="341" spans="4:29" ht="15" customHeight="1" x14ac:dyDescent="0.3">
      <c r="D341" s="217"/>
      <c r="E341" s="217"/>
      <c r="F341" s="217"/>
      <c r="G341" s="217"/>
      <c r="H341" s="217"/>
      <c r="I341" s="217"/>
      <c r="J341" s="217"/>
      <c r="K341" s="217"/>
      <c r="L341" s="217"/>
      <c r="M341" s="217"/>
      <c r="N341" s="217"/>
      <c r="O341" s="217"/>
      <c r="P341" s="217"/>
      <c r="Q341" s="217"/>
      <c r="R341" s="217"/>
      <c r="S341" s="217"/>
      <c r="T341" s="217"/>
      <c r="U341" s="217"/>
      <c r="V341" s="217"/>
      <c r="W341" s="217"/>
      <c r="X341" s="217"/>
      <c r="Y341" s="217"/>
      <c r="Z341" s="217"/>
      <c r="AA341" s="217"/>
      <c r="AB341" s="217"/>
      <c r="AC341" s="217"/>
    </row>
    <row r="342" spans="4:29" ht="15" customHeight="1" x14ac:dyDescent="0.3">
      <c r="D342" s="217"/>
      <c r="E342" s="217"/>
      <c r="F342" s="217"/>
      <c r="G342" s="217"/>
      <c r="H342" s="217"/>
      <c r="I342" s="217"/>
      <c r="J342" s="217"/>
      <c r="K342" s="217"/>
      <c r="L342" s="217"/>
      <c r="M342" s="217"/>
      <c r="N342" s="217"/>
      <c r="O342" s="217"/>
      <c r="P342" s="217"/>
      <c r="Q342" s="217"/>
      <c r="R342" s="217"/>
      <c r="S342" s="217"/>
      <c r="T342" s="217"/>
      <c r="U342" s="217"/>
      <c r="V342" s="217"/>
      <c r="W342" s="217"/>
      <c r="X342" s="217"/>
      <c r="Y342" s="217"/>
      <c r="Z342" s="217"/>
      <c r="AA342" s="217"/>
      <c r="AB342" s="217"/>
      <c r="AC342" s="217"/>
    </row>
    <row r="343" spans="4:29" ht="15" customHeight="1" x14ac:dyDescent="0.3">
      <c r="D343" s="217"/>
      <c r="E343" s="217"/>
      <c r="F343" s="217"/>
      <c r="G343" s="217"/>
      <c r="H343" s="217"/>
      <c r="I343" s="217"/>
      <c r="J343" s="217"/>
      <c r="K343" s="217"/>
      <c r="L343" s="217"/>
      <c r="M343" s="217"/>
      <c r="N343" s="217"/>
      <c r="O343" s="217"/>
      <c r="P343" s="217"/>
      <c r="Q343" s="217"/>
      <c r="R343" s="217"/>
      <c r="S343" s="217"/>
      <c r="T343" s="217"/>
      <c r="U343" s="217"/>
      <c r="V343" s="217"/>
      <c r="W343" s="217"/>
      <c r="X343" s="217"/>
      <c r="Y343" s="217"/>
      <c r="Z343" s="217"/>
      <c r="AA343" s="217"/>
      <c r="AB343" s="217"/>
      <c r="AC343" s="217"/>
    </row>
    <row r="344" spans="4:29" ht="15" customHeight="1" x14ac:dyDescent="0.3">
      <c r="D344" s="217"/>
      <c r="E344" s="217"/>
      <c r="F344" s="217"/>
      <c r="G344" s="217"/>
      <c r="H344" s="217"/>
      <c r="I344" s="217"/>
      <c r="J344" s="217"/>
      <c r="K344" s="217"/>
      <c r="L344" s="217"/>
      <c r="M344" s="217"/>
      <c r="N344" s="217"/>
      <c r="O344" s="217"/>
      <c r="P344" s="217"/>
      <c r="Q344" s="217"/>
      <c r="R344" s="217"/>
      <c r="S344" s="217"/>
      <c r="T344" s="217"/>
      <c r="U344" s="217"/>
      <c r="V344" s="217"/>
      <c r="W344" s="217"/>
      <c r="X344" s="217"/>
      <c r="Y344" s="217"/>
      <c r="Z344" s="217"/>
      <c r="AA344" s="217"/>
      <c r="AB344" s="217"/>
      <c r="AC344" s="217"/>
    </row>
    <row r="345" spans="4:29" ht="15" customHeight="1" x14ac:dyDescent="0.3">
      <c r="D345" s="217"/>
      <c r="E345" s="217"/>
      <c r="F345" s="217"/>
      <c r="G345" s="217"/>
      <c r="H345" s="217"/>
      <c r="I345" s="217"/>
      <c r="J345" s="217"/>
      <c r="K345" s="217"/>
      <c r="L345" s="217"/>
      <c r="M345" s="217"/>
      <c r="N345" s="217"/>
      <c r="O345" s="217"/>
      <c r="P345" s="217"/>
      <c r="Q345" s="217"/>
      <c r="R345" s="217"/>
      <c r="S345" s="217"/>
      <c r="T345" s="217"/>
      <c r="U345" s="217"/>
      <c r="V345" s="217"/>
      <c r="W345" s="217"/>
      <c r="X345" s="217"/>
      <c r="Y345" s="217"/>
      <c r="Z345" s="217"/>
      <c r="AA345" s="217"/>
      <c r="AB345" s="217"/>
      <c r="AC345" s="217"/>
    </row>
    <row r="346" spans="4:29" ht="15" customHeight="1" x14ac:dyDescent="0.3">
      <c r="D346" s="217"/>
      <c r="E346" s="217"/>
      <c r="F346" s="217"/>
      <c r="G346" s="217"/>
      <c r="H346" s="217"/>
      <c r="I346" s="217"/>
      <c r="J346" s="217"/>
      <c r="K346" s="217"/>
      <c r="L346" s="217"/>
      <c r="M346" s="217"/>
      <c r="N346" s="217"/>
      <c r="O346" s="217"/>
      <c r="P346" s="217"/>
      <c r="Q346" s="217"/>
      <c r="R346" s="217"/>
      <c r="S346" s="217"/>
      <c r="T346" s="217"/>
      <c r="U346" s="217"/>
      <c r="V346" s="217"/>
      <c r="W346" s="217"/>
      <c r="X346" s="217"/>
      <c r="Y346" s="217"/>
      <c r="Z346" s="217"/>
      <c r="AA346" s="217"/>
      <c r="AB346" s="217"/>
      <c r="AC346" s="217"/>
    </row>
    <row r="347" spans="4:29" ht="15" customHeight="1" x14ac:dyDescent="0.3">
      <c r="D347" s="217"/>
      <c r="E347" s="217"/>
      <c r="F347" s="217"/>
      <c r="G347" s="217"/>
      <c r="H347" s="217"/>
      <c r="I347" s="217"/>
      <c r="J347" s="217"/>
      <c r="K347" s="217"/>
      <c r="L347" s="217"/>
      <c r="M347" s="217"/>
      <c r="N347" s="217"/>
      <c r="O347" s="217"/>
      <c r="P347" s="217"/>
      <c r="Q347" s="217"/>
      <c r="R347" s="217"/>
      <c r="S347" s="217"/>
      <c r="T347" s="217"/>
      <c r="U347" s="217"/>
      <c r="V347" s="217"/>
      <c r="W347" s="217"/>
      <c r="X347" s="217"/>
      <c r="Y347" s="217"/>
      <c r="Z347" s="217"/>
      <c r="AA347" s="217"/>
      <c r="AB347" s="217"/>
      <c r="AC347" s="217"/>
    </row>
    <row r="348" spans="4:29" ht="15" customHeight="1" x14ac:dyDescent="0.3">
      <c r="D348" s="217"/>
      <c r="E348" s="217"/>
      <c r="F348" s="217"/>
      <c r="G348" s="217"/>
      <c r="H348" s="217"/>
      <c r="I348" s="217"/>
      <c r="J348" s="217"/>
      <c r="K348" s="217"/>
      <c r="L348" s="217"/>
      <c r="M348" s="217"/>
      <c r="N348" s="217"/>
      <c r="O348" s="217"/>
      <c r="P348" s="217"/>
      <c r="Q348" s="217"/>
      <c r="R348" s="217"/>
      <c r="S348" s="217"/>
      <c r="T348" s="217"/>
      <c r="U348" s="217"/>
      <c r="V348" s="217"/>
      <c r="W348" s="217"/>
      <c r="X348" s="217"/>
      <c r="Y348" s="217"/>
      <c r="Z348" s="217"/>
      <c r="AA348" s="217"/>
      <c r="AB348" s="217"/>
      <c r="AC348" s="217"/>
    </row>
    <row r="349" spans="4:29" ht="15" customHeight="1" x14ac:dyDescent="0.3">
      <c r="D349" s="217"/>
      <c r="E349" s="217"/>
      <c r="F349" s="217"/>
      <c r="G349" s="217"/>
      <c r="H349" s="217"/>
      <c r="I349" s="217"/>
      <c r="J349" s="217"/>
      <c r="K349" s="217"/>
      <c r="L349" s="217"/>
      <c r="M349" s="217"/>
      <c r="N349" s="217"/>
      <c r="O349" s="217"/>
      <c r="P349" s="217"/>
      <c r="Q349" s="217"/>
      <c r="R349" s="217"/>
      <c r="S349" s="217"/>
      <c r="T349" s="217"/>
      <c r="U349" s="217"/>
      <c r="V349" s="217"/>
      <c r="W349" s="217"/>
      <c r="X349" s="217"/>
      <c r="Y349" s="217"/>
      <c r="Z349" s="217"/>
      <c r="AA349" s="217"/>
      <c r="AB349" s="217"/>
      <c r="AC349" s="217"/>
    </row>
    <row r="350" spans="4:29" ht="15" customHeight="1" x14ac:dyDescent="0.3">
      <c r="D350" s="217"/>
      <c r="E350" s="217"/>
      <c r="F350" s="217"/>
      <c r="G350" s="217"/>
      <c r="H350" s="217"/>
      <c r="I350" s="217"/>
      <c r="J350" s="217"/>
      <c r="K350" s="217"/>
      <c r="L350" s="217"/>
      <c r="M350" s="217"/>
      <c r="N350" s="217"/>
      <c r="O350" s="217"/>
      <c r="P350" s="217"/>
      <c r="Q350" s="217"/>
      <c r="R350" s="217"/>
      <c r="S350" s="217"/>
      <c r="T350" s="217"/>
      <c r="U350" s="217"/>
      <c r="V350" s="217"/>
      <c r="W350" s="217"/>
      <c r="X350" s="217"/>
      <c r="Y350" s="217"/>
      <c r="Z350" s="217"/>
      <c r="AA350" s="217"/>
      <c r="AB350" s="217"/>
      <c r="AC350" s="217"/>
    </row>
    <row r="351" spans="4:29" ht="15" customHeight="1" x14ac:dyDescent="0.3">
      <c r="D351" s="217"/>
      <c r="E351" s="217"/>
      <c r="F351" s="217"/>
      <c r="G351" s="217"/>
      <c r="H351" s="217"/>
      <c r="I351" s="217"/>
      <c r="J351" s="217"/>
      <c r="K351" s="217"/>
      <c r="L351" s="217"/>
      <c r="M351" s="217"/>
      <c r="N351" s="217"/>
      <c r="O351" s="217"/>
      <c r="P351" s="217"/>
      <c r="Q351" s="217"/>
      <c r="R351" s="217"/>
      <c r="S351" s="217"/>
      <c r="T351" s="217"/>
      <c r="U351" s="217"/>
      <c r="V351" s="217"/>
      <c r="W351" s="217"/>
      <c r="X351" s="217"/>
      <c r="Y351" s="217"/>
      <c r="Z351" s="217"/>
      <c r="AA351" s="217"/>
      <c r="AB351" s="217"/>
      <c r="AC351" s="217"/>
    </row>
    <row r="352" spans="4:29" ht="15" customHeight="1" x14ac:dyDescent="0.3">
      <c r="D352" s="217"/>
      <c r="E352" s="217"/>
      <c r="F352" s="217"/>
      <c r="G352" s="217"/>
      <c r="H352" s="217"/>
      <c r="I352" s="217"/>
      <c r="J352" s="217"/>
      <c r="K352" s="217"/>
      <c r="L352" s="217"/>
      <c r="M352" s="217"/>
      <c r="N352" s="217"/>
      <c r="O352" s="217"/>
      <c r="P352" s="217"/>
      <c r="Q352" s="217"/>
      <c r="R352" s="217"/>
      <c r="S352" s="217"/>
      <c r="T352" s="217"/>
      <c r="U352" s="217"/>
      <c r="V352" s="217"/>
      <c r="W352" s="217"/>
      <c r="X352" s="217"/>
      <c r="Y352" s="217"/>
      <c r="Z352" s="217"/>
      <c r="AA352" s="217"/>
      <c r="AB352" s="217"/>
      <c r="AC352" s="217"/>
    </row>
    <row r="353" spans="4:29" ht="15" customHeight="1" x14ac:dyDescent="0.3">
      <c r="D353" s="217"/>
      <c r="E353" s="217"/>
      <c r="F353" s="217"/>
      <c r="G353" s="217"/>
      <c r="H353" s="217"/>
      <c r="I353" s="217"/>
      <c r="J353" s="217"/>
      <c r="K353" s="217"/>
      <c r="L353" s="217"/>
      <c r="M353" s="217"/>
      <c r="N353" s="217"/>
      <c r="O353" s="217"/>
      <c r="P353" s="217"/>
      <c r="Q353" s="217"/>
      <c r="R353" s="217"/>
      <c r="S353" s="217"/>
      <c r="T353" s="217"/>
      <c r="U353" s="217"/>
      <c r="V353" s="217"/>
      <c r="W353" s="217"/>
      <c r="X353" s="217"/>
      <c r="Y353" s="217"/>
      <c r="Z353" s="217"/>
      <c r="AA353" s="217"/>
      <c r="AB353" s="217"/>
      <c r="AC353" s="217"/>
    </row>
    <row r="354" spans="4:29" ht="15" customHeight="1" x14ac:dyDescent="0.3">
      <c r="D354" s="217"/>
      <c r="E354" s="217"/>
      <c r="F354" s="217"/>
      <c r="G354" s="217"/>
      <c r="H354" s="217"/>
      <c r="I354" s="217"/>
      <c r="J354" s="217"/>
      <c r="K354" s="217"/>
      <c r="L354" s="217"/>
      <c r="M354" s="217"/>
      <c r="N354" s="217"/>
      <c r="O354" s="217"/>
      <c r="P354" s="217"/>
      <c r="Q354" s="217"/>
      <c r="R354" s="217"/>
      <c r="S354" s="217"/>
      <c r="T354" s="217"/>
      <c r="U354" s="217"/>
      <c r="V354" s="217"/>
      <c r="W354" s="217"/>
      <c r="X354" s="217"/>
      <c r="Y354" s="217"/>
      <c r="Z354" s="217"/>
      <c r="AA354" s="217"/>
      <c r="AB354" s="217"/>
      <c r="AC354" s="217"/>
    </row>
    <row r="355" spans="4:29" ht="15" customHeight="1" x14ac:dyDescent="0.3">
      <c r="D355" s="217"/>
      <c r="E355" s="217"/>
      <c r="F355" s="217"/>
      <c r="G355" s="217"/>
      <c r="H355" s="217"/>
      <c r="I355" s="217"/>
      <c r="J355" s="217"/>
      <c r="K355" s="217"/>
      <c r="L355" s="217"/>
      <c r="M355" s="217"/>
      <c r="N355" s="217"/>
      <c r="O355" s="217"/>
      <c r="P355" s="217"/>
      <c r="Q355" s="217"/>
      <c r="R355" s="217"/>
      <c r="S355" s="217"/>
      <c r="T355" s="217"/>
      <c r="U355" s="217"/>
      <c r="V355" s="217"/>
      <c r="W355" s="217"/>
      <c r="X355" s="217"/>
      <c r="Y355" s="217"/>
      <c r="Z355" s="217"/>
      <c r="AA355" s="217"/>
      <c r="AB355" s="217"/>
      <c r="AC355" s="217"/>
    </row>
  </sheetData>
  <protectedRanges>
    <protectedRange sqref="B7:C10" name="Intervalo2"/>
    <protectedRange sqref="C22:C25 C16:C20" name="Intervalo1"/>
  </protectedRanges>
  <mergeCells count="5">
    <mergeCell ref="A1:C1"/>
    <mergeCell ref="A5:C5"/>
    <mergeCell ref="A12:C12"/>
    <mergeCell ref="A28:C28"/>
    <mergeCell ref="A2:C2"/>
  </mergeCells>
  <conditionalFormatting sqref="B26">
    <cfRule type="beginsWith" dxfId="262" priority="1" operator="beginsWith" text="NÃO">
      <formula>LEFT(B26,LEN("NÃO"))="NÃO"</formula>
    </cfRule>
    <cfRule type="beginsWith" dxfId="261" priority="2" operator="beginsWith" text="OK">
      <formula>LEFT(B26,LEN("OK"))="OK"</formula>
    </cfRule>
  </conditionalFormatting>
  <dataValidations count="3">
    <dataValidation type="list" allowBlank="1" showInputMessage="1" showErrorMessage="1" sqref="B13">
      <formula1>$J$24:$J$28</formula1>
    </dataValidation>
    <dataValidation type="list" allowBlank="1" showInputMessage="1" showErrorMessage="1" sqref="B14">
      <formula1>$J$17:$J$18</formula1>
    </dataValidation>
    <dataValidation type="list" allowBlank="1" showInputMessage="1" showErrorMessage="1" sqref="C14">
      <formula1>$J$20:$J$22</formula1>
    </dataValidation>
  </dataValidations>
  <printOptions horizontalCentered="1"/>
  <pageMargins left="0.51181102362204722" right="0.51181102362204722" top="0.78740157480314965" bottom="0.78740157480314965" header="0.31496062992125984" footer="0.31496062992125984"/>
  <pageSetup paperSize="9" scale="9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99"/>
    <pageSetUpPr fitToPage="1"/>
  </sheetPr>
  <dimension ref="A1:AC353"/>
  <sheetViews>
    <sheetView view="pageBreakPreview" topLeftCell="A4" zoomScaleNormal="100" zoomScaleSheetLayoutView="100" workbookViewId="0">
      <selection activeCell="B15" sqref="B15"/>
    </sheetView>
  </sheetViews>
  <sheetFormatPr defaultColWidth="9.109375" defaultRowHeight="14.4" x14ac:dyDescent="0.3"/>
  <cols>
    <col min="1" max="1" width="20" style="78" customWidth="1"/>
    <col min="2" max="2" width="50.44140625" style="78" customWidth="1"/>
    <col min="3" max="3" width="27.33203125" style="78" customWidth="1"/>
    <col min="4" max="4" width="1.88671875" style="95" customWidth="1"/>
    <col min="5" max="5" width="33.109375" style="10" customWidth="1"/>
    <col min="6" max="6" width="20.88671875" style="10" customWidth="1"/>
    <col min="7" max="7" width="6.6640625" style="10" customWidth="1"/>
    <col min="8" max="8" width="7.109375" style="95" customWidth="1"/>
    <col min="9" max="9" width="5.6640625" style="95" customWidth="1"/>
    <col min="10" max="10" width="23.33203125" style="95" customWidth="1"/>
    <col min="11" max="11" width="5.6640625" style="95" customWidth="1"/>
    <col min="12" max="12" width="7.109375" style="95" customWidth="1"/>
    <col min="13" max="18" width="5.6640625" style="95" customWidth="1"/>
    <col min="19" max="19" width="6.6640625" style="95" customWidth="1"/>
    <col min="20" max="22" width="5.6640625" style="78" bestFit="1" customWidth="1"/>
    <col min="23" max="16384" width="9.109375" style="78"/>
  </cols>
  <sheetData>
    <row r="1" spans="1:29" ht="21.75" customHeight="1" x14ac:dyDescent="0.3">
      <c r="A1" s="484" t="str">
        <f>PLANILHA_ORÇAMENTÁRIA!$A$1</f>
        <v>PREFEITURA MUNICIPAL DE ITIRAPINA</v>
      </c>
      <c r="B1" s="484"/>
      <c r="C1" s="484"/>
      <c r="D1" s="217"/>
      <c r="E1" s="78" t="s">
        <v>8278</v>
      </c>
      <c r="F1" s="216" t="s">
        <v>8270</v>
      </c>
      <c r="G1" s="197" t="s">
        <v>8263</v>
      </c>
      <c r="H1" s="198">
        <v>1.4999999999999999E-2</v>
      </c>
      <c r="J1" s="78" t="s">
        <v>8278</v>
      </c>
      <c r="K1" s="197" t="s">
        <v>8263</v>
      </c>
      <c r="L1" s="199">
        <v>0.111</v>
      </c>
      <c r="M1" s="217"/>
      <c r="N1" s="217"/>
      <c r="O1" s="217"/>
      <c r="P1" s="217"/>
      <c r="Q1" s="217"/>
      <c r="R1" s="217"/>
      <c r="S1" s="217"/>
      <c r="T1" s="217"/>
      <c r="U1" s="217"/>
      <c r="V1" s="217"/>
      <c r="W1" s="217"/>
      <c r="X1" s="217"/>
      <c r="Y1" s="217"/>
      <c r="Z1" s="217"/>
      <c r="AA1" s="217"/>
      <c r="AB1" s="217"/>
      <c r="AC1" s="217"/>
    </row>
    <row r="2" spans="1:29" ht="18" customHeight="1" x14ac:dyDescent="0.3">
      <c r="A2" s="490" t="str">
        <f>PLANILHA_ORÇAMENTÁRIA!$A$2</f>
        <v>Avenida Um, 106 - Centro - CEP 13530-000</v>
      </c>
      <c r="B2" s="490"/>
      <c r="C2" s="490"/>
      <c r="D2" s="217"/>
      <c r="E2" s="78" t="s">
        <v>8278</v>
      </c>
      <c r="F2" s="216" t="s">
        <v>8270</v>
      </c>
      <c r="G2" s="197" t="s">
        <v>8264</v>
      </c>
      <c r="H2" s="199">
        <v>3.4500000000000003E-2</v>
      </c>
      <c r="J2" s="78" t="s">
        <v>8278</v>
      </c>
      <c r="K2" s="197" t="s">
        <v>8264</v>
      </c>
      <c r="L2" s="199">
        <v>0.14019999999999999</v>
      </c>
      <c r="M2" s="217"/>
      <c r="N2" s="217"/>
      <c r="O2" s="217"/>
      <c r="P2" s="217"/>
      <c r="Q2" s="217"/>
      <c r="R2" s="217"/>
      <c r="S2" s="217"/>
      <c r="T2" s="217"/>
      <c r="U2" s="217"/>
      <c r="V2" s="217"/>
      <c r="W2" s="217"/>
      <c r="X2" s="217"/>
      <c r="Y2" s="217"/>
      <c r="Z2" s="217"/>
      <c r="AA2" s="217"/>
      <c r="AB2" s="217"/>
      <c r="AC2" s="217"/>
    </row>
    <row r="3" spans="1:29" ht="18" customHeight="1" x14ac:dyDescent="0.3">
      <c r="A3" s="190"/>
      <c r="B3" s="190"/>
      <c r="C3" s="190"/>
      <c r="D3" s="217"/>
      <c r="E3" s="78" t="s">
        <v>8278</v>
      </c>
      <c r="F3" s="216" t="s">
        <v>8270</v>
      </c>
      <c r="G3" s="197" t="s">
        <v>8265</v>
      </c>
      <c r="H3" s="199">
        <v>4.4900000000000002E-2</v>
      </c>
      <c r="J3" s="78" t="s">
        <v>8278</v>
      </c>
      <c r="K3" s="197" t="s">
        <v>8265</v>
      </c>
      <c r="L3" s="199">
        <v>0.16800000000000001</v>
      </c>
      <c r="M3" s="217"/>
      <c r="N3" s="217"/>
      <c r="O3" s="217"/>
      <c r="P3" s="217"/>
      <c r="Q3" s="217"/>
      <c r="R3" s="217"/>
      <c r="S3" s="217"/>
      <c r="T3" s="217"/>
      <c r="U3" s="217"/>
      <c r="V3" s="217"/>
      <c r="W3" s="217"/>
      <c r="X3" s="217"/>
      <c r="Y3" s="217"/>
      <c r="Z3" s="217"/>
      <c r="AA3" s="217"/>
      <c r="AB3" s="217"/>
      <c r="AC3" s="217"/>
    </row>
    <row r="4" spans="1:29" ht="18" customHeight="1" x14ac:dyDescent="0.3">
      <c r="C4" s="191"/>
      <c r="D4" s="217"/>
      <c r="E4" s="78" t="s">
        <v>8278</v>
      </c>
      <c r="F4" s="216" t="s">
        <v>8271</v>
      </c>
      <c r="G4" s="197" t="s">
        <v>8263</v>
      </c>
      <c r="H4" s="199">
        <v>3.0000000000000001E-3</v>
      </c>
      <c r="J4" s="78"/>
      <c r="K4" s="197"/>
      <c r="L4" s="199"/>
      <c r="M4" s="217"/>
      <c r="N4" s="217"/>
      <c r="O4" s="217"/>
      <c r="P4" s="217"/>
      <c r="Q4" s="217"/>
      <c r="R4" s="217"/>
      <c r="S4" s="217"/>
      <c r="T4" s="217"/>
      <c r="U4" s="217"/>
      <c r="V4" s="217"/>
      <c r="W4" s="217"/>
      <c r="X4" s="217"/>
      <c r="Y4" s="217"/>
      <c r="Z4" s="217"/>
      <c r="AA4" s="217"/>
      <c r="AB4" s="217"/>
      <c r="AC4" s="217"/>
    </row>
    <row r="5" spans="1:29" ht="30.75" customHeight="1" x14ac:dyDescent="0.25">
      <c r="A5" s="485" t="s">
        <v>8279</v>
      </c>
      <c r="B5" s="485"/>
      <c r="C5" s="485"/>
      <c r="D5" s="217"/>
      <c r="E5" s="78" t="s">
        <v>8278</v>
      </c>
      <c r="F5" s="216" t="s">
        <v>8271</v>
      </c>
      <c r="G5" s="197" t="s">
        <v>8264</v>
      </c>
      <c r="H5" s="199">
        <v>4.7999999999999996E-3</v>
      </c>
      <c r="J5" s="78" t="s">
        <v>8260</v>
      </c>
      <c r="K5" s="197"/>
      <c r="L5" s="199"/>
      <c r="M5" s="217"/>
      <c r="N5" s="217"/>
      <c r="O5" s="217"/>
      <c r="P5" s="217"/>
      <c r="Q5" s="217"/>
      <c r="R5" s="217"/>
      <c r="S5" s="217"/>
      <c r="T5" s="217"/>
      <c r="U5" s="217"/>
      <c r="V5" s="217"/>
      <c r="W5" s="217"/>
      <c r="X5" s="217"/>
      <c r="Y5" s="217"/>
      <c r="Z5" s="217"/>
      <c r="AA5" s="217"/>
      <c r="AB5" s="217"/>
      <c r="AC5" s="217"/>
    </row>
    <row r="6" spans="1:29" ht="15" customHeight="1" x14ac:dyDescent="0.25">
      <c r="A6" s="129"/>
      <c r="B6" s="191"/>
      <c r="C6" s="191"/>
      <c r="D6" s="217"/>
      <c r="E6" s="78" t="s">
        <v>8278</v>
      </c>
      <c r="F6" s="216" t="s">
        <v>8271</v>
      </c>
      <c r="G6" s="197" t="s">
        <v>8265</v>
      </c>
      <c r="H6" s="199">
        <v>8.2000000000000007E-3</v>
      </c>
      <c r="J6" s="78" t="s">
        <v>8261</v>
      </c>
      <c r="K6" s="197"/>
      <c r="L6" s="199"/>
      <c r="M6" s="217"/>
      <c r="N6" s="217"/>
      <c r="O6" s="217"/>
      <c r="P6" s="217"/>
      <c r="Q6" s="217"/>
      <c r="R6" s="217"/>
      <c r="S6" s="217"/>
      <c r="T6" s="217"/>
      <c r="U6" s="217"/>
      <c r="V6" s="217"/>
      <c r="W6" s="217"/>
      <c r="X6" s="217"/>
      <c r="Y6" s="217"/>
      <c r="Z6" s="217"/>
      <c r="AA6" s="217"/>
      <c r="AB6" s="217"/>
      <c r="AC6" s="217"/>
    </row>
    <row r="7" spans="1:29" x14ac:dyDescent="0.25">
      <c r="A7" s="231" t="s">
        <v>8251</v>
      </c>
      <c r="B7" s="231"/>
      <c r="C7" s="231"/>
      <c r="D7" s="217"/>
      <c r="E7" s="78" t="s">
        <v>8278</v>
      </c>
      <c r="F7" s="216" t="s">
        <v>8266</v>
      </c>
      <c r="G7" s="197" t="s">
        <v>8263</v>
      </c>
      <c r="H7" s="199">
        <v>5.5999999999999999E-3</v>
      </c>
      <c r="J7" s="78"/>
      <c r="K7" s="197"/>
      <c r="L7" s="199"/>
      <c r="M7" s="217"/>
      <c r="N7" s="217"/>
      <c r="O7" s="217"/>
      <c r="P7" s="217"/>
      <c r="Q7" s="217"/>
      <c r="R7" s="217"/>
      <c r="S7" s="217"/>
      <c r="T7" s="217"/>
      <c r="U7" s="217"/>
      <c r="V7" s="217"/>
      <c r="W7" s="217"/>
      <c r="X7" s="217"/>
      <c r="Y7" s="217"/>
      <c r="Z7" s="217"/>
      <c r="AA7" s="217"/>
      <c r="AB7" s="217"/>
      <c r="AC7" s="217"/>
    </row>
    <row r="8" spans="1:29" ht="15" customHeight="1" x14ac:dyDescent="0.25">
      <c r="A8" s="232" t="s">
        <v>8243</v>
      </c>
      <c r="B8" s="233" t="str">
        <f>BDI_Obra!B8</f>
        <v>ST-PRC-2022-00302-DM</v>
      </c>
      <c r="C8" s="232"/>
      <c r="D8" s="217"/>
      <c r="E8" s="78" t="s">
        <v>8278</v>
      </c>
      <c r="F8" s="216" t="s">
        <v>8266</v>
      </c>
      <c r="G8" s="197" t="s">
        <v>8264</v>
      </c>
      <c r="H8" s="199">
        <v>8.5000000000000006E-3</v>
      </c>
      <c r="J8" s="78" t="s">
        <v>8263</v>
      </c>
      <c r="K8" s="197"/>
      <c r="L8" s="199"/>
      <c r="M8" s="217"/>
      <c r="N8" s="217"/>
      <c r="O8" s="217"/>
      <c r="P8" s="217"/>
      <c r="Q8" s="217"/>
      <c r="R8" s="217"/>
      <c r="S8" s="217"/>
      <c r="T8" s="217"/>
      <c r="U8" s="217"/>
      <c r="V8" s="217"/>
      <c r="W8" s="217"/>
      <c r="X8" s="217"/>
      <c r="Y8" s="217"/>
      <c r="Z8" s="217"/>
      <c r="AA8" s="217"/>
      <c r="AB8" s="217"/>
      <c r="AC8" s="217"/>
    </row>
    <row r="9" spans="1:29" x14ac:dyDescent="0.25">
      <c r="A9" s="234" t="s">
        <v>8280</v>
      </c>
      <c r="B9" s="242" t="str">
        <f>MID(B28,12,50)</f>
        <v>15 de abril de 2024</v>
      </c>
      <c r="C9" s="129"/>
      <c r="D9" s="217"/>
      <c r="E9" s="78" t="s">
        <v>8278</v>
      </c>
      <c r="F9" s="216" t="s">
        <v>8266</v>
      </c>
      <c r="G9" s="197" t="s">
        <v>8265</v>
      </c>
      <c r="H9" s="199">
        <v>8.8999999999999999E-3</v>
      </c>
      <c r="J9" s="78" t="s">
        <v>8264</v>
      </c>
      <c r="K9" s="197"/>
      <c r="L9" s="199"/>
      <c r="M9" s="217"/>
      <c r="N9" s="217"/>
      <c r="O9" s="217"/>
      <c r="P9" s="217"/>
      <c r="Q9" s="217"/>
      <c r="R9" s="217"/>
      <c r="S9" s="217"/>
      <c r="T9" s="217"/>
      <c r="U9" s="217"/>
      <c r="V9" s="217"/>
      <c r="W9" s="217"/>
      <c r="X9" s="217"/>
      <c r="Y9" s="217"/>
      <c r="Z9" s="217"/>
      <c r="AA9" s="217"/>
      <c r="AB9" s="217"/>
      <c r="AC9" s="217"/>
    </row>
    <row r="10" spans="1:29" ht="14.25" customHeight="1" x14ac:dyDescent="0.25">
      <c r="A10" s="232" t="str">
        <f>"Objeto: "&amp;PLANILHA_ORÇAMENTÁRIA!C6</f>
        <v>Objeto: Reforma e pintura  "EMEF Profª Marilei Schimidt de Oliveira"</v>
      </c>
      <c r="B10" s="235"/>
      <c r="C10" s="235"/>
      <c r="D10" s="217"/>
      <c r="E10" s="78" t="s">
        <v>8278</v>
      </c>
      <c r="F10" s="216" t="s">
        <v>8268</v>
      </c>
      <c r="G10" s="197" t="s">
        <v>8263</v>
      </c>
      <c r="H10" s="199">
        <v>8.5000000000000006E-3</v>
      </c>
      <c r="J10" s="78" t="s">
        <v>8265</v>
      </c>
      <c r="K10" s="197"/>
      <c r="L10" s="199"/>
      <c r="M10" s="217"/>
      <c r="N10" s="217"/>
      <c r="O10" s="217"/>
      <c r="P10" s="217"/>
      <c r="Q10" s="217"/>
      <c r="R10" s="217"/>
      <c r="S10" s="217"/>
      <c r="T10" s="217"/>
      <c r="U10" s="217"/>
      <c r="V10" s="217"/>
      <c r="W10" s="217"/>
      <c r="X10" s="217"/>
      <c r="Y10" s="217"/>
      <c r="Z10" s="217"/>
      <c r="AA10" s="217"/>
      <c r="AB10" s="217"/>
      <c r="AC10" s="217"/>
    </row>
    <row r="11" spans="1:29" ht="15" thickBot="1" x14ac:dyDescent="0.3">
      <c r="A11" s="236"/>
      <c r="B11" s="129"/>
      <c r="C11" s="129"/>
      <c r="D11" s="217"/>
      <c r="E11" s="78" t="s">
        <v>8278</v>
      </c>
      <c r="F11" s="216" t="s">
        <v>8268</v>
      </c>
      <c r="G11" s="197" t="s">
        <v>8264</v>
      </c>
      <c r="H11" s="199">
        <v>8.5000000000000006E-3</v>
      </c>
      <c r="J11" s="78"/>
      <c r="K11" s="197"/>
      <c r="L11" s="199"/>
      <c r="M11" s="217"/>
      <c r="N11" s="217"/>
      <c r="O11" s="217"/>
      <c r="P11" s="217"/>
      <c r="Q11" s="217"/>
      <c r="R11" s="217"/>
      <c r="S11" s="217"/>
      <c r="T11" s="217"/>
      <c r="U11" s="217"/>
      <c r="V11" s="217"/>
      <c r="W11" s="217"/>
      <c r="X11" s="217"/>
      <c r="Y11" s="217"/>
      <c r="Z11" s="217"/>
      <c r="AA11" s="217"/>
      <c r="AB11" s="217"/>
      <c r="AC11" s="217"/>
    </row>
    <row r="12" spans="1:29" ht="15.6" x14ac:dyDescent="0.3">
      <c r="A12" s="486" t="s">
        <v>8245</v>
      </c>
      <c r="B12" s="487"/>
      <c r="C12" s="488"/>
      <c r="D12" s="217"/>
      <c r="E12" s="78" t="s">
        <v>8278</v>
      </c>
      <c r="F12" s="216" t="s">
        <v>8268</v>
      </c>
      <c r="G12" s="197" t="s">
        <v>8265</v>
      </c>
      <c r="H12" s="199">
        <v>1.11E-2</v>
      </c>
      <c r="J12" s="78"/>
      <c r="K12" s="197"/>
      <c r="L12" s="199"/>
      <c r="M12" s="217"/>
      <c r="N12" s="217"/>
      <c r="O12" s="217"/>
      <c r="P12" s="217"/>
      <c r="Q12" s="217"/>
      <c r="R12" s="217"/>
      <c r="S12" s="217"/>
      <c r="T12" s="217"/>
      <c r="U12" s="217"/>
      <c r="V12" s="217"/>
      <c r="W12" s="217"/>
      <c r="X12" s="217"/>
      <c r="Y12" s="217"/>
      <c r="Z12" s="217"/>
      <c r="AA12" s="217"/>
      <c r="AB12" s="217"/>
      <c r="AC12" s="217"/>
    </row>
    <row r="13" spans="1:29" x14ac:dyDescent="0.3">
      <c r="A13" s="203" t="s">
        <v>8281</v>
      </c>
      <c r="B13" s="237" t="s">
        <v>8278</v>
      </c>
      <c r="C13" s="212" t="s">
        <v>8262</v>
      </c>
      <c r="D13" s="217"/>
      <c r="E13" s="78" t="s">
        <v>8278</v>
      </c>
      <c r="F13" s="216" t="s">
        <v>8269</v>
      </c>
      <c r="G13" s="197" t="s">
        <v>8263</v>
      </c>
      <c r="H13" s="199">
        <v>3.5000000000000003E-2</v>
      </c>
      <c r="J13" s="78"/>
      <c r="K13" s="197"/>
      <c r="L13" s="199"/>
      <c r="M13" s="217"/>
      <c r="N13" s="217"/>
      <c r="O13" s="217"/>
      <c r="P13" s="217"/>
      <c r="Q13" s="217"/>
      <c r="R13" s="217"/>
      <c r="S13" s="217"/>
      <c r="T13" s="217"/>
      <c r="U13" s="217"/>
      <c r="V13" s="217"/>
      <c r="W13" s="217"/>
      <c r="X13" s="217"/>
      <c r="Y13" s="217"/>
      <c r="Z13" s="217"/>
      <c r="AA13" s="217"/>
      <c r="AB13" s="217"/>
      <c r="AC13" s="217"/>
    </row>
    <row r="14" spans="1:29" x14ac:dyDescent="0.3">
      <c r="A14" s="203" t="s">
        <v>29</v>
      </c>
      <c r="B14" s="213" t="s">
        <v>8260</v>
      </c>
      <c r="C14" s="214" t="s">
        <v>8264</v>
      </c>
      <c r="D14" s="217"/>
      <c r="E14" s="78" t="s">
        <v>8278</v>
      </c>
      <c r="F14" s="216" t="s">
        <v>8269</v>
      </c>
      <c r="G14" s="197" t="s">
        <v>8264</v>
      </c>
      <c r="H14" s="199">
        <v>5.11E-2</v>
      </c>
      <c r="J14" s="78"/>
      <c r="K14" s="197"/>
      <c r="L14" s="199"/>
      <c r="M14" s="217"/>
      <c r="N14" s="217"/>
      <c r="O14" s="217"/>
      <c r="P14" s="217"/>
      <c r="Q14" s="217"/>
      <c r="R14" s="217"/>
      <c r="S14" s="217"/>
      <c r="T14" s="217"/>
      <c r="U14" s="217"/>
      <c r="V14" s="217"/>
      <c r="W14" s="217"/>
      <c r="X14" s="217"/>
      <c r="Y14" s="217"/>
      <c r="Z14" s="217"/>
      <c r="AA14" s="217"/>
      <c r="AB14" s="217"/>
      <c r="AC14" s="217"/>
    </row>
    <row r="15" spans="1:29" ht="15" customHeight="1" x14ac:dyDescent="0.3">
      <c r="A15" s="204" t="s">
        <v>8246</v>
      </c>
      <c r="B15" s="205" t="s">
        <v>2</v>
      </c>
      <c r="C15" s="206" t="s">
        <v>8247</v>
      </c>
      <c r="D15" s="217"/>
      <c r="E15" s="78" t="s">
        <v>8278</v>
      </c>
      <c r="F15" s="216" t="s">
        <v>8269</v>
      </c>
      <c r="G15" s="197" t="s">
        <v>8265</v>
      </c>
      <c r="H15" s="199">
        <v>6.2199999999999998E-2</v>
      </c>
      <c r="J15" s="78"/>
      <c r="K15" s="197"/>
      <c r="L15" s="199"/>
      <c r="M15" s="217"/>
      <c r="N15" s="217"/>
      <c r="O15" s="217"/>
      <c r="P15" s="217"/>
      <c r="Q15" s="217"/>
      <c r="R15" s="217"/>
      <c r="S15" s="217"/>
      <c r="T15" s="217"/>
      <c r="U15" s="217"/>
      <c r="V15" s="217"/>
      <c r="W15" s="217"/>
      <c r="X15" s="217"/>
      <c r="Y15" s="217"/>
      <c r="Z15" s="217"/>
      <c r="AA15" s="217"/>
      <c r="AB15" s="217"/>
      <c r="AC15" s="217"/>
    </row>
    <row r="16" spans="1:29" ht="15" customHeight="1" x14ac:dyDescent="0.3">
      <c r="A16" s="218" t="s">
        <v>28</v>
      </c>
      <c r="B16" s="238" t="s">
        <v>8270</v>
      </c>
      <c r="C16" s="225">
        <f>SUMPRODUCT(($E$1:$E$15=$B$13)*($F$1:$F$15=B16)*($G$1:$G$15=$C$14)*($H$1:$H$15))</f>
        <v>3.4500000000000003E-2</v>
      </c>
      <c r="D16" s="217"/>
      <c r="E16" s="78"/>
      <c r="F16" s="216"/>
      <c r="G16" s="197"/>
      <c r="H16" s="199"/>
      <c r="J16" s="78"/>
      <c r="K16" s="197"/>
      <c r="L16" s="199"/>
      <c r="M16" s="217"/>
      <c r="N16" s="217"/>
      <c r="O16" s="217"/>
      <c r="P16" s="217"/>
      <c r="Q16" s="217"/>
      <c r="R16" s="217"/>
      <c r="S16" s="217"/>
      <c r="T16" s="217"/>
      <c r="U16" s="217"/>
      <c r="V16" s="217"/>
      <c r="W16" s="217"/>
      <c r="X16" s="217"/>
      <c r="Y16" s="217"/>
      <c r="Z16" s="217"/>
      <c r="AA16" s="217"/>
      <c r="AB16" s="217"/>
      <c r="AC16" s="217"/>
    </row>
    <row r="17" spans="1:29" ht="15" customHeight="1" x14ac:dyDescent="0.3">
      <c r="A17" s="218" t="s">
        <v>8267</v>
      </c>
      <c r="B17" s="238" t="s">
        <v>8271</v>
      </c>
      <c r="C17" s="225">
        <f>SUMPRODUCT(($E$1:$E$74=$B$13)*($F$1:$F$74=B17)*($G$1:$G$74=$C$14)*($H$1:$H$74))</f>
        <v>4.7999999999999996E-3</v>
      </c>
      <c r="D17" s="217"/>
      <c r="E17" s="78"/>
      <c r="F17" s="216"/>
      <c r="G17" s="197"/>
      <c r="H17" s="199"/>
      <c r="K17" s="197"/>
      <c r="L17" s="199"/>
      <c r="M17" s="217"/>
      <c r="N17" s="217"/>
      <c r="O17" s="217"/>
      <c r="P17" s="217"/>
      <c r="Q17" s="217"/>
      <c r="R17" s="217"/>
      <c r="S17" s="217"/>
      <c r="T17" s="217"/>
      <c r="U17" s="217"/>
      <c r="V17" s="217"/>
      <c r="W17" s="217"/>
      <c r="X17" s="217"/>
      <c r="Y17" s="217"/>
      <c r="Z17" s="217"/>
      <c r="AA17" s="217"/>
      <c r="AB17" s="217"/>
      <c r="AC17" s="217"/>
    </row>
    <row r="18" spans="1:29" ht="15" customHeight="1" x14ac:dyDescent="0.3">
      <c r="A18" s="218" t="s">
        <v>8248</v>
      </c>
      <c r="B18" s="238" t="s">
        <v>8266</v>
      </c>
      <c r="C18" s="225">
        <f>SUMPRODUCT(($E$1:$E$74=$B$13)*($F$1:$F$74=B18)*($G$1:$G$74=$C$14)*($H$1:$H$74))</f>
        <v>8.5000000000000006E-3</v>
      </c>
      <c r="D18" s="217"/>
      <c r="E18" s="78"/>
      <c r="F18" s="216"/>
      <c r="G18" s="197"/>
      <c r="H18" s="199"/>
      <c r="K18" s="197"/>
      <c r="L18" s="199"/>
      <c r="M18" s="217"/>
      <c r="N18" s="217"/>
      <c r="O18" s="217"/>
      <c r="P18" s="217"/>
      <c r="Q18" s="217"/>
      <c r="R18" s="217"/>
      <c r="S18" s="217"/>
      <c r="T18" s="217"/>
      <c r="U18" s="217"/>
      <c r="V18" s="217"/>
      <c r="W18" s="217"/>
      <c r="X18" s="217"/>
      <c r="Y18" s="217"/>
      <c r="Z18" s="217"/>
      <c r="AA18" s="217"/>
      <c r="AB18" s="217"/>
      <c r="AC18" s="217"/>
    </row>
    <row r="19" spans="1:29" ht="15" customHeight="1" x14ac:dyDescent="0.3">
      <c r="A19" s="218" t="s">
        <v>27</v>
      </c>
      <c r="B19" s="238" t="s">
        <v>8268</v>
      </c>
      <c r="C19" s="225">
        <f>SUMPRODUCT(($E$1:$E$74=$B$13)*($F$1:$F$74=B19)*($G$1:$G$74=$C$14)*($H$1:$H$74))</f>
        <v>8.5000000000000006E-3</v>
      </c>
      <c r="D19" s="217"/>
      <c r="E19" s="78"/>
      <c r="F19" s="216"/>
      <c r="G19" s="197"/>
      <c r="H19" s="199"/>
      <c r="K19" s="197"/>
      <c r="L19" s="199"/>
      <c r="M19" s="217"/>
      <c r="N19" s="217"/>
      <c r="O19" s="217"/>
      <c r="P19" s="217"/>
      <c r="Q19" s="217"/>
      <c r="R19" s="217"/>
      <c r="S19" s="217"/>
      <c r="T19" s="217"/>
      <c r="U19" s="217"/>
      <c r="V19" s="217"/>
      <c r="W19" s="217"/>
      <c r="X19" s="217"/>
      <c r="Y19" s="217"/>
      <c r="Z19" s="217"/>
      <c r="AA19" s="217"/>
      <c r="AB19" s="217"/>
      <c r="AC19" s="217"/>
    </row>
    <row r="20" spans="1:29" ht="15" customHeight="1" x14ac:dyDescent="0.3">
      <c r="A20" s="218" t="s">
        <v>23</v>
      </c>
      <c r="B20" s="238" t="s">
        <v>8269</v>
      </c>
      <c r="C20" s="225">
        <f>SUMPRODUCT(($E$1:$E$74=$B$13)*($F$1:$F$74=B20)*($G$1:$G$74=$C$14)*($H$1:$H$74))</f>
        <v>5.11E-2</v>
      </c>
      <c r="D20" s="217"/>
      <c r="E20" s="78"/>
      <c r="F20" s="216"/>
      <c r="G20" s="197"/>
      <c r="H20" s="199"/>
      <c r="K20" s="197"/>
      <c r="L20" s="199"/>
      <c r="M20" s="217"/>
      <c r="N20" s="217"/>
      <c r="O20" s="217"/>
      <c r="P20" s="217"/>
      <c r="Q20" s="217"/>
      <c r="R20" s="217"/>
      <c r="S20" s="217"/>
      <c r="T20" s="217"/>
      <c r="U20" s="217"/>
      <c r="V20" s="217"/>
      <c r="W20" s="217"/>
      <c r="X20" s="217"/>
      <c r="Y20" s="217"/>
      <c r="Z20" s="217"/>
      <c r="AA20" s="217"/>
      <c r="AB20" s="217"/>
      <c r="AC20" s="217"/>
    </row>
    <row r="21" spans="1:29" ht="15" customHeight="1" x14ac:dyDescent="0.3">
      <c r="A21" s="218" t="s">
        <v>8249</v>
      </c>
      <c r="B21" s="238" t="s">
        <v>8250</v>
      </c>
      <c r="C21" s="220">
        <f>C22+C23</f>
        <v>3.6499999999999998E-2</v>
      </c>
      <c r="D21" s="217"/>
      <c r="E21" s="78"/>
      <c r="F21" s="216"/>
      <c r="G21" s="197"/>
      <c r="H21" s="199"/>
      <c r="K21" s="197"/>
      <c r="L21" s="199"/>
      <c r="M21" s="217"/>
      <c r="N21" s="217"/>
      <c r="O21" s="217"/>
      <c r="P21" s="217"/>
      <c r="Q21" s="217"/>
      <c r="R21" s="217"/>
      <c r="S21" s="217"/>
      <c r="T21" s="217"/>
      <c r="U21" s="217"/>
      <c r="V21" s="217"/>
      <c r="W21" s="217"/>
      <c r="X21" s="217"/>
      <c r="Y21" s="217"/>
      <c r="Z21" s="217"/>
      <c r="AA21" s="217"/>
      <c r="AB21" s="217"/>
      <c r="AC21" s="217"/>
    </row>
    <row r="22" spans="1:29" ht="15" customHeight="1" x14ac:dyDescent="0.3">
      <c r="A22" s="221"/>
      <c r="B22" s="239" t="s">
        <v>26</v>
      </c>
      <c r="C22" s="220">
        <v>6.4999999999999997E-3</v>
      </c>
      <c r="D22" s="217"/>
      <c r="E22" s="78"/>
      <c r="F22" s="216"/>
      <c r="G22" s="197"/>
      <c r="H22" s="199"/>
      <c r="K22" s="197"/>
      <c r="L22" s="199"/>
      <c r="M22" s="217"/>
      <c r="N22" s="217"/>
      <c r="O22" s="217"/>
      <c r="P22" s="217"/>
      <c r="Q22" s="217"/>
      <c r="R22" s="217"/>
      <c r="S22" s="217"/>
      <c r="T22" s="217"/>
      <c r="U22" s="217"/>
      <c r="V22" s="217"/>
      <c r="W22" s="217"/>
      <c r="X22" s="217"/>
      <c r="Y22" s="217"/>
      <c r="Z22" s="217"/>
      <c r="AA22" s="217"/>
      <c r="AB22" s="217"/>
      <c r="AC22" s="217"/>
    </row>
    <row r="23" spans="1:29" ht="15" customHeight="1" x14ac:dyDescent="0.3">
      <c r="A23" s="221"/>
      <c r="B23" s="239" t="s">
        <v>25</v>
      </c>
      <c r="C23" s="220">
        <v>0.03</v>
      </c>
      <c r="D23" s="217"/>
      <c r="E23" s="78"/>
      <c r="F23" s="216"/>
      <c r="G23" s="197"/>
      <c r="H23" s="199"/>
      <c r="J23" s="196"/>
      <c r="K23" s="197"/>
      <c r="L23" s="197"/>
      <c r="M23" s="217"/>
      <c r="N23" s="217"/>
      <c r="O23" s="217"/>
      <c r="P23" s="217"/>
      <c r="Q23" s="217"/>
      <c r="R23" s="217"/>
      <c r="S23" s="217"/>
      <c r="T23" s="217"/>
      <c r="U23" s="217"/>
      <c r="V23" s="217"/>
      <c r="W23" s="217"/>
      <c r="X23" s="217"/>
      <c r="Y23" s="217"/>
      <c r="Z23" s="217"/>
      <c r="AA23" s="217"/>
      <c r="AB23" s="217"/>
      <c r="AC23" s="217"/>
    </row>
    <row r="24" spans="1:29" ht="15" thickBot="1" x14ac:dyDescent="0.35">
      <c r="A24" s="226" t="s">
        <v>8274</v>
      </c>
      <c r="B24" s="227" t="str">
        <f>IF(C24&gt;=SUMPRODUCT(($J$1:$J$3=B13)*($K$1:$K$3=C14)*($L$1:$L$3)),"OK","NÃO OK")</f>
        <v>OK</v>
      </c>
      <c r="C24" s="207">
        <f>(((1+C16+C17+C18)*(1+C19)*(1+C20))/(1-C21))-1</f>
        <v>0.15279999999999999</v>
      </c>
      <c r="D24" s="217"/>
      <c r="E24" s="78"/>
      <c r="F24" s="216"/>
      <c r="G24" s="197"/>
      <c r="H24" s="199"/>
      <c r="J24" s="78"/>
      <c r="K24" s="197"/>
      <c r="L24" s="197"/>
      <c r="M24" s="217"/>
      <c r="N24" s="217"/>
      <c r="O24" s="217"/>
      <c r="P24" s="217"/>
      <c r="Q24" s="217"/>
      <c r="R24" s="217"/>
      <c r="S24" s="217"/>
      <c r="T24" s="217"/>
      <c r="U24" s="217"/>
      <c r="V24" s="217"/>
      <c r="W24" s="217"/>
      <c r="X24" s="217"/>
      <c r="Y24" s="217"/>
      <c r="Z24" s="217"/>
      <c r="AA24" s="217"/>
      <c r="AB24" s="217"/>
      <c r="AC24" s="217"/>
    </row>
    <row r="25" spans="1:29" ht="15" customHeight="1" x14ac:dyDescent="0.3">
      <c r="C25" s="208"/>
      <c r="D25" s="217"/>
      <c r="E25" s="78"/>
      <c r="F25" s="216"/>
      <c r="G25" s="197"/>
      <c r="H25" s="199"/>
      <c r="J25" s="78"/>
      <c r="K25" s="197"/>
      <c r="L25" s="197"/>
      <c r="M25" s="217"/>
      <c r="N25" s="217"/>
      <c r="O25" s="217"/>
      <c r="P25" s="217"/>
      <c r="Q25" s="217"/>
      <c r="R25" s="217"/>
      <c r="S25" s="217"/>
      <c r="T25" s="217"/>
      <c r="U25" s="217"/>
      <c r="V25" s="217"/>
      <c r="W25" s="217"/>
      <c r="X25" s="217"/>
      <c r="Y25" s="217"/>
      <c r="Z25" s="217"/>
      <c r="AA25" s="217"/>
      <c r="AB25" s="217"/>
      <c r="AC25" s="217"/>
    </row>
    <row r="26" spans="1:29" ht="30.75" customHeight="1" x14ac:dyDescent="0.3">
      <c r="A26" s="489" t="str">
        <f>IF(B14="Sim","Declaramos sob pena da Lei que a alternativa adotada pela Prefeitura do Municipio de Itirapina é COM Desoneração e que esta é a mais vantajosa para a Administração Pública.","Declaramos sob pena da Lei que a alternativa adotada pela Prefeitura do Municipio de Itirapina é SEM Desoneração e que esta é a mais vantajosa para a Administração Pública.")</f>
        <v>Declaramos sob pena da Lei que a alternativa adotada pela Prefeitura do Municipio de Itirapina é COM Desoneração e que esta é a mais vantajosa para a Administração Pública.</v>
      </c>
      <c r="B26" s="489"/>
      <c r="C26" s="489"/>
      <c r="D26" s="217"/>
      <c r="E26" s="78"/>
      <c r="F26" s="216"/>
      <c r="G26" s="197"/>
      <c r="H26" s="199"/>
      <c r="J26" s="78"/>
      <c r="K26" s="197"/>
      <c r="L26" s="197"/>
      <c r="M26" s="217"/>
      <c r="N26" s="217"/>
      <c r="O26" s="217"/>
      <c r="P26" s="217"/>
      <c r="Q26" s="217"/>
      <c r="R26" s="217"/>
      <c r="S26" s="217"/>
      <c r="T26" s="217"/>
      <c r="U26" s="217"/>
      <c r="V26" s="217"/>
      <c r="W26" s="217"/>
      <c r="X26" s="217"/>
      <c r="Y26" s="217"/>
      <c r="Z26" s="217"/>
      <c r="AA26" s="217"/>
      <c r="AB26" s="217"/>
      <c r="AC26" s="217"/>
    </row>
    <row r="27" spans="1:29" x14ac:dyDescent="0.3">
      <c r="A27" s="192"/>
      <c r="B27" s="195"/>
      <c r="C27" s="192"/>
      <c r="D27" s="217"/>
      <c r="E27" s="78"/>
      <c r="F27" s="216"/>
      <c r="G27" s="197"/>
      <c r="H27" s="199"/>
      <c r="J27" s="196"/>
      <c r="K27" s="197"/>
      <c r="L27" s="197"/>
      <c r="M27" s="217"/>
      <c r="N27" s="217"/>
      <c r="O27" s="217"/>
      <c r="P27" s="217"/>
      <c r="Q27" s="217"/>
      <c r="R27" s="217"/>
      <c r="S27" s="217"/>
      <c r="T27" s="217"/>
      <c r="U27" s="217"/>
      <c r="V27" s="217"/>
      <c r="W27" s="217"/>
      <c r="X27" s="217"/>
      <c r="Y27" s="217"/>
      <c r="Z27" s="217"/>
      <c r="AA27" s="217"/>
      <c r="AB27" s="217"/>
      <c r="AC27" s="217"/>
    </row>
    <row r="28" spans="1:29" x14ac:dyDescent="0.3">
      <c r="A28" s="192"/>
      <c r="B28" s="195" t="str">
        <f>PLANILHA_ORÇAMENTÁRIA!B140</f>
        <v>Itirapina, 15 de abril de 2024</v>
      </c>
      <c r="C28" s="192"/>
      <c r="D28" s="217"/>
      <c r="E28" s="78"/>
      <c r="F28" s="216"/>
      <c r="G28" s="197"/>
      <c r="H28" s="199"/>
      <c r="J28" s="196"/>
      <c r="K28" s="197"/>
      <c r="L28" s="197"/>
      <c r="M28" s="217"/>
      <c r="N28" s="217"/>
      <c r="O28" s="217"/>
      <c r="P28" s="217"/>
      <c r="Q28" s="217"/>
      <c r="R28" s="217"/>
      <c r="S28" s="217"/>
      <c r="T28" s="217"/>
      <c r="U28" s="217"/>
      <c r="V28" s="217"/>
      <c r="W28" s="217"/>
      <c r="X28" s="217"/>
      <c r="Y28" s="217"/>
      <c r="Z28" s="217"/>
      <c r="AA28" s="217"/>
      <c r="AB28" s="217"/>
      <c r="AC28" s="217"/>
    </row>
    <row r="29" spans="1:29" ht="15" customHeight="1" x14ac:dyDescent="0.3">
      <c r="D29" s="217"/>
      <c r="E29" s="78"/>
      <c r="F29" s="216"/>
      <c r="G29" s="197"/>
      <c r="H29" s="199"/>
      <c r="J29" s="196"/>
      <c r="K29" s="197"/>
      <c r="L29" s="197"/>
      <c r="M29" s="217"/>
      <c r="N29" s="217"/>
      <c r="O29" s="217"/>
      <c r="P29" s="217"/>
      <c r="Q29" s="217"/>
      <c r="R29" s="217"/>
      <c r="S29" s="217"/>
      <c r="T29" s="217"/>
      <c r="U29" s="217"/>
      <c r="V29" s="217"/>
      <c r="W29" s="217"/>
      <c r="X29" s="217"/>
      <c r="Y29" s="217"/>
      <c r="Z29" s="217"/>
      <c r="AA29" s="217"/>
      <c r="AB29" s="217"/>
      <c r="AC29" s="217"/>
    </row>
    <row r="30" spans="1:29" ht="15" customHeight="1" x14ac:dyDescent="0.3">
      <c r="D30" s="217"/>
      <c r="E30" s="78"/>
      <c r="F30" s="216"/>
      <c r="G30" s="197"/>
      <c r="H30" s="199"/>
      <c r="J30" s="196"/>
      <c r="K30" s="197"/>
      <c r="L30" s="197"/>
      <c r="M30" s="217"/>
      <c r="N30" s="217"/>
      <c r="O30" s="217"/>
      <c r="P30" s="217"/>
      <c r="Q30" s="217"/>
      <c r="R30" s="217"/>
      <c r="S30" s="217"/>
      <c r="T30" s="217"/>
      <c r="U30" s="217"/>
      <c r="V30" s="217"/>
      <c r="W30" s="217"/>
      <c r="X30" s="217"/>
      <c r="Y30" s="217"/>
      <c r="Z30" s="217"/>
      <c r="AA30" s="217"/>
      <c r="AB30" s="217"/>
      <c r="AC30" s="217"/>
    </row>
    <row r="31" spans="1:29" ht="15" customHeight="1" x14ac:dyDescent="0.3">
      <c r="D31" s="217"/>
      <c r="E31" s="78"/>
      <c r="F31" s="216"/>
      <c r="G31" s="197"/>
      <c r="H31" s="199"/>
      <c r="J31" s="196"/>
      <c r="K31" s="197"/>
      <c r="L31" s="197"/>
      <c r="M31" s="217"/>
      <c r="N31" s="217"/>
      <c r="O31" s="217"/>
      <c r="P31" s="217"/>
      <c r="Q31" s="217"/>
      <c r="R31" s="217"/>
      <c r="S31" s="217"/>
      <c r="T31" s="217"/>
      <c r="U31" s="217"/>
      <c r="V31" s="217"/>
      <c r="W31" s="217"/>
      <c r="X31" s="217"/>
      <c r="Y31" s="217"/>
      <c r="Z31" s="217"/>
      <c r="AA31" s="217"/>
      <c r="AB31" s="217"/>
      <c r="AC31" s="217"/>
    </row>
    <row r="32" spans="1:29" ht="15" x14ac:dyDescent="0.3">
      <c r="B32" s="26"/>
      <c r="C32" s="208"/>
      <c r="D32" s="217"/>
      <c r="E32" s="78"/>
      <c r="F32" s="216"/>
      <c r="G32" s="197"/>
      <c r="H32" s="199"/>
      <c r="J32" s="196"/>
      <c r="K32" s="197"/>
      <c r="L32" s="197"/>
      <c r="M32" s="217"/>
      <c r="N32" s="217"/>
      <c r="O32" s="217"/>
      <c r="P32" s="217"/>
      <c r="Q32" s="217"/>
      <c r="R32" s="217"/>
      <c r="S32" s="217"/>
      <c r="T32" s="217"/>
      <c r="U32" s="217"/>
      <c r="V32" s="217"/>
      <c r="W32" s="217"/>
      <c r="X32" s="217"/>
      <c r="Y32" s="217"/>
      <c r="Z32" s="217"/>
      <c r="AA32" s="217"/>
      <c r="AB32" s="217"/>
      <c r="AC32" s="217"/>
    </row>
    <row r="33" spans="1:29" ht="15" x14ac:dyDescent="0.3">
      <c r="B33" s="26"/>
      <c r="D33" s="217"/>
      <c r="E33" s="78"/>
      <c r="F33" s="216"/>
      <c r="G33" s="197"/>
      <c r="H33" s="199"/>
      <c r="J33" s="196"/>
      <c r="K33" s="197"/>
      <c r="L33" s="197"/>
      <c r="M33" s="217"/>
      <c r="N33" s="217"/>
      <c r="O33" s="217"/>
      <c r="P33" s="217"/>
      <c r="Q33" s="217"/>
      <c r="R33" s="217"/>
      <c r="S33" s="217"/>
      <c r="T33" s="217"/>
      <c r="U33" s="217"/>
      <c r="V33" s="217"/>
      <c r="W33" s="217"/>
      <c r="X33" s="217"/>
      <c r="Y33" s="217"/>
      <c r="Z33" s="217"/>
      <c r="AA33" s="217"/>
      <c r="AB33" s="217"/>
      <c r="AC33" s="217"/>
    </row>
    <row r="34" spans="1:29" ht="15" customHeight="1" x14ac:dyDescent="0.3">
      <c r="A34" s="88"/>
      <c r="B34" s="29"/>
      <c r="C34" s="192"/>
      <c r="D34" s="217"/>
      <c r="E34" s="78"/>
      <c r="F34" s="216"/>
      <c r="G34" s="197"/>
      <c r="H34" s="199"/>
      <c r="J34" s="196"/>
      <c r="K34" s="197"/>
      <c r="L34" s="197"/>
      <c r="M34" s="217"/>
      <c r="N34" s="217"/>
      <c r="O34" s="217"/>
      <c r="P34" s="217"/>
      <c r="Q34" s="217"/>
      <c r="R34" s="217"/>
      <c r="S34" s="217"/>
      <c r="T34" s="217"/>
      <c r="U34" s="217"/>
      <c r="V34" s="217"/>
      <c r="W34" s="217"/>
      <c r="X34" s="217"/>
      <c r="Y34" s="217"/>
      <c r="Z34" s="217"/>
      <c r="AA34" s="217"/>
      <c r="AB34" s="217"/>
      <c r="AC34" s="217"/>
    </row>
    <row r="35" spans="1:29" ht="15" customHeight="1" x14ac:dyDescent="0.3">
      <c r="B35" s="193" t="str">
        <f>PLANILHA_ORÇAMENTÁRIA!D150</f>
        <v>Cristiano Ribeiro da Silva Carvalho</v>
      </c>
      <c r="D35" s="217"/>
      <c r="E35" s="78"/>
      <c r="F35" s="216"/>
      <c r="G35" s="197"/>
      <c r="H35" s="199"/>
      <c r="J35" s="196"/>
      <c r="K35" s="197"/>
      <c r="L35" s="197"/>
      <c r="M35" s="217"/>
      <c r="N35" s="217"/>
      <c r="O35" s="217"/>
      <c r="P35" s="217"/>
      <c r="Q35" s="217"/>
      <c r="R35" s="217"/>
      <c r="S35" s="217"/>
      <c r="T35" s="217"/>
      <c r="U35" s="217"/>
      <c r="V35" s="217"/>
      <c r="W35" s="217"/>
      <c r="X35" s="217"/>
      <c r="Y35" s="217"/>
      <c r="Z35" s="217"/>
      <c r="AA35" s="217"/>
      <c r="AB35" s="217"/>
      <c r="AC35" s="217"/>
    </row>
    <row r="36" spans="1:29" ht="15" customHeight="1" x14ac:dyDescent="0.3">
      <c r="B36" s="194" t="str">
        <f>PLANILHA_ORÇAMENTÁRIA!D151</f>
        <v>ENGENHEIRO CIVIL</v>
      </c>
      <c r="D36" s="217"/>
      <c r="E36" s="78"/>
      <c r="F36" s="216"/>
      <c r="G36" s="197"/>
      <c r="H36" s="199"/>
      <c r="J36" s="196"/>
      <c r="K36" s="197"/>
      <c r="L36" s="197"/>
      <c r="M36" s="217"/>
      <c r="N36" s="217"/>
      <c r="O36" s="217"/>
      <c r="P36" s="217"/>
      <c r="Q36" s="217"/>
      <c r="R36" s="217"/>
      <c r="S36" s="217"/>
      <c r="T36" s="217"/>
      <c r="U36" s="217"/>
      <c r="V36" s="217"/>
      <c r="W36" s="217"/>
      <c r="X36" s="217"/>
      <c r="Y36" s="217"/>
      <c r="Z36" s="217"/>
      <c r="AA36" s="217"/>
      <c r="AB36" s="217"/>
      <c r="AC36" s="217"/>
    </row>
    <row r="37" spans="1:29" ht="15" customHeight="1" x14ac:dyDescent="0.3">
      <c r="B37" s="194">
        <f>PLANILHA_ORÇAMENTÁRIA!D152</f>
        <v>5070497131</v>
      </c>
      <c r="D37" s="217"/>
      <c r="E37" s="78"/>
      <c r="F37" s="216"/>
      <c r="G37" s="197"/>
      <c r="H37" s="199"/>
      <c r="J37" s="196"/>
      <c r="K37" s="197"/>
      <c r="L37" s="197"/>
      <c r="M37" s="217"/>
      <c r="N37" s="217"/>
      <c r="O37" s="217"/>
      <c r="P37" s="217"/>
      <c r="Q37" s="217"/>
      <c r="R37" s="217"/>
      <c r="S37" s="217"/>
      <c r="T37" s="217"/>
      <c r="U37" s="217"/>
      <c r="V37" s="217"/>
      <c r="W37" s="217"/>
      <c r="X37" s="217"/>
      <c r="Y37" s="217"/>
      <c r="Z37" s="217"/>
      <c r="AA37" s="217"/>
      <c r="AB37" s="217"/>
      <c r="AC37" s="217"/>
    </row>
    <row r="38" spans="1:29" ht="15" customHeight="1" x14ac:dyDescent="0.25">
      <c r="B38" s="240" t="s">
        <v>8231</v>
      </c>
      <c r="D38" s="217"/>
      <c r="E38" s="78"/>
      <c r="F38" s="216"/>
      <c r="G38" s="197"/>
      <c r="H38" s="199"/>
      <c r="J38" s="196"/>
      <c r="K38" s="197"/>
      <c r="L38" s="197"/>
      <c r="M38" s="217"/>
      <c r="N38" s="217"/>
      <c r="O38" s="217"/>
      <c r="P38" s="217"/>
      <c r="Q38" s="217"/>
      <c r="R38" s="217"/>
      <c r="S38" s="217"/>
      <c r="T38" s="217"/>
      <c r="U38" s="217"/>
      <c r="V38" s="217"/>
      <c r="W38" s="217"/>
      <c r="X38" s="217"/>
      <c r="Y38" s="217"/>
      <c r="Z38" s="217"/>
      <c r="AA38" s="217"/>
      <c r="AB38" s="217"/>
      <c r="AC38" s="217"/>
    </row>
    <row r="39" spans="1:29" ht="15" customHeight="1" x14ac:dyDescent="0.25">
      <c r="B39" s="129"/>
      <c r="D39" s="217"/>
      <c r="E39" s="78"/>
      <c r="F39" s="216"/>
      <c r="G39" s="197"/>
      <c r="H39" s="199"/>
      <c r="J39" s="196"/>
      <c r="K39" s="197"/>
      <c r="L39" s="197"/>
      <c r="M39" s="217"/>
      <c r="N39" s="217"/>
      <c r="O39" s="217"/>
      <c r="P39" s="217"/>
      <c r="Q39" s="217"/>
      <c r="R39" s="217"/>
      <c r="S39" s="217"/>
      <c r="T39" s="217"/>
      <c r="U39" s="217"/>
      <c r="V39" s="217"/>
      <c r="W39" s="217"/>
      <c r="X39" s="217"/>
      <c r="Y39" s="217"/>
      <c r="Z39" s="217"/>
      <c r="AA39" s="217"/>
      <c r="AB39" s="217"/>
      <c r="AC39" s="217"/>
    </row>
    <row r="40" spans="1:29" ht="15" customHeight="1" x14ac:dyDescent="0.25">
      <c r="B40" s="241"/>
      <c r="D40" s="217"/>
      <c r="E40" s="78"/>
      <c r="F40" s="216"/>
      <c r="G40" s="197"/>
      <c r="H40" s="199"/>
      <c r="J40" s="196"/>
      <c r="K40" s="197"/>
      <c r="L40" s="197"/>
      <c r="M40" s="217"/>
      <c r="N40" s="217"/>
      <c r="O40" s="217"/>
      <c r="P40" s="217"/>
      <c r="Q40" s="217"/>
      <c r="R40" s="217"/>
      <c r="S40" s="217"/>
      <c r="T40" s="217"/>
      <c r="U40" s="217"/>
      <c r="V40" s="217"/>
      <c r="W40" s="217"/>
      <c r="X40" s="217"/>
      <c r="Y40" s="217"/>
      <c r="Z40" s="217"/>
      <c r="AA40" s="217"/>
      <c r="AB40" s="217"/>
      <c r="AC40" s="217"/>
    </row>
    <row r="41" spans="1:29" ht="15" customHeight="1" x14ac:dyDescent="0.25">
      <c r="B41" s="129"/>
      <c r="D41" s="217"/>
      <c r="E41" s="78"/>
      <c r="F41" s="216"/>
      <c r="G41" s="197"/>
      <c r="H41" s="199"/>
      <c r="J41" s="196"/>
      <c r="K41" s="197"/>
      <c r="L41" s="197"/>
      <c r="M41" s="217"/>
      <c r="N41" s="217"/>
      <c r="O41" s="217"/>
      <c r="P41" s="217"/>
      <c r="Q41" s="217"/>
      <c r="R41" s="217"/>
      <c r="S41" s="217"/>
      <c r="T41" s="217"/>
      <c r="U41" s="217"/>
      <c r="V41" s="217"/>
      <c r="W41" s="217"/>
      <c r="X41" s="217"/>
      <c r="Y41" s="217"/>
      <c r="Z41" s="217"/>
      <c r="AA41" s="217"/>
      <c r="AB41" s="217"/>
      <c r="AC41" s="217"/>
    </row>
    <row r="42" spans="1:29" ht="15" customHeight="1" x14ac:dyDescent="0.3">
      <c r="D42" s="217"/>
      <c r="E42" s="78"/>
      <c r="F42" s="216"/>
      <c r="G42" s="197"/>
      <c r="H42" s="199"/>
      <c r="J42" s="196"/>
      <c r="K42" s="197"/>
      <c r="L42" s="197"/>
      <c r="M42" s="217"/>
      <c r="N42" s="217"/>
      <c r="O42" s="217"/>
      <c r="P42" s="217"/>
      <c r="Q42" s="217"/>
      <c r="R42" s="217"/>
      <c r="S42" s="217"/>
      <c r="T42" s="217"/>
      <c r="U42" s="217"/>
      <c r="V42" s="217"/>
      <c r="W42" s="217"/>
      <c r="X42" s="217"/>
      <c r="Y42" s="217"/>
      <c r="Z42" s="217"/>
      <c r="AA42" s="217"/>
      <c r="AB42" s="217"/>
      <c r="AC42" s="217"/>
    </row>
    <row r="43" spans="1:29" ht="15" customHeight="1" x14ac:dyDescent="0.3">
      <c r="B43" s="211" t="s">
        <v>8253</v>
      </c>
      <c r="D43" s="217"/>
      <c r="E43" s="78"/>
      <c r="F43" s="216"/>
      <c r="G43" s="197"/>
      <c r="H43" s="199"/>
      <c r="J43" s="196"/>
      <c r="K43" s="197"/>
      <c r="L43" s="197"/>
      <c r="M43" s="217"/>
      <c r="N43" s="217"/>
      <c r="O43" s="217"/>
      <c r="P43" s="217"/>
      <c r="Q43" s="217"/>
      <c r="R43" s="217"/>
      <c r="S43" s="217"/>
      <c r="T43" s="217"/>
      <c r="U43" s="217"/>
      <c r="V43" s="217"/>
      <c r="W43" s="217"/>
      <c r="X43" s="217"/>
      <c r="Y43" s="217"/>
      <c r="Z43" s="217"/>
      <c r="AA43" s="217"/>
      <c r="AB43" s="217"/>
      <c r="AC43" s="217"/>
    </row>
    <row r="44" spans="1:29" ht="15" customHeight="1" x14ac:dyDescent="0.3">
      <c r="B44" s="87" t="s">
        <v>8252</v>
      </c>
      <c r="D44" s="217"/>
      <c r="E44" s="78"/>
      <c r="F44" s="216"/>
      <c r="G44" s="197"/>
      <c r="H44" s="199"/>
      <c r="J44" s="196"/>
      <c r="K44" s="197"/>
      <c r="L44" s="197"/>
      <c r="M44" s="217"/>
      <c r="N44" s="217"/>
      <c r="O44" s="217"/>
      <c r="P44" s="217"/>
      <c r="Q44" s="217"/>
      <c r="R44" s="217"/>
      <c r="S44" s="217"/>
      <c r="T44" s="217"/>
      <c r="U44" s="217"/>
      <c r="V44" s="217"/>
      <c r="W44" s="217"/>
      <c r="X44" s="217"/>
      <c r="Y44" s="217"/>
      <c r="Z44" s="217"/>
      <c r="AA44" s="217"/>
      <c r="AB44" s="217"/>
      <c r="AC44" s="217"/>
    </row>
    <row r="45" spans="1:29" ht="15" customHeight="1" x14ac:dyDescent="0.3">
      <c r="B45" s="87" t="s">
        <v>8254</v>
      </c>
      <c r="D45" s="217"/>
      <c r="E45" s="78"/>
      <c r="F45" s="216"/>
      <c r="G45" s="197"/>
      <c r="H45" s="199"/>
      <c r="J45" s="196"/>
      <c r="K45" s="197"/>
      <c r="L45" s="197"/>
      <c r="M45" s="217"/>
      <c r="N45" s="217"/>
      <c r="O45" s="217"/>
      <c r="P45" s="217"/>
      <c r="Q45" s="217"/>
      <c r="R45" s="217"/>
      <c r="S45" s="217"/>
      <c r="T45" s="217"/>
      <c r="U45" s="217"/>
      <c r="V45" s="217"/>
      <c r="W45" s="217"/>
      <c r="X45" s="217"/>
      <c r="Y45" s="217"/>
      <c r="Z45" s="217"/>
      <c r="AA45" s="217"/>
      <c r="AB45" s="217"/>
      <c r="AC45" s="217"/>
    </row>
    <row r="46" spans="1:29" ht="15" customHeight="1" x14ac:dyDescent="0.3">
      <c r="B46" s="209" t="s">
        <v>8273</v>
      </c>
      <c r="D46" s="217"/>
      <c r="E46" s="78"/>
      <c r="F46" s="216"/>
      <c r="G46" s="197"/>
      <c r="H46" s="199"/>
      <c r="J46" s="196"/>
      <c r="K46" s="197"/>
      <c r="L46" s="197"/>
      <c r="M46" s="217"/>
      <c r="N46" s="217"/>
      <c r="O46" s="217"/>
      <c r="P46" s="217"/>
      <c r="Q46" s="217"/>
      <c r="R46" s="217"/>
      <c r="S46" s="217"/>
      <c r="T46" s="217"/>
      <c r="U46" s="217"/>
      <c r="V46" s="217"/>
      <c r="W46" s="217"/>
      <c r="X46" s="217"/>
      <c r="Y46" s="217"/>
      <c r="Z46" s="217"/>
      <c r="AA46" s="217"/>
      <c r="AB46" s="217"/>
      <c r="AC46" s="217"/>
    </row>
    <row r="47" spans="1:29" ht="15" customHeight="1" x14ac:dyDescent="0.3">
      <c r="D47" s="217"/>
      <c r="E47" s="78"/>
      <c r="F47" s="216"/>
      <c r="G47" s="197"/>
      <c r="H47" s="199"/>
      <c r="J47" s="196"/>
      <c r="K47" s="197"/>
      <c r="L47" s="197"/>
      <c r="M47" s="217"/>
      <c r="N47" s="217"/>
      <c r="O47" s="217"/>
      <c r="P47" s="217"/>
      <c r="Q47" s="217"/>
      <c r="R47" s="217"/>
      <c r="S47" s="217"/>
      <c r="T47" s="217"/>
      <c r="U47" s="217"/>
      <c r="V47" s="217"/>
      <c r="W47" s="217"/>
      <c r="X47" s="217"/>
      <c r="Y47" s="217"/>
      <c r="Z47" s="217"/>
      <c r="AA47" s="217"/>
      <c r="AB47" s="217"/>
      <c r="AC47" s="217"/>
    </row>
    <row r="48" spans="1:29" ht="15" customHeight="1" x14ac:dyDescent="0.3">
      <c r="D48" s="217"/>
      <c r="E48" s="78"/>
      <c r="F48" s="216"/>
      <c r="G48" s="197"/>
      <c r="H48" s="199"/>
      <c r="J48" s="196"/>
      <c r="K48" s="197"/>
      <c r="L48" s="197"/>
      <c r="M48" s="217"/>
      <c r="N48" s="217"/>
      <c r="O48" s="217"/>
      <c r="P48" s="217"/>
      <c r="Q48" s="217"/>
      <c r="R48" s="217"/>
      <c r="S48" s="217"/>
      <c r="T48" s="217"/>
      <c r="U48" s="217"/>
      <c r="V48" s="217"/>
      <c r="W48" s="217"/>
      <c r="X48" s="217"/>
      <c r="Y48" s="217"/>
      <c r="Z48" s="217"/>
      <c r="AA48" s="217"/>
      <c r="AB48" s="217"/>
      <c r="AC48" s="217"/>
    </row>
    <row r="49" spans="4:29" ht="15" customHeight="1" x14ac:dyDescent="0.3">
      <c r="D49" s="217"/>
      <c r="E49" s="78"/>
      <c r="F49" s="216"/>
      <c r="G49" s="197"/>
      <c r="H49" s="199"/>
      <c r="J49" s="196"/>
      <c r="K49" s="197"/>
      <c r="L49" s="197"/>
      <c r="M49" s="217"/>
      <c r="N49" s="217"/>
      <c r="O49" s="217"/>
      <c r="P49" s="217"/>
      <c r="Q49" s="217"/>
      <c r="R49" s="217"/>
      <c r="S49" s="217"/>
      <c r="T49" s="217"/>
      <c r="U49" s="217"/>
      <c r="V49" s="217"/>
      <c r="W49" s="217"/>
      <c r="X49" s="217"/>
      <c r="Y49" s="217"/>
      <c r="Z49" s="217"/>
      <c r="AA49" s="217"/>
      <c r="AB49" s="217"/>
      <c r="AC49" s="217"/>
    </row>
    <row r="50" spans="4:29" ht="15" customHeight="1" x14ac:dyDescent="0.3">
      <c r="D50" s="217"/>
      <c r="E50" s="78"/>
      <c r="F50" s="216"/>
      <c r="G50" s="197"/>
      <c r="H50" s="199"/>
      <c r="J50" s="196"/>
      <c r="K50" s="197"/>
      <c r="L50" s="197"/>
      <c r="M50" s="217"/>
      <c r="N50" s="217"/>
      <c r="O50" s="217"/>
      <c r="P50" s="217"/>
      <c r="Q50" s="217"/>
      <c r="R50" s="217"/>
      <c r="S50" s="217"/>
      <c r="T50" s="217"/>
      <c r="U50" s="217"/>
      <c r="V50" s="217"/>
      <c r="W50" s="217"/>
      <c r="X50" s="217"/>
      <c r="Y50" s="217"/>
      <c r="Z50" s="217"/>
      <c r="AA50" s="217"/>
      <c r="AB50" s="217"/>
      <c r="AC50" s="217"/>
    </row>
    <row r="51" spans="4:29" ht="15" customHeight="1" x14ac:dyDescent="0.3">
      <c r="D51" s="217"/>
      <c r="E51" s="78"/>
      <c r="F51" s="216"/>
      <c r="G51" s="197"/>
      <c r="H51" s="199"/>
      <c r="J51" s="196"/>
      <c r="K51" s="197"/>
      <c r="L51" s="197"/>
      <c r="M51" s="217"/>
      <c r="N51" s="217"/>
      <c r="O51" s="217"/>
      <c r="P51" s="217"/>
      <c r="Q51" s="217"/>
      <c r="R51" s="217"/>
      <c r="S51" s="217"/>
      <c r="T51" s="217"/>
      <c r="U51" s="217"/>
      <c r="V51" s="217"/>
      <c r="W51" s="217"/>
      <c r="X51" s="217"/>
      <c r="Y51" s="217"/>
      <c r="Z51" s="217"/>
      <c r="AA51" s="217"/>
      <c r="AB51" s="217"/>
      <c r="AC51" s="217"/>
    </row>
    <row r="52" spans="4:29" ht="15" customHeight="1" x14ac:dyDescent="0.3">
      <c r="D52" s="217"/>
      <c r="E52" s="78"/>
      <c r="F52" s="216"/>
      <c r="G52" s="197"/>
      <c r="H52" s="199"/>
      <c r="J52" s="196"/>
      <c r="K52" s="197"/>
      <c r="L52" s="197"/>
      <c r="M52" s="217"/>
      <c r="N52" s="217"/>
      <c r="O52" s="217"/>
      <c r="P52" s="217"/>
      <c r="Q52" s="217"/>
      <c r="R52" s="217"/>
      <c r="S52" s="217"/>
      <c r="T52" s="217"/>
      <c r="U52" s="217"/>
      <c r="V52" s="217"/>
      <c r="W52" s="217"/>
      <c r="X52" s="217"/>
      <c r="Y52" s="217"/>
      <c r="Z52" s="217"/>
      <c r="AA52" s="217"/>
      <c r="AB52" s="217"/>
      <c r="AC52" s="217"/>
    </row>
    <row r="53" spans="4:29" ht="15" customHeight="1" x14ac:dyDescent="0.3">
      <c r="D53" s="217"/>
      <c r="E53" s="78"/>
      <c r="F53" s="216"/>
      <c r="G53" s="197"/>
      <c r="H53" s="199"/>
      <c r="J53" s="196"/>
      <c r="K53" s="197"/>
      <c r="L53" s="197"/>
      <c r="M53" s="217"/>
      <c r="N53" s="217"/>
      <c r="O53" s="217"/>
      <c r="P53" s="217"/>
      <c r="Q53" s="217"/>
      <c r="R53" s="217"/>
      <c r="S53" s="217"/>
      <c r="T53" s="217"/>
      <c r="U53" s="217"/>
      <c r="V53" s="217"/>
      <c r="W53" s="217"/>
      <c r="X53" s="217"/>
      <c r="Y53" s="217"/>
      <c r="Z53" s="217"/>
      <c r="AA53" s="217"/>
      <c r="AB53" s="217"/>
      <c r="AC53" s="217"/>
    </row>
    <row r="54" spans="4:29" ht="15" customHeight="1" x14ac:dyDescent="0.3">
      <c r="D54" s="217"/>
      <c r="E54" s="78"/>
      <c r="F54" s="216"/>
      <c r="G54" s="197"/>
      <c r="H54" s="199"/>
      <c r="J54" s="196"/>
      <c r="K54" s="197"/>
      <c r="L54" s="197"/>
      <c r="M54" s="217"/>
      <c r="N54" s="217"/>
      <c r="O54" s="217"/>
      <c r="P54" s="217"/>
      <c r="Q54" s="217"/>
      <c r="R54" s="217"/>
      <c r="S54" s="217"/>
      <c r="T54" s="217"/>
      <c r="U54" s="217"/>
      <c r="V54" s="217"/>
      <c r="W54" s="217"/>
      <c r="X54" s="217"/>
      <c r="Y54" s="217"/>
      <c r="Z54" s="217"/>
      <c r="AA54" s="217"/>
      <c r="AB54" s="217"/>
      <c r="AC54" s="217"/>
    </row>
    <row r="55" spans="4:29" ht="15" customHeight="1" x14ac:dyDescent="0.3">
      <c r="D55" s="217"/>
      <c r="E55" s="78"/>
      <c r="F55" s="216"/>
      <c r="G55" s="197"/>
      <c r="H55" s="199"/>
      <c r="J55" s="196"/>
      <c r="K55" s="197"/>
      <c r="L55" s="197"/>
      <c r="M55" s="217"/>
      <c r="N55" s="217"/>
      <c r="O55" s="217"/>
      <c r="P55" s="217"/>
      <c r="Q55" s="217"/>
      <c r="R55" s="217"/>
      <c r="S55" s="217"/>
      <c r="T55" s="217"/>
      <c r="U55" s="217"/>
      <c r="V55" s="217"/>
      <c r="W55" s="217"/>
      <c r="X55" s="217"/>
      <c r="Y55" s="217"/>
      <c r="Z55" s="217"/>
      <c r="AA55" s="217"/>
      <c r="AB55" s="217"/>
      <c r="AC55" s="217"/>
    </row>
    <row r="56" spans="4:29" ht="15" customHeight="1" x14ac:dyDescent="0.3">
      <c r="D56" s="217"/>
      <c r="E56" s="78"/>
      <c r="F56" s="216"/>
      <c r="G56" s="197"/>
      <c r="H56" s="199"/>
      <c r="J56" s="196"/>
      <c r="K56" s="197"/>
      <c r="L56" s="197"/>
      <c r="M56" s="217"/>
      <c r="N56" s="217"/>
      <c r="O56" s="217"/>
      <c r="P56" s="217"/>
      <c r="Q56" s="217"/>
      <c r="R56" s="217"/>
      <c r="S56" s="217"/>
      <c r="T56" s="217"/>
      <c r="U56" s="217"/>
      <c r="V56" s="217"/>
      <c r="W56" s="217"/>
      <c r="X56" s="217"/>
      <c r="Y56" s="217"/>
      <c r="Z56" s="217"/>
      <c r="AA56" s="217"/>
      <c r="AB56" s="217"/>
      <c r="AC56" s="217"/>
    </row>
    <row r="57" spans="4:29" ht="15" customHeight="1" x14ac:dyDescent="0.3">
      <c r="D57" s="217"/>
      <c r="E57" s="78"/>
      <c r="F57" s="216"/>
      <c r="G57" s="197"/>
      <c r="H57" s="199"/>
      <c r="J57" s="196"/>
      <c r="K57" s="197"/>
      <c r="L57" s="197"/>
      <c r="M57" s="217"/>
      <c r="N57" s="217"/>
      <c r="O57" s="217"/>
      <c r="P57" s="217"/>
      <c r="Q57" s="217"/>
      <c r="R57" s="217"/>
      <c r="S57" s="217"/>
      <c r="T57" s="217"/>
      <c r="U57" s="217"/>
      <c r="V57" s="217"/>
      <c r="W57" s="217"/>
      <c r="X57" s="217"/>
      <c r="Y57" s="217"/>
      <c r="Z57" s="217"/>
      <c r="AA57" s="217"/>
      <c r="AB57" s="217"/>
      <c r="AC57" s="217"/>
    </row>
    <row r="58" spans="4:29" ht="15" customHeight="1" x14ac:dyDescent="0.3">
      <c r="D58" s="217"/>
      <c r="E58" s="78"/>
      <c r="F58" s="216"/>
      <c r="G58" s="197"/>
      <c r="H58" s="199"/>
      <c r="J58" s="196"/>
      <c r="K58" s="197"/>
      <c r="L58" s="197"/>
      <c r="M58" s="217"/>
      <c r="N58" s="217"/>
      <c r="O58" s="217"/>
      <c r="P58" s="217"/>
      <c r="Q58" s="217"/>
      <c r="R58" s="217"/>
      <c r="S58" s="217"/>
      <c r="T58" s="217"/>
      <c r="U58" s="217"/>
      <c r="V58" s="217"/>
      <c r="W58" s="217"/>
      <c r="X58" s="217"/>
      <c r="Y58" s="217"/>
      <c r="Z58" s="217"/>
      <c r="AA58" s="217"/>
      <c r="AB58" s="217"/>
      <c r="AC58" s="217"/>
    </row>
    <row r="59" spans="4:29" ht="15" customHeight="1" x14ac:dyDescent="0.3">
      <c r="D59" s="217"/>
      <c r="E59" s="78"/>
      <c r="F59" s="216"/>
      <c r="G59" s="197"/>
      <c r="H59" s="199"/>
      <c r="J59" s="196"/>
      <c r="K59" s="197"/>
      <c r="L59" s="197"/>
      <c r="M59" s="217"/>
      <c r="N59" s="217"/>
      <c r="O59" s="217"/>
      <c r="P59" s="217"/>
      <c r="Q59" s="217"/>
      <c r="R59" s="217"/>
      <c r="S59" s="217"/>
      <c r="T59" s="217"/>
      <c r="U59" s="217"/>
      <c r="V59" s="217"/>
      <c r="W59" s="217"/>
      <c r="X59" s="217"/>
      <c r="Y59" s="217"/>
      <c r="Z59" s="217"/>
      <c r="AA59" s="217"/>
      <c r="AB59" s="217"/>
      <c r="AC59" s="217"/>
    </row>
    <row r="60" spans="4:29" ht="15" customHeight="1" x14ac:dyDescent="0.3">
      <c r="D60" s="217"/>
      <c r="E60" s="78"/>
      <c r="F60" s="216"/>
      <c r="G60" s="197"/>
      <c r="H60" s="199"/>
      <c r="J60" s="196"/>
      <c r="K60" s="197"/>
      <c r="L60" s="197"/>
      <c r="M60" s="217"/>
      <c r="N60" s="217"/>
      <c r="O60" s="217"/>
      <c r="P60" s="217"/>
      <c r="Q60" s="217"/>
      <c r="R60" s="217"/>
      <c r="S60" s="217"/>
      <c r="T60" s="217"/>
      <c r="U60" s="217"/>
      <c r="V60" s="217"/>
      <c r="W60" s="217"/>
      <c r="X60" s="217"/>
      <c r="Y60" s="217"/>
      <c r="Z60" s="217"/>
      <c r="AA60" s="217"/>
      <c r="AB60" s="217"/>
      <c r="AC60" s="217"/>
    </row>
    <row r="61" spans="4:29" ht="15" customHeight="1" x14ac:dyDescent="0.3">
      <c r="D61" s="217"/>
      <c r="E61" s="78"/>
      <c r="F61" s="216"/>
      <c r="G61" s="197"/>
      <c r="H61" s="199"/>
      <c r="J61" s="196"/>
      <c r="K61" s="197"/>
      <c r="L61" s="197"/>
      <c r="M61" s="217"/>
      <c r="N61" s="217"/>
      <c r="O61" s="217"/>
      <c r="P61" s="217"/>
      <c r="Q61" s="217"/>
      <c r="R61" s="217"/>
      <c r="S61" s="217"/>
      <c r="T61" s="217"/>
      <c r="U61" s="217"/>
      <c r="V61" s="217"/>
      <c r="W61" s="217"/>
      <c r="X61" s="217"/>
      <c r="Y61" s="217"/>
      <c r="Z61" s="217"/>
      <c r="AA61" s="217"/>
      <c r="AB61" s="217"/>
      <c r="AC61" s="217"/>
    </row>
    <row r="62" spans="4:29" ht="15" customHeight="1" x14ac:dyDescent="0.3">
      <c r="D62" s="217"/>
      <c r="E62" s="78"/>
      <c r="F62" s="216"/>
      <c r="G62" s="197"/>
      <c r="H62" s="199"/>
      <c r="J62" s="196"/>
      <c r="K62" s="197"/>
      <c r="L62" s="197"/>
      <c r="M62" s="217"/>
      <c r="N62" s="217"/>
      <c r="O62" s="217"/>
      <c r="P62" s="217"/>
      <c r="Q62" s="217"/>
      <c r="R62" s="217"/>
      <c r="S62" s="217"/>
      <c r="T62" s="217"/>
      <c r="U62" s="217"/>
      <c r="V62" s="217"/>
      <c r="W62" s="217"/>
      <c r="X62" s="217"/>
      <c r="Y62" s="217"/>
      <c r="Z62" s="217"/>
      <c r="AA62" s="217"/>
      <c r="AB62" s="217"/>
      <c r="AC62" s="217"/>
    </row>
    <row r="63" spans="4:29" ht="15" customHeight="1" x14ac:dyDescent="0.3">
      <c r="D63" s="217"/>
      <c r="E63" s="78"/>
      <c r="F63" s="216"/>
      <c r="G63" s="197"/>
      <c r="H63" s="199"/>
      <c r="J63" s="196"/>
      <c r="K63" s="197"/>
      <c r="L63" s="197"/>
      <c r="M63" s="217"/>
      <c r="N63" s="217"/>
      <c r="O63" s="217"/>
      <c r="P63" s="217"/>
      <c r="Q63" s="217"/>
      <c r="R63" s="217"/>
      <c r="S63" s="217"/>
      <c r="T63" s="217"/>
      <c r="U63" s="217"/>
      <c r="V63" s="217"/>
      <c r="W63" s="217"/>
      <c r="X63" s="217"/>
      <c r="Y63" s="217"/>
      <c r="Z63" s="217"/>
      <c r="AA63" s="217"/>
      <c r="AB63" s="217"/>
      <c r="AC63" s="217"/>
    </row>
    <row r="64" spans="4:29" ht="15" customHeight="1" x14ac:dyDescent="0.3">
      <c r="D64" s="217"/>
      <c r="E64" s="78"/>
      <c r="F64" s="216"/>
      <c r="G64" s="197"/>
      <c r="H64" s="199"/>
      <c r="J64" s="196"/>
      <c r="K64" s="197"/>
      <c r="L64" s="197"/>
      <c r="M64" s="217"/>
      <c r="N64" s="217"/>
      <c r="O64" s="217"/>
      <c r="P64" s="217"/>
      <c r="Q64" s="217"/>
      <c r="R64" s="217"/>
      <c r="S64" s="217"/>
      <c r="T64" s="217"/>
      <c r="U64" s="217"/>
      <c r="V64" s="217"/>
      <c r="W64" s="217"/>
      <c r="X64" s="217"/>
      <c r="Y64" s="217"/>
      <c r="Z64" s="217"/>
      <c r="AA64" s="217"/>
      <c r="AB64" s="217"/>
      <c r="AC64" s="217"/>
    </row>
    <row r="65" spans="4:29" ht="15" customHeight="1" x14ac:dyDescent="0.3">
      <c r="D65" s="217"/>
      <c r="E65" s="78"/>
      <c r="F65" s="216"/>
      <c r="G65" s="197"/>
      <c r="H65" s="199"/>
      <c r="J65" s="196"/>
      <c r="K65" s="197"/>
      <c r="L65" s="197"/>
      <c r="M65" s="217"/>
      <c r="N65" s="217"/>
      <c r="O65" s="217"/>
      <c r="P65" s="217"/>
      <c r="Q65" s="217"/>
      <c r="R65" s="217"/>
      <c r="S65" s="217"/>
      <c r="T65" s="217"/>
      <c r="U65" s="217"/>
      <c r="V65" s="217"/>
      <c r="W65" s="217"/>
      <c r="X65" s="217"/>
      <c r="Y65" s="217"/>
      <c r="Z65" s="217"/>
      <c r="AA65" s="217"/>
      <c r="AB65" s="217"/>
      <c r="AC65" s="217"/>
    </row>
    <row r="66" spans="4:29" ht="15" customHeight="1" x14ac:dyDescent="0.3">
      <c r="D66" s="217"/>
      <c r="E66" s="78"/>
      <c r="F66" s="216"/>
      <c r="G66" s="197"/>
      <c r="H66" s="199"/>
      <c r="J66" s="196"/>
      <c r="K66" s="197"/>
      <c r="L66" s="197"/>
      <c r="M66" s="217"/>
      <c r="N66" s="217"/>
      <c r="O66" s="217"/>
      <c r="P66" s="217"/>
      <c r="Q66" s="217"/>
      <c r="R66" s="217"/>
      <c r="S66" s="217"/>
      <c r="T66" s="217"/>
      <c r="U66" s="217"/>
      <c r="V66" s="217"/>
      <c r="W66" s="217"/>
      <c r="X66" s="217"/>
      <c r="Y66" s="217"/>
      <c r="Z66" s="217"/>
      <c r="AA66" s="217"/>
      <c r="AB66" s="217"/>
      <c r="AC66" s="217"/>
    </row>
    <row r="67" spans="4:29" ht="15" customHeight="1" x14ac:dyDescent="0.3">
      <c r="D67" s="217"/>
      <c r="E67" s="78"/>
      <c r="F67" s="216"/>
      <c r="G67" s="197"/>
      <c r="H67" s="199"/>
      <c r="J67" s="196"/>
      <c r="K67" s="197"/>
      <c r="L67" s="197"/>
      <c r="M67" s="217"/>
      <c r="N67" s="217"/>
      <c r="O67" s="217"/>
      <c r="P67" s="217"/>
      <c r="Q67" s="217"/>
      <c r="R67" s="217"/>
      <c r="S67" s="217"/>
      <c r="T67" s="217"/>
      <c r="U67" s="217"/>
      <c r="V67" s="217"/>
      <c r="W67" s="217"/>
      <c r="X67" s="217"/>
      <c r="Y67" s="217"/>
      <c r="Z67" s="217"/>
      <c r="AA67" s="217"/>
      <c r="AB67" s="217"/>
      <c r="AC67" s="217"/>
    </row>
    <row r="68" spans="4:29" ht="15" customHeight="1" x14ac:dyDescent="0.3">
      <c r="D68" s="217"/>
      <c r="E68" s="78"/>
      <c r="F68" s="216"/>
      <c r="G68" s="197"/>
      <c r="H68" s="199"/>
      <c r="J68" s="196"/>
      <c r="K68" s="197"/>
      <c r="L68" s="197"/>
      <c r="M68" s="217"/>
      <c r="N68" s="217"/>
      <c r="O68" s="217"/>
      <c r="P68" s="217"/>
      <c r="Q68" s="217"/>
      <c r="R68" s="217"/>
      <c r="S68" s="217"/>
      <c r="T68" s="217"/>
      <c r="U68" s="217"/>
      <c r="V68" s="217"/>
      <c r="W68" s="217"/>
      <c r="X68" s="217"/>
      <c r="Y68" s="217"/>
      <c r="Z68" s="217"/>
      <c r="AA68" s="217"/>
      <c r="AB68" s="217"/>
      <c r="AC68" s="217"/>
    </row>
    <row r="69" spans="4:29" ht="15" customHeight="1" x14ac:dyDescent="0.3">
      <c r="D69" s="217"/>
      <c r="E69" s="78"/>
      <c r="F69" s="216"/>
      <c r="G69" s="197"/>
      <c r="H69" s="199"/>
      <c r="J69" s="196"/>
      <c r="K69" s="197"/>
      <c r="L69" s="197"/>
      <c r="M69" s="217"/>
      <c r="N69" s="217"/>
      <c r="O69" s="217"/>
      <c r="P69" s="217"/>
      <c r="Q69" s="217"/>
      <c r="R69" s="217"/>
      <c r="S69" s="217"/>
      <c r="T69" s="217"/>
      <c r="U69" s="217"/>
      <c r="V69" s="217"/>
      <c r="W69" s="217"/>
      <c r="X69" s="217"/>
      <c r="Y69" s="217"/>
      <c r="Z69" s="217"/>
      <c r="AA69" s="217"/>
      <c r="AB69" s="217"/>
      <c r="AC69" s="217"/>
    </row>
    <row r="70" spans="4:29" ht="15" customHeight="1" x14ac:dyDescent="0.3">
      <c r="D70" s="217"/>
      <c r="E70" s="78"/>
      <c r="F70" s="216"/>
      <c r="G70" s="197"/>
      <c r="H70" s="199"/>
      <c r="J70" s="196"/>
      <c r="K70" s="197"/>
      <c r="L70" s="197"/>
      <c r="M70" s="217"/>
      <c r="N70" s="217"/>
      <c r="O70" s="217"/>
      <c r="P70" s="217"/>
      <c r="Q70" s="217"/>
      <c r="R70" s="217"/>
      <c r="S70" s="217"/>
      <c r="T70" s="217"/>
      <c r="U70" s="217"/>
      <c r="V70" s="217"/>
      <c r="W70" s="217"/>
      <c r="X70" s="217"/>
      <c r="Y70" s="217"/>
      <c r="Z70" s="217"/>
      <c r="AA70" s="217"/>
      <c r="AB70" s="217"/>
      <c r="AC70" s="217"/>
    </row>
    <row r="71" spans="4:29" ht="15" customHeight="1" x14ac:dyDescent="0.3">
      <c r="D71" s="217"/>
      <c r="E71" s="78"/>
      <c r="F71" s="216"/>
      <c r="G71" s="197"/>
      <c r="H71" s="199"/>
      <c r="J71" s="196"/>
      <c r="K71" s="197"/>
      <c r="L71" s="197"/>
      <c r="M71" s="217"/>
      <c r="N71" s="217"/>
      <c r="O71" s="217"/>
      <c r="P71" s="217"/>
      <c r="Q71" s="217"/>
      <c r="R71" s="217"/>
      <c r="S71" s="217"/>
      <c r="T71" s="217"/>
      <c r="U71" s="217"/>
      <c r="V71" s="217"/>
      <c r="W71" s="217"/>
      <c r="X71" s="217"/>
      <c r="Y71" s="217"/>
      <c r="Z71" s="217"/>
      <c r="AA71" s="217"/>
      <c r="AB71" s="217"/>
      <c r="AC71" s="217"/>
    </row>
    <row r="72" spans="4:29" ht="15" customHeight="1" x14ac:dyDescent="0.3">
      <c r="D72" s="217"/>
      <c r="E72" s="78"/>
      <c r="F72" s="216"/>
      <c r="G72" s="197"/>
      <c r="H72" s="199"/>
      <c r="J72" s="196"/>
      <c r="K72" s="197"/>
      <c r="L72" s="197"/>
      <c r="M72" s="217"/>
      <c r="N72" s="217"/>
      <c r="O72" s="217"/>
      <c r="P72" s="217"/>
      <c r="Q72" s="217"/>
      <c r="R72" s="217"/>
      <c r="S72" s="217"/>
      <c r="T72" s="217"/>
      <c r="U72" s="217"/>
      <c r="V72" s="217"/>
      <c r="W72" s="217"/>
      <c r="X72" s="217"/>
      <c r="Y72" s="217"/>
      <c r="Z72" s="217"/>
      <c r="AA72" s="217"/>
      <c r="AB72" s="217"/>
      <c r="AC72" s="217"/>
    </row>
    <row r="73" spans="4:29" ht="15" customHeight="1" x14ac:dyDescent="0.3">
      <c r="D73" s="217"/>
      <c r="E73" s="78"/>
      <c r="F73" s="216"/>
      <c r="G73" s="197"/>
      <c r="H73" s="199"/>
      <c r="J73" s="196"/>
      <c r="K73" s="197"/>
      <c r="L73" s="197"/>
      <c r="M73" s="217"/>
      <c r="N73" s="217"/>
      <c r="O73" s="217"/>
      <c r="P73" s="217"/>
      <c r="Q73" s="217"/>
      <c r="R73" s="217"/>
      <c r="S73" s="217"/>
      <c r="T73" s="217"/>
      <c r="U73" s="217"/>
      <c r="V73" s="217"/>
      <c r="W73" s="217"/>
      <c r="X73" s="217"/>
      <c r="Y73" s="217"/>
      <c r="Z73" s="217"/>
      <c r="AA73" s="217"/>
      <c r="AB73" s="217"/>
      <c r="AC73" s="217"/>
    </row>
    <row r="74" spans="4:29" ht="15" customHeight="1" x14ac:dyDescent="0.3">
      <c r="D74" s="217"/>
      <c r="E74" s="78"/>
      <c r="F74" s="216"/>
      <c r="G74" s="197"/>
      <c r="H74" s="199"/>
      <c r="J74" s="196"/>
      <c r="K74" s="197"/>
      <c r="L74" s="197"/>
      <c r="M74" s="217"/>
      <c r="N74" s="217"/>
      <c r="O74" s="217"/>
      <c r="P74" s="217"/>
      <c r="Q74" s="217"/>
      <c r="R74" s="217"/>
      <c r="S74" s="217"/>
      <c r="T74" s="217"/>
      <c r="U74" s="217"/>
      <c r="V74" s="217"/>
      <c r="W74" s="217"/>
      <c r="X74" s="217"/>
      <c r="Y74" s="217"/>
      <c r="Z74" s="217"/>
      <c r="AA74" s="217"/>
      <c r="AB74" s="217"/>
      <c r="AC74" s="217"/>
    </row>
    <row r="75" spans="4:29" ht="15" customHeight="1" x14ac:dyDescent="0.3">
      <c r="D75" s="217"/>
      <c r="E75" s="217"/>
      <c r="F75" s="217"/>
      <c r="G75" s="217"/>
      <c r="H75" s="217"/>
      <c r="I75" s="217"/>
      <c r="J75" s="217"/>
      <c r="K75" s="217"/>
      <c r="L75" s="217"/>
      <c r="M75" s="217"/>
      <c r="N75" s="217"/>
      <c r="O75" s="217"/>
      <c r="P75" s="217"/>
      <c r="Q75" s="217"/>
      <c r="R75" s="217"/>
      <c r="S75" s="217"/>
      <c r="T75" s="217"/>
      <c r="U75" s="217"/>
      <c r="V75" s="217"/>
      <c r="W75" s="217"/>
      <c r="X75" s="217"/>
      <c r="Y75" s="217"/>
      <c r="Z75" s="217"/>
      <c r="AA75" s="217"/>
      <c r="AB75" s="217"/>
      <c r="AC75" s="217"/>
    </row>
    <row r="76" spans="4:29" ht="15" customHeight="1" x14ac:dyDescent="0.3">
      <c r="D76" s="217"/>
      <c r="E76" s="217"/>
      <c r="F76" s="217"/>
      <c r="G76" s="217"/>
      <c r="H76" s="217"/>
      <c r="I76" s="217"/>
      <c r="J76" s="217"/>
      <c r="K76" s="217"/>
      <c r="L76" s="217"/>
      <c r="M76" s="217"/>
      <c r="N76" s="217"/>
      <c r="O76" s="217"/>
      <c r="P76" s="217"/>
      <c r="Q76" s="217"/>
      <c r="R76" s="217"/>
      <c r="S76" s="217"/>
      <c r="T76" s="217"/>
      <c r="U76" s="217"/>
      <c r="V76" s="217"/>
      <c r="W76" s="217"/>
      <c r="X76" s="217"/>
      <c r="Y76" s="217"/>
      <c r="Z76" s="217"/>
      <c r="AA76" s="217"/>
      <c r="AB76" s="217"/>
      <c r="AC76" s="217"/>
    </row>
    <row r="77" spans="4:29" ht="15" customHeight="1" x14ac:dyDescent="0.3">
      <c r="D77" s="217"/>
      <c r="E77" s="217"/>
      <c r="F77" s="217"/>
      <c r="G77" s="217"/>
      <c r="H77" s="217"/>
      <c r="I77" s="217"/>
      <c r="J77" s="217"/>
      <c r="K77" s="217"/>
      <c r="L77" s="217"/>
      <c r="M77" s="217"/>
      <c r="N77" s="217"/>
      <c r="O77" s="217"/>
      <c r="P77" s="217"/>
      <c r="Q77" s="217"/>
      <c r="R77" s="217"/>
      <c r="S77" s="217"/>
      <c r="T77" s="217"/>
      <c r="U77" s="217"/>
      <c r="V77" s="217"/>
      <c r="W77" s="217"/>
      <c r="X77" s="217"/>
      <c r="Y77" s="217"/>
      <c r="Z77" s="217"/>
      <c r="AA77" s="217"/>
      <c r="AB77" s="217"/>
      <c r="AC77" s="217"/>
    </row>
    <row r="78" spans="4:29" ht="15" customHeight="1" x14ac:dyDescent="0.3">
      <c r="D78" s="217"/>
      <c r="E78" s="217"/>
      <c r="F78" s="217"/>
      <c r="G78" s="217"/>
      <c r="H78" s="217"/>
      <c r="I78" s="217"/>
      <c r="J78" s="217"/>
      <c r="K78" s="217"/>
      <c r="L78" s="217"/>
      <c r="M78" s="217"/>
      <c r="N78" s="217"/>
      <c r="O78" s="217"/>
      <c r="P78" s="217"/>
      <c r="Q78" s="217"/>
      <c r="R78" s="217"/>
      <c r="S78" s="217"/>
      <c r="T78" s="217"/>
      <c r="U78" s="217"/>
      <c r="V78" s="217"/>
      <c r="W78" s="217"/>
      <c r="X78" s="217"/>
      <c r="Y78" s="217"/>
      <c r="Z78" s="217"/>
      <c r="AA78" s="217"/>
      <c r="AB78" s="217"/>
      <c r="AC78" s="217"/>
    </row>
    <row r="79" spans="4:29" ht="15" customHeight="1" x14ac:dyDescent="0.3">
      <c r="D79" s="217"/>
      <c r="E79" s="217"/>
      <c r="F79" s="217"/>
      <c r="G79" s="217"/>
      <c r="H79" s="217"/>
      <c r="I79" s="217"/>
      <c r="J79" s="217"/>
      <c r="K79" s="217"/>
      <c r="L79" s="217"/>
      <c r="M79" s="217"/>
      <c r="N79" s="217"/>
      <c r="O79" s="217"/>
      <c r="P79" s="217"/>
      <c r="Q79" s="217"/>
      <c r="R79" s="217"/>
      <c r="S79" s="217"/>
      <c r="T79" s="217"/>
      <c r="U79" s="217"/>
      <c r="V79" s="217"/>
      <c r="W79" s="217"/>
      <c r="X79" s="217"/>
      <c r="Y79" s="217"/>
      <c r="Z79" s="217"/>
      <c r="AA79" s="217"/>
      <c r="AB79" s="217"/>
      <c r="AC79" s="217"/>
    </row>
    <row r="80" spans="4:29" ht="15" customHeight="1" x14ac:dyDescent="0.3">
      <c r="D80" s="217"/>
      <c r="E80" s="217"/>
      <c r="F80" s="217"/>
      <c r="G80" s="217"/>
      <c r="H80" s="217"/>
      <c r="I80" s="217"/>
      <c r="J80" s="217"/>
      <c r="K80" s="217"/>
      <c r="L80" s="217"/>
      <c r="M80" s="217"/>
      <c r="N80" s="217"/>
      <c r="O80" s="217"/>
      <c r="P80" s="217"/>
      <c r="Q80" s="217"/>
      <c r="R80" s="217"/>
      <c r="S80" s="217"/>
      <c r="T80" s="217"/>
      <c r="U80" s="217"/>
      <c r="V80" s="217"/>
      <c r="W80" s="217"/>
      <c r="X80" s="217"/>
      <c r="Y80" s="217"/>
      <c r="Z80" s="217"/>
      <c r="AA80" s="217"/>
      <c r="AB80" s="217"/>
      <c r="AC80" s="217"/>
    </row>
    <row r="81" spans="4:29" ht="15" customHeight="1" x14ac:dyDescent="0.3">
      <c r="D81" s="217"/>
      <c r="E81" s="217"/>
      <c r="F81" s="217"/>
      <c r="G81" s="217"/>
      <c r="H81" s="217"/>
      <c r="I81" s="217"/>
      <c r="J81" s="217"/>
      <c r="K81" s="217"/>
      <c r="L81" s="217"/>
      <c r="M81" s="217"/>
      <c r="N81" s="217"/>
      <c r="O81" s="217"/>
      <c r="P81" s="217"/>
      <c r="Q81" s="217"/>
      <c r="R81" s="217"/>
      <c r="S81" s="217"/>
      <c r="T81" s="217"/>
      <c r="U81" s="217"/>
      <c r="V81" s="217"/>
      <c r="W81" s="217"/>
      <c r="X81" s="217"/>
      <c r="Y81" s="217"/>
      <c r="Z81" s="217"/>
      <c r="AA81" s="217"/>
      <c r="AB81" s="217"/>
      <c r="AC81" s="217"/>
    </row>
    <row r="82" spans="4:29" ht="15" customHeight="1" x14ac:dyDescent="0.3">
      <c r="D82" s="217"/>
      <c r="E82" s="217"/>
      <c r="F82" s="217"/>
      <c r="G82" s="217"/>
      <c r="H82" s="217"/>
      <c r="I82" s="217"/>
      <c r="J82" s="217"/>
      <c r="K82" s="217"/>
      <c r="L82" s="217"/>
      <c r="M82" s="217"/>
      <c r="N82" s="217"/>
      <c r="O82" s="217"/>
      <c r="P82" s="217"/>
      <c r="Q82" s="217"/>
      <c r="R82" s="217"/>
      <c r="S82" s="217"/>
      <c r="T82" s="217"/>
      <c r="U82" s="217"/>
      <c r="V82" s="217"/>
      <c r="W82" s="217"/>
      <c r="X82" s="217"/>
      <c r="Y82" s="217"/>
      <c r="Z82" s="217"/>
      <c r="AA82" s="217"/>
      <c r="AB82" s="217"/>
      <c r="AC82" s="217"/>
    </row>
    <row r="83" spans="4:29" ht="15" customHeight="1" x14ac:dyDescent="0.3">
      <c r="D83" s="217"/>
      <c r="E83" s="217"/>
      <c r="F83" s="217"/>
      <c r="G83" s="217"/>
      <c r="H83" s="217"/>
      <c r="I83" s="217"/>
      <c r="J83" s="217"/>
      <c r="K83" s="217"/>
      <c r="L83" s="217"/>
      <c r="M83" s="217"/>
      <c r="N83" s="217"/>
      <c r="O83" s="217"/>
      <c r="P83" s="217"/>
      <c r="Q83" s="217"/>
      <c r="R83" s="217"/>
      <c r="S83" s="217"/>
      <c r="T83" s="217"/>
      <c r="U83" s="217"/>
      <c r="V83" s="217"/>
      <c r="W83" s="217"/>
      <c r="X83" s="217"/>
      <c r="Y83" s="217"/>
      <c r="Z83" s="217"/>
      <c r="AA83" s="217"/>
      <c r="AB83" s="217"/>
      <c r="AC83" s="217"/>
    </row>
    <row r="84" spans="4:29" ht="15" customHeight="1" x14ac:dyDescent="0.3">
      <c r="D84" s="217"/>
      <c r="E84" s="217"/>
      <c r="F84" s="217"/>
      <c r="G84" s="217"/>
      <c r="H84" s="217"/>
      <c r="I84" s="217"/>
      <c r="J84" s="217"/>
      <c r="K84" s="217"/>
      <c r="L84" s="217"/>
      <c r="M84" s="217"/>
      <c r="N84" s="217"/>
      <c r="O84" s="217"/>
      <c r="P84" s="217"/>
      <c r="Q84" s="217"/>
      <c r="R84" s="217"/>
      <c r="S84" s="217"/>
      <c r="T84" s="217"/>
      <c r="U84" s="217"/>
      <c r="V84" s="217"/>
      <c r="W84" s="217"/>
      <c r="X84" s="217"/>
      <c r="Y84" s="217"/>
      <c r="Z84" s="217"/>
      <c r="AA84" s="217"/>
      <c r="AB84" s="217"/>
      <c r="AC84" s="217"/>
    </row>
    <row r="85" spans="4:29" ht="15" customHeight="1" x14ac:dyDescent="0.3">
      <c r="D85" s="217"/>
      <c r="E85" s="217"/>
      <c r="F85" s="217"/>
      <c r="G85" s="217"/>
      <c r="H85" s="217"/>
      <c r="I85" s="217"/>
      <c r="J85" s="217"/>
      <c r="K85" s="217"/>
      <c r="L85" s="217"/>
      <c r="M85" s="217"/>
      <c r="N85" s="217"/>
      <c r="O85" s="217"/>
      <c r="P85" s="217"/>
      <c r="Q85" s="217"/>
      <c r="R85" s="217"/>
      <c r="S85" s="217"/>
      <c r="T85" s="217"/>
      <c r="U85" s="217"/>
      <c r="V85" s="217"/>
      <c r="W85" s="217"/>
      <c r="X85" s="217"/>
      <c r="Y85" s="217"/>
      <c r="Z85" s="217"/>
      <c r="AA85" s="217"/>
      <c r="AB85" s="217"/>
      <c r="AC85" s="217"/>
    </row>
    <row r="86" spans="4:29" ht="15" customHeight="1" x14ac:dyDescent="0.3">
      <c r="D86" s="217"/>
      <c r="E86" s="217"/>
      <c r="F86" s="217"/>
      <c r="G86" s="217"/>
      <c r="H86" s="217"/>
      <c r="I86" s="217"/>
      <c r="J86" s="217"/>
      <c r="K86" s="217"/>
      <c r="L86" s="217"/>
      <c r="M86" s="217"/>
      <c r="N86" s="217"/>
      <c r="O86" s="217"/>
      <c r="P86" s="217"/>
      <c r="Q86" s="217"/>
      <c r="R86" s="217"/>
      <c r="S86" s="217"/>
      <c r="T86" s="217"/>
      <c r="U86" s="217"/>
      <c r="V86" s="217"/>
      <c r="W86" s="217"/>
      <c r="X86" s="217"/>
      <c r="Y86" s="217"/>
      <c r="Z86" s="217"/>
      <c r="AA86" s="217"/>
      <c r="AB86" s="217"/>
      <c r="AC86" s="217"/>
    </row>
    <row r="87" spans="4:29" ht="15" customHeight="1" x14ac:dyDescent="0.3">
      <c r="D87" s="217"/>
      <c r="E87" s="217"/>
      <c r="F87" s="217"/>
      <c r="G87" s="217"/>
      <c r="H87" s="217"/>
      <c r="I87" s="217"/>
      <c r="J87" s="217"/>
      <c r="K87" s="217"/>
      <c r="L87" s="217"/>
      <c r="M87" s="217"/>
      <c r="N87" s="217"/>
      <c r="O87" s="217"/>
      <c r="P87" s="217"/>
      <c r="Q87" s="217"/>
      <c r="R87" s="217"/>
      <c r="S87" s="217"/>
      <c r="T87" s="217"/>
      <c r="U87" s="217"/>
      <c r="V87" s="217"/>
      <c r="W87" s="217"/>
      <c r="X87" s="217"/>
      <c r="Y87" s="217"/>
      <c r="Z87" s="217"/>
      <c r="AA87" s="217"/>
      <c r="AB87" s="217"/>
      <c r="AC87" s="217"/>
    </row>
    <row r="88" spans="4:29" ht="15" customHeight="1" x14ac:dyDescent="0.3">
      <c r="D88" s="217"/>
      <c r="E88" s="217"/>
      <c r="F88" s="217"/>
      <c r="G88" s="217"/>
      <c r="H88" s="217"/>
      <c r="I88" s="217"/>
      <c r="J88" s="217"/>
      <c r="K88" s="217"/>
      <c r="L88" s="217"/>
      <c r="M88" s="217"/>
      <c r="N88" s="217"/>
      <c r="O88" s="217"/>
      <c r="P88" s="217"/>
      <c r="Q88" s="217"/>
      <c r="R88" s="217"/>
      <c r="S88" s="217"/>
      <c r="T88" s="217"/>
      <c r="U88" s="217"/>
      <c r="V88" s="217"/>
      <c r="W88" s="217"/>
      <c r="X88" s="217"/>
      <c r="Y88" s="217"/>
      <c r="Z88" s="217"/>
      <c r="AA88" s="217"/>
      <c r="AB88" s="217"/>
      <c r="AC88" s="217"/>
    </row>
    <row r="89" spans="4:29" ht="15" customHeight="1" x14ac:dyDescent="0.3">
      <c r="D89" s="217"/>
      <c r="E89" s="217"/>
      <c r="F89" s="217"/>
      <c r="G89" s="217"/>
      <c r="H89" s="217"/>
      <c r="I89" s="217"/>
      <c r="J89" s="217"/>
      <c r="K89" s="217"/>
      <c r="L89" s="217"/>
      <c r="M89" s="217"/>
      <c r="N89" s="217"/>
      <c r="O89" s="217"/>
      <c r="P89" s="217"/>
      <c r="Q89" s="217"/>
      <c r="R89" s="217"/>
      <c r="S89" s="217"/>
      <c r="T89" s="217"/>
      <c r="U89" s="217"/>
      <c r="V89" s="217"/>
      <c r="W89" s="217"/>
      <c r="X89" s="217"/>
      <c r="Y89" s="217"/>
      <c r="Z89" s="217"/>
      <c r="AA89" s="217"/>
      <c r="AB89" s="217"/>
      <c r="AC89" s="217"/>
    </row>
    <row r="90" spans="4:29" ht="15" customHeight="1" x14ac:dyDescent="0.3">
      <c r="D90" s="217"/>
      <c r="E90" s="217"/>
      <c r="F90" s="217"/>
      <c r="G90" s="217"/>
      <c r="H90" s="217"/>
      <c r="I90" s="217"/>
      <c r="J90" s="217"/>
      <c r="K90" s="217"/>
      <c r="L90" s="217"/>
      <c r="M90" s="217"/>
      <c r="N90" s="217"/>
      <c r="O90" s="217"/>
      <c r="P90" s="217"/>
      <c r="Q90" s="217"/>
      <c r="R90" s="217"/>
      <c r="S90" s="217"/>
      <c r="T90" s="217"/>
      <c r="U90" s="217"/>
      <c r="V90" s="217"/>
      <c r="W90" s="217"/>
      <c r="X90" s="217"/>
      <c r="Y90" s="217"/>
      <c r="Z90" s="217"/>
      <c r="AA90" s="217"/>
      <c r="AB90" s="217"/>
      <c r="AC90" s="217"/>
    </row>
    <row r="91" spans="4:29" ht="15" customHeight="1" x14ac:dyDescent="0.3">
      <c r="D91" s="217"/>
      <c r="E91" s="217"/>
      <c r="F91" s="217"/>
      <c r="G91" s="217"/>
      <c r="H91" s="217"/>
      <c r="I91" s="217"/>
      <c r="J91" s="217"/>
      <c r="K91" s="217"/>
      <c r="L91" s="217"/>
      <c r="M91" s="217"/>
      <c r="N91" s="217"/>
      <c r="O91" s="217"/>
      <c r="P91" s="217"/>
      <c r="Q91" s="217"/>
      <c r="R91" s="217"/>
      <c r="S91" s="217"/>
      <c r="T91" s="217"/>
      <c r="U91" s="217"/>
      <c r="V91" s="217"/>
      <c r="W91" s="217"/>
      <c r="X91" s="217"/>
      <c r="Y91" s="217"/>
      <c r="Z91" s="217"/>
      <c r="AA91" s="217"/>
      <c r="AB91" s="217"/>
      <c r="AC91" s="217"/>
    </row>
    <row r="92" spans="4:29" ht="15" customHeight="1" x14ac:dyDescent="0.3">
      <c r="D92" s="217"/>
      <c r="E92" s="217"/>
      <c r="F92" s="217"/>
      <c r="G92" s="217"/>
      <c r="H92" s="217"/>
      <c r="I92" s="217"/>
      <c r="J92" s="217"/>
      <c r="K92" s="217"/>
      <c r="L92" s="217"/>
      <c r="M92" s="217"/>
      <c r="N92" s="217"/>
      <c r="O92" s="217"/>
      <c r="P92" s="217"/>
      <c r="Q92" s="217"/>
      <c r="R92" s="217"/>
      <c r="S92" s="217"/>
      <c r="T92" s="217"/>
      <c r="U92" s="217"/>
      <c r="V92" s="217"/>
      <c r="W92" s="217"/>
      <c r="X92" s="217"/>
      <c r="Y92" s="217"/>
      <c r="Z92" s="217"/>
      <c r="AA92" s="217"/>
      <c r="AB92" s="217"/>
      <c r="AC92" s="217"/>
    </row>
    <row r="93" spans="4:29" ht="15" customHeight="1" x14ac:dyDescent="0.3">
      <c r="D93" s="217"/>
      <c r="E93" s="217"/>
      <c r="F93" s="217"/>
      <c r="G93" s="217"/>
      <c r="H93" s="217"/>
      <c r="I93" s="217"/>
      <c r="J93" s="217"/>
      <c r="K93" s="217"/>
      <c r="L93" s="217"/>
      <c r="M93" s="217"/>
      <c r="N93" s="217"/>
      <c r="O93" s="217"/>
      <c r="P93" s="217"/>
      <c r="Q93" s="217"/>
      <c r="R93" s="217"/>
      <c r="S93" s="217"/>
      <c r="T93" s="217"/>
      <c r="U93" s="217"/>
      <c r="V93" s="217"/>
      <c r="W93" s="217"/>
      <c r="X93" s="217"/>
      <c r="Y93" s="217"/>
      <c r="Z93" s="217"/>
      <c r="AA93" s="217"/>
      <c r="AB93" s="217"/>
      <c r="AC93" s="217"/>
    </row>
    <row r="94" spans="4:29" ht="15" customHeight="1" x14ac:dyDescent="0.3">
      <c r="D94" s="217"/>
      <c r="E94" s="217"/>
      <c r="F94" s="217"/>
      <c r="G94" s="217"/>
      <c r="H94" s="217"/>
      <c r="I94" s="217"/>
      <c r="J94" s="217"/>
      <c r="K94" s="217"/>
      <c r="L94" s="217"/>
      <c r="M94" s="217"/>
      <c r="N94" s="217"/>
      <c r="O94" s="217"/>
      <c r="P94" s="217"/>
      <c r="Q94" s="217"/>
      <c r="R94" s="217"/>
      <c r="S94" s="217"/>
      <c r="T94" s="217"/>
      <c r="U94" s="217"/>
      <c r="V94" s="217"/>
      <c r="W94" s="217"/>
      <c r="X94" s="217"/>
      <c r="Y94" s="217"/>
      <c r="Z94" s="217"/>
      <c r="AA94" s="217"/>
      <c r="AB94" s="217"/>
      <c r="AC94" s="217"/>
    </row>
    <row r="95" spans="4:29" ht="15" customHeight="1" x14ac:dyDescent="0.3">
      <c r="D95" s="217"/>
      <c r="E95" s="217"/>
      <c r="F95" s="217"/>
      <c r="G95" s="217"/>
      <c r="H95" s="217"/>
      <c r="I95" s="217"/>
      <c r="J95" s="217"/>
      <c r="K95" s="217"/>
      <c r="L95" s="217"/>
      <c r="M95" s="217"/>
      <c r="N95" s="217"/>
      <c r="O95" s="217"/>
      <c r="P95" s="217"/>
      <c r="Q95" s="217"/>
      <c r="R95" s="217"/>
      <c r="S95" s="217"/>
      <c r="T95" s="217"/>
      <c r="U95" s="217"/>
      <c r="V95" s="217"/>
      <c r="W95" s="217"/>
      <c r="X95" s="217"/>
      <c r="Y95" s="217"/>
      <c r="Z95" s="217"/>
      <c r="AA95" s="217"/>
      <c r="AB95" s="217"/>
      <c r="AC95" s="217"/>
    </row>
    <row r="96" spans="4:29" ht="15" customHeight="1" x14ac:dyDescent="0.3">
      <c r="D96" s="217"/>
      <c r="E96" s="217"/>
      <c r="F96" s="217"/>
      <c r="G96" s="217"/>
      <c r="H96" s="217"/>
      <c r="I96" s="217"/>
      <c r="J96" s="217"/>
      <c r="K96" s="217"/>
      <c r="L96" s="217"/>
      <c r="M96" s="217"/>
      <c r="N96" s="217"/>
      <c r="O96" s="217"/>
      <c r="P96" s="217"/>
      <c r="Q96" s="217"/>
      <c r="R96" s="217"/>
      <c r="S96" s="217"/>
      <c r="T96" s="217"/>
      <c r="U96" s="217"/>
      <c r="V96" s="217"/>
      <c r="W96" s="217"/>
      <c r="X96" s="217"/>
      <c r="Y96" s="217"/>
      <c r="Z96" s="217"/>
      <c r="AA96" s="217"/>
      <c r="AB96" s="217"/>
      <c r="AC96" s="217"/>
    </row>
    <row r="97" spans="4:29" ht="15" customHeight="1" x14ac:dyDescent="0.3">
      <c r="D97" s="217"/>
      <c r="E97" s="217"/>
      <c r="F97" s="217"/>
      <c r="G97" s="217"/>
      <c r="H97" s="217"/>
      <c r="I97" s="217"/>
      <c r="J97" s="217"/>
      <c r="K97" s="217"/>
      <c r="L97" s="217"/>
      <c r="M97" s="217"/>
      <c r="N97" s="217"/>
      <c r="O97" s="217"/>
      <c r="P97" s="217"/>
      <c r="Q97" s="217"/>
      <c r="R97" s="217"/>
      <c r="S97" s="217"/>
      <c r="T97" s="217"/>
      <c r="U97" s="217"/>
      <c r="V97" s="217"/>
      <c r="W97" s="217"/>
      <c r="X97" s="217"/>
      <c r="Y97" s="217"/>
      <c r="Z97" s="217"/>
      <c r="AA97" s="217"/>
      <c r="AB97" s="217"/>
      <c r="AC97" s="217"/>
    </row>
    <row r="98" spans="4:29" ht="15" customHeight="1" x14ac:dyDescent="0.3">
      <c r="D98" s="217"/>
      <c r="E98" s="217"/>
      <c r="F98" s="217"/>
      <c r="G98" s="217"/>
      <c r="H98" s="217"/>
      <c r="I98" s="217"/>
      <c r="J98" s="217"/>
      <c r="K98" s="217"/>
      <c r="L98" s="217"/>
      <c r="M98" s="217"/>
      <c r="N98" s="217"/>
      <c r="O98" s="217"/>
      <c r="P98" s="217"/>
      <c r="Q98" s="217"/>
      <c r="R98" s="217"/>
      <c r="S98" s="217"/>
      <c r="T98" s="217"/>
      <c r="U98" s="217"/>
      <c r="V98" s="217"/>
      <c r="W98" s="217"/>
      <c r="X98" s="217"/>
      <c r="Y98" s="217"/>
      <c r="Z98" s="217"/>
      <c r="AA98" s="217"/>
      <c r="AB98" s="217"/>
      <c r="AC98" s="217"/>
    </row>
    <row r="99" spans="4:29" ht="15" customHeight="1" x14ac:dyDescent="0.3">
      <c r="D99" s="217"/>
      <c r="E99" s="217"/>
      <c r="F99" s="217"/>
      <c r="G99" s="217"/>
      <c r="H99" s="217"/>
      <c r="I99" s="217"/>
      <c r="J99" s="217"/>
      <c r="K99" s="217"/>
      <c r="L99" s="217"/>
      <c r="M99" s="217"/>
      <c r="N99" s="217"/>
      <c r="O99" s="217"/>
      <c r="P99" s="217"/>
      <c r="Q99" s="217"/>
      <c r="R99" s="217"/>
      <c r="S99" s="217"/>
      <c r="T99" s="217"/>
      <c r="U99" s="217"/>
      <c r="V99" s="217"/>
      <c r="W99" s="217"/>
      <c r="X99" s="217"/>
      <c r="Y99" s="217"/>
      <c r="Z99" s="217"/>
      <c r="AA99" s="217"/>
      <c r="AB99" s="217"/>
      <c r="AC99" s="217"/>
    </row>
    <row r="100" spans="4:29" ht="15" customHeight="1" x14ac:dyDescent="0.3">
      <c r="D100" s="217"/>
      <c r="E100" s="217"/>
      <c r="F100" s="217"/>
      <c r="G100" s="217"/>
      <c r="H100" s="217"/>
      <c r="I100" s="217"/>
      <c r="J100" s="217"/>
      <c r="K100" s="217"/>
      <c r="L100" s="217"/>
      <c r="M100" s="217"/>
      <c r="N100" s="217"/>
      <c r="O100" s="217"/>
      <c r="P100" s="217"/>
      <c r="Q100" s="217"/>
      <c r="R100" s="217"/>
      <c r="S100" s="217"/>
      <c r="T100" s="217"/>
      <c r="U100" s="217"/>
      <c r="V100" s="217"/>
      <c r="W100" s="217"/>
      <c r="X100" s="217"/>
      <c r="Y100" s="217"/>
      <c r="Z100" s="217"/>
      <c r="AA100" s="217"/>
      <c r="AB100" s="217"/>
      <c r="AC100" s="217"/>
    </row>
    <row r="101" spans="4:29" ht="15" customHeight="1" x14ac:dyDescent="0.3">
      <c r="D101" s="217"/>
      <c r="E101" s="217"/>
      <c r="F101" s="217"/>
      <c r="G101" s="217"/>
      <c r="H101" s="217"/>
      <c r="I101" s="217"/>
      <c r="J101" s="217"/>
      <c r="K101" s="217"/>
      <c r="L101" s="217"/>
      <c r="M101" s="217"/>
      <c r="N101" s="217"/>
      <c r="O101" s="217"/>
      <c r="P101" s="217"/>
      <c r="Q101" s="217"/>
      <c r="R101" s="217"/>
      <c r="S101" s="217"/>
      <c r="T101" s="217"/>
      <c r="U101" s="217"/>
      <c r="V101" s="217"/>
      <c r="W101" s="217"/>
      <c r="X101" s="217"/>
      <c r="Y101" s="217"/>
      <c r="Z101" s="217"/>
      <c r="AA101" s="217"/>
      <c r="AB101" s="217"/>
      <c r="AC101" s="217"/>
    </row>
    <row r="102" spans="4:29" ht="15" customHeight="1" x14ac:dyDescent="0.3">
      <c r="D102" s="217"/>
      <c r="E102" s="217"/>
      <c r="F102" s="217"/>
      <c r="G102" s="217"/>
      <c r="H102" s="217"/>
      <c r="I102" s="217"/>
      <c r="J102" s="217"/>
      <c r="K102" s="217"/>
      <c r="L102" s="217"/>
      <c r="M102" s="217"/>
      <c r="N102" s="217"/>
      <c r="O102" s="217"/>
      <c r="P102" s="217"/>
      <c r="Q102" s="217"/>
      <c r="R102" s="217"/>
      <c r="S102" s="217"/>
      <c r="T102" s="217"/>
      <c r="U102" s="217"/>
      <c r="V102" s="217"/>
      <c r="W102" s="217"/>
      <c r="X102" s="217"/>
      <c r="Y102" s="217"/>
      <c r="Z102" s="217"/>
      <c r="AA102" s="217"/>
      <c r="AB102" s="217"/>
      <c r="AC102" s="217"/>
    </row>
    <row r="103" spans="4:29" ht="15" customHeight="1" x14ac:dyDescent="0.3">
      <c r="D103" s="217"/>
      <c r="E103" s="217"/>
      <c r="F103" s="217"/>
      <c r="G103" s="217"/>
      <c r="H103" s="217"/>
      <c r="I103" s="217"/>
      <c r="J103" s="217"/>
      <c r="K103" s="217"/>
      <c r="L103" s="217"/>
      <c r="M103" s="217"/>
      <c r="N103" s="217"/>
      <c r="O103" s="217"/>
      <c r="P103" s="217"/>
      <c r="Q103" s="217"/>
      <c r="R103" s="217"/>
      <c r="S103" s="217"/>
      <c r="T103" s="217"/>
      <c r="U103" s="217"/>
      <c r="V103" s="217"/>
      <c r="W103" s="217"/>
      <c r="X103" s="217"/>
      <c r="Y103" s="217"/>
      <c r="Z103" s="217"/>
      <c r="AA103" s="217"/>
      <c r="AB103" s="217"/>
      <c r="AC103" s="217"/>
    </row>
    <row r="104" spans="4:29" ht="15" customHeight="1" x14ac:dyDescent="0.3">
      <c r="D104" s="217"/>
      <c r="E104" s="217"/>
      <c r="F104" s="217"/>
      <c r="G104" s="217"/>
      <c r="H104" s="217"/>
      <c r="I104" s="217"/>
      <c r="J104" s="217"/>
      <c r="K104" s="217"/>
      <c r="L104" s="217"/>
      <c r="M104" s="217"/>
      <c r="N104" s="217"/>
      <c r="O104" s="217"/>
      <c r="P104" s="217"/>
      <c r="Q104" s="217"/>
      <c r="R104" s="217"/>
      <c r="S104" s="217"/>
      <c r="T104" s="217"/>
      <c r="U104" s="217"/>
      <c r="V104" s="217"/>
      <c r="W104" s="217"/>
      <c r="X104" s="217"/>
      <c r="Y104" s="217"/>
      <c r="Z104" s="217"/>
      <c r="AA104" s="217"/>
      <c r="AB104" s="217"/>
      <c r="AC104" s="217"/>
    </row>
    <row r="105" spans="4:29" ht="15" customHeight="1" x14ac:dyDescent="0.3">
      <c r="D105" s="217"/>
      <c r="E105" s="217"/>
      <c r="F105" s="217"/>
      <c r="G105" s="217"/>
      <c r="H105" s="217"/>
      <c r="I105" s="217"/>
      <c r="J105" s="217"/>
      <c r="K105" s="217"/>
      <c r="L105" s="217"/>
      <c r="M105" s="217"/>
      <c r="N105" s="217"/>
      <c r="O105" s="217"/>
      <c r="P105" s="217"/>
      <c r="Q105" s="217"/>
      <c r="R105" s="217"/>
      <c r="S105" s="217"/>
      <c r="T105" s="217"/>
      <c r="U105" s="217"/>
      <c r="V105" s="217"/>
      <c r="W105" s="217"/>
      <c r="X105" s="217"/>
      <c r="Y105" s="217"/>
      <c r="Z105" s="217"/>
      <c r="AA105" s="217"/>
      <c r="AB105" s="217"/>
      <c r="AC105" s="217"/>
    </row>
    <row r="106" spans="4:29" ht="15" customHeight="1" x14ac:dyDescent="0.3">
      <c r="D106" s="217"/>
      <c r="E106" s="217"/>
      <c r="F106" s="217"/>
      <c r="G106" s="217"/>
      <c r="H106" s="217"/>
      <c r="I106" s="217"/>
      <c r="J106" s="217"/>
      <c r="K106" s="217"/>
      <c r="L106" s="217"/>
      <c r="M106" s="217"/>
      <c r="N106" s="217"/>
      <c r="O106" s="217"/>
      <c r="P106" s="217"/>
      <c r="Q106" s="217"/>
      <c r="R106" s="217"/>
      <c r="S106" s="217"/>
      <c r="T106" s="217"/>
      <c r="U106" s="217"/>
      <c r="V106" s="217"/>
      <c r="W106" s="217"/>
      <c r="X106" s="217"/>
      <c r="Y106" s="217"/>
      <c r="Z106" s="217"/>
      <c r="AA106" s="217"/>
      <c r="AB106" s="217"/>
      <c r="AC106" s="217"/>
    </row>
    <row r="107" spans="4:29" ht="15" customHeight="1" x14ac:dyDescent="0.3">
      <c r="D107" s="217"/>
      <c r="E107" s="217"/>
      <c r="F107" s="217"/>
      <c r="G107" s="217"/>
      <c r="H107" s="217"/>
      <c r="I107" s="217"/>
      <c r="J107" s="217"/>
      <c r="K107" s="217"/>
      <c r="L107" s="217"/>
      <c r="M107" s="217"/>
      <c r="N107" s="217"/>
      <c r="O107" s="217"/>
      <c r="P107" s="217"/>
      <c r="Q107" s="217"/>
      <c r="R107" s="217"/>
      <c r="S107" s="217"/>
      <c r="T107" s="217"/>
      <c r="U107" s="217"/>
      <c r="V107" s="217"/>
      <c r="W107" s="217"/>
      <c r="X107" s="217"/>
      <c r="Y107" s="217"/>
      <c r="Z107" s="217"/>
      <c r="AA107" s="217"/>
      <c r="AB107" s="217"/>
      <c r="AC107" s="217"/>
    </row>
    <row r="108" spans="4:29" ht="15" customHeight="1" x14ac:dyDescent="0.3">
      <c r="D108" s="217"/>
      <c r="E108" s="217"/>
      <c r="F108" s="217"/>
      <c r="G108" s="217"/>
      <c r="H108" s="217"/>
      <c r="I108" s="217"/>
      <c r="J108" s="217"/>
      <c r="K108" s="217"/>
      <c r="L108" s="217"/>
      <c r="M108" s="217"/>
      <c r="N108" s="217"/>
      <c r="O108" s="217"/>
      <c r="P108" s="217"/>
      <c r="Q108" s="217"/>
      <c r="R108" s="217"/>
      <c r="S108" s="217"/>
      <c r="T108" s="217"/>
      <c r="U108" s="217"/>
      <c r="V108" s="217"/>
      <c r="W108" s="217"/>
      <c r="X108" s="217"/>
      <c r="Y108" s="217"/>
      <c r="Z108" s="217"/>
      <c r="AA108" s="217"/>
      <c r="AB108" s="217"/>
      <c r="AC108" s="217"/>
    </row>
    <row r="109" spans="4:29" ht="15" customHeight="1" x14ac:dyDescent="0.3">
      <c r="D109" s="217"/>
      <c r="E109" s="217"/>
      <c r="F109" s="217"/>
      <c r="G109" s="217"/>
      <c r="H109" s="217"/>
      <c r="I109" s="217"/>
      <c r="J109" s="217"/>
      <c r="K109" s="217"/>
      <c r="L109" s="217"/>
      <c r="M109" s="217"/>
      <c r="N109" s="217"/>
      <c r="O109" s="217"/>
      <c r="P109" s="217"/>
      <c r="Q109" s="217"/>
      <c r="R109" s="217"/>
      <c r="S109" s="217"/>
      <c r="T109" s="217"/>
      <c r="U109" s="217"/>
      <c r="V109" s="217"/>
      <c r="W109" s="217"/>
      <c r="X109" s="217"/>
      <c r="Y109" s="217"/>
      <c r="Z109" s="217"/>
      <c r="AA109" s="217"/>
      <c r="AB109" s="217"/>
      <c r="AC109" s="217"/>
    </row>
    <row r="110" spans="4:29" ht="15" customHeight="1" x14ac:dyDescent="0.3">
      <c r="D110" s="217"/>
      <c r="E110" s="217"/>
      <c r="F110" s="217"/>
      <c r="G110" s="217"/>
      <c r="H110" s="217"/>
      <c r="I110" s="217"/>
      <c r="J110" s="217"/>
      <c r="K110" s="217"/>
      <c r="L110" s="217"/>
      <c r="M110" s="217"/>
      <c r="N110" s="217"/>
      <c r="O110" s="217"/>
      <c r="P110" s="217"/>
      <c r="Q110" s="217"/>
      <c r="R110" s="217"/>
      <c r="S110" s="217"/>
      <c r="T110" s="217"/>
      <c r="U110" s="217"/>
      <c r="V110" s="217"/>
      <c r="W110" s="217"/>
      <c r="X110" s="217"/>
      <c r="Y110" s="217"/>
      <c r="Z110" s="217"/>
      <c r="AA110" s="217"/>
      <c r="AB110" s="217"/>
      <c r="AC110" s="217"/>
    </row>
    <row r="111" spans="4:29" ht="15" customHeight="1" x14ac:dyDescent="0.3">
      <c r="D111" s="217"/>
      <c r="E111" s="217"/>
      <c r="F111" s="217"/>
      <c r="G111" s="217"/>
      <c r="H111" s="217"/>
      <c r="I111" s="217"/>
      <c r="J111" s="217"/>
      <c r="K111" s="217"/>
      <c r="L111" s="217"/>
      <c r="M111" s="217"/>
      <c r="N111" s="217"/>
      <c r="O111" s="217"/>
      <c r="P111" s="217"/>
      <c r="Q111" s="217"/>
      <c r="R111" s="217"/>
      <c r="S111" s="217"/>
      <c r="T111" s="217"/>
      <c r="U111" s="217"/>
      <c r="V111" s="217"/>
      <c r="W111" s="217"/>
      <c r="X111" s="217"/>
      <c r="Y111" s="217"/>
      <c r="Z111" s="217"/>
      <c r="AA111" s="217"/>
      <c r="AB111" s="217"/>
      <c r="AC111" s="217"/>
    </row>
    <row r="112" spans="4:29" ht="15" customHeight="1" x14ac:dyDescent="0.3">
      <c r="D112" s="217"/>
      <c r="E112" s="217"/>
      <c r="F112" s="217"/>
      <c r="G112" s="217"/>
      <c r="H112" s="217"/>
      <c r="I112" s="217"/>
      <c r="J112" s="217"/>
      <c r="K112" s="217"/>
      <c r="L112" s="217"/>
      <c r="M112" s="217"/>
      <c r="N112" s="217"/>
      <c r="O112" s="217"/>
      <c r="P112" s="217"/>
      <c r="Q112" s="217"/>
      <c r="R112" s="217"/>
      <c r="S112" s="217"/>
      <c r="T112" s="217"/>
      <c r="U112" s="217"/>
      <c r="V112" s="217"/>
      <c r="W112" s="217"/>
      <c r="X112" s="217"/>
      <c r="Y112" s="217"/>
      <c r="Z112" s="217"/>
      <c r="AA112" s="217"/>
      <c r="AB112" s="217"/>
      <c r="AC112" s="217"/>
    </row>
    <row r="113" spans="4:29" ht="15" customHeight="1" x14ac:dyDescent="0.3">
      <c r="D113" s="217"/>
      <c r="E113" s="217"/>
      <c r="F113" s="217"/>
      <c r="G113" s="217"/>
      <c r="H113" s="217"/>
      <c r="I113" s="217"/>
      <c r="J113" s="217"/>
      <c r="K113" s="217"/>
      <c r="L113" s="217"/>
      <c r="M113" s="217"/>
      <c r="N113" s="217"/>
      <c r="O113" s="217"/>
      <c r="P113" s="217"/>
      <c r="Q113" s="217"/>
      <c r="R113" s="217"/>
      <c r="S113" s="217"/>
      <c r="T113" s="217"/>
      <c r="U113" s="217"/>
      <c r="V113" s="217"/>
      <c r="W113" s="217"/>
      <c r="X113" s="217"/>
      <c r="Y113" s="217"/>
      <c r="Z113" s="217"/>
      <c r="AA113" s="217"/>
      <c r="AB113" s="217"/>
      <c r="AC113" s="217"/>
    </row>
    <row r="114" spans="4:29" ht="15" customHeight="1" x14ac:dyDescent="0.3">
      <c r="D114" s="217"/>
      <c r="E114" s="217"/>
      <c r="F114" s="217"/>
      <c r="G114" s="217"/>
      <c r="H114" s="217"/>
      <c r="I114" s="217"/>
      <c r="J114" s="217"/>
      <c r="K114" s="217"/>
      <c r="L114" s="217"/>
      <c r="M114" s="217"/>
      <c r="N114" s="217"/>
      <c r="O114" s="217"/>
      <c r="P114" s="217"/>
      <c r="Q114" s="217"/>
      <c r="R114" s="217"/>
      <c r="S114" s="217"/>
      <c r="T114" s="217"/>
      <c r="U114" s="217"/>
      <c r="V114" s="217"/>
      <c r="W114" s="217"/>
      <c r="X114" s="217"/>
      <c r="Y114" s="217"/>
      <c r="Z114" s="217"/>
      <c r="AA114" s="217"/>
      <c r="AB114" s="217"/>
      <c r="AC114" s="217"/>
    </row>
    <row r="115" spans="4:29" ht="15" customHeight="1" x14ac:dyDescent="0.3">
      <c r="D115" s="217"/>
      <c r="E115" s="217"/>
      <c r="F115" s="217"/>
      <c r="G115" s="217"/>
      <c r="H115" s="217"/>
      <c r="I115" s="217"/>
      <c r="J115" s="217"/>
      <c r="K115" s="217"/>
      <c r="L115" s="217"/>
      <c r="M115" s="217"/>
      <c r="N115" s="217"/>
      <c r="O115" s="217"/>
      <c r="P115" s="217"/>
      <c r="Q115" s="217"/>
      <c r="R115" s="217"/>
      <c r="S115" s="217"/>
      <c r="T115" s="217"/>
      <c r="U115" s="217"/>
      <c r="V115" s="217"/>
      <c r="W115" s="217"/>
      <c r="X115" s="217"/>
      <c r="Y115" s="217"/>
      <c r="Z115" s="217"/>
      <c r="AA115" s="217"/>
      <c r="AB115" s="217"/>
      <c r="AC115" s="217"/>
    </row>
    <row r="116" spans="4:29" ht="15" customHeight="1" x14ac:dyDescent="0.3">
      <c r="D116" s="217"/>
      <c r="E116" s="217"/>
      <c r="F116" s="217"/>
      <c r="G116" s="217"/>
      <c r="H116" s="217"/>
      <c r="I116" s="217"/>
      <c r="J116" s="217"/>
      <c r="K116" s="217"/>
      <c r="L116" s="217"/>
      <c r="M116" s="217"/>
      <c r="N116" s="217"/>
      <c r="O116" s="217"/>
      <c r="P116" s="217"/>
      <c r="Q116" s="217"/>
      <c r="R116" s="217"/>
      <c r="S116" s="217"/>
      <c r="T116" s="217"/>
      <c r="U116" s="217"/>
      <c r="V116" s="217"/>
      <c r="W116" s="217"/>
      <c r="X116" s="217"/>
      <c r="Y116" s="217"/>
      <c r="Z116" s="217"/>
      <c r="AA116" s="217"/>
      <c r="AB116" s="217"/>
      <c r="AC116" s="217"/>
    </row>
    <row r="117" spans="4:29" ht="15" customHeight="1" x14ac:dyDescent="0.3">
      <c r="D117" s="217"/>
      <c r="E117" s="217"/>
      <c r="F117" s="217"/>
      <c r="G117" s="217"/>
      <c r="H117" s="217"/>
      <c r="I117" s="217"/>
      <c r="J117" s="217"/>
      <c r="K117" s="217"/>
      <c r="L117" s="217"/>
      <c r="M117" s="217"/>
      <c r="N117" s="217"/>
      <c r="O117" s="217"/>
      <c r="P117" s="217"/>
      <c r="Q117" s="217"/>
      <c r="R117" s="217"/>
      <c r="S117" s="217"/>
      <c r="T117" s="217"/>
      <c r="U117" s="217"/>
      <c r="V117" s="217"/>
      <c r="W117" s="217"/>
      <c r="X117" s="217"/>
      <c r="Y117" s="217"/>
      <c r="Z117" s="217"/>
      <c r="AA117" s="217"/>
      <c r="AB117" s="217"/>
      <c r="AC117" s="217"/>
    </row>
    <row r="118" spans="4:29" ht="15" customHeight="1" x14ac:dyDescent="0.3">
      <c r="D118" s="217"/>
      <c r="E118" s="217"/>
      <c r="F118" s="217"/>
      <c r="G118" s="217"/>
      <c r="H118" s="217"/>
      <c r="I118" s="217"/>
      <c r="J118" s="217"/>
      <c r="K118" s="217"/>
      <c r="L118" s="217"/>
      <c r="M118" s="217"/>
      <c r="N118" s="217"/>
      <c r="O118" s="217"/>
      <c r="P118" s="217"/>
      <c r="Q118" s="217"/>
      <c r="R118" s="217"/>
      <c r="S118" s="217"/>
      <c r="T118" s="217"/>
      <c r="U118" s="217"/>
      <c r="V118" s="217"/>
      <c r="W118" s="217"/>
      <c r="X118" s="217"/>
      <c r="Y118" s="217"/>
      <c r="Z118" s="217"/>
      <c r="AA118" s="217"/>
      <c r="AB118" s="217"/>
      <c r="AC118" s="217"/>
    </row>
    <row r="119" spans="4:29" ht="15" customHeight="1" x14ac:dyDescent="0.3">
      <c r="D119" s="217"/>
      <c r="E119" s="217"/>
      <c r="F119" s="217"/>
      <c r="G119" s="217"/>
      <c r="H119" s="217"/>
      <c r="I119" s="217"/>
      <c r="J119" s="217"/>
      <c r="K119" s="217"/>
      <c r="L119" s="217"/>
      <c r="M119" s="217"/>
      <c r="N119" s="217"/>
      <c r="O119" s="217"/>
      <c r="P119" s="217"/>
      <c r="Q119" s="217"/>
      <c r="R119" s="217"/>
      <c r="S119" s="217"/>
      <c r="T119" s="217"/>
      <c r="U119" s="217"/>
      <c r="V119" s="217"/>
      <c r="W119" s="217"/>
      <c r="X119" s="217"/>
      <c r="Y119" s="217"/>
      <c r="Z119" s="217"/>
      <c r="AA119" s="217"/>
      <c r="AB119" s="217"/>
      <c r="AC119" s="217"/>
    </row>
    <row r="120" spans="4:29" ht="15" customHeight="1" x14ac:dyDescent="0.3">
      <c r="D120" s="217"/>
      <c r="E120" s="217"/>
      <c r="F120" s="217"/>
      <c r="G120" s="217"/>
      <c r="H120" s="217"/>
      <c r="I120" s="217"/>
      <c r="J120" s="217"/>
      <c r="K120" s="217"/>
      <c r="L120" s="217"/>
      <c r="M120" s="217"/>
      <c r="N120" s="217"/>
      <c r="O120" s="217"/>
      <c r="P120" s="217"/>
      <c r="Q120" s="217"/>
      <c r="R120" s="217"/>
      <c r="S120" s="217"/>
      <c r="T120" s="217"/>
      <c r="U120" s="217"/>
      <c r="V120" s="217"/>
      <c r="W120" s="217"/>
      <c r="X120" s="217"/>
      <c r="Y120" s="217"/>
      <c r="Z120" s="217"/>
      <c r="AA120" s="217"/>
      <c r="AB120" s="217"/>
      <c r="AC120" s="217"/>
    </row>
    <row r="121" spans="4:29" ht="15" customHeight="1" x14ac:dyDescent="0.3">
      <c r="D121" s="217"/>
      <c r="E121" s="217"/>
      <c r="F121" s="217"/>
      <c r="G121" s="217"/>
      <c r="H121" s="217"/>
      <c r="I121" s="217"/>
      <c r="J121" s="217"/>
      <c r="K121" s="217"/>
      <c r="L121" s="217"/>
      <c r="M121" s="217"/>
      <c r="N121" s="217"/>
      <c r="O121" s="217"/>
      <c r="P121" s="217"/>
      <c r="Q121" s="217"/>
      <c r="R121" s="217"/>
      <c r="S121" s="217"/>
      <c r="T121" s="217"/>
      <c r="U121" s="217"/>
      <c r="V121" s="217"/>
      <c r="W121" s="217"/>
      <c r="X121" s="217"/>
      <c r="Y121" s="217"/>
      <c r="Z121" s="217"/>
      <c r="AA121" s="217"/>
      <c r="AB121" s="217"/>
      <c r="AC121" s="217"/>
    </row>
    <row r="122" spans="4:29" ht="15" customHeight="1" x14ac:dyDescent="0.3">
      <c r="D122" s="217"/>
      <c r="E122" s="217"/>
      <c r="F122" s="217"/>
      <c r="G122" s="217"/>
      <c r="H122" s="217"/>
      <c r="I122" s="217"/>
      <c r="J122" s="217"/>
      <c r="K122" s="217"/>
      <c r="L122" s="217"/>
      <c r="M122" s="217"/>
      <c r="N122" s="217"/>
      <c r="O122" s="217"/>
      <c r="P122" s="217"/>
      <c r="Q122" s="217"/>
      <c r="R122" s="217"/>
      <c r="S122" s="217"/>
      <c r="T122" s="217"/>
      <c r="U122" s="217"/>
      <c r="V122" s="217"/>
      <c r="W122" s="217"/>
      <c r="X122" s="217"/>
      <c r="Y122" s="217"/>
      <c r="Z122" s="217"/>
      <c r="AA122" s="217"/>
      <c r="AB122" s="217"/>
      <c r="AC122" s="217"/>
    </row>
    <row r="123" spans="4:29" ht="15" customHeight="1" x14ac:dyDescent="0.3">
      <c r="D123" s="217"/>
      <c r="E123" s="217"/>
      <c r="F123" s="217"/>
      <c r="G123" s="217"/>
      <c r="H123" s="217"/>
      <c r="I123" s="217"/>
      <c r="J123" s="217"/>
      <c r="K123" s="217"/>
      <c r="L123" s="217"/>
      <c r="M123" s="217"/>
      <c r="N123" s="217"/>
      <c r="O123" s="217"/>
      <c r="P123" s="217"/>
      <c r="Q123" s="217"/>
      <c r="R123" s="217"/>
      <c r="S123" s="217"/>
      <c r="T123" s="217"/>
      <c r="U123" s="217"/>
      <c r="V123" s="217"/>
      <c r="W123" s="217"/>
      <c r="X123" s="217"/>
      <c r="Y123" s="217"/>
      <c r="Z123" s="217"/>
      <c r="AA123" s="217"/>
      <c r="AB123" s="217"/>
      <c r="AC123" s="217"/>
    </row>
    <row r="124" spans="4:29" ht="15" customHeight="1" x14ac:dyDescent="0.3">
      <c r="D124" s="217"/>
      <c r="E124" s="217"/>
      <c r="F124" s="217"/>
      <c r="G124" s="217"/>
      <c r="H124" s="217"/>
      <c r="I124" s="217"/>
      <c r="J124" s="217"/>
      <c r="K124" s="217"/>
      <c r="L124" s="217"/>
      <c r="M124" s="217"/>
      <c r="N124" s="217"/>
      <c r="O124" s="217"/>
      <c r="P124" s="217"/>
      <c r="Q124" s="217"/>
      <c r="R124" s="217"/>
      <c r="S124" s="217"/>
      <c r="T124" s="217"/>
      <c r="U124" s="217"/>
      <c r="V124" s="217"/>
      <c r="W124" s="217"/>
      <c r="X124" s="217"/>
      <c r="Y124" s="217"/>
      <c r="Z124" s="217"/>
      <c r="AA124" s="217"/>
      <c r="AB124" s="217"/>
      <c r="AC124" s="217"/>
    </row>
    <row r="125" spans="4:29" ht="15" customHeight="1" x14ac:dyDescent="0.3">
      <c r="D125" s="217"/>
      <c r="E125" s="217"/>
      <c r="F125" s="217"/>
      <c r="G125" s="217"/>
      <c r="H125" s="217"/>
      <c r="I125" s="217"/>
      <c r="J125" s="217"/>
      <c r="K125" s="217"/>
      <c r="L125" s="217"/>
      <c r="M125" s="217"/>
      <c r="N125" s="217"/>
      <c r="O125" s="217"/>
      <c r="P125" s="217"/>
      <c r="Q125" s="217"/>
      <c r="R125" s="217"/>
      <c r="S125" s="217"/>
      <c r="T125" s="217"/>
      <c r="U125" s="217"/>
      <c r="V125" s="217"/>
      <c r="W125" s="217"/>
      <c r="X125" s="217"/>
      <c r="Y125" s="217"/>
      <c r="Z125" s="217"/>
      <c r="AA125" s="217"/>
      <c r="AB125" s="217"/>
      <c r="AC125" s="217"/>
    </row>
    <row r="126" spans="4:29" ht="15" customHeight="1" x14ac:dyDescent="0.3">
      <c r="D126" s="217"/>
      <c r="E126" s="217"/>
      <c r="F126" s="217"/>
      <c r="G126" s="217"/>
      <c r="H126" s="217"/>
      <c r="I126" s="217"/>
      <c r="J126" s="217"/>
      <c r="K126" s="217"/>
      <c r="L126" s="217"/>
      <c r="M126" s="217"/>
      <c r="N126" s="217"/>
      <c r="O126" s="217"/>
      <c r="P126" s="217"/>
      <c r="Q126" s="217"/>
      <c r="R126" s="217"/>
      <c r="S126" s="217"/>
      <c r="T126" s="217"/>
      <c r="U126" s="217"/>
      <c r="V126" s="217"/>
      <c r="W126" s="217"/>
      <c r="X126" s="217"/>
      <c r="Y126" s="217"/>
      <c r="Z126" s="217"/>
      <c r="AA126" s="217"/>
      <c r="AB126" s="217"/>
      <c r="AC126" s="217"/>
    </row>
    <row r="127" spans="4:29" ht="15" customHeight="1" x14ac:dyDescent="0.3">
      <c r="D127" s="217"/>
      <c r="E127" s="217"/>
      <c r="F127" s="217"/>
      <c r="G127" s="217"/>
      <c r="H127" s="217"/>
      <c r="I127" s="217"/>
      <c r="J127" s="217"/>
      <c r="K127" s="217"/>
      <c r="L127" s="217"/>
      <c r="M127" s="217"/>
      <c r="N127" s="217"/>
      <c r="O127" s="217"/>
      <c r="P127" s="217"/>
      <c r="Q127" s="217"/>
      <c r="R127" s="217"/>
      <c r="S127" s="217"/>
      <c r="T127" s="217"/>
      <c r="U127" s="217"/>
      <c r="V127" s="217"/>
      <c r="W127" s="217"/>
      <c r="X127" s="217"/>
      <c r="Y127" s="217"/>
      <c r="Z127" s="217"/>
      <c r="AA127" s="217"/>
      <c r="AB127" s="217"/>
      <c r="AC127" s="217"/>
    </row>
    <row r="128" spans="4:29" ht="15" customHeight="1" x14ac:dyDescent="0.3">
      <c r="D128" s="217"/>
      <c r="E128" s="217"/>
      <c r="F128" s="217"/>
      <c r="G128" s="217"/>
      <c r="H128" s="217"/>
      <c r="I128" s="217"/>
      <c r="J128" s="217"/>
      <c r="K128" s="217"/>
      <c r="L128" s="217"/>
      <c r="M128" s="217"/>
      <c r="N128" s="217"/>
      <c r="O128" s="217"/>
      <c r="P128" s="217"/>
      <c r="Q128" s="217"/>
      <c r="R128" s="217"/>
      <c r="S128" s="217"/>
      <c r="T128" s="217"/>
      <c r="U128" s="217"/>
      <c r="V128" s="217"/>
      <c r="W128" s="217"/>
      <c r="X128" s="217"/>
      <c r="Y128" s="217"/>
      <c r="Z128" s="217"/>
      <c r="AA128" s="217"/>
      <c r="AB128" s="217"/>
      <c r="AC128" s="217"/>
    </row>
    <row r="129" spans="4:29" ht="15" customHeight="1" x14ac:dyDescent="0.3">
      <c r="D129" s="217"/>
      <c r="E129" s="217"/>
      <c r="F129" s="217"/>
      <c r="G129" s="217"/>
      <c r="H129" s="217"/>
      <c r="I129" s="217"/>
      <c r="J129" s="217"/>
      <c r="K129" s="217"/>
      <c r="L129" s="217"/>
      <c r="M129" s="217"/>
      <c r="N129" s="217"/>
      <c r="O129" s="217"/>
      <c r="P129" s="217"/>
      <c r="Q129" s="217"/>
      <c r="R129" s="217"/>
      <c r="S129" s="217"/>
      <c r="T129" s="217"/>
      <c r="U129" s="217"/>
      <c r="V129" s="217"/>
      <c r="W129" s="217"/>
      <c r="X129" s="217"/>
      <c r="Y129" s="217"/>
      <c r="Z129" s="217"/>
      <c r="AA129" s="217"/>
      <c r="AB129" s="217"/>
      <c r="AC129" s="217"/>
    </row>
    <row r="130" spans="4:29" ht="15" customHeight="1" x14ac:dyDescent="0.3">
      <c r="D130" s="217"/>
      <c r="E130" s="217"/>
      <c r="F130" s="217"/>
      <c r="G130" s="217"/>
      <c r="H130" s="217"/>
      <c r="I130" s="217"/>
      <c r="J130" s="217"/>
      <c r="K130" s="217"/>
      <c r="L130" s="217"/>
      <c r="M130" s="217"/>
      <c r="N130" s="217"/>
      <c r="O130" s="217"/>
      <c r="P130" s="217"/>
      <c r="Q130" s="217"/>
      <c r="R130" s="217"/>
      <c r="S130" s="217"/>
      <c r="T130" s="217"/>
      <c r="U130" s="217"/>
      <c r="V130" s="217"/>
      <c r="W130" s="217"/>
      <c r="X130" s="217"/>
      <c r="Y130" s="217"/>
      <c r="Z130" s="217"/>
      <c r="AA130" s="217"/>
      <c r="AB130" s="217"/>
      <c r="AC130" s="217"/>
    </row>
    <row r="131" spans="4:29" ht="15" customHeight="1" x14ac:dyDescent="0.3">
      <c r="D131" s="217"/>
      <c r="E131" s="217"/>
      <c r="F131" s="217"/>
      <c r="G131" s="217"/>
      <c r="H131" s="217"/>
      <c r="I131" s="217"/>
      <c r="J131" s="217"/>
      <c r="K131" s="217"/>
      <c r="L131" s="217"/>
      <c r="M131" s="217"/>
      <c r="N131" s="217"/>
      <c r="O131" s="217"/>
      <c r="P131" s="217"/>
      <c r="Q131" s="217"/>
      <c r="R131" s="217"/>
      <c r="S131" s="217"/>
      <c r="T131" s="217"/>
      <c r="U131" s="217"/>
      <c r="V131" s="217"/>
      <c r="W131" s="217"/>
      <c r="X131" s="217"/>
      <c r="Y131" s="217"/>
      <c r="Z131" s="217"/>
      <c r="AA131" s="217"/>
      <c r="AB131" s="217"/>
      <c r="AC131" s="217"/>
    </row>
    <row r="132" spans="4:29" ht="15" customHeight="1" x14ac:dyDescent="0.3">
      <c r="D132" s="217"/>
      <c r="E132" s="217"/>
      <c r="F132" s="217"/>
      <c r="G132" s="217"/>
      <c r="H132" s="217"/>
      <c r="I132" s="217"/>
      <c r="J132" s="217"/>
      <c r="K132" s="217"/>
      <c r="L132" s="217"/>
      <c r="M132" s="217"/>
      <c r="N132" s="217"/>
      <c r="O132" s="217"/>
      <c r="P132" s="217"/>
      <c r="Q132" s="217"/>
      <c r="R132" s="217"/>
      <c r="S132" s="217"/>
      <c r="T132" s="217"/>
      <c r="U132" s="217"/>
      <c r="V132" s="217"/>
      <c r="W132" s="217"/>
      <c r="X132" s="217"/>
      <c r="Y132" s="217"/>
      <c r="Z132" s="217"/>
      <c r="AA132" s="217"/>
      <c r="AB132" s="217"/>
      <c r="AC132" s="217"/>
    </row>
    <row r="133" spans="4:29" ht="15" customHeight="1" x14ac:dyDescent="0.3">
      <c r="D133" s="217"/>
      <c r="E133" s="217"/>
      <c r="F133" s="217"/>
      <c r="G133" s="217"/>
      <c r="H133" s="217"/>
      <c r="I133" s="217"/>
      <c r="J133" s="217"/>
      <c r="K133" s="217"/>
      <c r="L133" s="217"/>
      <c r="M133" s="217"/>
      <c r="N133" s="217"/>
      <c r="O133" s="217"/>
      <c r="P133" s="217"/>
      <c r="Q133" s="217"/>
      <c r="R133" s="217"/>
      <c r="S133" s="217"/>
      <c r="T133" s="217"/>
      <c r="U133" s="217"/>
      <c r="V133" s="217"/>
      <c r="W133" s="217"/>
      <c r="X133" s="217"/>
      <c r="Y133" s="217"/>
      <c r="Z133" s="217"/>
      <c r="AA133" s="217"/>
      <c r="AB133" s="217"/>
      <c r="AC133" s="217"/>
    </row>
    <row r="134" spans="4:29" ht="15" customHeight="1" x14ac:dyDescent="0.3">
      <c r="D134" s="217"/>
      <c r="E134" s="217"/>
      <c r="F134" s="217"/>
      <c r="G134" s="217"/>
      <c r="H134" s="217"/>
      <c r="I134" s="217"/>
      <c r="J134" s="217"/>
      <c r="K134" s="217"/>
      <c r="L134" s="217"/>
      <c r="M134" s="217"/>
      <c r="N134" s="217"/>
      <c r="O134" s="217"/>
      <c r="P134" s="217"/>
      <c r="Q134" s="217"/>
      <c r="R134" s="217"/>
      <c r="S134" s="217"/>
      <c r="T134" s="217"/>
      <c r="U134" s="217"/>
      <c r="V134" s="217"/>
      <c r="W134" s="217"/>
      <c r="X134" s="217"/>
      <c r="Y134" s="217"/>
      <c r="Z134" s="217"/>
      <c r="AA134" s="217"/>
      <c r="AB134" s="217"/>
      <c r="AC134" s="217"/>
    </row>
    <row r="135" spans="4:29" ht="15" customHeight="1" x14ac:dyDescent="0.3">
      <c r="D135" s="217"/>
      <c r="E135" s="217"/>
      <c r="F135" s="217"/>
      <c r="G135" s="217"/>
      <c r="H135" s="217"/>
      <c r="I135" s="217"/>
      <c r="J135" s="217"/>
      <c r="K135" s="217"/>
      <c r="L135" s="217"/>
      <c r="M135" s="217"/>
      <c r="N135" s="217"/>
      <c r="O135" s="217"/>
      <c r="P135" s="217"/>
      <c r="Q135" s="217"/>
      <c r="R135" s="217"/>
      <c r="S135" s="217"/>
      <c r="T135" s="217"/>
      <c r="U135" s="217"/>
      <c r="V135" s="217"/>
      <c r="W135" s="217"/>
      <c r="X135" s="217"/>
      <c r="Y135" s="217"/>
      <c r="Z135" s="217"/>
      <c r="AA135" s="217"/>
      <c r="AB135" s="217"/>
      <c r="AC135" s="217"/>
    </row>
    <row r="136" spans="4:29" ht="15" customHeight="1" x14ac:dyDescent="0.3">
      <c r="D136" s="217"/>
      <c r="E136" s="217"/>
      <c r="F136" s="217"/>
      <c r="G136" s="217"/>
      <c r="H136" s="217"/>
      <c r="I136" s="217"/>
      <c r="J136" s="217"/>
      <c r="K136" s="217"/>
      <c r="L136" s="217"/>
      <c r="M136" s="217"/>
      <c r="N136" s="217"/>
      <c r="O136" s="217"/>
      <c r="P136" s="217"/>
      <c r="Q136" s="217"/>
      <c r="R136" s="217"/>
      <c r="S136" s="217"/>
      <c r="T136" s="217"/>
      <c r="U136" s="217"/>
      <c r="V136" s="217"/>
      <c r="W136" s="217"/>
      <c r="X136" s="217"/>
      <c r="Y136" s="217"/>
      <c r="Z136" s="217"/>
      <c r="AA136" s="217"/>
      <c r="AB136" s="217"/>
      <c r="AC136" s="217"/>
    </row>
    <row r="137" spans="4:29" ht="15" customHeight="1" x14ac:dyDescent="0.3">
      <c r="D137" s="217"/>
      <c r="E137" s="217"/>
      <c r="F137" s="217"/>
      <c r="G137" s="217"/>
      <c r="H137" s="217"/>
      <c r="I137" s="217"/>
      <c r="J137" s="217"/>
      <c r="K137" s="217"/>
      <c r="L137" s="217"/>
      <c r="M137" s="217"/>
      <c r="N137" s="217"/>
      <c r="O137" s="217"/>
      <c r="P137" s="217"/>
      <c r="Q137" s="217"/>
      <c r="R137" s="217"/>
      <c r="S137" s="217"/>
      <c r="T137" s="217"/>
      <c r="U137" s="217"/>
      <c r="V137" s="217"/>
      <c r="W137" s="217"/>
      <c r="X137" s="217"/>
      <c r="Y137" s="217"/>
      <c r="Z137" s="217"/>
      <c r="AA137" s="217"/>
      <c r="AB137" s="217"/>
      <c r="AC137" s="217"/>
    </row>
    <row r="138" spans="4:29" ht="15" customHeight="1" x14ac:dyDescent="0.3">
      <c r="D138" s="217"/>
      <c r="E138" s="217"/>
      <c r="F138" s="217"/>
      <c r="G138" s="217"/>
      <c r="H138" s="217"/>
      <c r="I138" s="217"/>
      <c r="J138" s="217"/>
      <c r="K138" s="217"/>
      <c r="L138" s="217"/>
      <c r="M138" s="217"/>
      <c r="N138" s="217"/>
      <c r="O138" s="217"/>
      <c r="P138" s="217"/>
      <c r="Q138" s="217"/>
      <c r="R138" s="217"/>
      <c r="S138" s="217"/>
      <c r="T138" s="217"/>
      <c r="U138" s="217"/>
      <c r="V138" s="217"/>
      <c r="W138" s="217"/>
      <c r="X138" s="217"/>
      <c r="Y138" s="217"/>
      <c r="Z138" s="217"/>
      <c r="AA138" s="217"/>
      <c r="AB138" s="217"/>
      <c r="AC138" s="217"/>
    </row>
    <row r="139" spans="4:29" ht="15" customHeight="1" x14ac:dyDescent="0.3">
      <c r="D139" s="217"/>
      <c r="E139" s="217"/>
      <c r="F139" s="217"/>
      <c r="G139" s="217"/>
      <c r="H139" s="217"/>
      <c r="I139" s="217"/>
      <c r="J139" s="217"/>
      <c r="K139" s="217"/>
      <c r="L139" s="217"/>
      <c r="M139" s="217"/>
      <c r="N139" s="217"/>
      <c r="O139" s="217"/>
      <c r="P139" s="217"/>
      <c r="Q139" s="217"/>
      <c r="R139" s="217"/>
      <c r="S139" s="217"/>
      <c r="T139" s="217"/>
      <c r="U139" s="217"/>
      <c r="V139" s="217"/>
      <c r="W139" s="217"/>
      <c r="X139" s="217"/>
      <c r="Y139" s="217"/>
      <c r="Z139" s="217"/>
      <c r="AA139" s="217"/>
      <c r="AB139" s="217"/>
      <c r="AC139" s="217"/>
    </row>
    <row r="140" spans="4:29" ht="15" customHeight="1" x14ac:dyDescent="0.3">
      <c r="D140" s="217"/>
      <c r="E140" s="217"/>
      <c r="F140" s="217"/>
      <c r="G140" s="217"/>
      <c r="H140" s="217"/>
      <c r="I140" s="217"/>
      <c r="J140" s="217"/>
      <c r="K140" s="217"/>
      <c r="L140" s="217"/>
      <c r="M140" s="217"/>
      <c r="N140" s="217"/>
      <c r="O140" s="217"/>
      <c r="P140" s="217"/>
      <c r="Q140" s="217"/>
      <c r="R140" s="217"/>
      <c r="S140" s="217"/>
      <c r="T140" s="217"/>
      <c r="U140" s="217"/>
      <c r="V140" s="217"/>
      <c r="W140" s="217"/>
      <c r="X140" s="217"/>
      <c r="Y140" s="217"/>
      <c r="Z140" s="217"/>
      <c r="AA140" s="217"/>
      <c r="AB140" s="217"/>
      <c r="AC140" s="217"/>
    </row>
    <row r="141" spans="4:29" ht="15" customHeight="1" x14ac:dyDescent="0.3">
      <c r="D141" s="217"/>
      <c r="E141" s="217"/>
      <c r="F141" s="217"/>
      <c r="G141" s="217"/>
      <c r="H141" s="217"/>
      <c r="I141" s="217"/>
      <c r="J141" s="217"/>
      <c r="K141" s="217"/>
      <c r="L141" s="217"/>
      <c r="M141" s="217"/>
      <c r="N141" s="217"/>
      <c r="O141" s="217"/>
      <c r="P141" s="217"/>
      <c r="Q141" s="217"/>
      <c r="R141" s="217"/>
      <c r="S141" s="217"/>
      <c r="T141" s="217"/>
      <c r="U141" s="217"/>
      <c r="V141" s="217"/>
      <c r="W141" s="217"/>
      <c r="X141" s="217"/>
      <c r="Y141" s="217"/>
      <c r="Z141" s="217"/>
      <c r="AA141" s="217"/>
      <c r="AB141" s="217"/>
      <c r="AC141" s="217"/>
    </row>
    <row r="142" spans="4:29" ht="15" customHeight="1" x14ac:dyDescent="0.3">
      <c r="D142" s="217"/>
      <c r="E142" s="217"/>
      <c r="F142" s="217"/>
      <c r="G142" s="217"/>
      <c r="H142" s="217"/>
      <c r="I142" s="217"/>
      <c r="J142" s="217"/>
      <c r="K142" s="217"/>
      <c r="L142" s="217"/>
      <c r="M142" s="217"/>
      <c r="N142" s="217"/>
      <c r="O142" s="217"/>
      <c r="P142" s="217"/>
      <c r="Q142" s="217"/>
      <c r="R142" s="217"/>
      <c r="S142" s="217"/>
      <c r="T142" s="217"/>
      <c r="U142" s="217"/>
      <c r="V142" s="217"/>
      <c r="W142" s="217"/>
      <c r="X142" s="217"/>
      <c r="Y142" s="217"/>
      <c r="Z142" s="217"/>
      <c r="AA142" s="217"/>
      <c r="AB142" s="217"/>
      <c r="AC142" s="217"/>
    </row>
    <row r="143" spans="4:29" ht="15" customHeight="1" x14ac:dyDescent="0.3">
      <c r="D143" s="217"/>
      <c r="E143" s="217"/>
      <c r="F143" s="217"/>
      <c r="G143" s="217"/>
      <c r="H143" s="217"/>
      <c r="I143" s="217"/>
      <c r="J143" s="217"/>
      <c r="K143" s="217"/>
      <c r="L143" s="217"/>
      <c r="M143" s="217"/>
      <c r="N143" s="217"/>
      <c r="O143" s="217"/>
      <c r="P143" s="217"/>
      <c r="Q143" s="217"/>
      <c r="R143" s="217"/>
      <c r="S143" s="217"/>
      <c r="T143" s="217"/>
      <c r="U143" s="217"/>
      <c r="V143" s="217"/>
      <c r="W143" s="217"/>
      <c r="X143" s="217"/>
      <c r="Y143" s="217"/>
      <c r="Z143" s="217"/>
      <c r="AA143" s="217"/>
      <c r="AB143" s="217"/>
      <c r="AC143" s="217"/>
    </row>
    <row r="144" spans="4:29" ht="15" customHeight="1" x14ac:dyDescent="0.3">
      <c r="D144" s="217"/>
      <c r="E144" s="217"/>
      <c r="F144" s="217"/>
      <c r="G144" s="217"/>
      <c r="H144" s="217"/>
      <c r="I144" s="217"/>
      <c r="J144" s="217"/>
      <c r="K144" s="217"/>
      <c r="L144" s="217"/>
      <c r="M144" s="217"/>
      <c r="N144" s="217"/>
      <c r="O144" s="217"/>
      <c r="P144" s="217"/>
      <c r="Q144" s="217"/>
      <c r="R144" s="217"/>
      <c r="S144" s="217"/>
      <c r="T144" s="217"/>
      <c r="U144" s="217"/>
      <c r="V144" s="217"/>
      <c r="W144" s="217"/>
      <c r="X144" s="217"/>
      <c r="Y144" s="217"/>
      <c r="Z144" s="217"/>
      <c r="AA144" s="217"/>
      <c r="AB144" s="217"/>
      <c r="AC144" s="217"/>
    </row>
    <row r="145" spans="4:29" ht="15" customHeight="1" x14ac:dyDescent="0.3">
      <c r="D145" s="217"/>
      <c r="E145" s="217"/>
      <c r="F145" s="217"/>
      <c r="G145" s="217"/>
      <c r="H145" s="217"/>
      <c r="I145" s="217"/>
      <c r="J145" s="217"/>
      <c r="K145" s="217"/>
      <c r="L145" s="217"/>
      <c r="M145" s="217"/>
      <c r="N145" s="217"/>
      <c r="O145" s="217"/>
      <c r="P145" s="217"/>
      <c r="Q145" s="217"/>
      <c r="R145" s="217"/>
      <c r="S145" s="217"/>
      <c r="T145" s="217"/>
      <c r="U145" s="217"/>
      <c r="V145" s="217"/>
      <c r="W145" s="217"/>
      <c r="X145" s="217"/>
      <c r="Y145" s="217"/>
      <c r="Z145" s="217"/>
      <c r="AA145" s="217"/>
      <c r="AB145" s="217"/>
      <c r="AC145" s="217"/>
    </row>
    <row r="146" spans="4:29" ht="15" customHeight="1" x14ac:dyDescent="0.3">
      <c r="D146" s="217"/>
      <c r="E146" s="217"/>
      <c r="F146" s="217"/>
      <c r="G146" s="217"/>
      <c r="H146" s="217"/>
      <c r="I146" s="217"/>
      <c r="J146" s="217"/>
      <c r="K146" s="217"/>
      <c r="L146" s="217"/>
      <c r="M146" s="217"/>
      <c r="N146" s="217"/>
      <c r="O146" s="217"/>
      <c r="P146" s="217"/>
      <c r="Q146" s="217"/>
      <c r="R146" s="217"/>
      <c r="S146" s="217"/>
      <c r="T146" s="217"/>
      <c r="U146" s="217"/>
      <c r="V146" s="217"/>
      <c r="W146" s="217"/>
      <c r="X146" s="217"/>
      <c r="Y146" s="217"/>
      <c r="Z146" s="217"/>
      <c r="AA146" s="217"/>
      <c r="AB146" s="217"/>
      <c r="AC146" s="217"/>
    </row>
    <row r="147" spans="4:29" ht="15" customHeight="1" x14ac:dyDescent="0.3">
      <c r="D147" s="217"/>
      <c r="E147" s="217"/>
      <c r="F147" s="217"/>
      <c r="G147" s="217"/>
      <c r="H147" s="217"/>
      <c r="I147" s="217"/>
      <c r="J147" s="217"/>
      <c r="K147" s="217"/>
      <c r="L147" s="217"/>
      <c r="M147" s="217"/>
      <c r="N147" s="217"/>
      <c r="O147" s="217"/>
      <c r="P147" s="217"/>
      <c r="Q147" s="217"/>
      <c r="R147" s="217"/>
      <c r="S147" s="217"/>
      <c r="T147" s="217"/>
      <c r="U147" s="217"/>
      <c r="V147" s="217"/>
      <c r="W147" s="217"/>
      <c r="X147" s="217"/>
      <c r="Y147" s="217"/>
      <c r="Z147" s="217"/>
      <c r="AA147" s="217"/>
      <c r="AB147" s="217"/>
      <c r="AC147" s="217"/>
    </row>
    <row r="148" spans="4:29" ht="15" customHeight="1" x14ac:dyDescent="0.3">
      <c r="D148" s="217"/>
      <c r="E148" s="217"/>
      <c r="F148" s="217"/>
      <c r="G148" s="217"/>
      <c r="H148" s="217"/>
      <c r="I148" s="217"/>
      <c r="J148" s="217"/>
      <c r="K148" s="217"/>
      <c r="L148" s="217"/>
      <c r="M148" s="217"/>
      <c r="N148" s="217"/>
      <c r="O148" s="217"/>
      <c r="P148" s="217"/>
      <c r="Q148" s="217"/>
      <c r="R148" s="217"/>
      <c r="S148" s="217"/>
      <c r="T148" s="217"/>
      <c r="U148" s="217"/>
      <c r="V148" s="217"/>
      <c r="W148" s="217"/>
      <c r="X148" s="217"/>
      <c r="Y148" s="217"/>
      <c r="Z148" s="217"/>
      <c r="AA148" s="217"/>
      <c r="AB148" s="217"/>
      <c r="AC148" s="217"/>
    </row>
    <row r="149" spans="4:29" ht="15" customHeight="1" x14ac:dyDescent="0.3">
      <c r="D149" s="217"/>
      <c r="E149" s="217"/>
      <c r="F149" s="217"/>
      <c r="G149" s="217"/>
      <c r="H149" s="217"/>
      <c r="I149" s="217"/>
      <c r="J149" s="217"/>
      <c r="K149" s="217"/>
      <c r="L149" s="217"/>
      <c r="M149" s="217"/>
      <c r="N149" s="217"/>
      <c r="O149" s="217"/>
      <c r="P149" s="217"/>
      <c r="Q149" s="217"/>
      <c r="R149" s="217"/>
      <c r="S149" s="217"/>
      <c r="T149" s="217"/>
      <c r="U149" s="217"/>
      <c r="V149" s="217"/>
      <c r="W149" s="217"/>
      <c r="X149" s="217"/>
      <c r="Y149" s="217"/>
      <c r="Z149" s="217"/>
      <c r="AA149" s="217"/>
      <c r="AB149" s="217"/>
      <c r="AC149" s="217"/>
    </row>
    <row r="150" spans="4:29" ht="15" customHeight="1" x14ac:dyDescent="0.3">
      <c r="D150" s="217"/>
      <c r="E150" s="217"/>
      <c r="F150" s="217"/>
      <c r="G150" s="217"/>
      <c r="H150" s="217"/>
      <c r="I150" s="217"/>
      <c r="J150" s="217"/>
      <c r="K150" s="217"/>
      <c r="L150" s="217"/>
      <c r="M150" s="217"/>
      <c r="N150" s="217"/>
      <c r="O150" s="217"/>
      <c r="P150" s="217"/>
      <c r="Q150" s="217"/>
      <c r="R150" s="217"/>
      <c r="S150" s="217"/>
      <c r="T150" s="217"/>
      <c r="U150" s="217"/>
      <c r="V150" s="217"/>
      <c r="W150" s="217"/>
      <c r="X150" s="217"/>
      <c r="Y150" s="217"/>
      <c r="Z150" s="217"/>
      <c r="AA150" s="217"/>
      <c r="AB150" s="217"/>
      <c r="AC150" s="217"/>
    </row>
    <row r="151" spans="4:29" ht="15" customHeight="1" x14ac:dyDescent="0.3">
      <c r="D151" s="217"/>
      <c r="E151" s="217"/>
      <c r="F151" s="217"/>
      <c r="G151" s="217"/>
      <c r="H151" s="217"/>
      <c r="I151" s="217"/>
      <c r="J151" s="217"/>
      <c r="K151" s="217"/>
      <c r="L151" s="217"/>
      <c r="M151" s="217"/>
      <c r="N151" s="217"/>
      <c r="O151" s="217"/>
      <c r="P151" s="217"/>
      <c r="Q151" s="217"/>
      <c r="R151" s="217"/>
      <c r="S151" s="217"/>
      <c r="T151" s="217"/>
      <c r="U151" s="217"/>
      <c r="V151" s="217"/>
      <c r="W151" s="217"/>
      <c r="X151" s="217"/>
      <c r="Y151" s="217"/>
      <c r="Z151" s="217"/>
      <c r="AA151" s="217"/>
      <c r="AB151" s="217"/>
      <c r="AC151" s="217"/>
    </row>
    <row r="152" spans="4:29" ht="15" customHeight="1" x14ac:dyDescent="0.3">
      <c r="D152" s="217"/>
      <c r="E152" s="217"/>
      <c r="F152" s="217"/>
      <c r="G152" s="217"/>
      <c r="H152" s="217"/>
      <c r="I152" s="217"/>
      <c r="J152" s="217"/>
      <c r="K152" s="217"/>
      <c r="L152" s="217"/>
      <c r="M152" s="217"/>
      <c r="N152" s="217"/>
      <c r="O152" s="217"/>
      <c r="P152" s="217"/>
      <c r="Q152" s="217"/>
      <c r="R152" s="217"/>
      <c r="S152" s="217"/>
      <c r="T152" s="217"/>
      <c r="U152" s="217"/>
      <c r="V152" s="217"/>
      <c r="W152" s="217"/>
      <c r="X152" s="217"/>
      <c r="Y152" s="217"/>
      <c r="Z152" s="217"/>
      <c r="AA152" s="217"/>
      <c r="AB152" s="217"/>
      <c r="AC152" s="217"/>
    </row>
    <row r="153" spans="4:29" ht="15" customHeight="1" x14ac:dyDescent="0.3">
      <c r="D153" s="217"/>
      <c r="E153" s="217"/>
      <c r="F153" s="217"/>
      <c r="G153" s="217"/>
      <c r="H153" s="217"/>
      <c r="I153" s="217"/>
      <c r="J153" s="217"/>
      <c r="K153" s="217"/>
      <c r="L153" s="217"/>
      <c r="M153" s="217"/>
      <c r="N153" s="217"/>
      <c r="O153" s="217"/>
      <c r="P153" s="217"/>
      <c r="Q153" s="217"/>
      <c r="R153" s="217"/>
      <c r="S153" s="217"/>
      <c r="T153" s="217"/>
      <c r="U153" s="217"/>
      <c r="V153" s="217"/>
      <c r="W153" s="217"/>
      <c r="X153" s="217"/>
      <c r="Y153" s="217"/>
      <c r="Z153" s="217"/>
      <c r="AA153" s="217"/>
      <c r="AB153" s="217"/>
      <c r="AC153" s="217"/>
    </row>
    <row r="154" spans="4:29" ht="15" customHeight="1" x14ac:dyDescent="0.3">
      <c r="D154" s="217"/>
      <c r="E154" s="217"/>
      <c r="F154" s="217"/>
      <c r="G154" s="217"/>
      <c r="H154" s="217"/>
      <c r="I154" s="217"/>
      <c r="J154" s="217"/>
      <c r="K154" s="217"/>
      <c r="L154" s="217"/>
      <c r="M154" s="217"/>
      <c r="N154" s="217"/>
      <c r="O154" s="217"/>
      <c r="P154" s="217"/>
      <c r="Q154" s="217"/>
      <c r="R154" s="217"/>
      <c r="S154" s="217"/>
      <c r="T154" s="217"/>
      <c r="U154" s="217"/>
      <c r="V154" s="217"/>
      <c r="W154" s="217"/>
      <c r="X154" s="217"/>
      <c r="Y154" s="217"/>
      <c r="Z154" s="217"/>
      <c r="AA154" s="217"/>
      <c r="AB154" s="217"/>
      <c r="AC154" s="217"/>
    </row>
    <row r="155" spans="4:29" ht="15" customHeight="1" x14ac:dyDescent="0.3">
      <c r="D155" s="217"/>
      <c r="E155" s="217"/>
      <c r="F155" s="217"/>
      <c r="G155" s="217"/>
      <c r="H155" s="217"/>
      <c r="I155" s="217"/>
      <c r="J155" s="217"/>
      <c r="K155" s="217"/>
      <c r="L155" s="217"/>
      <c r="M155" s="217"/>
      <c r="N155" s="217"/>
      <c r="O155" s="217"/>
      <c r="P155" s="217"/>
      <c r="Q155" s="217"/>
      <c r="R155" s="217"/>
      <c r="S155" s="217"/>
      <c r="T155" s="217"/>
      <c r="U155" s="217"/>
      <c r="V155" s="217"/>
      <c r="W155" s="217"/>
      <c r="X155" s="217"/>
      <c r="Y155" s="217"/>
      <c r="Z155" s="217"/>
      <c r="AA155" s="217"/>
      <c r="AB155" s="217"/>
      <c r="AC155" s="217"/>
    </row>
    <row r="156" spans="4:29" ht="15" customHeight="1" x14ac:dyDescent="0.3">
      <c r="D156" s="217"/>
      <c r="E156" s="217"/>
      <c r="F156" s="217"/>
      <c r="G156" s="217"/>
      <c r="H156" s="217"/>
      <c r="I156" s="217"/>
      <c r="J156" s="217"/>
      <c r="K156" s="217"/>
      <c r="L156" s="217"/>
      <c r="M156" s="217"/>
      <c r="N156" s="217"/>
      <c r="O156" s="217"/>
      <c r="P156" s="217"/>
      <c r="Q156" s="217"/>
      <c r="R156" s="217"/>
      <c r="S156" s="217"/>
      <c r="T156" s="217"/>
      <c r="U156" s="217"/>
      <c r="V156" s="217"/>
      <c r="W156" s="217"/>
      <c r="X156" s="217"/>
      <c r="Y156" s="217"/>
      <c r="Z156" s="217"/>
      <c r="AA156" s="217"/>
      <c r="AB156" s="217"/>
      <c r="AC156" s="217"/>
    </row>
    <row r="157" spans="4:29" ht="15" customHeight="1" x14ac:dyDescent="0.3">
      <c r="D157" s="217"/>
      <c r="E157" s="217"/>
      <c r="F157" s="217"/>
      <c r="G157" s="217"/>
      <c r="H157" s="217"/>
      <c r="I157" s="217"/>
      <c r="J157" s="217"/>
      <c r="K157" s="217"/>
      <c r="L157" s="217"/>
      <c r="M157" s="217"/>
      <c r="N157" s="217"/>
      <c r="O157" s="217"/>
      <c r="P157" s="217"/>
      <c r="Q157" s="217"/>
      <c r="R157" s="217"/>
      <c r="S157" s="217"/>
      <c r="T157" s="217"/>
      <c r="U157" s="217"/>
      <c r="V157" s="217"/>
      <c r="W157" s="217"/>
      <c r="X157" s="217"/>
      <c r="Y157" s="217"/>
      <c r="Z157" s="217"/>
      <c r="AA157" s="217"/>
      <c r="AB157" s="217"/>
      <c r="AC157" s="217"/>
    </row>
    <row r="158" spans="4:29" ht="15" customHeight="1" x14ac:dyDescent="0.3">
      <c r="D158" s="217"/>
      <c r="E158" s="217"/>
      <c r="F158" s="217"/>
      <c r="G158" s="217"/>
      <c r="H158" s="217"/>
      <c r="I158" s="217"/>
      <c r="J158" s="217"/>
      <c r="K158" s="217"/>
      <c r="L158" s="217"/>
      <c r="M158" s="217"/>
      <c r="N158" s="217"/>
      <c r="O158" s="217"/>
      <c r="P158" s="217"/>
      <c r="Q158" s="217"/>
      <c r="R158" s="217"/>
      <c r="S158" s="217"/>
      <c r="T158" s="217"/>
      <c r="U158" s="217"/>
      <c r="V158" s="217"/>
      <c r="W158" s="217"/>
      <c r="X158" s="217"/>
      <c r="Y158" s="217"/>
      <c r="Z158" s="217"/>
      <c r="AA158" s="217"/>
      <c r="AB158" s="217"/>
      <c r="AC158" s="217"/>
    </row>
    <row r="159" spans="4:29" ht="15" customHeight="1" x14ac:dyDescent="0.3">
      <c r="D159" s="217"/>
      <c r="E159" s="217"/>
      <c r="F159" s="217"/>
      <c r="G159" s="217"/>
      <c r="H159" s="217"/>
      <c r="I159" s="217"/>
      <c r="J159" s="217"/>
      <c r="K159" s="217"/>
      <c r="L159" s="217"/>
      <c r="M159" s="217"/>
      <c r="N159" s="217"/>
      <c r="O159" s="217"/>
      <c r="P159" s="217"/>
      <c r="Q159" s="217"/>
      <c r="R159" s="217"/>
      <c r="S159" s="217"/>
      <c r="T159" s="217"/>
      <c r="U159" s="217"/>
      <c r="V159" s="217"/>
      <c r="W159" s="217"/>
      <c r="X159" s="217"/>
      <c r="Y159" s="217"/>
      <c r="Z159" s="217"/>
      <c r="AA159" s="217"/>
      <c r="AB159" s="217"/>
      <c r="AC159" s="217"/>
    </row>
    <row r="160" spans="4:29" ht="15" customHeight="1" x14ac:dyDescent="0.3">
      <c r="D160" s="217"/>
      <c r="E160" s="217"/>
      <c r="F160" s="217"/>
      <c r="G160" s="217"/>
      <c r="H160" s="217"/>
      <c r="I160" s="217"/>
      <c r="J160" s="217"/>
      <c r="K160" s="217"/>
      <c r="L160" s="217"/>
      <c r="M160" s="217"/>
      <c r="N160" s="217"/>
      <c r="O160" s="217"/>
      <c r="P160" s="217"/>
      <c r="Q160" s="217"/>
      <c r="R160" s="217"/>
      <c r="S160" s="217"/>
      <c r="T160" s="217"/>
      <c r="U160" s="217"/>
      <c r="V160" s="217"/>
      <c r="W160" s="217"/>
      <c r="X160" s="217"/>
      <c r="Y160" s="217"/>
      <c r="Z160" s="217"/>
      <c r="AA160" s="217"/>
      <c r="AB160" s="217"/>
      <c r="AC160" s="217"/>
    </row>
    <row r="161" spans="4:29" ht="15" customHeight="1" x14ac:dyDescent="0.3">
      <c r="D161" s="217"/>
      <c r="E161" s="217"/>
      <c r="F161" s="217"/>
      <c r="G161" s="217"/>
      <c r="H161" s="217"/>
      <c r="I161" s="217"/>
      <c r="J161" s="217"/>
      <c r="K161" s="217"/>
      <c r="L161" s="217"/>
      <c r="M161" s="217"/>
      <c r="N161" s="217"/>
      <c r="O161" s="217"/>
      <c r="P161" s="217"/>
      <c r="Q161" s="217"/>
      <c r="R161" s="217"/>
      <c r="S161" s="217"/>
      <c r="T161" s="217"/>
      <c r="U161" s="217"/>
      <c r="V161" s="217"/>
      <c r="W161" s="217"/>
      <c r="X161" s="217"/>
      <c r="Y161" s="217"/>
      <c r="Z161" s="217"/>
      <c r="AA161" s="217"/>
      <c r="AB161" s="217"/>
      <c r="AC161" s="217"/>
    </row>
    <row r="162" spans="4:29" ht="15" customHeight="1" x14ac:dyDescent="0.3">
      <c r="D162" s="217"/>
      <c r="E162" s="217"/>
      <c r="F162" s="217"/>
      <c r="G162" s="217"/>
      <c r="H162" s="217"/>
      <c r="I162" s="217"/>
      <c r="J162" s="217"/>
      <c r="K162" s="217"/>
      <c r="L162" s="217"/>
      <c r="M162" s="217"/>
      <c r="N162" s="217"/>
      <c r="O162" s="217"/>
      <c r="P162" s="217"/>
      <c r="Q162" s="217"/>
      <c r="R162" s="217"/>
      <c r="S162" s="217"/>
      <c r="T162" s="217"/>
      <c r="U162" s="217"/>
      <c r="V162" s="217"/>
      <c r="W162" s="217"/>
      <c r="X162" s="217"/>
      <c r="Y162" s="217"/>
      <c r="Z162" s="217"/>
      <c r="AA162" s="217"/>
      <c r="AB162" s="217"/>
      <c r="AC162" s="217"/>
    </row>
    <row r="163" spans="4:29" ht="15" customHeight="1" x14ac:dyDescent="0.3">
      <c r="D163" s="217"/>
      <c r="E163" s="217"/>
      <c r="F163" s="217"/>
      <c r="G163" s="217"/>
      <c r="H163" s="217"/>
      <c r="I163" s="217"/>
      <c r="J163" s="217"/>
      <c r="K163" s="217"/>
      <c r="L163" s="217"/>
      <c r="M163" s="217"/>
      <c r="N163" s="217"/>
      <c r="O163" s="217"/>
      <c r="P163" s="217"/>
      <c r="Q163" s="217"/>
      <c r="R163" s="217"/>
      <c r="S163" s="217"/>
      <c r="T163" s="217"/>
      <c r="U163" s="217"/>
      <c r="V163" s="217"/>
      <c r="W163" s="217"/>
      <c r="X163" s="217"/>
      <c r="Y163" s="217"/>
      <c r="Z163" s="217"/>
      <c r="AA163" s="217"/>
      <c r="AB163" s="217"/>
      <c r="AC163" s="217"/>
    </row>
    <row r="164" spans="4:29" ht="15" customHeight="1" x14ac:dyDescent="0.3">
      <c r="D164" s="217"/>
      <c r="E164" s="217"/>
      <c r="F164" s="217"/>
      <c r="G164" s="217"/>
      <c r="H164" s="217"/>
      <c r="I164" s="217"/>
      <c r="J164" s="217"/>
      <c r="K164" s="217"/>
      <c r="L164" s="217"/>
      <c r="M164" s="217"/>
      <c r="N164" s="217"/>
      <c r="O164" s="217"/>
      <c r="P164" s="217"/>
      <c r="Q164" s="217"/>
      <c r="R164" s="217"/>
      <c r="S164" s="217"/>
      <c r="T164" s="217"/>
      <c r="U164" s="217"/>
      <c r="V164" s="217"/>
      <c r="W164" s="217"/>
      <c r="X164" s="217"/>
      <c r="Y164" s="217"/>
      <c r="Z164" s="217"/>
      <c r="AA164" s="217"/>
      <c r="AB164" s="217"/>
      <c r="AC164" s="217"/>
    </row>
    <row r="165" spans="4:29" ht="15" customHeight="1" x14ac:dyDescent="0.3">
      <c r="D165" s="217"/>
      <c r="E165" s="217"/>
      <c r="F165" s="217"/>
      <c r="G165" s="217"/>
      <c r="H165" s="217"/>
      <c r="I165" s="217"/>
      <c r="J165" s="217"/>
      <c r="K165" s="217"/>
      <c r="L165" s="217"/>
      <c r="M165" s="217"/>
      <c r="N165" s="217"/>
      <c r="O165" s="217"/>
      <c r="P165" s="217"/>
      <c r="Q165" s="217"/>
      <c r="R165" s="217"/>
      <c r="S165" s="217"/>
      <c r="T165" s="217"/>
      <c r="U165" s="217"/>
      <c r="V165" s="217"/>
      <c r="W165" s="217"/>
      <c r="X165" s="217"/>
      <c r="Y165" s="217"/>
      <c r="Z165" s="217"/>
      <c r="AA165" s="217"/>
      <c r="AB165" s="217"/>
      <c r="AC165" s="217"/>
    </row>
    <row r="166" spans="4:29" ht="15" customHeight="1" x14ac:dyDescent="0.3">
      <c r="D166" s="217"/>
      <c r="E166" s="217"/>
      <c r="F166" s="217"/>
      <c r="G166" s="217"/>
      <c r="H166" s="217"/>
      <c r="I166" s="217"/>
      <c r="J166" s="217"/>
      <c r="K166" s="217"/>
      <c r="L166" s="217"/>
      <c r="M166" s="217"/>
      <c r="N166" s="217"/>
      <c r="O166" s="217"/>
      <c r="P166" s="217"/>
      <c r="Q166" s="217"/>
      <c r="R166" s="217"/>
      <c r="S166" s="217"/>
      <c r="T166" s="217"/>
      <c r="U166" s="217"/>
      <c r="V166" s="217"/>
      <c r="W166" s="217"/>
      <c r="X166" s="217"/>
      <c r="Y166" s="217"/>
      <c r="Z166" s="217"/>
      <c r="AA166" s="217"/>
      <c r="AB166" s="217"/>
      <c r="AC166" s="217"/>
    </row>
    <row r="167" spans="4:29" ht="15" customHeight="1" x14ac:dyDescent="0.3">
      <c r="D167" s="217"/>
      <c r="E167" s="217"/>
      <c r="F167" s="217"/>
      <c r="G167" s="217"/>
      <c r="H167" s="217"/>
      <c r="I167" s="217"/>
      <c r="J167" s="217"/>
      <c r="K167" s="217"/>
      <c r="L167" s="217"/>
      <c r="M167" s="217"/>
      <c r="N167" s="217"/>
      <c r="O167" s="217"/>
      <c r="P167" s="217"/>
      <c r="Q167" s="217"/>
      <c r="R167" s="217"/>
      <c r="S167" s="217"/>
      <c r="T167" s="217"/>
      <c r="U167" s="217"/>
      <c r="V167" s="217"/>
      <c r="W167" s="217"/>
      <c r="X167" s="217"/>
      <c r="Y167" s="217"/>
      <c r="Z167" s="217"/>
      <c r="AA167" s="217"/>
      <c r="AB167" s="217"/>
      <c r="AC167" s="217"/>
    </row>
    <row r="168" spans="4:29" ht="15" customHeight="1" x14ac:dyDescent="0.3">
      <c r="D168" s="217"/>
      <c r="E168" s="217"/>
      <c r="F168" s="217"/>
      <c r="G168" s="217"/>
      <c r="H168" s="217"/>
      <c r="I168" s="217"/>
      <c r="J168" s="217"/>
      <c r="K168" s="217"/>
      <c r="L168" s="217"/>
      <c r="M168" s="217"/>
      <c r="N168" s="217"/>
      <c r="O168" s="217"/>
      <c r="P168" s="217"/>
      <c r="Q168" s="217"/>
      <c r="R168" s="217"/>
      <c r="S168" s="217"/>
      <c r="T168" s="217"/>
      <c r="U168" s="217"/>
      <c r="V168" s="217"/>
      <c r="W168" s="217"/>
      <c r="X168" s="217"/>
      <c r="Y168" s="217"/>
      <c r="Z168" s="217"/>
      <c r="AA168" s="217"/>
      <c r="AB168" s="217"/>
      <c r="AC168" s="217"/>
    </row>
    <row r="169" spans="4:29" ht="15" customHeight="1" x14ac:dyDescent="0.3">
      <c r="D169" s="217"/>
      <c r="E169" s="217"/>
      <c r="F169" s="217"/>
      <c r="G169" s="217"/>
      <c r="H169" s="217"/>
      <c r="I169" s="217"/>
      <c r="J169" s="217"/>
      <c r="K169" s="217"/>
      <c r="L169" s="217"/>
      <c r="M169" s="217"/>
      <c r="N169" s="217"/>
      <c r="O169" s="217"/>
      <c r="P169" s="217"/>
      <c r="Q169" s="217"/>
      <c r="R169" s="217"/>
      <c r="S169" s="217"/>
      <c r="T169" s="217"/>
      <c r="U169" s="217"/>
      <c r="V169" s="217"/>
      <c r="W169" s="217"/>
      <c r="X169" s="217"/>
      <c r="Y169" s="217"/>
      <c r="Z169" s="217"/>
      <c r="AA169" s="217"/>
      <c r="AB169" s="217"/>
      <c r="AC169" s="217"/>
    </row>
    <row r="170" spans="4:29" ht="15" customHeight="1" x14ac:dyDescent="0.3">
      <c r="D170" s="217"/>
      <c r="E170" s="217"/>
      <c r="F170" s="217"/>
      <c r="G170" s="217"/>
      <c r="H170" s="217"/>
      <c r="I170" s="217"/>
      <c r="J170" s="217"/>
      <c r="K170" s="217"/>
      <c r="L170" s="217"/>
      <c r="M170" s="217"/>
      <c r="N170" s="217"/>
      <c r="O170" s="217"/>
      <c r="P170" s="217"/>
      <c r="Q170" s="217"/>
      <c r="R170" s="217"/>
      <c r="S170" s="217"/>
      <c r="T170" s="217"/>
      <c r="U170" s="217"/>
      <c r="V170" s="217"/>
      <c r="W170" s="217"/>
      <c r="X170" s="217"/>
      <c r="Y170" s="217"/>
      <c r="Z170" s="217"/>
      <c r="AA170" s="217"/>
      <c r="AB170" s="217"/>
      <c r="AC170" s="217"/>
    </row>
    <row r="171" spans="4:29" ht="15" customHeight="1" x14ac:dyDescent="0.3">
      <c r="D171" s="217"/>
      <c r="E171" s="217"/>
      <c r="F171" s="217"/>
      <c r="G171" s="217"/>
      <c r="H171" s="217"/>
      <c r="I171" s="217"/>
      <c r="J171" s="217"/>
      <c r="K171" s="217"/>
      <c r="L171" s="217"/>
      <c r="M171" s="217"/>
      <c r="N171" s="217"/>
      <c r="O171" s="217"/>
      <c r="P171" s="217"/>
      <c r="Q171" s="217"/>
      <c r="R171" s="217"/>
      <c r="S171" s="217"/>
      <c r="T171" s="217"/>
      <c r="U171" s="217"/>
      <c r="V171" s="217"/>
      <c r="W171" s="217"/>
      <c r="X171" s="217"/>
      <c r="Y171" s="217"/>
      <c r="Z171" s="217"/>
      <c r="AA171" s="217"/>
      <c r="AB171" s="217"/>
      <c r="AC171" s="217"/>
    </row>
    <row r="172" spans="4:29" ht="15" customHeight="1" x14ac:dyDescent="0.3">
      <c r="D172" s="217"/>
      <c r="E172" s="217"/>
      <c r="F172" s="217"/>
      <c r="G172" s="217"/>
      <c r="H172" s="217"/>
      <c r="I172" s="217"/>
      <c r="J172" s="217"/>
      <c r="K172" s="217"/>
      <c r="L172" s="217"/>
      <c r="M172" s="217"/>
      <c r="N172" s="217"/>
      <c r="O172" s="217"/>
      <c r="P172" s="217"/>
      <c r="Q172" s="217"/>
      <c r="R172" s="217"/>
      <c r="S172" s="217"/>
      <c r="T172" s="217"/>
      <c r="U172" s="217"/>
      <c r="V172" s="217"/>
      <c r="W172" s="217"/>
      <c r="X172" s="217"/>
      <c r="Y172" s="217"/>
      <c r="Z172" s="217"/>
      <c r="AA172" s="217"/>
      <c r="AB172" s="217"/>
      <c r="AC172" s="217"/>
    </row>
    <row r="173" spans="4:29" ht="15" customHeight="1" x14ac:dyDescent="0.3">
      <c r="D173" s="217"/>
      <c r="E173" s="217"/>
      <c r="F173" s="217"/>
      <c r="G173" s="217"/>
      <c r="H173" s="217"/>
      <c r="I173" s="217"/>
      <c r="J173" s="217"/>
      <c r="K173" s="217"/>
      <c r="L173" s="217"/>
      <c r="M173" s="217"/>
      <c r="N173" s="217"/>
      <c r="O173" s="217"/>
      <c r="P173" s="217"/>
      <c r="Q173" s="217"/>
      <c r="R173" s="217"/>
      <c r="S173" s="217"/>
      <c r="T173" s="217"/>
      <c r="U173" s="217"/>
      <c r="V173" s="217"/>
      <c r="W173" s="217"/>
      <c r="X173" s="217"/>
      <c r="Y173" s="217"/>
      <c r="Z173" s="217"/>
      <c r="AA173" s="217"/>
      <c r="AB173" s="217"/>
      <c r="AC173" s="217"/>
    </row>
    <row r="174" spans="4:29" ht="15" customHeight="1" x14ac:dyDescent="0.3">
      <c r="D174" s="217"/>
      <c r="E174" s="217"/>
      <c r="F174" s="217"/>
      <c r="G174" s="217"/>
      <c r="H174" s="217"/>
      <c r="I174" s="217"/>
      <c r="J174" s="217"/>
      <c r="K174" s="217"/>
      <c r="L174" s="217"/>
      <c r="M174" s="217"/>
      <c r="N174" s="217"/>
      <c r="O174" s="217"/>
      <c r="P174" s="217"/>
      <c r="Q174" s="217"/>
      <c r="R174" s="217"/>
      <c r="S174" s="217"/>
      <c r="T174" s="217"/>
      <c r="U174" s="217"/>
      <c r="V174" s="217"/>
      <c r="W174" s="217"/>
      <c r="X174" s="217"/>
      <c r="Y174" s="217"/>
      <c r="Z174" s="217"/>
      <c r="AA174" s="217"/>
      <c r="AB174" s="217"/>
      <c r="AC174" s="217"/>
    </row>
    <row r="175" spans="4:29" ht="15" customHeight="1" x14ac:dyDescent="0.3">
      <c r="D175" s="217"/>
      <c r="E175" s="217"/>
      <c r="F175" s="217"/>
      <c r="G175" s="217"/>
      <c r="H175" s="217"/>
      <c r="I175" s="217"/>
      <c r="J175" s="217"/>
      <c r="K175" s="217"/>
      <c r="L175" s="217"/>
      <c r="M175" s="217"/>
      <c r="N175" s="217"/>
      <c r="O175" s="217"/>
      <c r="P175" s="217"/>
      <c r="Q175" s="217"/>
      <c r="R175" s="217"/>
      <c r="S175" s="217"/>
      <c r="T175" s="217"/>
      <c r="U175" s="217"/>
      <c r="V175" s="217"/>
      <c r="W175" s="217"/>
      <c r="X175" s="217"/>
      <c r="Y175" s="217"/>
      <c r="Z175" s="217"/>
      <c r="AA175" s="217"/>
      <c r="AB175" s="217"/>
      <c r="AC175" s="217"/>
    </row>
    <row r="176" spans="4:29" ht="15" customHeight="1" x14ac:dyDescent="0.3">
      <c r="D176" s="217"/>
      <c r="E176" s="217"/>
      <c r="F176" s="217"/>
      <c r="G176" s="217"/>
      <c r="H176" s="217"/>
      <c r="I176" s="217"/>
      <c r="J176" s="217"/>
      <c r="K176" s="217"/>
      <c r="L176" s="217"/>
      <c r="M176" s="217"/>
      <c r="N176" s="217"/>
      <c r="O176" s="217"/>
      <c r="P176" s="217"/>
      <c r="Q176" s="217"/>
      <c r="R176" s="217"/>
      <c r="S176" s="217"/>
      <c r="T176" s="217"/>
      <c r="U176" s="217"/>
      <c r="V176" s="217"/>
      <c r="W176" s="217"/>
      <c r="X176" s="217"/>
      <c r="Y176" s="217"/>
      <c r="Z176" s="217"/>
      <c r="AA176" s="217"/>
      <c r="AB176" s="217"/>
      <c r="AC176" s="217"/>
    </row>
    <row r="177" spans="4:29" ht="15" customHeight="1" x14ac:dyDescent="0.3">
      <c r="D177" s="217"/>
      <c r="E177" s="217"/>
      <c r="F177" s="217"/>
      <c r="G177" s="217"/>
      <c r="H177" s="217"/>
      <c r="I177" s="217"/>
      <c r="J177" s="217"/>
      <c r="K177" s="217"/>
      <c r="L177" s="217"/>
      <c r="M177" s="217"/>
      <c r="N177" s="217"/>
      <c r="O177" s="217"/>
      <c r="P177" s="217"/>
      <c r="Q177" s="217"/>
      <c r="R177" s="217"/>
      <c r="S177" s="217"/>
      <c r="T177" s="217"/>
      <c r="U177" s="217"/>
      <c r="V177" s="217"/>
      <c r="W177" s="217"/>
      <c r="X177" s="217"/>
      <c r="Y177" s="217"/>
      <c r="Z177" s="217"/>
      <c r="AA177" s="217"/>
      <c r="AB177" s="217"/>
      <c r="AC177" s="217"/>
    </row>
    <row r="178" spans="4:29" ht="15" customHeight="1" x14ac:dyDescent="0.3">
      <c r="D178" s="217"/>
      <c r="E178" s="217"/>
      <c r="F178" s="217"/>
      <c r="G178" s="217"/>
      <c r="H178" s="217"/>
      <c r="I178" s="217"/>
      <c r="J178" s="217"/>
      <c r="K178" s="217"/>
      <c r="L178" s="217"/>
      <c r="M178" s="217"/>
      <c r="N178" s="217"/>
      <c r="O178" s="217"/>
      <c r="P178" s="217"/>
      <c r="Q178" s="217"/>
      <c r="R178" s="217"/>
      <c r="S178" s="217"/>
      <c r="T178" s="217"/>
      <c r="U178" s="217"/>
      <c r="V178" s="217"/>
      <c r="W178" s="217"/>
      <c r="X178" s="217"/>
      <c r="Y178" s="217"/>
      <c r="Z178" s="217"/>
      <c r="AA178" s="217"/>
      <c r="AB178" s="217"/>
      <c r="AC178" s="217"/>
    </row>
    <row r="179" spans="4:29" ht="15" customHeight="1" x14ac:dyDescent="0.3">
      <c r="D179" s="217"/>
      <c r="E179" s="217"/>
      <c r="F179" s="217"/>
      <c r="G179" s="217"/>
      <c r="H179" s="217"/>
      <c r="I179" s="217"/>
      <c r="J179" s="217"/>
      <c r="K179" s="217"/>
      <c r="L179" s="217"/>
      <c r="M179" s="217"/>
      <c r="N179" s="217"/>
      <c r="O179" s="217"/>
      <c r="P179" s="217"/>
      <c r="Q179" s="217"/>
      <c r="R179" s="217"/>
      <c r="S179" s="217"/>
      <c r="T179" s="217"/>
      <c r="U179" s="217"/>
      <c r="V179" s="217"/>
      <c r="W179" s="217"/>
      <c r="X179" s="217"/>
      <c r="Y179" s="217"/>
      <c r="Z179" s="217"/>
      <c r="AA179" s="217"/>
      <c r="AB179" s="217"/>
      <c r="AC179" s="217"/>
    </row>
    <row r="180" spans="4:29" ht="15" customHeight="1" x14ac:dyDescent="0.3">
      <c r="D180" s="217"/>
      <c r="E180" s="217"/>
      <c r="F180" s="217"/>
      <c r="G180" s="217"/>
      <c r="H180" s="217"/>
      <c r="I180" s="217"/>
      <c r="J180" s="217"/>
      <c r="K180" s="217"/>
      <c r="L180" s="217"/>
      <c r="M180" s="217"/>
      <c r="N180" s="217"/>
      <c r="O180" s="217"/>
      <c r="P180" s="217"/>
      <c r="Q180" s="217"/>
      <c r="R180" s="217"/>
      <c r="S180" s="217"/>
      <c r="T180" s="217"/>
      <c r="U180" s="217"/>
      <c r="V180" s="217"/>
      <c r="W180" s="217"/>
      <c r="X180" s="217"/>
      <c r="Y180" s="217"/>
      <c r="Z180" s="217"/>
      <c r="AA180" s="217"/>
      <c r="AB180" s="217"/>
      <c r="AC180" s="217"/>
    </row>
    <row r="181" spans="4:29" ht="15" customHeight="1" x14ac:dyDescent="0.3">
      <c r="D181" s="217"/>
      <c r="E181" s="217"/>
      <c r="F181" s="217"/>
      <c r="G181" s="217"/>
      <c r="H181" s="217"/>
      <c r="I181" s="217"/>
      <c r="J181" s="217"/>
      <c r="K181" s="217"/>
      <c r="L181" s="217"/>
      <c r="M181" s="217"/>
      <c r="N181" s="217"/>
      <c r="O181" s="217"/>
      <c r="P181" s="217"/>
      <c r="Q181" s="217"/>
      <c r="R181" s="217"/>
      <c r="S181" s="217"/>
      <c r="T181" s="217"/>
      <c r="U181" s="217"/>
      <c r="V181" s="217"/>
      <c r="W181" s="217"/>
      <c r="X181" s="217"/>
      <c r="Y181" s="217"/>
      <c r="Z181" s="217"/>
      <c r="AA181" s="217"/>
      <c r="AB181" s="217"/>
      <c r="AC181" s="217"/>
    </row>
    <row r="182" spans="4:29" ht="15" customHeight="1" x14ac:dyDescent="0.3">
      <c r="D182" s="217"/>
      <c r="E182" s="217"/>
      <c r="F182" s="217"/>
      <c r="G182" s="217"/>
      <c r="H182" s="217"/>
      <c r="I182" s="217"/>
      <c r="J182" s="217"/>
      <c r="K182" s="217"/>
      <c r="L182" s="217"/>
      <c r="M182" s="217"/>
      <c r="N182" s="217"/>
      <c r="O182" s="217"/>
      <c r="P182" s="217"/>
      <c r="Q182" s="217"/>
      <c r="R182" s="217"/>
      <c r="S182" s="217"/>
      <c r="T182" s="217"/>
      <c r="U182" s="217"/>
      <c r="V182" s="217"/>
      <c r="W182" s="217"/>
      <c r="X182" s="217"/>
      <c r="Y182" s="217"/>
      <c r="Z182" s="217"/>
      <c r="AA182" s="217"/>
      <c r="AB182" s="217"/>
      <c r="AC182" s="217"/>
    </row>
    <row r="183" spans="4:29" ht="15" customHeight="1" x14ac:dyDescent="0.3">
      <c r="D183" s="217"/>
      <c r="E183" s="217"/>
      <c r="F183" s="217"/>
      <c r="G183" s="217"/>
      <c r="H183" s="217"/>
      <c r="I183" s="217"/>
      <c r="J183" s="217"/>
      <c r="K183" s="217"/>
      <c r="L183" s="217"/>
      <c r="M183" s="217"/>
      <c r="N183" s="217"/>
      <c r="O183" s="217"/>
      <c r="P183" s="217"/>
      <c r="Q183" s="217"/>
      <c r="R183" s="217"/>
      <c r="S183" s="217"/>
      <c r="T183" s="217"/>
      <c r="U183" s="217"/>
      <c r="V183" s="217"/>
      <c r="W183" s="217"/>
      <c r="X183" s="217"/>
      <c r="Y183" s="217"/>
      <c r="Z183" s="217"/>
      <c r="AA183" s="217"/>
      <c r="AB183" s="217"/>
      <c r="AC183" s="217"/>
    </row>
    <row r="184" spans="4:29" ht="15" customHeight="1" x14ac:dyDescent="0.3">
      <c r="D184" s="217"/>
      <c r="E184" s="217"/>
      <c r="F184" s="217"/>
      <c r="G184" s="217"/>
      <c r="H184" s="217"/>
      <c r="I184" s="217"/>
      <c r="J184" s="217"/>
      <c r="K184" s="217"/>
      <c r="L184" s="217"/>
      <c r="M184" s="217"/>
      <c r="N184" s="217"/>
      <c r="O184" s="217"/>
      <c r="P184" s="217"/>
      <c r="Q184" s="217"/>
      <c r="R184" s="217"/>
      <c r="S184" s="217"/>
      <c r="T184" s="217"/>
      <c r="U184" s="217"/>
      <c r="V184" s="217"/>
      <c r="W184" s="217"/>
      <c r="X184" s="217"/>
      <c r="Y184" s="217"/>
      <c r="Z184" s="217"/>
      <c r="AA184" s="217"/>
      <c r="AB184" s="217"/>
      <c r="AC184" s="217"/>
    </row>
    <row r="185" spans="4:29" ht="15" customHeight="1" x14ac:dyDescent="0.3">
      <c r="D185" s="217"/>
      <c r="E185" s="217"/>
      <c r="F185" s="217"/>
      <c r="G185" s="217"/>
      <c r="H185" s="217"/>
      <c r="I185" s="217"/>
      <c r="J185" s="217"/>
      <c r="K185" s="217"/>
      <c r="L185" s="217"/>
      <c r="M185" s="217"/>
      <c r="N185" s="217"/>
      <c r="O185" s="217"/>
      <c r="P185" s="217"/>
      <c r="Q185" s="217"/>
      <c r="R185" s="217"/>
      <c r="S185" s="217"/>
      <c r="T185" s="217"/>
      <c r="U185" s="217"/>
      <c r="V185" s="217"/>
      <c r="W185" s="217"/>
      <c r="X185" s="217"/>
      <c r="Y185" s="217"/>
      <c r="Z185" s="217"/>
      <c r="AA185" s="217"/>
      <c r="AB185" s="217"/>
      <c r="AC185" s="217"/>
    </row>
    <row r="186" spans="4:29" ht="15" customHeight="1" x14ac:dyDescent="0.3">
      <c r="D186" s="217"/>
      <c r="E186" s="217"/>
      <c r="F186" s="217"/>
      <c r="G186" s="217"/>
      <c r="H186" s="217"/>
      <c r="I186" s="217"/>
      <c r="J186" s="217"/>
      <c r="K186" s="217"/>
      <c r="L186" s="217"/>
      <c r="M186" s="217"/>
      <c r="N186" s="217"/>
      <c r="O186" s="217"/>
      <c r="P186" s="217"/>
      <c r="Q186" s="217"/>
      <c r="R186" s="217"/>
      <c r="S186" s="217"/>
      <c r="T186" s="217"/>
      <c r="U186" s="217"/>
      <c r="V186" s="217"/>
      <c r="W186" s="217"/>
      <c r="X186" s="217"/>
      <c r="Y186" s="217"/>
      <c r="Z186" s="217"/>
      <c r="AA186" s="217"/>
      <c r="AB186" s="217"/>
      <c r="AC186" s="217"/>
    </row>
    <row r="187" spans="4:29" ht="15" customHeight="1" x14ac:dyDescent="0.3">
      <c r="D187" s="217"/>
      <c r="E187" s="217"/>
      <c r="F187" s="217"/>
      <c r="G187" s="217"/>
      <c r="H187" s="217"/>
      <c r="I187" s="217"/>
      <c r="J187" s="217"/>
      <c r="K187" s="217"/>
      <c r="L187" s="217"/>
      <c r="M187" s="217"/>
      <c r="N187" s="217"/>
      <c r="O187" s="217"/>
      <c r="P187" s="217"/>
      <c r="Q187" s="217"/>
      <c r="R187" s="217"/>
      <c r="S187" s="217"/>
      <c r="T187" s="217"/>
      <c r="U187" s="217"/>
      <c r="V187" s="217"/>
      <c r="W187" s="217"/>
      <c r="X187" s="217"/>
      <c r="Y187" s="217"/>
      <c r="Z187" s="217"/>
      <c r="AA187" s="217"/>
      <c r="AB187" s="217"/>
      <c r="AC187" s="217"/>
    </row>
    <row r="188" spans="4:29" ht="15" customHeight="1" x14ac:dyDescent="0.3">
      <c r="D188" s="217"/>
      <c r="E188" s="217"/>
      <c r="F188" s="217"/>
      <c r="G188" s="217"/>
      <c r="H188" s="217"/>
      <c r="I188" s="217"/>
      <c r="J188" s="217"/>
      <c r="K188" s="217"/>
      <c r="L188" s="217"/>
      <c r="M188" s="217"/>
      <c r="N188" s="217"/>
      <c r="O188" s="217"/>
      <c r="P188" s="217"/>
      <c r="Q188" s="217"/>
      <c r="R188" s="217"/>
      <c r="S188" s="217"/>
      <c r="T188" s="217"/>
      <c r="U188" s="217"/>
      <c r="V188" s="217"/>
      <c r="W188" s="217"/>
      <c r="X188" s="217"/>
      <c r="Y188" s="217"/>
      <c r="Z188" s="217"/>
      <c r="AA188" s="217"/>
      <c r="AB188" s="217"/>
      <c r="AC188" s="217"/>
    </row>
    <row r="189" spans="4:29" ht="15" customHeight="1" x14ac:dyDescent="0.3">
      <c r="D189" s="217"/>
      <c r="E189" s="217"/>
      <c r="F189" s="217"/>
      <c r="G189" s="217"/>
      <c r="H189" s="217"/>
      <c r="I189" s="217"/>
      <c r="J189" s="217"/>
      <c r="K189" s="217"/>
      <c r="L189" s="217"/>
      <c r="M189" s="217"/>
      <c r="N189" s="217"/>
      <c r="O189" s="217"/>
      <c r="P189" s="217"/>
      <c r="Q189" s="217"/>
      <c r="R189" s="217"/>
      <c r="S189" s="217"/>
      <c r="T189" s="217"/>
      <c r="U189" s="217"/>
      <c r="V189" s="217"/>
      <c r="W189" s="217"/>
      <c r="X189" s="217"/>
      <c r="Y189" s="217"/>
      <c r="Z189" s="217"/>
      <c r="AA189" s="217"/>
      <c r="AB189" s="217"/>
      <c r="AC189" s="217"/>
    </row>
    <row r="190" spans="4:29" ht="15" customHeight="1" x14ac:dyDescent="0.3">
      <c r="D190" s="217"/>
      <c r="E190" s="217"/>
      <c r="F190" s="217"/>
      <c r="G190" s="217"/>
      <c r="H190" s="217"/>
      <c r="I190" s="217"/>
      <c r="J190" s="217"/>
      <c r="K190" s="217"/>
      <c r="L190" s="217"/>
      <c r="M190" s="217"/>
      <c r="N190" s="217"/>
      <c r="O190" s="217"/>
      <c r="P190" s="217"/>
      <c r="Q190" s="217"/>
      <c r="R190" s="217"/>
      <c r="S190" s="217"/>
      <c r="T190" s="217"/>
      <c r="U190" s="217"/>
      <c r="V190" s="217"/>
      <c r="W190" s="217"/>
      <c r="X190" s="217"/>
      <c r="Y190" s="217"/>
      <c r="Z190" s="217"/>
      <c r="AA190" s="217"/>
      <c r="AB190" s="217"/>
      <c r="AC190" s="217"/>
    </row>
    <row r="191" spans="4:29" ht="15" customHeight="1" x14ac:dyDescent="0.3">
      <c r="D191" s="217"/>
      <c r="E191" s="217"/>
      <c r="F191" s="217"/>
      <c r="G191" s="217"/>
      <c r="H191" s="217"/>
      <c r="I191" s="217"/>
      <c r="J191" s="217"/>
      <c r="K191" s="217"/>
      <c r="L191" s="217"/>
      <c r="M191" s="217"/>
      <c r="N191" s="217"/>
      <c r="O191" s="217"/>
      <c r="P191" s="217"/>
      <c r="Q191" s="217"/>
      <c r="R191" s="217"/>
      <c r="S191" s="217"/>
      <c r="T191" s="217"/>
      <c r="U191" s="217"/>
      <c r="V191" s="217"/>
      <c r="W191" s="217"/>
      <c r="X191" s="217"/>
      <c r="Y191" s="217"/>
      <c r="Z191" s="217"/>
      <c r="AA191" s="217"/>
      <c r="AB191" s="217"/>
      <c r="AC191" s="217"/>
    </row>
    <row r="192" spans="4:29" ht="15" customHeight="1" x14ac:dyDescent="0.3">
      <c r="D192" s="217"/>
      <c r="E192" s="217"/>
      <c r="F192" s="217"/>
      <c r="G192" s="217"/>
      <c r="H192" s="217"/>
      <c r="I192" s="217"/>
      <c r="J192" s="217"/>
      <c r="K192" s="217"/>
      <c r="L192" s="217"/>
      <c r="M192" s="217"/>
      <c r="N192" s="217"/>
      <c r="O192" s="217"/>
      <c r="P192" s="217"/>
      <c r="Q192" s="217"/>
      <c r="R192" s="217"/>
      <c r="S192" s="217"/>
      <c r="T192" s="217"/>
      <c r="U192" s="217"/>
      <c r="V192" s="217"/>
      <c r="W192" s="217"/>
      <c r="X192" s="217"/>
      <c r="Y192" s="217"/>
      <c r="Z192" s="217"/>
      <c r="AA192" s="217"/>
      <c r="AB192" s="217"/>
      <c r="AC192" s="217"/>
    </row>
    <row r="193" spans="4:29" ht="15" customHeight="1" x14ac:dyDescent="0.3">
      <c r="D193" s="217"/>
      <c r="E193" s="217"/>
      <c r="F193" s="217"/>
      <c r="G193" s="217"/>
      <c r="H193" s="217"/>
      <c r="I193" s="217"/>
      <c r="J193" s="217"/>
      <c r="K193" s="217"/>
      <c r="L193" s="217"/>
      <c r="M193" s="217"/>
      <c r="N193" s="217"/>
      <c r="O193" s="217"/>
      <c r="P193" s="217"/>
      <c r="Q193" s="217"/>
      <c r="R193" s="217"/>
      <c r="S193" s="217"/>
      <c r="T193" s="217"/>
      <c r="U193" s="217"/>
      <c r="V193" s="217"/>
      <c r="W193" s="217"/>
      <c r="X193" s="217"/>
      <c r="Y193" s="217"/>
      <c r="Z193" s="217"/>
      <c r="AA193" s="217"/>
      <c r="AB193" s="217"/>
      <c r="AC193" s="217"/>
    </row>
    <row r="194" spans="4:29" ht="15" customHeight="1" x14ac:dyDescent="0.3">
      <c r="D194" s="217"/>
      <c r="E194" s="217"/>
      <c r="F194" s="217"/>
      <c r="G194" s="217"/>
      <c r="H194" s="217"/>
      <c r="I194" s="217"/>
      <c r="J194" s="217"/>
      <c r="K194" s="217"/>
      <c r="L194" s="217"/>
      <c r="M194" s="217"/>
      <c r="N194" s="217"/>
      <c r="O194" s="217"/>
      <c r="P194" s="217"/>
      <c r="Q194" s="217"/>
      <c r="R194" s="217"/>
      <c r="S194" s="217"/>
      <c r="T194" s="217"/>
      <c r="U194" s="217"/>
      <c r="V194" s="217"/>
      <c r="W194" s="217"/>
      <c r="X194" s="217"/>
      <c r="Y194" s="217"/>
      <c r="Z194" s="217"/>
      <c r="AA194" s="217"/>
      <c r="AB194" s="217"/>
      <c r="AC194" s="217"/>
    </row>
    <row r="195" spans="4:29" ht="15" customHeight="1" x14ac:dyDescent="0.3">
      <c r="D195" s="217"/>
      <c r="E195" s="217"/>
      <c r="F195" s="217"/>
      <c r="G195" s="217"/>
      <c r="H195" s="217"/>
      <c r="I195" s="217"/>
      <c r="J195" s="217"/>
      <c r="K195" s="217"/>
      <c r="L195" s="217"/>
      <c r="M195" s="217"/>
      <c r="N195" s="217"/>
      <c r="O195" s="217"/>
      <c r="P195" s="217"/>
      <c r="Q195" s="217"/>
      <c r="R195" s="217"/>
      <c r="S195" s="217"/>
      <c r="T195" s="217"/>
      <c r="U195" s="217"/>
      <c r="V195" s="217"/>
      <c r="W195" s="217"/>
      <c r="X195" s="217"/>
      <c r="Y195" s="217"/>
      <c r="Z195" s="217"/>
      <c r="AA195" s="217"/>
      <c r="AB195" s="217"/>
      <c r="AC195" s="217"/>
    </row>
    <row r="196" spans="4:29" ht="15" customHeight="1" x14ac:dyDescent="0.3">
      <c r="D196" s="217"/>
      <c r="E196" s="217"/>
      <c r="F196" s="217"/>
      <c r="G196" s="217"/>
      <c r="H196" s="217"/>
      <c r="I196" s="217"/>
      <c r="J196" s="217"/>
      <c r="K196" s="217"/>
      <c r="L196" s="217"/>
      <c r="M196" s="217"/>
      <c r="N196" s="217"/>
      <c r="O196" s="217"/>
      <c r="P196" s="217"/>
      <c r="Q196" s="217"/>
      <c r="R196" s="217"/>
      <c r="S196" s="217"/>
      <c r="T196" s="217"/>
      <c r="U196" s="217"/>
      <c r="V196" s="217"/>
      <c r="W196" s="217"/>
      <c r="X196" s="217"/>
      <c r="Y196" s="217"/>
      <c r="Z196" s="217"/>
      <c r="AA196" s="217"/>
      <c r="AB196" s="217"/>
      <c r="AC196" s="217"/>
    </row>
    <row r="197" spans="4:29" ht="15" customHeight="1" x14ac:dyDescent="0.3">
      <c r="D197" s="217"/>
      <c r="E197" s="217"/>
      <c r="F197" s="217"/>
      <c r="G197" s="217"/>
      <c r="H197" s="217"/>
      <c r="I197" s="217"/>
      <c r="J197" s="217"/>
      <c r="K197" s="217"/>
      <c r="L197" s="217"/>
      <c r="M197" s="217"/>
      <c r="N197" s="217"/>
      <c r="O197" s="217"/>
      <c r="P197" s="217"/>
      <c r="Q197" s="217"/>
      <c r="R197" s="217"/>
      <c r="S197" s="217"/>
      <c r="T197" s="217"/>
      <c r="U197" s="217"/>
      <c r="V197" s="217"/>
      <c r="W197" s="217"/>
      <c r="X197" s="217"/>
      <c r="Y197" s="217"/>
      <c r="Z197" s="217"/>
      <c r="AA197" s="217"/>
      <c r="AB197" s="217"/>
      <c r="AC197" s="217"/>
    </row>
    <row r="198" spans="4:29" ht="15" customHeight="1" x14ac:dyDescent="0.3">
      <c r="D198" s="217"/>
      <c r="E198" s="217"/>
      <c r="F198" s="217"/>
      <c r="G198" s="217"/>
      <c r="H198" s="217"/>
      <c r="I198" s="217"/>
      <c r="J198" s="217"/>
      <c r="K198" s="217"/>
      <c r="L198" s="217"/>
      <c r="M198" s="217"/>
      <c r="N198" s="217"/>
      <c r="O198" s="217"/>
      <c r="P198" s="217"/>
      <c r="Q198" s="217"/>
      <c r="R198" s="217"/>
      <c r="S198" s="217"/>
      <c r="T198" s="217"/>
      <c r="U198" s="217"/>
      <c r="V198" s="217"/>
      <c r="W198" s="217"/>
      <c r="X198" s="217"/>
      <c r="Y198" s="217"/>
      <c r="Z198" s="217"/>
      <c r="AA198" s="217"/>
      <c r="AB198" s="217"/>
      <c r="AC198" s="217"/>
    </row>
    <row r="199" spans="4:29" ht="15" customHeight="1" x14ac:dyDescent="0.3">
      <c r="D199" s="217"/>
      <c r="E199" s="217"/>
      <c r="F199" s="217"/>
      <c r="G199" s="217"/>
      <c r="H199" s="217"/>
      <c r="I199" s="217"/>
      <c r="J199" s="217"/>
      <c r="K199" s="217"/>
      <c r="L199" s="217"/>
      <c r="M199" s="217"/>
      <c r="N199" s="217"/>
      <c r="O199" s="217"/>
      <c r="P199" s="217"/>
      <c r="Q199" s="217"/>
      <c r="R199" s="217"/>
      <c r="S199" s="217"/>
      <c r="T199" s="217"/>
      <c r="U199" s="217"/>
      <c r="V199" s="217"/>
      <c r="W199" s="217"/>
      <c r="X199" s="217"/>
      <c r="Y199" s="217"/>
      <c r="Z199" s="217"/>
      <c r="AA199" s="217"/>
      <c r="AB199" s="217"/>
      <c r="AC199" s="217"/>
    </row>
    <row r="200" spans="4:29" ht="15" customHeight="1" x14ac:dyDescent="0.3">
      <c r="D200" s="217"/>
      <c r="E200" s="217"/>
      <c r="F200" s="217"/>
      <c r="G200" s="217"/>
      <c r="H200" s="217"/>
      <c r="I200" s="217"/>
      <c r="J200" s="217"/>
      <c r="K200" s="217"/>
      <c r="L200" s="217"/>
      <c r="M200" s="217"/>
      <c r="N200" s="217"/>
      <c r="O200" s="217"/>
      <c r="P200" s="217"/>
      <c r="Q200" s="217"/>
      <c r="R200" s="217"/>
      <c r="S200" s="217"/>
      <c r="T200" s="217"/>
      <c r="U200" s="217"/>
      <c r="V200" s="217"/>
      <c r="W200" s="217"/>
      <c r="X200" s="217"/>
      <c r="Y200" s="217"/>
      <c r="Z200" s="217"/>
      <c r="AA200" s="217"/>
      <c r="AB200" s="217"/>
      <c r="AC200" s="217"/>
    </row>
    <row r="201" spans="4:29" ht="15" customHeight="1" x14ac:dyDescent="0.3">
      <c r="D201" s="217"/>
      <c r="E201" s="217"/>
      <c r="F201" s="217"/>
      <c r="G201" s="217"/>
      <c r="H201" s="217"/>
      <c r="I201" s="217"/>
      <c r="J201" s="217"/>
      <c r="K201" s="217"/>
      <c r="L201" s="217"/>
      <c r="M201" s="217"/>
      <c r="N201" s="217"/>
      <c r="O201" s="217"/>
      <c r="P201" s="217"/>
      <c r="Q201" s="217"/>
      <c r="R201" s="217"/>
      <c r="S201" s="217"/>
      <c r="T201" s="217"/>
      <c r="U201" s="217"/>
      <c r="V201" s="217"/>
      <c r="W201" s="217"/>
      <c r="X201" s="217"/>
      <c r="Y201" s="217"/>
      <c r="Z201" s="217"/>
      <c r="AA201" s="217"/>
      <c r="AB201" s="217"/>
      <c r="AC201" s="217"/>
    </row>
    <row r="202" spans="4:29" ht="15" customHeight="1" x14ac:dyDescent="0.3">
      <c r="D202" s="217"/>
      <c r="E202" s="217"/>
      <c r="F202" s="217"/>
      <c r="G202" s="217"/>
      <c r="H202" s="217"/>
      <c r="I202" s="217"/>
      <c r="J202" s="217"/>
      <c r="K202" s="217"/>
      <c r="L202" s="217"/>
      <c r="M202" s="217"/>
      <c r="N202" s="217"/>
      <c r="O202" s="217"/>
      <c r="P202" s="217"/>
      <c r="Q202" s="217"/>
      <c r="R202" s="217"/>
      <c r="S202" s="217"/>
      <c r="T202" s="217"/>
      <c r="U202" s="217"/>
      <c r="V202" s="217"/>
      <c r="W202" s="217"/>
      <c r="X202" s="217"/>
      <c r="Y202" s="217"/>
      <c r="Z202" s="217"/>
      <c r="AA202" s="217"/>
      <c r="AB202" s="217"/>
      <c r="AC202" s="217"/>
    </row>
    <row r="203" spans="4:29" ht="15" customHeight="1" x14ac:dyDescent="0.3">
      <c r="D203" s="217"/>
      <c r="E203" s="217"/>
      <c r="F203" s="217"/>
      <c r="G203" s="217"/>
      <c r="H203" s="217"/>
      <c r="I203" s="217"/>
      <c r="J203" s="217"/>
      <c r="K203" s="217"/>
      <c r="L203" s="217"/>
      <c r="M203" s="217"/>
      <c r="N203" s="217"/>
      <c r="O203" s="217"/>
      <c r="P203" s="217"/>
      <c r="Q203" s="217"/>
      <c r="R203" s="217"/>
      <c r="S203" s="217"/>
      <c r="T203" s="217"/>
      <c r="U203" s="217"/>
      <c r="V203" s="217"/>
      <c r="W203" s="217"/>
      <c r="X203" s="217"/>
      <c r="Y203" s="217"/>
      <c r="Z203" s="217"/>
      <c r="AA203" s="217"/>
      <c r="AB203" s="217"/>
      <c r="AC203" s="217"/>
    </row>
    <row r="204" spans="4:29" ht="15" customHeight="1" x14ac:dyDescent="0.3">
      <c r="D204" s="217"/>
      <c r="E204" s="217"/>
      <c r="F204" s="217"/>
      <c r="G204" s="217"/>
      <c r="H204" s="217"/>
      <c r="I204" s="217"/>
      <c r="J204" s="217"/>
      <c r="K204" s="217"/>
      <c r="L204" s="217"/>
      <c r="M204" s="217"/>
      <c r="N204" s="217"/>
      <c r="O204" s="217"/>
      <c r="P204" s="217"/>
      <c r="Q204" s="217"/>
      <c r="R204" s="217"/>
      <c r="S204" s="217"/>
      <c r="T204" s="217"/>
      <c r="U204" s="217"/>
      <c r="V204" s="217"/>
      <c r="W204" s="217"/>
      <c r="X204" s="217"/>
      <c r="Y204" s="217"/>
      <c r="Z204" s="217"/>
      <c r="AA204" s="217"/>
      <c r="AB204" s="217"/>
      <c r="AC204" s="217"/>
    </row>
    <row r="205" spans="4:29" ht="15" customHeight="1" x14ac:dyDescent="0.3">
      <c r="D205" s="217"/>
      <c r="E205" s="217"/>
      <c r="F205" s="217"/>
      <c r="G205" s="217"/>
      <c r="H205" s="217"/>
      <c r="I205" s="217"/>
      <c r="J205" s="217"/>
      <c r="K205" s="217"/>
      <c r="L205" s="217"/>
      <c r="M205" s="217"/>
      <c r="N205" s="217"/>
      <c r="O205" s="217"/>
      <c r="P205" s="217"/>
      <c r="Q205" s="217"/>
      <c r="R205" s="217"/>
      <c r="S205" s="217"/>
      <c r="T205" s="217"/>
      <c r="U205" s="217"/>
      <c r="V205" s="217"/>
      <c r="W205" s="217"/>
      <c r="X205" s="217"/>
      <c r="Y205" s="217"/>
      <c r="Z205" s="217"/>
      <c r="AA205" s="217"/>
      <c r="AB205" s="217"/>
      <c r="AC205" s="217"/>
    </row>
    <row r="206" spans="4:29" ht="15" customHeight="1" x14ac:dyDescent="0.3">
      <c r="D206" s="217"/>
      <c r="E206" s="217"/>
      <c r="F206" s="217"/>
      <c r="G206" s="217"/>
      <c r="H206" s="217"/>
      <c r="I206" s="217"/>
      <c r="J206" s="217"/>
      <c r="K206" s="217"/>
      <c r="L206" s="217"/>
      <c r="M206" s="217"/>
      <c r="N206" s="217"/>
      <c r="O206" s="217"/>
      <c r="P206" s="217"/>
      <c r="Q206" s="217"/>
      <c r="R206" s="217"/>
      <c r="S206" s="217"/>
      <c r="T206" s="217"/>
      <c r="U206" s="217"/>
      <c r="V206" s="217"/>
      <c r="W206" s="217"/>
      <c r="X206" s="217"/>
      <c r="Y206" s="217"/>
      <c r="Z206" s="217"/>
      <c r="AA206" s="217"/>
      <c r="AB206" s="217"/>
      <c r="AC206" s="217"/>
    </row>
    <row r="207" spans="4:29" ht="15" customHeight="1" x14ac:dyDescent="0.3">
      <c r="D207" s="217"/>
      <c r="E207" s="217"/>
      <c r="F207" s="217"/>
      <c r="G207" s="217"/>
      <c r="H207" s="217"/>
      <c r="I207" s="217"/>
      <c r="J207" s="217"/>
      <c r="K207" s="217"/>
      <c r="L207" s="217"/>
      <c r="M207" s="217"/>
      <c r="N207" s="217"/>
      <c r="O207" s="217"/>
      <c r="P207" s="217"/>
      <c r="Q207" s="217"/>
      <c r="R207" s="217"/>
      <c r="S207" s="217"/>
      <c r="T207" s="217"/>
      <c r="U207" s="217"/>
      <c r="V207" s="217"/>
      <c r="W207" s="217"/>
      <c r="X207" s="217"/>
      <c r="Y207" s="217"/>
      <c r="Z207" s="217"/>
      <c r="AA207" s="217"/>
      <c r="AB207" s="217"/>
      <c r="AC207" s="217"/>
    </row>
    <row r="208" spans="4:29" ht="15" customHeight="1" x14ac:dyDescent="0.3">
      <c r="D208" s="217"/>
      <c r="E208" s="217"/>
      <c r="F208" s="217"/>
      <c r="G208" s="217"/>
      <c r="H208" s="217"/>
      <c r="I208" s="217"/>
      <c r="J208" s="217"/>
      <c r="K208" s="217"/>
      <c r="L208" s="217"/>
      <c r="M208" s="217"/>
      <c r="N208" s="217"/>
      <c r="O208" s="217"/>
      <c r="P208" s="217"/>
      <c r="Q208" s="217"/>
      <c r="R208" s="217"/>
      <c r="S208" s="217"/>
      <c r="T208" s="217"/>
      <c r="U208" s="217"/>
      <c r="V208" s="217"/>
      <c r="W208" s="217"/>
      <c r="X208" s="217"/>
      <c r="Y208" s="217"/>
      <c r="Z208" s="217"/>
      <c r="AA208" s="217"/>
      <c r="AB208" s="217"/>
      <c r="AC208" s="217"/>
    </row>
    <row r="209" spans="4:29" ht="15" customHeight="1" x14ac:dyDescent="0.3">
      <c r="D209" s="217"/>
      <c r="E209" s="217"/>
      <c r="F209" s="217"/>
      <c r="G209" s="217"/>
      <c r="H209" s="217"/>
      <c r="I209" s="217"/>
      <c r="J209" s="217"/>
      <c r="K209" s="217"/>
      <c r="L209" s="217"/>
      <c r="M209" s="217"/>
      <c r="N209" s="217"/>
      <c r="O209" s="217"/>
      <c r="P209" s="217"/>
      <c r="Q209" s="217"/>
      <c r="R209" s="217"/>
      <c r="S209" s="217"/>
      <c r="T209" s="217"/>
      <c r="U209" s="217"/>
      <c r="V209" s="217"/>
      <c r="W209" s="217"/>
      <c r="X209" s="217"/>
      <c r="Y209" s="217"/>
      <c r="Z209" s="217"/>
      <c r="AA209" s="217"/>
      <c r="AB209" s="217"/>
      <c r="AC209" s="217"/>
    </row>
    <row r="210" spans="4:29" ht="15" customHeight="1" x14ac:dyDescent="0.3">
      <c r="D210" s="217"/>
      <c r="E210" s="217"/>
      <c r="F210" s="217"/>
      <c r="G210" s="217"/>
      <c r="H210" s="217"/>
      <c r="I210" s="217"/>
      <c r="J210" s="217"/>
      <c r="K210" s="217"/>
      <c r="L210" s="217"/>
      <c r="M210" s="217"/>
      <c r="N210" s="217"/>
      <c r="O210" s="217"/>
      <c r="P210" s="217"/>
      <c r="Q210" s="217"/>
      <c r="R210" s="217"/>
      <c r="S210" s="217"/>
      <c r="T210" s="217"/>
      <c r="U210" s="217"/>
      <c r="V210" s="217"/>
      <c r="W210" s="217"/>
      <c r="X210" s="217"/>
      <c r="Y210" s="217"/>
      <c r="Z210" s="217"/>
      <c r="AA210" s="217"/>
      <c r="AB210" s="217"/>
      <c r="AC210" s="217"/>
    </row>
    <row r="211" spans="4:29" ht="15" customHeight="1" x14ac:dyDescent="0.3">
      <c r="D211" s="217"/>
      <c r="E211" s="217"/>
      <c r="F211" s="217"/>
      <c r="G211" s="217"/>
      <c r="H211" s="217"/>
      <c r="I211" s="217"/>
      <c r="J211" s="217"/>
      <c r="K211" s="217"/>
      <c r="L211" s="217"/>
      <c r="M211" s="217"/>
      <c r="N211" s="217"/>
      <c r="O211" s="217"/>
      <c r="P211" s="217"/>
      <c r="Q211" s="217"/>
      <c r="R211" s="217"/>
      <c r="S211" s="217"/>
      <c r="T211" s="217"/>
      <c r="U211" s="217"/>
      <c r="V211" s="217"/>
      <c r="W211" s="217"/>
      <c r="X211" s="217"/>
      <c r="Y211" s="217"/>
      <c r="Z211" s="217"/>
      <c r="AA211" s="217"/>
      <c r="AB211" s="217"/>
      <c r="AC211" s="217"/>
    </row>
    <row r="212" spans="4:29" ht="15" customHeight="1" x14ac:dyDescent="0.3">
      <c r="D212" s="217"/>
      <c r="E212" s="217"/>
      <c r="F212" s="217"/>
      <c r="G212" s="217"/>
      <c r="H212" s="217"/>
      <c r="I212" s="217"/>
      <c r="J212" s="217"/>
      <c r="K212" s="217"/>
      <c r="L212" s="217"/>
      <c r="M212" s="217"/>
      <c r="N212" s="217"/>
      <c r="O212" s="217"/>
      <c r="P212" s="217"/>
      <c r="Q212" s="217"/>
      <c r="R212" s="217"/>
      <c r="S212" s="217"/>
      <c r="T212" s="217"/>
      <c r="U212" s="217"/>
      <c r="V212" s="217"/>
      <c r="W212" s="217"/>
      <c r="X212" s="217"/>
      <c r="Y212" s="217"/>
      <c r="Z212" s="217"/>
      <c r="AA212" s="217"/>
      <c r="AB212" s="217"/>
      <c r="AC212" s="217"/>
    </row>
    <row r="213" spans="4:29" ht="15" customHeight="1" x14ac:dyDescent="0.3">
      <c r="D213" s="217"/>
      <c r="E213" s="217"/>
      <c r="F213" s="217"/>
      <c r="G213" s="217"/>
      <c r="H213" s="217"/>
      <c r="I213" s="217"/>
      <c r="J213" s="217"/>
      <c r="K213" s="217"/>
      <c r="L213" s="217"/>
      <c r="M213" s="217"/>
      <c r="N213" s="217"/>
      <c r="O213" s="217"/>
      <c r="P213" s="217"/>
      <c r="Q213" s="217"/>
      <c r="R213" s="217"/>
      <c r="S213" s="217"/>
      <c r="T213" s="217"/>
      <c r="U213" s="217"/>
      <c r="V213" s="217"/>
      <c r="W213" s="217"/>
      <c r="X213" s="217"/>
      <c r="Y213" s="217"/>
      <c r="Z213" s="217"/>
      <c r="AA213" s="217"/>
      <c r="AB213" s="217"/>
      <c r="AC213" s="217"/>
    </row>
    <row r="214" spans="4:29" ht="15" customHeight="1" x14ac:dyDescent="0.3">
      <c r="D214" s="217"/>
      <c r="E214" s="217"/>
      <c r="F214" s="217"/>
      <c r="G214" s="217"/>
      <c r="H214" s="217"/>
      <c r="I214" s="217"/>
      <c r="J214" s="217"/>
      <c r="K214" s="217"/>
      <c r="L214" s="217"/>
      <c r="M214" s="217"/>
      <c r="N214" s="217"/>
      <c r="O214" s="217"/>
      <c r="P214" s="217"/>
      <c r="Q214" s="217"/>
      <c r="R214" s="217"/>
      <c r="S214" s="217"/>
      <c r="T214" s="217"/>
      <c r="U214" s="217"/>
      <c r="V214" s="217"/>
      <c r="W214" s="217"/>
      <c r="X214" s="217"/>
      <c r="Y214" s="217"/>
      <c r="Z214" s="217"/>
      <c r="AA214" s="217"/>
      <c r="AB214" s="217"/>
      <c r="AC214" s="217"/>
    </row>
    <row r="215" spans="4:29" ht="15" customHeight="1" x14ac:dyDescent="0.3">
      <c r="D215" s="217"/>
      <c r="E215" s="217"/>
      <c r="F215" s="217"/>
      <c r="G215" s="217"/>
      <c r="H215" s="217"/>
      <c r="I215" s="217"/>
      <c r="J215" s="217"/>
      <c r="K215" s="217"/>
      <c r="L215" s="217"/>
      <c r="M215" s="217"/>
      <c r="N215" s="217"/>
      <c r="O215" s="217"/>
      <c r="P215" s="217"/>
      <c r="Q215" s="217"/>
      <c r="R215" s="217"/>
      <c r="S215" s="217"/>
      <c r="T215" s="217"/>
      <c r="U215" s="217"/>
      <c r="V215" s="217"/>
      <c r="W215" s="217"/>
      <c r="X215" s="217"/>
      <c r="Y215" s="217"/>
      <c r="Z215" s="217"/>
      <c r="AA215" s="217"/>
      <c r="AB215" s="217"/>
      <c r="AC215" s="217"/>
    </row>
    <row r="216" spans="4:29" ht="15" customHeight="1" x14ac:dyDescent="0.3">
      <c r="D216" s="217"/>
      <c r="E216" s="217"/>
      <c r="F216" s="217"/>
      <c r="G216" s="217"/>
      <c r="H216" s="217"/>
      <c r="I216" s="217"/>
      <c r="J216" s="217"/>
      <c r="K216" s="217"/>
      <c r="L216" s="217"/>
      <c r="M216" s="217"/>
      <c r="N216" s="217"/>
      <c r="O216" s="217"/>
      <c r="P216" s="217"/>
      <c r="Q216" s="217"/>
      <c r="R216" s="217"/>
      <c r="S216" s="217"/>
      <c r="T216" s="217"/>
      <c r="U216" s="217"/>
      <c r="V216" s="217"/>
      <c r="W216" s="217"/>
      <c r="X216" s="217"/>
      <c r="Y216" s="217"/>
      <c r="Z216" s="217"/>
      <c r="AA216" s="217"/>
      <c r="AB216" s="217"/>
      <c r="AC216" s="217"/>
    </row>
    <row r="217" spans="4:29" ht="15" customHeight="1" x14ac:dyDescent="0.3">
      <c r="D217" s="217"/>
      <c r="E217" s="217"/>
      <c r="F217" s="217"/>
      <c r="G217" s="217"/>
      <c r="H217" s="217"/>
      <c r="I217" s="217"/>
      <c r="J217" s="217"/>
      <c r="K217" s="217"/>
      <c r="L217" s="217"/>
      <c r="M217" s="217"/>
      <c r="N217" s="217"/>
      <c r="O217" s="217"/>
      <c r="P217" s="217"/>
      <c r="Q217" s="217"/>
      <c r="R217" s="217"/>
      <c r="S217" s="217"/>
      <c r="T217" s="217"/>
      <c r="U217" s="217"/>
      <c r="V217" s="217"/>
      <c r="W217" s="217"/>
      <c r="X217" s="217"/>
      <c r="Y217" s="217"/>
      <c r="Z217" s="217"/>
      <c r="AA217" s="217"/>
      <c r="AB217" s="217"/>
      <c r="AC217" s="217"/>
    </row>
    <row r="218" spans="4:29" ht="15" customHeight="1" x14ac:dyDescent="0.3">
      <c r="D218" s="217"/>
      <c r="E218" s="217"/>
      <c r="F218" s="217"/>
      <c r="G218" s="217"/>
      <c r="H218" s="217"/>
      <c r="I218" s="217"/>
      <c r="J218" s="217"/>
      <c r="K218" s="217"/>
      <c r="L218" s="217"/>
      <c r="M218" s="217"/>
      <c r="N218" s="217"/>
      <c r="O218" s="217"/>
      <c r="P218" s="217"/>
      <c r="Q218" s="217"/>
      <c r="R218" s="217"/>
      <c r="S218" s="217"/>
      <c r="T218" s="217"/>
      <c r="U218" s="217"/>
      <c r="V218" s="217"/>
      <c r="W218" s="217"/>
      <c r="X218" s="217"/>
      <c r="Y218" s="217"/>
      <c r="Z218" s="217"/>
      <c r="AA218" s="217"/>
      <c r="AB218" s="217"/>
      <c r="AC218" s="217"/>
    </row>
    <row r="219" spans="4:29" ht="15" customHeight="1" x14ac:dyDescent="0.3">
      <c r="D219" s="217"/>
      <c r="E219" s="217"/>
      <c r="F219" s="217"/>
      <c r="G219" s="217"/>
      <c r="H219" s="217"/>
      <c r="I219" s="217"/>
      <c r="J219" s="217"/>
      <c r="K219" s="217"/>
      <c r="L219" s="217"/>
      <c r="M219" s="217"/>
      <c r="N219" s="217"/>
      <c r="O219" s="217"/>
      <c r="P219" s="217"/>
      <c r="Q219" s="217"/>
      <c r="R219" s="217"/>
      <c r="S219" s="217"/>
      <c r="T219" s="217"/>
      <c r="U219" s="217"/>
      <c r="V219" s="217"/>
      <c r="W219" s="217"/>
      <c r="X219" s="217"/>
      <c r="Y219" s="217"/>
      <c r="Z219" s="217"/>
      <c r="AA219" s="217"/>
      <c r="AB219" s="217"/>
      <c r="AC219" s="217"/>
    </row>
    <row r="220" spans="4:29" ht="15" customHeight="1" x14ac:dyDescent="0.3">
      <c r="D220" s="217"/>
      <c r="E220" s="217"/>
      <c r="F220" s="217"/>
      <c r="G220" s="217"/>
      <c r="H220" s="217"/>
      <c r="I220" s="217"/>
      <c r="J220" s="217"/>
      <c r="K220" s="217"/>
      <c r="L220" s="217"/>
      <c r="M220" s="217"/>
      <c r="N220" s="217"/>
      <c r="O220" s="217"/>
      <c r="P220" s="217"/>
      <c r="Q220" s="217"/>
      <c r="R220" s="217"/>
      <c r="S220" s="217"/>
      <c r="T220" s="217"/>
      <c r="U220" s="217"/>
      <c r="V220" s="217"/>
      <c r="W220" s="217"/>
      <c r="X220" s="217"/>
      <c r="Y220" s="217"/>
      <c r="Z220" s="217"/>
      <c r="AA220" s="217"/>
      <c r="AB220" s="217"/>
      <c r="AC220" s="217"/>
    </row>
    <row r="221" spans="4:29" ht="15" customHeight="1" x14ac:dyDescent="0.3">
      <c r="D221" s="217"/>
      <c r="E221" s="217"/>
      <c r="F221" s="217"/>
      <c r="G221" s="217"/>
      <c r="H221" s="217"/>
      <c r="I221" s="217"/>
      <c r="J221" s="217"/>
      <c r="K221" s="217"/>
      <c r="L221" s="217"/>
      <c r="M221" s="217"/>
      <c r="N221" s="217"/>
      <c r="O221" s="217"/>
      <c r="P221" s="217"/>
      <c r="Q221" s="217"/>
      <c r="R221" s="217"/>
      <c r="S221" s="217"/>
      <c r="T221" s="217"/>
      <c r="U221" s="217"/>
      <c r="V221" s="217"/>
      <c r="W221" s="217"/>
      <c r="X221" s="217"/>
      <c r="Y221" s="217"/>
      <c r="Z221" s="217"/>
      <c r="AA221" s="217"/>
      <c r="AB221" s="217"/>
      <c r="AC221" s="217"/>
    </row>
    <row r="222" spans="4:29" ht="15" customHeight="1" x14ac:dyDescent="0.3">
      <c r="D222" s="217"/>
      <c r="E222" s="217"/>
      <c r="F222" s="217"/>
      <c r="G222" s="217"/>
      <c r="H222" s="217"/>
      <c r="I222" s="217"/>
      <c r="J222" s="217"/>
      <c r="K222" s="217"/>
      <c r="L222" s="217"/>
      <c r="M222" s="217"/>
      <c r="N222" s="217"/>
      <c r="O222" s="217"/>
      <c r="P222" s="217"/>
      <c r="Q222" s="217"/>
      <c r="R222" s="217"/>
      <c r="S222" s="217"/>
      <c r="T222" s="217"/>
      <c r="U222" s="217"/>
      <c r="V222" s="217"/>
      <c r="W222" s="217"/>
      <c r="X222" s="217"/>
      <c r="Y222" s="217"/>
      <c r="Z222" s="217"/>
      <c r="AA222" s="217"/>
      <c r="AB222" s="217"/>
      <c r="AC222" s="217"/>
    </row>
    <row r="223" spans="4:29" ht="15" customHeight="1" x14ac:dyDescent="0.3">
      <c r="D223" s="217"/>
      <c r="E223" s="217"/>
      <c r="F223" s="217"/>
      <c r="G223" s="217"/>
      <c r="H223" s="217"/>
      <c r="I223" s="217"/>
      <c r="J223" s="217"/>
      <c r="K223" s="217"/>
      <c r="L223" s="217"/>
      <c r="M223" s="217"/>
      <c r="N223" s="217"/>
      <c r="O223" s="217"/>
      <c r="P223" s="217"/>
      <c r="Q223" s="217"/>
      <c r="R223" s="217"/>
      <c r="S223" s="217"/>
      <c r="T223" s="217"/>
      <c r="U223" s="217"/>
      <c r="V223" s="217"/>
      <c r="W223" s="217"/>
      <c r="X223" s="217"/>
      <c r="Y223" s="217"/>
      <c r="Z223" s="217"/>
      <c r="AA223" s="217"/>
      <c r="AB223" s="217"/>
      <c r="AC223" s="217"/>
    </row>
    <row r="224" spans="4:29" ht="15" customHeight="1" x14ac:dyDescent="0.3">
      <c r="D224" s="217"/>
      <c r="E224" s="217"/>
      <c r="F224" s="217"/>
      <c r="G224" s="217"/>
      <c r="H224" s="217"/>
      <c r="I224" s="217"/>
      <c r="J224" s="217"/>
      <c r="K224" s="217"/>
      <c r="L224" s="217"/>
      <c r="M224" s="217"/>
      <c r="N224" s="217"/>
      <c r="O224" s="217"/>
      <c r="P224" s="217"/>
      <c r="Q224" s="217"/>
      <c r="R224" s="217"/>
      <c r="S224" s="217"/>
      <c r="T224" s="217"/>
      <c r="U224" s="217"/>
      <c r="V224" s="217"/>
      <c r="W224" s="217"/>
      <c r="X224" s="217"/>
      <c r="Y224" s="217"/>
      <c r="Z224" s="217"/>
      <c r="AA224" s="217"/>
      <c r="AB224" s="217"/>
      <c r="AC224" s="217"/>
    </row>
    <row r="225" spans="4:29" ht="15" customHeight="1" x14ac:dyDescent="0.3">
      <c r="D225" s="217"/>
      <c r="E225" s="217"/>
      <c r="F225" s="217"/>
      <c r="G225" s="217"/>
      <c r="H225" s="217"/>
      <c r="I225" s="217"/>
      <c r="J225" s="217"/>
      <c r="K225" s="217"/>
      <c r="L225" s="217"/>
      <c r="M225" s="217"/>
      <c r="N225" s="217"/>
      <c r="O225" s="217"/>
      <c r="P225" s="217"/>
      <c r="Q225" s="217"/>
      <c r="R225" s="217"/>
      <c r="S225" s="217"/>
      <c r="T225" s="217"/>
      <c r="U225" s="217"/>
      <c r="V225" s="217"/>
      <c r="W225" s="217"/>
      <c r="X225" s="217"/>
      <c r="Y225" s="217"/>
      <c r="Z225" s="217"/>
      <c r="AA225" s="217"/>
      <c r="AB225" s="217"/>
      <c r="AC225" s="217"/>
    </row>
    <row r="226" spans="4:29" ht="15" customHeight="1" x14ac:dyDescent="0.3">
      <c r="D226" s="217"/>
      <c r="E226" s="217"/>
      <c r="F226" s="217"/>
      <c r="G226" s="217"/>
      <c r="H226" s="217"/>
      <c r="I226" s="217"/>
      <c r="J226" s="217"/>
      <c r="K226" s="217"/>
      <c r="L226" s="217"/>
      <c r="M226" s="217"/>
      <c r="N226" s="217"/>
      <c r="O226" s="217"/>
      <c r="P226" s="217"/>
      <c r="Q226" s="217"/>
      <c r="R226" s="217"/>
      <c r="S226" s="217"/>
      <c r="T226" s="217"/>
      <c r="U226" s="217"/>
      <c r="V226" s="217"/>
      <c r="W226" s="217"/>
      <c r="X226" s="217"/>
      <c r="Y226" s="217"/>
      <c r="Z226" s="217"/>
      <c r="AA226" s="217"/>
      <c r="AB226" s="217"/>
      <c r="AC226" s="217"/>
    </row>
    <row r="227" spans="4:29" ht="15" customHeight="1" x14ac:dyDescent="0.3">
      <c r="D227" s="217"/>
      <c r="E227" s="217"/>
      <c r="F227" s="217"/>
      <c r="G227" s="217"/>
      <c r="H227" s="217"/>
      <c r="I227" s="217"/>
      <c r="J227" s="217"/>
      <c r="K227" s="217"/>
      <c r="L227" s="217"/>
      <c r="M227" s="217"/>
      <c r="N227" s="217"/>
      <c r="O227" s="217"/>
      <c r="P227" s="217"/>
      <c r="Q227" s="217"/>
      <c r="R227" s="217"/>
      <c r="S227" s="217"/>
      <c r="T227" s="217"/>
      <c r="U227" s="217"/>
      <c r="V227" s="217"/>
      <c r="W227" s="217"/>
      <c r="X227" s="217"/>
      <c r="Y227" s="217"/>
      <c r="Z227" s="217"/>
      <c r="AA227" s="217"/>
      <c r="AB227" s="217"/>
      <c r="AC227" s="217"/>
    </row>
    <row r="228" spans="4:29" ht="15" customHeight="1" x14ac:dyDescent="0.3">
      <c r="D228" s="217"/>
      <c r="E228" s="217"/>
      <c r="F228" s="217"/>
      <c r="G228" s="217"/>
      <c r="H228" s="217"/>
      <c r="I228" s="217"/>
      <c r="J228" s="217"/>
      <c r="K228" s="217"/>
      <c r="L228" s="217"/>
      <c r="M228" s="217"/>
      <c r="N228" s="217"/>
      <c r="O228" s="217"/>
      <c r="P228" s="217"/>
      <c r="Q228" s="217"/>
      <c r="R228" s="217"/>
      <c r="S228" s="217"/>
      <c r="T228" s="217"/>
      <c r="U228" s="217"/>
      <c r="V228" s="217"/>
      <c r="W228" s="217"/>
      <c r="X228" s="217"/>
      <c r="Y228" s="217"/>
      <c r="Z228" s="217"/>
      <c r="AA228" s="217"/>
      <c r="AB228" s="217"/>
      <c r="AC228" s="217"/>
    </row>
    <row r="229" spans="4:29" ht="15" customHeight="1" x14ac:dyDescent="0.3">
      <c r="D229" s="217"/>
      <c r="E229" s="217"/>
      <c r="F229" s="217"/>
      <c r="G229" s="217"/>
      <c r="H229" s="217"/>
      <c r="I229" s="217"/>
      <c r="J229" s="217"/>
      <c r="K229" s="217"/>
      <c r="L229" s="217"/>
      <c r="M229" s="217"/>
      <c r="N229" s="217"/>
      <c r="O229" s="217"/>
      <c r="P229" s="217"/>
      <c r="Q229" s="217"/>
      <c r="R229" s="217"/>
      <c r="S229" s="217"/>
      <c r="T229" s="217"/>
      <c r="U229" s="217"/>
      <c r="V229" s="217"/>
      <c r="W229" s="217"/>
      <c r="X229" s="217"/>
      <c r="Y229" s="217"/>
      <c r="Z229" s="217"/>
      <c r="AA229" s="217"/>
      <c r="AB229" s="217"/>
      <c r="AC229" s="217"/>
    </row>
    <row r="230" spans="4:29" ht="15" customHeight="1" x14ac:dyDescent="0.3">
      <c r="D230" s="217"/>
      <c r="E230" s="217"/>
      <c r="F230" s="217"/>
      <c r="G230" s="217"/>
      <c r="H230" s="217"/>
      <c r="I230" s="217"/>
      <c r="J230" s="217"/>
      <c r="K230" s="217"/>
      <c r="L230" s="217"/>
      <c r="M230" s="217"/>
      <c r="N230" s="217"/>
      <c r="O230" s="217"/>
      <c r="P230" s="217"/>
      <c r="Q230" s="217"/>
      <c r="R230" s="217"/>
      <c r="S230" s="217"/>
      <c r="T230" s="217"/>
      <c r="U230" s="217"/>
      <c r="V230" s="217"/>
      <c r="W230" s="217"/>
      <c r="X230" s="217"/>
      <c r="Y230" s="217"/>
      <c r="Z230" s="217"/>
      <c r="AA230" s="217"/>
      <c r="AB230" s="217"/>
      <c r="AC230" s="217"/>
    </row>
    <row r="231" spans="4:29" ht="15" customHeight="1" x14ac:dyDescent="0.3">
      <c r="D231" s="217"/>
      <c r="E231" s="217"/>
      <c r="F231" s="217"/>
      <c r="G231" s="217"/>
      <c r="H231" s="217"/>
      <c r="I231" s="217"/>
      <c r="J231" s="217"/>
      <c r="K231" s="217"/>
      <c r="L231" s="217"/>
      <c r="M231" s="217"/>
      <c r="N231" s="217"/>
      <c r="O231" s="217"/>
      <c r="P231" s="217"/>
      <c r="Q231" s="217"/>
      <c r="R231" s="217"/>
      <c r="S231" s="217"/>
      <c r="T231" s="217"/>
      <c r="U231" s="217"/>
      <c r="V231" s="217"/>
      <c r="W231" s="217"/>
      <c r="X231" s="217"/>
      <c r="Y231" s="217"/>
      <c r="Z231" s="217"/>
      <c r="AA231" s="217"/>
      <c r="AB231" s="217"/>
      <c r="AC231" s="217"/>
    </row>
    <row r="232" spans="4:29" ht="15" customHeight="1" x14ac:dyDescent="0.3">
      <c r="D232" s="217"/>
      <c r="E232" s="217"/>
      <c r="F232" s="217"/>
      <c r="G232" s="217"/>
      <c r="H232" s="217"/>
      <c r="I232" s="217"/>
      <c r="J232" s="217"/>
      <c r="K232" s="217"/>
      <c r="L232" s="217"/>
      <c r="M232" s="217"/>
      <c r="N232" s="217"/>
      <c r="O232" s="217"/>
      <c r="P232" s="217"/>
      <c r="Q232" s="217"/>
      <c r="R232" s="217"/>
      <c r="S232" s="217"/>
      <c r="T232" s="217"/>
      <c r="U232" s="217"/>
      <c r="V232" s="217"/>
      <c r="W232" s="217"/>
      <c r="X232" s="217"/>
      <c r="Y232" s="217"/>
      <c r="Z232" s="217"/>
      <c r="AA232" s="217"/>
      <c r="AB232" s="217"/>
      <c r="AC232" s="217"/>
    </row>
    <row r="233" spans="4:29" ht="15" customHeight="1" x14ac:dyDescent="0.3">
      <c r="D233" s="217"/>
      <c r="E233" s="217"/>
      <c r="F233" s="217"/>
      <c r="G233" s="217"/>
      <c r="H233" s="217"/>
      <c r="I233" s="217"/>
      <c r="J233" s="217"/>
      <c r="K233" s="217"/>
      <c r="L233" s="217"/>
      <c r="M233" s="217"/>
      <c r="N233" s="217"/>
      <c r="O233" s="217"/>
      <c r="P233" s="217"/>
      <c r="Q233" s="217"/>
      <c r="R233" s="217"/>
      <c r="S233" s="217"/>
      <c r="T233" s="217"/>
      <c r="U233" s="217"/>
      <c r="V233" s="217"/>
      <c r="W233" s="217"/>
      <c r="X233" s="217"/>
      <c r="Y233" s="217"/>
      <c r="Z233" s="217"/>
      <c r="AA233" s="217"/>
      <c r="AB233" s="217"/>
      <c r="AC233" s="217"/>
    </row>
    <row r="234" spans="4:29" ht="15" customHeight="1" x14ac:dyDescent="0.3">
      <c r="D234" s="217"/>
      <c r="E234" s="217"/>
      <c r="F234" s="217"/>
      <c r="G234" s="217"/>
      <c r="H234" s="217"/>
      <c r="I234" s="217"/>
      <c r="J234" s="217"/>
      <c r="K234" s="217"/>
      <c r="L234" s="217"/>
      <c r="M234" s="217"/>
      <c r="N234" s="217"/>
      <c r="O234" s="217"/>
      <c r="P234" s="217"/>
      <c r="Q234" s="217"/>
      <c r="R234" s="217"/>
      <c r="S234" s="217"/>
      <c r="T234" s="217"/>
      <c r="U234" s="217"/>
      <c r="V234" s="217"/>
      <c r="W234" s="217"/>
      <c r="X234" s="217"/>
      <c r="Y234" s="217"/>
      <c r="Z234" s="217"/>
      <c r="AA234" s="217"/>
      <c r="AB234" s="217"/>
      <c r="AC234" s="217"/>
    </row>
    <row r="235" spans="4:29" ht="15" customHeight="1" x14ac:dyDescent="0.3">
      <c r="D235" s="217"/>
      <c r="E235" s="217"/>
      <c r="F235" s="217"/>
      <c r="G235" s="217"/>
      <c r="H235" s="217"/>
      <c r="I235" s="217"/>
      <c r="J235" s="217"/>
      <c r="K235" s="217"/>
      <c r="L235" s="217"/>
      <c r="M235" s="217"/>
      <c r="N235" s="217"/>
      <c r="O235" s="217"/>
      <c r="P235" s="217"/>
      <c r="Q235" s="217"/>
      <c r="R235" s="217"/>
      <c r="S235" s="217"/>
      <c r="T235" s="217"/>
      <c r="U235" s="217"/>
      <c r="V235" s="217"/>
      <c r="W235" s="217"/>
      <c r="X235" s="217"/>
      <c r="Y235" s="217"/>
      <c r="Z235" s="217"/>
      <c r="AA235" s="217"/>
      <c r="AB235" s="217"/>
      <c r="AC235" s="217"/>
    </row>
    <row r="236" spans="4:29" ht="15" customHeight="1" x14ac:dyDescent="0.3">
      <c r="D236" s="217"/>
      <c r="E236" s="217"/>
      <c r="F236" s="217"/>
      <c r="G236" s="217"/>
      <c r="H236" s="217"/>
      <c r="I236" s="217"/>
      <c r="J236" s="217"/>
      <c r="K236" s="217"/>
      <c r="L236" s="217"/>
      <c r="M236" s="217"/>
      <c r="N236" s="217"/>
      <c r="O236" s="217"/>
      <c r="P236" s="217"/>
      <c r="Q236" s="217"/>
      <c r="R236" s="217"/>
      <c r="S236" s="217"/>
      <c r="T236" s="217"/>
      <c r="U236" s="217"/>
      <c r="V236" s="217"/>
      <c r="W236" s="217"/>
      <c r="X236" s="217"/>
      <c r="Y236" s="217"/>
      <c r="Z236" s="217"/>
      <c r="AA236" s="217"/>
      <c r="AB236" s="217"/>
      <c r="AC236" s="217"/>
    </row>
    <row r="237" spans="4:29" ht="15" customHeight="1" x14ac:dyDescent="0.3">
      <c r="D237" s="217"/>
      <c r="E237" s="217"/>
      <c r="F237" s="217"/>
      <c r="G237" s="217"/>
      <c r="H237" s="217"/>
      <c r="I237" s="217"/>
      <c r="J237" s="217"/>
      <c r="K237" s="217"/>
      <c r="L237" s="217"/>
      <c r="M237" s="217"/>
      <c r="N237" s="217"/>
      <c r="O237" s="217"/>
      <c r="P237" s="217"/>
      <c r="Q237" s="217"/>
      <c r="R237" s="217"/>
      <c r="S237" s="217"/>
      <c r="T237" s="217"/>
      <c r="U237" s="217"/>
      <c r="V237" s="217"/>
      <c r="W237" s="217"/>
      <c r="X237" s="217"/>
      <c r="Y237" s="217"/>
      <c r="Z237" s="217"/>
      <c r="AA237" s="217"/>
      <c r="AB237" s="217"/>
      <c r="AC237" s="217"/>
    </row>
    <row r="238" spans="4:29" ht="15" customHeight="1" x14ac:dyDescent="0.3">
      <c r="D238" s="217"/>
      <c r="E238" s="217"/>
      <c r="F238" s="217"/>
      <c r="G238" s="217"/>
      <c r="H238" s="217"/>
      <c r="I238" s="217"/>
      <c r="J238" s="217"/>
      <c r="K238" s="217"/>
      <c r="L238" s="217"/>
      <c r="M238" s="217"/>
      <c r="N238" s="217"/>
      <c r="O238" s="217"/>
      <c r="P238" s="217"/>
      <c r="Q238" s="217"/>
      <c r="R238" s="217"/>
      <c r="S238" s="217"/>
      <c r="T238" s="217"/>
      <c r="U238" s="217"/>
      <c r="V238" s="217"/>
      <c r="W238" s="217"/>
      <c r="X238" s="217"/>
      <c r="Y238" s="217"/>
      <c r="Z238" s="217"/>
      <c r="AA238" s="217"/>
      <c r="AB238" s="217"/>
      <c r="AC238" s="217"/>
    </row>
    <row r="239" spans="4:29" ht="15" customHeight="1" x14ac:dyDescent="0.3">
      <c r="D239" s="217"/>
      <c r="E239" s="217"/>
      <c r="F239" s="217"/>
      <c r="G239" s="217"/>
      <c r="H239" s="217"/>
      <c r="I239" s="217"/>
      <c r="J239" s="217"/>
      <c r="K239" s="217"/>
      <c r="L239" s="217"/>
      <c r="M239" s="217"/>
      <c r="N239" s="217"/>
      <c r="O239" s="217"/>
      <c r="P239" s="217"/>
      <c r="Q239" s="217"/>
      <c r="R239" s="217"/>
      <c r="S239" s="217"/>
      <c r="T239" s="217"/>
      <c r="U239" s="217"/>
      <c r="V239" s="217"/>
      <c r="W239" s="217"/>
      <c r="X239" s="217"/>
      <c r="Y239" s="217"/>
      <c r="Z239" s="217"/>
      <c r="AA239" s="217"/>
      <c r="AB239" s="217"/>
      <c r="AC239" s="217"/>
    </row>
    <row r="240" spans="4:29" ht="15" customHeight="1" x14ac:dyDescent="0.3">
      <c r="D240" s="217"/>
      <c r="E240" s="217"/>
      <c r="F240" s="217"/>
      <c r="G240" s="217"/>
      <c r="H240" s="217"/>
      <c r="I240" s="217"/>
      <c r="J240" s="217"/>
      <c r="K240" s="217"/>
      <c r="L240" s="217"/>
      <c r="M240" s="217"/>
      <c r="N240" s="217"/>
      <c r="O240" s="217"/>
      <c r="P240" s="217"/>
      <c r="Q240" s="217"/>
      <c r="R240" s="217"/>
      <c r="S240" s="217"/>
      <c r="T240" s="217"/>
      <c r="U240" s="217"/>
      <c r="V240" s="217"/>
      <c r="W240" s="217"/>
      <c r="X240" s="217"/>
      <c r="Y240" s="217"/>
      <c r="Z240" s="217"/>
      <c r="AA240" s="217"/>
      <c r="AB240" s="217"/>
      <c r="AC240" s="217"/>
    </row>
    <row r="241" spans="4:29" ht="15" customHeight="1" x14ac:dyDescent="0.3">
      <c r="D241" s="217"/>
      <c r="E241" s="217"/>
      <c r="F241" s="217"/>
      <c r="G241" s="217"/>
      <c r="H241" s="217"/>
      <c r="I241" s="217"/>
      <c r="J241" s="217"/>
      <c r="K241" s="217"/>
      <c r="L241" s="217"/>
      <c r="M241" s="217"/>
      <c r="N241" s="217"/>
      <c r="O241" s="217"/>
      <c r="P241" s="217"/>
      <c r="Q241" s="217"/>
      <c r="R241" s="217"/>
      <c r="S241" s="217"/>
      <c r="T241" s="217"/>
      <c r="U241" s="217"/>
      <c r="V241" s="217"/>
      <c r="W241" s="217"/>
      <c r="X241" s="217"/>
      <c r="Y241" s="217"/>
      <c r="Z241" s="217"/>
      <c r="AA241" s="217"/>
      <c r="AB241" s="217"/>
      <c r="AC241" s="217"/>
    </row>
    <row r="242" spans="4:29" ht="15" customHeight="1" x14ac:dyDescent="0.3">
      <c r="D242" s="217"/>
      <c r="E242" s="217"/>
      <c r="F242" s="217"/>
      <c r="G242" s="217"/>
      <c r="H242" s="217"/>
      <c r="I242" s="217"/>
      <c r="J242" s="217"/>
      <c r="K242" s="217"/>
      <c r="L242" s="217"/>
      <c r="M242" s="217"/>
      <c r="N242" s="217"/>
      <c r="O242" s="217"/>
      <c r="P242" s="217"/>
      <c r="Q242" s="217"/>
      <c r="R242" s="217"/>
      <c r="S242" s="217"/>
      <c r="T242" s="217"/>
      <c r="U242" s="217"/>
      <c r="V242" s="217"/>
      <c r="W242" s="217"/>
      <c r="X242" s="217"/>
      <c r="Y242" s="217"/>
      <c r="Z242" s="217"/>
      <c r="AA242" s="217"/>
      <c r="AB242" s="217"/>
      <c r="AC242" s="217"/>
    </row>
    <row r="243" spans="4:29" ht="15" customHeight="1" x14ac:dyDescent="0.3">
      <c r="D243" s="217"/>
      <c r="E243" s="217"/>
      <c r="F243" s="217"/>
      <c r="G243" s="217"/>
      <c r="H243" s="217"/>
      <c r="I243" s="217"/>
      <c r="J243" s="217"/>
      <c r="K243" s="217"/>
      <c r="L243" s="217"/>
      <c r="M243" s="217"/>
      <c r="N243" s="217"/>
      <c r="O243" s="217"/>
      <c r="P243" s="217"/>
      <c r="Q243" s="217"/>
      <c r="R243" s="217"/>
      <c r="S243" s="217"/>
      <c r="T243" s="217"/>
      <c r="U243" s="217"/>
      <c r="V243" s="217"/>
      <c r="W243" s="217"/>
      <c r="X243" s="217"/>
      <c r="Y243" s="217"/>
      <c r="Z243" s="217"/>
      <c r="AA243" s="217"/>
      <c r="AB243" s="217"/>
      <c r="AC243" s="217"/>
    </row>
    <row r="244" spans="4:29" ht="15" customHeight="1" x14ac:dyDescent="0.3">
      <c r="D244" s="217"/>
      <c r="E244" s="217"/>
      <c r="F244" s="217"/>
      <c r="G244" s="217"/>
      <c r="H244" s="217"/>
      <c r="I244" s="217"/>
      <c r="J244" s="217"/>
      <c r="K244" s="217"/>
      <c r="L244" s="217"/>
      <c r="M244" s="217"/>
      <c r="N244" s="217"/>
      <c r="O244" s="217"/>
      <c r="P244" s="217"/>
      <c r="Q244" s="217"/>
      <c r="R244" s="217"/>
      <c r="S244" s="217"/>
      <c r="T244" s="217"/>
      <c r="U244" s="217"/>
      <c r="V244" s="217"/>
      <c r="W244" s="217"/>
      <c r="X244" s="217"/>
      <c r="Y244" s="217"/>
      <c r="Z244" s="217"/>
      <c r="AA244" s="217"/>
      <c r="AB244" s="217"/>
      <c r="AC244" s="217"/>
    </row>
    <row r="245" spans="4:29" ht="15" customHeight="1" x14ac:dyDescent="0.3">
      <c r="D245" s="217"/>
      <c r="E245" s="217"/>
      <c r="F245" s="217"/>
      <c r="G245" s="217"/>
      <c r="H245" s="217"/>
      <c r="I245" s="217"/>
      <c r="J245" s="217"/>
      <c r="K245" s="217"/>
      <c r="L245" s="217"/>
      <c r="M245" s="217"/>
      <c r="N245" s="217"/>
      <c r="O245" s="217"/>
      <c r="P245" s="217"/>
      <c r="Q245" s="217"/>
      <c r="R245" s="217"/>
      <c r="S245" s="217"/>
      <c r="T245" s="217"/>
      <c r="U245" s="217"/>
      <c r="V245" s="217"/>
      <c r="W245" s="217"/>
      <c r="X245" s="217"/>
      <c r="Y245" s="217"/>
      <c r="Z245" s="217"/>
      <c r="AA245" s="217"/>
      <c r="AB245" s="217"/>
      <c r="AC245" s="217"/>
    </row>
    <row r="246" spans="4:29" ht="15" customHeight="1" x14ac:dyDescent="0.3">
      <c r="D246" s="217"/>
      <c r="E246" s="217"/>
      <c r="F246" s="217"/>
      <c r="G246" s="217"/>
      <c r="H246" s="217"/>
      <c r="I246" s="217"/>
      <c r="J246" s="217"/>
      <c r="K246" s="217"/>
      <c r="L246" s="217"/>
      <c r="M246" s="217"/>
      <c r="N246" s="217"/>
      <c r="O246" s="217"/>
      <c r="P246" s="217"/>
      <c r="Q246" s="217"/>
      <c r="R246" s="217"/>
      <c r="S246" s="217"/>
      <c r="T246" s="217"/>
      <c r="U246" s="217"/>
      <c r="V246" s="217"/>
      <c r="W246" s="217"/>
      <c r="X246" s="217"/>
      <c r="Y246" s="217"/>
      <c r="Z246" s="217"/>
      <c r="AA246" s="217"/>
      <c r="AB246" s="217"/>
      <c r="AC246" s="217"/>
    </row>
    <row r="247" spans="4:29" ht="15" customHeight="1" x14ac:dyDescent="0.3">
      <c r="D247" s="217"/>
      <c r="E247" s="217"/>
      <c r="F247" s="217"/>
      <c r="G247" s="217"/>
      <c r="H247" s="217"/>
      <c r="I247" s="217"/>
      <c r="J247" s="217"/>
      <c r="K247" s="217"/>
      <c r="L247" s="217"/>
      <c r="M247" s="217"/>
      <c r="N247" s="217"/>
      <c r="O247" s="217"/>
      <c r="P247" s="217"/>
      <c r="Q247" s="217"/>
      <c r="R247" s="217"/>
      <c r="S247" s="217"/>
      <c r="T247" s="217"/>
      <c r="U247" s="217"/>
      <c r="V247" s="217"/>
      <c r="W247" s="217"/>
      <c r="X247" s="217"/>
      <c r="Y247" s="217"/>
      <c r="Z247" s="217"/>
      <c r="AA247" s="217"/>
      <c r="AB247" s="217"/>
      <c r="AC247" s="217"/>
    </row>
    <row r="248" spans="4:29" ht="15" customHeight="1" x14ac:dyDescent="0.3">
      <c r="D248" s="217"/>
      <c r="E248" s="217"/>
      <c r="F248" s="217"/>
      <c r="G248" s="217"/>
      <c r="H248" s="217"/>
      <c r="I248" s="217"/>
      <c r="J248" s="217"/>
      <c r="K248" s="217"/>
      <c r="L248" s="217"/>
      <c r="M248" s="217"/>
      <c r="N248" s="217"/>
      <c r="O248" s="217"/>
      <c r="P248" s="217"/>
      <c r="Q248" s="217"/>
      <c r="R248" s="217"/>
      <c r="S248" s="217"/>
      <c r="T248" s="217"/>
      <c r="U248" s="217"/>
      <c r="V248" s="217"/>
      <c r="W248" s="217"/>
      <c r="X248" s="217"/>
      <c r="Y248" s="217"/>
      <c r="Z248" s="217"/>
      <c r="AA248" s="217"/>
      <c r="AB248" s="217"/>
      <c r="AC248" s="217"/>
    </row>
    <row r="249" spans="4:29" ht="15" customHeight="1" x14ac:dyDescent="0.3">
      <c r="D249" s="217"/>
      <c r="E249" s="217"/>
      <c r="F249" s="217"/>
      <c r="G249" s="217"/>
      <c r="H249" s="217"/>
      <c r="I249" s="217"/>
      <c r="J249" s="217"/>
      <c r="K249" s="217"/>
      <c r="L249" s="217"/>
      <c r="M249" s="217"/>
      <c r="N249" s="217"/>
      <c r="O249" s="217"/>
      <c r="P249" s="217"/>
      <c r="Q249" s="217"/>
      <c r="R249" s="217"/>
      <c r="S249" s="217"/>
      <c r="T249" s="217"/>
      <c r="U249" s="217"/>
      <c r="V249" s="217"/>
      <c r="W249" s="217"/>
      <c r="X249" s="217"/>
      <c r="Y249" s="217"/>
      <c r="Z249" s="217"/>
      <c r="AA249" s="217"/>
      <c r="AB249" s="217"/>
      <c r="AC249" s="217"/>
    </row>
    <row r="250" spans="4:29" ht="15" customHeight="1" x14ac:dyDescent="0.3">
      <c r="D250" s="217"/>
      <c r="E250" s="217"/>
      <c r="F250" s="217"/>
      <c r="G250" s="217"/>
      <c r="H250" s="217"/>
      <c r="I250" s="217"/>
      <c r="J250" s="217"/>
      <c r="K250" s="217"/>
      <c r="L250" s="217"/>
      <c r="M250" s="217"/>
      <c r="N250" s="217"/>
      <c r="O250" s="217"/>
      <c r="P250" s="217"/>
      <c r="Q250" s="217"/>
      <c r="R250" s="217"/>
      <c r="S250" s="217"/>
      <c r="T250" s="217"/>
      <c r="U250" s="217"/>
      <c r="V250" s="217"/>
      <c r="W250" s="217"/>
      <c r="X250" s="217"/>
      <c r="Y250" s="217"/>
      <c r="Z250" s="217"/>
      <c r="AA250" s="217"/>
      <c r="AB250" s="217"/>
      <c r="AC250" s="217"/>
    </row>
    <row r="251" spans="4:29" ht="15" customHeight="1" x14ac:dyDescent="0.3">
      <c r="D251" s="217"/>
      <c r="E251" s="217"/>
      <c r="F251" s="217"/>
      <c r="G251" s="217"/>
      <c r="H251" s="217"/>
      <c r="I251" s="217"/>
      <c r="J251" s="217"/>
      <c r="K251" s="217"/>
      <c r="L251" s="217"/>
      <c r="M251" s="217"/>
      <c r="N251" s="217"/>
      <c r="O251" s="217"/>
      <c r="P251" s="217"/>
      <c r="Q251" s="217"/>
      <c r="R251" s="217"/>
      <c r="S251" s="217"/>
      <c r="T251" s="217"/>
      <c r="U251" s="217"/>
      <c r="V251" s="217"/>
      <c r="W251" s="217"/>
      <c r="X251" s="217"/>
      <c r="Y251" s="217"/>
      <c r="Z251" s="217"/>
      <c r="AA251" s="217"/>
      <c r="AB251" s="217"/>
      <c r="AC251" s="217"/>
    </row>
    <row r="252" spans="4:29" ht="15" customHeight="1" x14ac:dyDescent="0.3">
      <c r="D252" s="217"/>
      <c r="E252" s="217"/>
      <c r="F252" s="217"/>
      <c r="G252" s="217"/>
      <c r="H252" s="217"/>
      <c r="I252" s="217"/>
      <c r="J252" s="217"/>
      <c r="K252" s="217"/>
      <c r="L252" s="217"/>
      <c r="M252" s="217"/>
      <c r="N252" s="217"/>
      <c r="O252" s="217"/>
      <c r="P252" s="217"/>
      <c r="Q252" s="217"/>
      <c r="R252" s="217"/>
      <c r="S252" s="217"/>
      <c r="T252" s="217"/>
      <c r="U252" s="217"/>
      <c r="V252" s="217"/>
      <c r="W252" s="217"/>
      <c r="X252" s="217"/>
      <c r="Y252" s="217"/>
      <c r="Z252" s="217"/>
      <c r="AA252" s="217"/>
      <c r="AB252" s="217"/>
      <c r="AC252" s="217"/>
    </row>
    <row r="253" spans="4:29" ht="15" customHeight="1" x14ac:dyDescent="0.3">
      <c r="D253" s="217"/>
      <c r="E253" s="217"/>
      <c r="F253" s="217"/>
      <c r="G253" s="217"/>
      <c r="H253" s="217"/>
      <c r="I253" s="217"/>
      <c r="J253" s="217"/>
      <c r="K253" s="217"/>
      <c r="L253" s="217"/>
      <c r="M253" s="217"/>
      <c r="N253" s="217"/>
      <c r="O253" s="217"/>
      <c r="P253" s="217"/>
      <c r="Q253" s="217"/>
      <c r="R253" s="217"/>
      <c r="S253" s="217"/>
      <c r="T253" s="217"/>
      <c r="U253" s="217"/>
      <c r="V253" s="217"/>
      <c r="W253" s="217"/>
      <c r="X253" s="217"/>
      <c r="Y253" s="217"/>
      <c r="Z253" s="217"/>
      <c r="AA253" s="217"/>
      <c r="AB253" s="217"/>
      <c r="AC253" s="217"/>
    </row>
    <row r="254" spans="4:29" ht="15" customHeight="1" x14ac:dyDescent="0.3">
      <c r="D254" s="217"/>
      <c r="E254" s="217"/>
      <c r="F254" s="217"/>
      <c r="G254" s="217"/>
      <c r="H254" s="217"/>
      <c r="I254" s="217"/>
      <c r="J254" s="217"/>
      <c r="K254" s="217"/>
      <c r="L254" s="217"/>
      <c r="M254" s="217"/>
      <c r="N254" s="217"/>
      <c r="O254" s="217"/>
      <c r="P254" s="217"/>
      <c r="Q254" s="217"/>
      <c r="R254" s="217"/>
      <c r="S254" s="217"/>
      <c r="T254" s="217"/>
      <c r="U254" s="217"/>
      <c r="V254" s="217"/>
      <c r="W254" s="217"/>
      <c r="X254" s="217"/>
      <c r="Y254" s="217"/>
      <c r="Z254" s="217"/>
      <c r="AA254" s="217"/>
      <c r="AB254" s="217"/>
      <c r="AC254" s="217"/>
    </row>
    <row r="255" spans="4:29" ht="15" customHeight="1" x14ac:dyDescent="0.3">
      <c r="D255" s="217"/>
      <c r="E255" s="217"/>
      <c r="F255" s="217"/>
      <c r="G255" s="217"/>
      <c r="H255" s="217"/>
      <c r="I255" s="217"/>
      <c r="J255" s="217"/>
      <c r="K255" s="217"/>
      <c r="L255" s="217"/>
      <c r="M255" s="217"/>
      <c r="N255" s="217"/>
      <c r="O255" s="217"/>
      <c r="P255" s="217"/>
      <c r="Q255" s="217"/>
      <c r="R255" s="217"/>
      <c r="S255" s="217"/>
      <c r="T255" s="217"/>
      <c r="U255" s="217"/>
      <c r="V255" s="217"/>
      <c r="W255" s="217"/>
      <c r="X255" s="217"/>
      <c r="Y255" s="217"/>
      <c r="Z255" s="217"/>
      <c r="AA255" s="217"/>
      <c r="AB255" s="217"/>
      <c r="AC255" s="217"/>
    </row>
    <row r="256" spans="4:29" ht="15" customHeight="1" x14ac:dyDescent="0.3">
      <c r="D256" s="217"/>
      <c r="E256" s="217"/>
      <c r="F256" s="217"/>
      <c r="G256" s="217"/>
      <c r="H256" s="217"/>
      <c r="I256" s="217"/>
      <c r="J256" s="217"/>
      <c r="K256" s="217"/>
      <c r="L256" s="217"/>
      <c r="M256" s="217"/>
      <c r="N256" s="217"/>
      <c r="O256" s="217"/>
      <c r="P256" s="217"/>
      <c r="Q256" s="217"/>
      <c r="R256" s="217"/>
      <c r="S256" s="217"/>
      <c r="T256" s="217"/>
      <c r="U256" s="217"/>
      <c r="V256" s="217"/>
      <c r="W256" s="217"/>
      <c r="X256" s="217"/>
      <c r="Y256" s="217"/>
      <c r="Z256" s="217"/>
      <c r="AA256" s="217"/>
      <c r="AB256" s="217"/>
      <c r="AC256" s="217"/>
    </row>
    <row r="257" spans="4:29" ht="15" customHeight="1" x14ac:dyDescent="0.3">
      <c r="D257" s="217"/>
      <c r="E257" s="217"/>
      <c r="F257" s="217"/>
      <c r="G257" s="217"/>
      <c r="H257" s="217"/>
      <c r="I257" s="217"/>
      <c r="J257" s="217"/>
      <c r="K257" s="217"/>
      <c r="L257" s="217"/>
      <c r="M257" s="217"/>
      <c r="N257" s="217"/>
      <c r="O257" s="217"/>
      <c r="P257" s="217"/>
      <c r="Q257" s="217"/>
      <c r="R257" s="217"/>
      <c r="S257" s="217"/>
      <c r="T257" s="217"/>
      <c r="U257" s="217"/>
      <c r="V257" s="217"/>
      <c r="W257" s="217"/>
      <c r="X257" s="217"/>
      <c r="Y257" s="217"/>
      <c r="Z257" s="217"/>
      <c r="AA257" s="217"/>
      <c r="AB257" s="217"/>
      <c r="AC257" s="217"/>
    </row>
    <row r="258" spans="4:29" ht="15" customHeight="1" x14ac:dyDescent="0.3">
      <c r="D258" s="217"/>
      <c r="E258" s="217"/>
      <c r="F258" s="217"/>
      <c r="G258" s="217"/>
      <c r="H258" s="217"/>
      <c r="I258" s="217"/>
      <c r="J258" s="217"/>
      <c r="K258" s="217"/>
      <c r="L258" s="217"/>
      <c r="M258" s="217"/>
      <c r="N258" s="217"/>
      <c r="O258" s="217"/>
      <c r="P258" s="217"/>
      <c r="Q258" s="217"/>
      <c r="R258" s="217"/>
      <c r="S258" s="217"/>
      <c r="T258" s="217"/>
      <c r="U258" s="217"/>
      <c r="V258" s="217"/>
      <c r="W258" s="217"/>
      <c r="X258" s="217"/>
      <c r="Y258" s="217"/>
      <c r="Z258" s="217"/>
      <c r="AA258" s="217"/>
      <c r="AB258" s="217"/>
      <c r="AC258" s="217"/>
    </row>
    <row r="259" spans="4:29" ht="15" customHeight="1" x14ac:dyDescent="0.3">
      <c r="D259" s="217"/>
      <c r="E259" s="217"/>
      <c r="F259" s="217"/>
      <c r="G259" s="217"/>
      <c r="H259" s="217"/>
      <c r="I259" s="217"/>
      <c r="J259" s="217"/>
      <c r="K259" s="217"/>
      <c r="L259" s="217"/>
      <c r="M259" s="217"/>
      <c r="N259" s="217"/>
      <c r="O259" s="217"/>
      <c r="P259" s="217"/>
      <c r="Q259" s="217"/>
      <c r="R259" s="217"/>
      <c r="S259" s="217"/>
      <c r="T259" s="217"/>
      <c r="U259" s="217"/>
      <c r="V259" s="217"/>
      <c r="W259" s="217"/>
      <c r="X259" s="217"/>
      <c r="Y259" s="217"/>
      <c r="Z259" s="217"/>
      <c r="AA259" s="217"/>
      <c r="AB259" s="217"/>
      <c r="AC259" s="217"/>
    </row>
    <row r="260" spans="4:29" ht="15" customHeight="1" x14ac:dyDescent="0.3">
      <c r="D260" s="217"/>
      <c r="E260" s="217"/>
      <c r="F260" s="217"/>
      <c r="G260" s="217"/>
      <c r="H260" s="217"/>
      <c r="I260" s="217"/>
      <c r="J260" s="217"/>
      <c r="K260" s="217"/>
      <c r="L260" s="217"/>
      <c r="M260" s="217"/>
      <c r="N260" s="217"/>
      <c r="O260" s="217"/>
      <c r="P260" s="217"/>
      <c r="Q260" s="217"/>
      <c r="R260" s="217"/>
      <c r="S260" s="217"/>
      <c r="T260" s="217"/>
      <c r="U260" s="217"/>
      <c r="V260" s="217"/>
      <c r="W260" s="217"/>
      <c r="X260" s="217"/>
      <c r="Y260" s="217"/>
      <c r="Z260" s="217"/>
      <c r="AA260" s="217"/>
      <c r="AB260" s="217"/>
      <c r="AC260" s="217"/>
    </row>
    <row r="261" spans="4:29" ht="15" customHeight="1" x14ac:dyDescent="0.3">
      <c r="D261" s="217"/>
      <c r="E261" s="217"/>
      <c r="F261" s="217"/>
      <c r="G261" s="217"/>
      <c r="H261" s="217"/>
      <c r="I261" s="217"/>
      <c r="J261" s="217"/>
      <c r="K261" s="217"/>
      <c r="L261" s="217"/>
      <c r="M261" s="217"/>
      <c r="N261" s="217"/>
      <c r="O261" s="217"/>
      <c r="P261" s="217"/>
      <c r="Q261" s="217"/>
      <c r="R261" s="217"/>
      <c r="S261" s="217"/>
      <c r="T261" s="217"/>
      <c r="U261" s="217"/>
      <c r="V261" s="217"/>
      <c r="W261" s="217"/>
      <c r="X261" s="217"/>
      <c r="Y261" s="217"/>
      <c r="Z261" s="217"/>
      <c r="AA261" s="217"/>
      <c r="AB261" s="217"/>
      <c r="AC261" s="217"/>
    </row>
    <row r="262" spans="4:29" ht="15" customHeight="1" x14ac:dyDescent="0.3">
      <c r="D262" s="217"/>
      <c r="E262" s="217"/>
      <c r="F262" s="217"/>
      <c r="G262" s="217"/>
      <c r="H262" s="217"/>
      <c r="I262" s="217"/>
      <c r="J262" s="217"/>
      <c r="K262" s="217"/>
      <c r="L262" s="217"/>
      <c r="M262" s="217"/>
      <c r="N262" s="217"/>
      <c r="O262" s="217"/>
      <c r="P262" s="217"/>
      <c r="Q262" s="217"/>
      <c r="R262" s="217"/>
      <c r="S262" s="217"/>
      <c r="T262" s="217"/>
      <c r="U262" s="217"/>
      <c r="V262" s="217"/>
      <c r="W262" s="217"/>
      <c r="X262" s="217"/>
      <c r="Y262" s="217"/>
      <c r="Z262" s="217"/>
      <c r="AA262" s="217"/>
      <c r="AB262" s="217"/>
      <c r="AC262" s="217"/>
    </row>
    <row r="263" spans="4:29" ht="15" customHeight="1" x14ac:dyDescent="0.3">
      <c r="D263" s="217"/>
      <c r="E263" s="217"/>
      <c r="F263" s="217"/>
      <c r="G263" s="217"/>
      <c r="H263" s="217"/>
      <c r="I263" s="217"/>
      <c r="J263" s="217"/>
      <c r="K263" s="217"/>
      <c r="L263" s="217"/>
      <c r="M263" s="217"/>
      <c r="N263" s="217"/>
      <c r="O263" s="217"/>
      <c r="P263" s="217"/>
      <c r="Q263" s="217"/>
      <c r="R263" s="217"/>
      <c r="S263" s="217"/>
      <c r="T263" s="217"/>
      <c r="U263" s="217"/>
      <c r="V263" s="217"/>
      <c r="W263" s="217"/>
      <c r="X263" s="217"/>
      <c r="Y263" s="217"/>
      <c r="Z263" s="217"/>
      <c r="AA263" s="217"/>
      <c r="AB263" s="217"/>
      <c r="AC263" s="217"/>
    </row>
    <row r="264" spans="4:29" ht="15" customHeight="1" x14ac:dyDescent="0.3">
      <c r="D264" s="217"/>
      <c r="E264" s="217"/>
      <c r="F264" s="217"/>
      <c r="G264" s="217"/>
      <c r="H264" s="217"/>
      <c r="I264" s="217"/>
      <c r="J264" s="217"/>
      <c r="K264" s="217"/>
      <c r="L264" s="217"/>
      <c r="M264" s="217"/>
      <c r="N264" s="217"/>
      <c r="O264" s="217"/>
      <c r="P264" s="217"/>
      <c r="Q264" s="217"/>
      <c r="R264" s="217"/>
      <c r="S264" s="217"/>
      <c r="T264" s="217"/>
      <c r="U264" s="217"/>
      <c r="V264" s="217"/>
      <c r="W264" s="217"/>
      <c r="X264" s="217"/>
      <c r="Y264" s="217"/>
      <c r="Z264" s="217"/>
      <c r="AA264" s="217"/>
      <c r="AB264" s="217"/>
      <c r="AC264" s="217"/>
    </row>
    <row r="265" spans="4:29" ht="15" customHeight="1" x14ac:dyDescent="0.3">
      <c r="D265" s="217"/>
      <c r="E265" s="217"/>
      <c r="F265" s="217"/>
      <c r="G265" s="217"/>
      <c r="H265" s="217"/>
      <c r="I265" s="217"/>
      <c r="J265" s="217"/>
      <c r="K265" s="217"/>
      <c r="L265" s="217"/>
      <c r="M265" s="217"/>
      <c r="N265" s="217"/>
      <c r="O265" s="217"/>
      <c r="P265" s="217"/>
      <c r="Q265" s="217"/>
      <c r="R265" s="217"/>
      <c r="S265" s="217"/>
      <c r="T265" s="217"/>
      <c r="U265" s="217"/>
      <c r="V265" s="217"/>
      <c r="W265" s="217"/>
      <c r="X265" s="217"/>
      <c r="Y265" s="217"/>
      <c r="Z265" s="217"/>
      <c r="AA265" s="217"/>
      <c r="AB265" s="217"/>
      <c r="AC265" s="217"/>
    </row>
    <row r="266" spans="4:29" ht="15" customHeight="1" x14ac:dyDescent="0.3">
      <c r="D266" s="217"/>
      <c r="E266" s="217"/>
      <c r="F266" s="217"/>
      <c r="G266" s="217"/>
      <c r="H266" s="217"/>
      <c r="I266" s="217"/>
      <c r="J266" s="217"/>
      <c r="K266" s="217"/>
      <c r="L266" s="217"/>
      <c r="M266" s="217"/>
      <c r="N266" s="217"/>
      <c r="O266" s="217"/>
      <c r="P266" s="217"/>
      <c r="Q266" s="217"/>
      <c r="R266" s="217"/>
      <c r="S266" s="217"/>
      <c r="T266" s="217"/>
      <c r="U266" s="217"/>
      <c r="V266" s="217"/>
      <c r="W266" s="217"/>
      <c r="X266" s="217"/>
      <c r="Y266" s="217"/>
      <c r="Z266" s="217"/>
      <c r="AA266" s="217"/>
      <c r="AB266" s="217"/>
      <c r="AC266" s="217"/>
    </row>
    <row r="267" spans="4:29" ht="15" customHeight="1" x14ac:dyDescent="0.3">
      <c r="D267" s="217"/>
      <c r="E267" s="217"/>
      <c r="F267" s="217"/>
      <c r="G267" s="217"/>
      <c r="H267" s="217"/>
      <c r="I267" s="217"/>
      <c r="J267" s="217"/>
      <c r="K267" s="217"/>
      <c r="L267" s="217"/>
      <c r="M267" s="217"/>
      <c r="N267" s="217"/>
      <c r="O267" s="217"/>
      <c r="P267" s="217"/>
      <c r="Q267" s="217"/>
      <c r="R267" s="217"/>
      <c r="S267" s="217"/>
      <c r="T267" s="217"/>
      <c r="U267" s="217"/>
      <c r="V267" s="217"/>
      <c r="W267" s="217"/>
      <c r="X267" s="217"/>
      <c r="Y267" s="217"/>
      <c r="Z267" s="217"/>
      <c r="AA267" s="217"/>
      <c r="AB267" s="217"/>
      <c r="AC267" s="217"/>
    </row>
    <row r="268" spans="4:29" ht="15" customHeight="1" x14ac:dyDescent="0.3">
      <c r="D268" s="217"/>
      <c r="E268" s="217"/>
      <c r="F268" s="217"/>
      <c r="G268" s="217"/>
      <c r="H268" s="217"/>
      <c r="I268" s="217"/>
      <c r="J268" s="217"/>
      <c r="K268" s="217"/>
      <c r="L268" s="217"/>
      <c r="M268" s="217"/>
      <c r="N268" s="217"/>
      <c r="O268" s="217"/>
      <c r="P268" s="217"/>
      <c r="Q268" s="217"/>
      <c r="R268" s="217"/>
      <c r="S268" s="217"/>
      <c r="T268" s="217"/>
      <c r="U268" s="217"/>
      <c r="V268" s="217"/>
      <c r="W268" s="217"/>
      <c r="X268" s="217"/>
      <c r="Y268" s="217"/>
      <c r="Z268" s="217"/>
      <c r="AA268" s="217"/>
      <c r="AB268" s="217"/>
      <c r="AC268" s="217"/>
    </row>
    <row r="269" spans="4:29" ht="15" customHeight="1" x14ac:dyDescent="0.3">
      <c r="D269" s="217"/>
      <c r="E269" s="217"/>
      <c r="F269" s="217"/>
      <c r="G269" s="217"/>
      <c r="H269" s="217"/>
      <c r="I269" s="217"/>
      <c r="J269" s="217"/>
      <c r="K269" s="217"/>
      <c r="L269" s="217"/>
      <c r="M269" s="217"/>
      <c r="N269" s="217"/>
      <c r="O269" s="217"/>
      <c r="P269" s="217"/>
      <c r="Q269" s="217"/>
      <c r="R269" s="217"/>
      <c r="S269" s="217"/>
      <c r="T269" s="217"/>
      <c r="U269" s="217"/>
      <c r="V269" s="217"/>
      <c r="W269" s="217"/>
      <c r="X269" s="217"/>
      <c r="Y269" s="217"/>
      <c r="Z269" s="217"/>
      <c r="AA269" s="217"/>
      <c r="AB269" s="217"/>
      <c r="AC269" s="217"/>
    </row>
    <row r="270" spans="4:29" ht="15" customHeight="1" x14ac:dyDescent="0.3">
      <c r="D270" s="217"/>
      <c r="E270" s="217"/>
      <c r="F270" s="217"/>
      <c r="G270" s="217"/>
      <c r="H270" s="217"/>
      <c r="I270" s="217"/>
      <c r="J270" s="217"/>
      <c r="K270" s="217"/>
      <c r="L270" s="217"/>
      <c r="M270" s="217"/>
      <c r="N270" s="217"/>
      <c r="O270" s="217"/>
      <c r="P270" s="217"/>
      <c r="Q270" s="217"/>
      <c r="R270" s="217"/>
      <c r="S270" s="217"/>
      <c r="T270" s="217"/>
      <c r="U270" s="217"/>
      <c r="V270" s="217"/>
      <c r="W270" s="217"/>
      <c r="X270" s="217"/>
      <c r="Y270" s="217"/>
      <c r="Z270" s="217"/>
      <c r="AA270" s="217"/>
      <c r="AB270" s="217"/>
      <c r="AC270" s="217"/>
    </row>
    <row r="271" spans="4:29" ht="15" customHeight="1" x14ac:dyDescent="0.3">
      <c r="D271" s="217"/>
      <c r="E271" s="217"/>
      <c r="F271" s="217"/>
      <c r="G271" s="217"/>
      <c r="H271" s="217"/>
      <c r="I271" s="217"/>
      <c r="J271" s="217"/>
      <c r="K271" s="217"/>
      <c r="L271" s="217"/>
      <c r="M271" s="217"/>
      <c r="N271" s="217"/>
      <c r="O271" s="217"/>
      <c r="P271" s="217"/>
      <c r="Q271" s="217"/>
      <c r="R271" s="217"/>
      <c r="S271" s="217"/>
      <c r="T271" s="217"/>
      <c r="U271" s="217"/>
      <c r="V271" s="217"/>
      <c r="W271" s="217"/>
      <c r="X271" s="217"/>
      <c r="Y271" s="217"/>
      <c r="Z271" s="217"/>
      <c r="AA271" s="217"/>
      <c r="AB271" s="217"/>
      <c r="AC271" s="217"/>
    </row>
    <row r="272" spans="4:29" ht="15" customHeight="1" x14ac:dyDescent="0.3">
      <c r="D272" s="217"/>
      <c r="E272" s="217"/>
      <c r="F272" s="217"/>
      <c r="G272" s="217"/>
      <c r="H272" s="217"/>
      <c r="I272" s="217"/>
      <c r="J272" s="217"/>
      <c r="K272" s="217"/>
      <c r="L272" s="217"/>
      <c r="M272" s="217"/>
      <c r="N272" s="217"/>
      <c r="O272" s="217"/>
      <c r="P272" s="217"/>
      <c r="Q272" s="217"/>
      <c r="R272" s="217"/>
      <c r="S272" s="217"/>
      <c r="T272" s="217"/>
      <c r="U272" s="217"/>
      <c r="V272" s="217"/>
      <c r="W272" s="217"/>
      <c r="X272" s="217"/>
      <c r="Y272" s="217"/>
      <c r="Z272" s="217"/>
      <c r="AA272" s="217"/>
      <c r="AB272" s="217"/>
      <c r="AC272" s="217"/>
    </row>
    <row r="273" spans="4:29" ht="15" customHeight="1" x14ac:dyDescent="0.3">
      <c r="D273" s="217"/>
      <c r="E273" s="217"/>
      <c r="F273" s="217"/>
      <c r="G273" s="217"/>
      <c r="H273" s="217"/>
      <c r="I273" s="217"/>
      <c r="J273" s="217"/>
      <c r="K273" s="217"/>
      <c r="L273" s="217"/>
      <c r="M273" s="217"/>
      <c r="N273" s="217"/>
      <c r="O273" s="217"/>
      <c r="P273" s="217"/>
      <c r="Q273" s="217"/>
      <c r="R273" s="217"/>
      <c r="S273" s="217"/>
      <c r="T273" s="217"/>
      <c r="U273" s="217"/>
      <c r="V273" s="217"/>
      <c r="W273" s="217"/>
      <c r="X273" s="217"/>
      <c r="Y273" s="217"/>
      <c r="Z273" s="217"/>
      <c r="AA273" s="217"/>
      <c r="AB273" s="217"/>
      <c r="AC273" s="217"/>
    </row>
    <row r="274" spans="4:29" ht="15" customHeight="1" x14ac:dyDescent="0.3">
      <c r="D274" s="217"/>
      <c r="E274" s="217"/>
      <c r="F274" s="217"/>
      <c r="G274" s="217"/>
      <c r="H274" s="217"/>
      <c r="I274" s="217"/>
      <c r="J274" s="217"/>
      <c r="K274" s="217"/>
      <c r="L274" s="217"/>
      <c r="M274" s="217"/>
      <c r="N274" s="217"/>
      <c r="O274" s="217"/>
      <c r="P274" s="217"/>
      <c r="Q274" s="217"/>
      <c r="R274" s="217"/>
      <c r="S274" s="217"/>
      <c r="T274" s="217"/>
      <c r="U274" s="217"/>
      <c r="V274" s="217"/>
      <c r="W274" s="217"/>
      <c r="X274" s="217"/>
      <c r="Y274" s="217"/>
      <c r="Z274" s="217"/>
      <c r="AA274" s="217"/>
      <c r="AB274" s="217"/>
      <c r="AC274" s="217"/>
    </row>
    <row r="275" spans="4:29" ht="15" customHeight="1" x14ac:dyDescent="0.3">
      <c r="D275" s="217"/>
      <c r="E275" s="217"/>
      <c r="F275" s="217"/>
      <c r="G275" s="217"/>
      <c r="H275" s="217"/>
      <c r="I275" s="217"/>
      <c r="J275" s="217"/>
      <c r="K275" s="217"/>
      <c r="L275" s="217"/>
      <c r="M275" s="217"/>
      <c r="N275" s="217"/>
      <c r="O275" s="217"/>
      <c r="P275" s="217"/>
      <c r="Q275" s="217"/>
      <c r="R275" s="217"/>
      <c r="S275" s="217"/>
      <c r="T275" s="217"/>
      <c r="U275" s="217"/>
      <c r="V275" s="217"/>
      <c r="W275" s="217"/>
      <c r="X275" s="217"/>
      <c r="Y275" s="217"/>
      <c r="Z275" s="217"/>
      <c r="AA275" s="217"/>
      <c r="AB275" s="217"/>
      <c r="AC275" s="217"/>
    </row>
    <row r="276" spans="4:29" ht="15" customHeight="1" x14ac:dyDescent="0.3">
      <c r="D276" s="217"/>
      <c r="E276" s="217"/>
      <c r="F276" s="217"/>
      <c r="G276" s="217"/>
      <c r="H276" s="217"/>
      <c r="I276" s="217"/>
      <c r="J276" s="217"/>
      <c r="K276" s="217"/>
      <c r="L276" s="217"/>
      <c r="M276" s="217"/>
      <c r="N276" s="217"/>
      <c r="O276" s="217"/>
      <c r="P276" s="217"/>
      <c r="Q276" s="217"/>
      <c r="R276" s="217"/>
      <c r="S276" s="217"/>
      <c r="T276" s="217"/>
      <c r="U276" s="217"/>
      <c r="V276" s="217"/>
      <c r="W276" s="217"/>
      <c r="X276" s="217"/>
      <c r="Y276" s="217"/>
      <c r="Z276" s="217"/>
      <c r="AA276" s="217"/>
      <c r="AB276" s="217"/>
      <c r="AC276" s="217"/>
    </row>
    <row r="277" spans="4:29" ht="15" customHeight="1" x14ac:dyDescent="0.3">
      <c r="D277" s="217"/>
      <c r="E277" s="217"/>
      <c r="F277" s="217"/>
      <c r="G277" s="217"/>
      <c r="H277" s="217"/>
      <c r="I277" s="217"/>
      <c r="J277" s="217"/>
      <c r="K277" s="217"/>
      <c r="L277" s="217"/>
      <c r="M277" s="217"/>
      <c r="N277" s="217"/>
      <c r="O277" s="217"/>
      <c r="P277" s="217"/>
      <c r="Q277" s="217"/>
      <c r="R277" s="217"/>
      <c r="S277" s="217"/>
      <c r="T277" s="217"/>
      <c r="U277" s="217"/>
      <c r="V277" s="217"/>
      <c r="W277" s="217"/>
      <c r="X277" s="217"/>
      <c r="Y277" s="217"/>
      <c r="Z277" s="217"/>
      <c r="AA277" s="217"/>
      <c r="AB277" s="217"/>
      <c r="AC277" s="217"/>
    </row>
    <row r="278" spans="4:29" ht="15" customHeight="1" x14ac:dyDescent="0.3">
      <c r="D278" s="217"/>
      <c r="E278" s="217"/>
      <c r="F278" s="217"/>
      <c r="G278" s="217"/>
      <c r="H278" s="217"/>
      <c r="I278" s="217"/>
      <c r="J278" s="217"/>
      <c r="K278" s="217"/>
      <c r="L278" s="217"/>
      <c r="M278" s="217"/>
      <c r="N278" s="217"/>
      <c r="O278" s="217"/>
      <c r="P278" s="217"/>
      <c r="Q278" s="217"/>
      <c r="R278" s="217"/>
      <c r="S278" s="217"/>
      <c r="T278" s="217"/>
      <c r="U278" s="217"/>
      <c r="V278" s="217"/>
      <c r="W278" s="217"/>
      <c r="X278" s="217"/>
      <c r="Y278" s="217"/>
      <c r="Z278" s="217"/>
      <c r="AA278" s="217"/>
      <c r="AB278" s="217"/>
      <c r="AC278" s="217"/>
    </row>
    <row r="279" spans="4:29" ht="15" customHeight="1" x14ac:dyDescent="0.3">
      <c r="D279" s="217"/>
      <c r="E279" s="217"/>
      <c r="F279" s="217"/>
      <c r="G279" s="217"/>
      <c r="H279" s="217"/>
      <c r="I279" s="217"/>
      <c r="J279" s="217"/>
      <c r="K279" s="217"/>
      <c r="L279" s="217"/>
      <c r="M279" s="217"/>
      <c r="N279" s="217"/>
      <c r="O279" s="217"/>
      <c r="P279" s="217"/>
      <c r="Q279" s="217"/>
      <c r="R279" s="217"/>
      <c r="S279" s="217"/>
      <c r="T279" s="217"/>
      <c r="U279" s="217"/>
      <c r="V279" s="217"/>
      <c r="W279" s="217"/>
      <c r="X279" s="217"/>
      <c r="Y279" s="217"/>
      <c r="Z279" s="217"/>
      <c r="AA279" s="217"/>
      <c r="AB279" s="217"/>
      <c r="AC279" s="217"/>
    </row>
    <row r="280" spans="4:29" ht="15" customHeight="1" x14ac:dyDescent="0.3">
      <c r="D280" s="217"/>
      <c r="E280" s="217"/>
      <c r="F280" s="217"/>
      <c r="G280" s="217"/>
      <c r="H280" s="217"/>
      <c r="I280" s="217"/>
      <c r="J280" s="217"/>
      <c r="K280" s="217"/>
      <c r="L280" s="217"/>
      <c r="M280" s="217"/>
      <c r="N280" s="217"/>
      <c r="O280" s="217"/>
      <c r="P280" s="217"/>
      <c r="Q280" s="217"/>
      <c r="R280" s="217"/>
      <c r="S280" s="217"/>
      <c r="T280" s="217"/>
      <c r="U280" s="217"/>
      <c r="V280" s="217"/>
      <c r="W280" s="217"/>
      <c r="X280" s="217"/>
      <c r="Y280" s="217"/>
      <c r="Z280" s="217"/>
      <c r="AA280" s="217"/>
      <c r="AB280" s="217"/>
      <c r="AC280" s="217"/>
    </row>
    <row r="281" spans="4:29" ht="15" customHeight="1" x14ac:dyDescent="0.3">
      <c r="D281" s="217"/>
      <c r="E281" s="217"/>
      <c r="F281" s="217"/>
      <c r="G281" s="217"/>
      <c r="H281" s="217"/>
      <c r="I281" s="217"/>
      <c r="J281" s="217"/>
      <c r="K281" s="217"/>
      <c r="L281" s="217"/>
      <c r="M281" s="217"/>
      <c r="N281" s="217"/>
      <c r="O281" s="217"/>
      <c r="P281" s="217"/>
      <c r="Q281" s="217"/>
      <c r="R281" s="217"/>
      <c r="S281" s="217"/>
      <c r="T281" s="217"/>
      <c r="U281" s="217"/>
      <c r="V281" s="217"/>
      <c r="W281" s="217"/>
      <c r="X281" s="217"/>
      <c r="Y281" s="217"/>
      <c r="Z281" s="217"/>
      <c r="AA281" s="217"/>
      <c r="AB281" s="217"/>
      <c r="AC281" s="217"/>
    </row>
    <row r="282" spans="4:29" ht="15" customHeight="1" x14ac:dyDescent="0.3">
      <c r="D282" s="217"/>
      <c r="E282" s="217"/>
      <c r="F282" s="217"/>
      <c r="G282" s="217"/>
      <c r="H282" s="217"/>
      <c r="I282" s="217"/>
      <c r="J282" s="217"/>
      <c r="K282" s="217"/>
      <c r="L282" s="217"/>
      <c r="M282" s="217"/>
      <c r="N282" s="217"/>
      <c r="O282" s="217"/>
      <c r="P282" s="217"/>
      <c r="Q282" s="217"/>
      <c r="R282" s="217"/>
      <c r="S282" s="217"/>
      <c r="T282" s="217"/>
      <c r="U282" s="217"/>
      <c r="V282" s="217"/>
      <c r="W282" s="217"/>
      <c r="X282" s="217"/>
      <c r="Y282" s="217"/>
      <c r="Z282" s="217"/>
      <c r="AA282" s="217"/>
      <c r="AB282" s="217"/>
      <c r="AC282" s="217"/>
    </row>
    <row r="283" spans="4:29" ht="15" customHeight="1" x14ac:dyDescent="0.3">
      <c r="D283" s="217"/>
      <c r="E283" s="217"/>
      <c r="F283" s="217"/>
      <c r="G283" s="217"/>
      <c r="H283" s="217"/>
      <c r="I283" s="217"/>
      <c r="J283" s="217"/>
      <c r="K283" s="217"/>
      <c r="L283" s="217"/>
      <c r="M283" s="217"/>
      <c r="N283" s="217"/>
      <c r="O283" s="217"/>
      <c r="P283" s="217"/>
      <c r="Q283" s="217"/>
      <c r="R283" s="217"/>
      <c r="S283" s="217"/>
      <c r="T283" s="217"/>
      <c r="U283" s="217"/>
      <c r="V283" s="217"/>
      <c r="W283" s="217"/>
      <c r="X283" s="217"/>
      <c r="Y283" s="217"/>
      <c r="Z283" s="217"/>
      <c r="AA283" s="217"/>
      <c r="AB283" s="217"/>
      <c r="AC283" s="217"/>
    </row>
    <row r="284" spans="4:29" ht="15" customHeight="1" x14ac:dyDescent="0.3">
      <c r="D284" s="217"/>
      <c r="E284" s="217"/>
      <c r="F284" s="217"/>
      <c r="G284" s="217"/>
      <c r="H284" s="217"/>
      <c r="I284" s="217"/>
      <c r="J284" s="217"/>
      <c r="K284" s="217"/>
      <c r="L284" s="217"/>
      <c r="M284" s="217"/>
      <c r="N284" s="217"/>
      <c r="O284" s="217"/>
      <c r="P284" s="217"/>
      <c r="Q284" s="217"/>
      <c r="R284" s="217"/>
      <c r="S284" s="217"/>
      <c r="T284" s="217"/>
      <c r="U284" s="217"/>
      <c r="V284" s="217"/>
      <c r="W284" s="217"/>
      <c r="X284" s="217"/>
      <c r="Y284" s="217"/>
      <c r="Z284" s="217"/>
      <c r="AA284" s="217"/>
      <c r="AB284" s="217"/>
      <c r="AC284" s="217"/>
    </row>
    <row r="285" spans="4:29" ht="15" customHeight="1" x14ac:dyDescent="0.3">
      <c r="D285" s="217"/>
      <c r="E285" s="217"/>
      <c r="F285" s="217"/>
      <c r="G285" s="217"/>
      <c r="H285" s="217"/>
      <c r="I285" s="217"/>
      <c r="J285" s="217"/>
      <c r="K285" s="217"/>
      <c r="L285" s="217"/>
      <c r="M285" s="217"/>
      <c r="N285" s="217"/>
      <c r="O285" s="217"/>
      <c r="P285" s="217"/>
      <c r="Q285" s="217"/>
      <c r="R285" s="217"/>
      <c r="S285" s="217"/>
      <c r="T285" s="217"/>
      <c r="U285" s="217"/>
      <c r="V285" s="217"/>
      <c r="W285" s="217"/>
      <c r="X285" s="217"/>
      <c r="Y285" s="217"/>
      <c r="Z285" s="217"/>
      <c r="AA285" s="217"/>
      <c r="AB285" s="217"/>
      <c r="AC285" s="217"/>
    </row>
    <row r="286" spans="4:29" ht="15" customHeight="1" x14ac:dyDescent="0.3">
      <c r="D286" s="217"/>
      <c r="E286" s="217"/>
      <c r="F286" s="217"/>
      <c r="G286" s="217"/>
      <c r="H286" s="217"/>
      <c r="I286" s="217"/>
      <c r="J286" s="217"/>
      <c r="K286" s="217"/>
      <c r="L286" s="217"/>
      <c r="M286" s="217"/>
      <c r="N286" s="217"/>
      <c r="O286" s="217"/>
      <c r="P286" s="217"/>
      <c r="Q286" s="217"/>
      <c r="R286" s="217"/>
      <c r="S286" s="217"/>
      <c r="T286" s="217"/>
      <c r="U286" s="217"/>
      <c r="V286" s="217"/>
      <c r="W286" s="217"/>
      <c r="X286" s="217"/>
      <c r="Y286" s="217"/>
      <c r="Z286" s="217"/>
      <c r="AA286" s="217"/>
      <c r="AB286" s="217"/>
      <c r="AC286" s="217"/>
    </row>
    <row r="287" spans="4:29" ht="15" customHeight="1" x14ac:dyDescent="0.3">
      <c r="D287" s="217"/>
      <c r="E287" s="217"/>
      <c r="F287" s="217"/>
      <c r="G287" s="217"/>
      <c r="H287" s="217"/>
      <c r="I287" s="217"/>
      <c r="J287" s="217"/>
      <c r="K287" s="217"/>
      <c r="L287" s="217"/>
      <c r="M287" s="217"/>
      <c r="N287" s="217"/>
      <c r="O287" s="217"/>
      <c r="P287" s="217"/>
      <c r="Q287" s="217"/>
      <c r="R287" s="217"/>
      <c r="S287" s="217"/>
      <c r="T287" s="217"/>
      <c r="U287" s="217"/>
      <c r="V287" s="217"/>
      <c r="W287" s="217"/>
      <c r="X287" s="217"/>
      <c r="Y287" s="217"/>
      <c r="Z287" s="217"/>
      <c r="AA287" s="217"/>
      <c r="AB287" s="217"/>
      <c r="AC287" s="217"/>
    </row>
    <row r="288" spans="4:29" ht="15" customHeight="1" x14ac:dyDescent="0.3">
      <c r="D288" s="217"/>
      <c r="E288" s="217"/>
      <c r="F288" s="217"/>
      <c r="G288" s="217"/>
      <c r="H288" s="217"/>
      <c r="I288" s="217"/>
      <c r="J288" s="217"/>
      <c r="K288" s="217"/>
      <c r="L288" s="217"/>
      <c r="M288" s="217"/>
      <c r="N288" s="217"/>
      <c r="O288" s="217"/>
      <c r="P288" s="217"/>
      <c r="Q288" s="217"/>
      <c r="R288" s="217"/>
      <c r="S288" s="217"/>
      <c r="T288" s="217"/>
      <c r="U288" s="217"/>
      <c r="V288" s="217"/>
      <c r="W288" s="217"/>
      <c r="X288" s="217"/>
      <c r="Y288" s="217"/>
      <c r="Z288" s="217"/>
      <c r="AA288" s="217"/>
      <c r="AB288" s="217"/>
      <c r="AC288" s="217"/>
    </row>
    <row r="289" spans="4:29" ht="15" customHeight="1" x14ac:dyDescent="0.3">
      <c r="D289" s="217"/>
      <c r="E289" s="217"/>
      <c r="F289" s="217"/>
      <c r="G289" s="217"/>
      <c r="H289" s="217"/>
      <c r="I289" s="217"/>
      <c r="J289" s="217"/>
      <c r="K289" s="217"/>
      <c r="L289" s="217"/>
      <c r="M289" s="217"/>
      <c r="N289" s="217"/>
      <c r="O289" s="217"/>
      <c r="P289" s="217"/>
      <c r="Q289" s="217"/>
      <c r="R289" s="217"/>
      <c r="S289" s="217"/>
      <c r="T289" s="217"/>
      <c r="U289" s="217"/>
      <c r="V289" s="217"/>
      <c r="W289" s="217"/>
      <c r="X289" s="217"/>
      <c r="Y289" s="217"/>
      <c r="Z289" s="217"/>
      <c r="AA289" s="217"/>
      <c r="AB289" s="217"/>
      <c r="AC289" s="217"/>
    </row>
    <row r="290" spans="4:29" ht="15" customHeight="1" x14ac:dyDescent="0.3">
      <c r="D290" s="217"/>
      <c r="E290" s="217"/>
      <c r="F290" s="217"/>
      <c r="G290" s="217"/>
      <c r="H290" s="217"/>
      <c r="I290" s="217"/>
      <c r="J290" s="217"/>
      <c r="K290" s="217"/>
      <c r="L290" s="217"/>
      <c r="M290" s="217"/>
      <c r="N290" s="217"/>
      <c r="O290" s="217"/>
      <c r="P290" s="217"/>
      <c r="Q290" s="217"/>
      <c r="R290" s="217"/>
      <c r="S290" s="217"/>
      <c r="T290" s="217"/>
      <c r="U290" s="217"/>
      <c r="V290" s="217"/>
      <c r="W290" s="217"/>
      <c r="X290" s="217"/>
      <c r="Y290" s="217"/>
      <c r="Z290" s="217"/>
      <c r="AA290" s="217"/>
      <c r="AB290" s="217"/>
      <c r="AC290" s="217"/>
    </row>
    <row r="291" spans="4:29" ht="15" customHeight="1" x14ac:dyDescent="0.3">
      <c r="D291" s="217"/>
      <c r="E291" s="217"/>
      <c r="F291" s="217"/>
      <c r="G291" s="217"/>
      <c r="H291" s="217"/>
      <c r="I291" s="217"/>
      <c r="J291" s="217"/>
      <c r="K291" s="217"/>
      <c r="L291" s="217"/>
      <c r="M291" s="217"/>
      <c r="N291" s="217"/>
      <c r="O291" s="217"/>
      <c r="P291" s="217"/>
      <c r="Q291" s="217"/>
      <c r="R291" s="217"/>
      <c r="S291" s="217"/>
      <c r="T291" s="217"/>
      <c r="U291" s="217"/>
      <c r="V291" s="217"/>
      <c r="W291" s="217"/>
      <c r="X291" s="217"/>
      <c r="Y291" s="217"/>
      <c r="Z291" s="217"/>
      <c r="AA291" s="217"/>
      <c r="AB291" s="217"/>
      <c r="AC291" s="217"/>
    </row>
    <row r="292" spans="4:29" ht="15" customHeight="1" x14ac:dyDescent="0.3">
      <c r="D292" s="217"/>
      <c r="E292" s="217"/>
      <c r="F292" s="217"/>
      <c r="G292" s="217"/>
      <c r="H292" s="217"/>
      <c r="I292" s="217"/>
      <c r="J292" s="217"/>
      <c r="K292" s="217"/>
      <c r="L292" s="217"/>
      <c r="M292" s="217"/>
      <c r="N292" s="217"/>
      <c r="O292" s="217"/>
      <c r="P292" s="217"/>
      <c r="Q292" s="217"/>
      <c r="R292" s="217"/>
      <c r="S292" s="217"/>
      <c r="T292" s="217"/>
      <c r="U292" s="217"/>
      <c r="V292" s="217"/>
      <c r="W292" s="217"/>
      <c r="X292" s="217"/>
      <c r="Y292" s="217"/>
      <c r="Z292" s="217"/>
      <c r="AA292" s="217"/>
      <c r="AB292" s="217"/>
      <c r="AC292" s="217"/>
    </row>
    <row r="293" spans="4:29" ht="15" customHeight="1" x14ac:dyDescent="0.3">
      <c r="D293" s="217"/>
      <c r="E293" s="217"/>
      <c r="F293" s="217"/>
      <c r="G293" s="217"/>
      <c r="H293" s="217"/>
      <c r="I293" s="217"/>
      <c r="J293" s="217"/>
      <c r="K293" s="217"/>
      <c r="L293" s="217"/>
      <c r="M293" s="217"/>
      <c r="N293" s="217"/>
      <c r="O293" s="217"/>
      <c r="P293" s="217"/>
      <c r="Q293" s="217"/>
      <c r="R293" s="217"/>
      <c r="S293" s="217"/>
      <c r="T293" s="217"/>
      <c r="U293" s="217"/>
      <c r="V293" s="217"/>
      <c r="W293" s="217"/>
      <c r="X293" s="217"/>
      <c r="Y293" s="217"/>
      <c r="Z293" s="217"/>
      <c r="AA293" s="217"/>
      <c r="AB293" s="217"/>
      <c r="AC293" s="217"/>
    </row>
    <row r="294" spans="4:29" ht="15" customHeight="1" x14ac:dyDescent="0.3">
      <c r="D294" s="217"/>
      <c r="E294" s="217"/>
      <c r="F294" s="217"/>
      <c r="G294" s="217"/>
      <c r="H294" s="217"/>
      <c r="I294" s="217"/>
      <c r="J294" s="217"/>
      <c r="K294" s="217"/>
      <c r="L294" s="217"/>
      <c r="M294" s="217"/>
      <c r="N294" s="217"/>
      <c r="O294" s="217"/>
      <c r="P294" s="217"/>
      <c r="Q294" s="217"/>
      <c r="R294" s="217"/>
      <c r="S294" s="217"/>
      <c r="T294" s="217"/>
      <c r="U294" s="217"/>
      <c r="V294" s="217"/>
      <c r="W294" s="217"/>
      <c r="X294" s="217"/>
      <c r="Y294" s="217"/>
      <c r="Z294" s="217"/>
      <c r="AA294" s="217"/>
      <c r="AB294" s="217"/>
      <c r="AC294" s="217"/>
    </row>
    <row r="295" spans="4:29" ht="15" customHeight="1" x14ac:dyDescent="0.3">
      <c r="D295" s="217"/>
      <c r="E295" s="217"/>
      <c r="F295" s="217"/>
      <c r="G295" s="217"/>
      <c r="H295" s="217"/>
      <c r="I295" s="217"/>
      <c r="J295" s="217"/>
      <c r="K295" s="217"/>
      <c r="L295" s="217"/>
      <c r="M295" s="217"/>
      <c r="N295" s="217"/>
      <c r="O295" s="217"/>
      <c r="P295" s="217"/>
      <c r="Q295" s="217"/>
      <c r="R295" s="217"/>
      <c r="S295" s="217"/>
      <c r="T295" s="217"/>
      <c r="U295" s="217"/>
      <c r="V295" s="217"/>
      <c r="W295" s="217"/>
      <c r="X295" s="217"/>
      <c r="Y295" s="217"/>
      <c r="Z295" s="217"/>
      <c r="AA295" s="217"/>
      <c r="AB295" s="217"/>
      <c r="AC295" s="217"/>
    </row>
    <row r="296" spans="4:29" ht="15" customHeight="1" x14ac:dyDescent="0.3">
      <c r="D296" s="217"/>
      <c r="E296" s="217"/>
      <c r="F296" s="217"/>
      <c r="G296" s="217"/>
      <c r="H296" s="217"/>
      <c r="I296" s="217"/>
      <c r="J296" s="217"/>
      <c r="K296" s="217"/>
      <c r="L296" s="217"/>
      <c r="M296" s="217"/>
      <c r="N296" s="217"/>
      <c r="O296" s="217"/>
      <c r="P296" s="217"/>
      <c r="Q296" s="217"/>
      <c r="R296" s="217"/>
      <c r="S296" s="217"/>
      <c r="T296" s="217"/>
      <c r="U296" s="217"/>
      <c r="V296" s="217"/>
      <c r="W296" s="217"/>
      <c r="X296" s="217"/>
      <c r="Y296" s="217"/>
      <c r="Z296" s="217"/>
      <c r="AA296" s="217"/>
      <c r="AB296" s="217"/>
      <c r="AC296" s="217"/>
    </row>
    <row r="297" spans="4:29" ht="15" customHeight="1" x14ac:dyDescent="0.3">
      <c r="D297" s="217"/>
      <c r="E297" s="217"/>
      <c r="F297" s="217"/>
      <c r="G297" s="217"/>
      <c r="H297" s="217"/>
      <c r="I297" s="217"/>
      <c r="J297" s="217"/>
      <c r="K297" s="217"/>
      <c r="L297" s="217"/>
      <c r="M297" s="217"/>
      <c r="N297" s="217"/>
      <c r="O297" s="217"/>
      <c r="P297" s="217"/>
      <c r="Q297" s="217"/>
      <c r="R297" s="217"/>
      <c r="S297" s="217"/>
      <c r="T297" s="217"/>
      <c r="U297" s="217"/>
      <c r="V297" s="217"/>
      <c r="W297" s="217"/>
      <c r="X297" s="217"/>
      <c r="Y297" s="217"/>
      <c r="Z297" s="217"/>
      <c r="AA297" s="217"/>
      <c r="AB297" s="217"/>
      <c r="AC297" s="217"/>
    </row>
    <row r="298" spans="4:29" ht="15" customHeight="1" x14ac:dyDescent="0.3">
      <c r="D298" s="217"/>
      <c r="E298" s="217"/>
      <c r="F298" s="217"/>
      <c r="G298" s="217"/>
      <c r="H298" s="217"/>
      <c r="I298" s="217"/>
      <c r="J298" s="217"/>
      <c r="K298" s="217"/>
      <c r="L298" s="217"/>
      <c r="M298" s="217"/>
      <c r="N298" s="217"/>
      <c r="O298" s="217"/>
      <c r="P298" s="217"/>
      <c r="Q298" s="217"/>
      <c r="R298" s="217"/>
      <c r="S298" s="217"/>
      <c r="T298" s="217"/>
      <c r="U298" s="217"/>
      <c r="V298" s="217"/>
      <c r="W298" s="217"/>
      <c r="X298" s="217"/>
      <c r="Y298" s="217"/>
      <c r="Z298" s="217"/>
      <c r="AA298" s="217"/>
      <c r="AB298" s="217"/>
      <c r="AC298" s="217"/>
    </row>
    <row r="299" spans="4:29" ht="15" customHeight="1" x14ac:dyDescent="0.3">
      <c r="D299" s="217"/>
      <c r="E299" s="217"/>
      <c r="F299" s="217"/>
      <c r="G299" s="217"/>
      <c r="H299" s="217"/>
      <c r="I299" s="217"/>
      <c r="J299" s="217"/>
      <c r="K299" s="217"/>
      <c r="L299" s="217"/>
      <c r="M299" s="217"/>
      <c r="N299" s="217"/>
      <c r="O299" s="217"/>
      <c r="P299" s="217"/>
      <c r="Q299" s="217"/>
      <c r="R299" s="217"/>
      <c r="S299" s="217"/>
      <c r="T299" s="217"/>
      <c r="U299" s="217"/>
      <c r="V299" s="217"/>
      <c r="W299" s="217"/>
      <c r="X299" s="217"/>
      <c r="Y299" s="217"/>
      <c r="Z299" s="217"/>
      <c r="AA299" s="217"/>
      <c r="AB299" s="217"/>
      <c r="AC299" s="217"/>
    </row>
    <row r="300" spans="4:29" ht="15" customHeight="1" x14ac:dyDescent="0.3">
      <c r="D300" s="217"/>
      <c r="E300" s="217"/>
      <c r="F300" s="217"/>
      <c r="G300" s="217"/>
      <c r="H300" s="217"/>
      <c r="I300" s="217"/>
      <c r="J300" s="217"/>
      <c r="K300" s="217"/>
      <c r="L300" s="217"/>
      <c r="M300" s="217"/>
      <c r="N300" s="217"/>
      <c r="O300" s="217"/>
      <c r="P300" s="217"/>
      <c r="Q300" s="217"/>
      <c r="R300" s="217"/>
      <c r="S300" s="217"/>
      <c r="T300" s="217"/>
      <c r="U300" s="217"/>
      <c r="V300" s="217"/>
      <c r="W300" s="217"/>
      <c r="X300" s="217"/>
      <c r="Y300" s="217"/>
      <c r="Z300" s="217"/>
      <c r="AA300" s="217"/>
      <c r="AB300" s="217"/>
      <c r="AC300" s="217"/>
    </row>
    <row r="301" spans="4:29" ht="15" customHeight="1" x14ac:dyDescent="0.3">
      <c r="D301" s="217"/>
      <c r="E301" s="217"/>
      <c r="F301" s="217"/>
      <c r="G301" s="217"/>
      <c r="H301" s="217"/>
      <c r="I301" s="217"/>
      <c r="J301" s="217"/>
      <c r="K301" s="217"/>
      <c r="L301" s="217"/>
      <c r="M301" s="217"/>
      <c r="N301" s="217"/>
      <c r="O301" s="217"/>
      <c r="P301" s="217"/>
      <c r="Q301" s="217"/>
      <c r="R301" s="217"/>
      <c r="S301" s="217"/>
      <c r="T301" s="217"/>
      <c r="U301" s="217"/>
      <c r="V301" s="217"/>
      <c r="W301" s="217"/>
      <c r="X301" s="217"/>
      <c r="Y301" s="217"/>
      <c r="Z301" s="217"/>
      <c r="AA301" s="217"/>
      <c r="AB301" s="217"/>
      <c r="AC301" s="217"/>
    </row>
    <row r="302" spans="4:29" ht="15" customHeight="1" x14ac:dyDescent="0.3">
      <c r="D302" s="217"/>
      <c r="E302" s="217"/>
      <c r="F302" s="217"/>
      <c r="G302" s="217"/>
      <c r="H302" s="217"/>
      <c r="I302" s="217"/>
      <c r="J302" s="217"/>
      <c r="K302" s="217"/>
      <c r="L302" s="217"/>
      <c r="M302" s="217"/>
      <c r="N302" s="217"/>
      <c r="O302" s="217"/>
      <c r="P302" s="217"/>
      <c r="Q302" s="217"/>
      <c r="R302" s="217"/>
      <c r="S302" s="217"/>
      <c r="T302" s="217"/>
      <c r="U302" s="217"/>
      <c r="V302" s="217"/>
      <c r="W302" s="217"/>
      <c r="X302" s="217"/>
      <c r="Y302" s="217"/>
      <c r="Z302" s="217"/>
      <c r="AA302" s="217"/>
      <c r="AB302" s="217"/>
      <c r="AC302" s="217"/>
    </row>
    <row r="303" spans="4:29" ht="15" customHeight="1" x14ac:dyDescent="0.3">
      <c r="D303" s="217"/>
      <c r="E303" s="217"/>
      <c r="F303" s="217"/>
      <c r="G303" s="217"/>
      <c r="H303" s="217"/>
      <c r="I303" s="217"/>
      <c r="J303" s="217"/>
      <c r="K303" s="217"/>
      <c r="L303" s="217"/>
      <c r="M303" s="217"/>
      <c r="N303" s="217"/>
      <c r="O303" s="217"/>
      <c r="P303" s="217"/>
      <c r="Q303" s="217"/>
      <c r="R303" s="217"/>
      <c r="S303" s="217"/>
      <c r="T303" s="217"/>
      <c r="U303" s="217"/>
      <c r="V303" s="217"/>
      <c r="W303" s="217"/>
      <c r="X303" s="217"/>
      <c r="Y303" s="217"/>
      <c r="Z303" s="217"/>
      <c r="AA303" s="217"/>
      <c r="AB303" s="217"/>
      <c r="AC303" s="217"/>
    </row>
    <row r="304" spans="4:29" ht="15" customHeight="1" x14ac:dyDescent="0.3">
      <c r="D304" s="217"/>
      <c r="E304" s="217"/>
      <c r="F304" s="217"/>
      <c r="G304" s="217"/>
      <c r="H304" s="217"/>
      <c r="I304" s="217"/>
      <c r="J304" s="217"/>
      <c r="K304" s="217"/>
      <c r="L304" s="217"/>
      <c r="M304" s="217"/>
      <c r="N304" s="217"/>
      <c r="O304" s="217"/>
      <c r="P304" s="217"/>
      <c r="Q304" s="217"/>
      <c r="R304" s="217"/>
      <c r="S304" s="217"/>
      <c r="T304" s="217"/>
      <c r="U304" s="217"/>
      <c r="V304" s="217"/>
      <c r="W304" s="217"/>
      <c r="X304" s="217"/>
      <c r="Y304" s="217"/>
      <c r="Z304" s="217"/>
      <c r="AA304" s="217"/>
      <c r="AB304" s="217"/>
      <c r="AC304" s="217"/>
    </row>
    <row r="305" spans="4:29" ht="15" customHeight="1" x14ac:dyDescent="0.3">
      <c r="D305" s="217"/>
      <c r="E305" s="217"/>
      <c r="F305" s="217"/>
      <c r="G305" s="217"/>
      <c r="H305" s="217"/>
      <c r="I305" s="217"/>
      <c r="J305" s="217"/>
      <c r="K305" s="217"/>
      <c r="L305" s="217"/>
      <c r="M305" s="217"/>
      <c r="N305" s="217"/>
      <c r="O305" s="217"/>
      <c r="P305" s="217"/>
      <c r="Q305" s="217"/>
      <c r="R305" s="217"/>
      <c r="S305" s="217"/>
      <c r="T305" s="217"/>
      <c r="U305" s="217"/>
      <c r="V305" s="217"/>
      <c r="W305" s="217"/>
      <c r="X305" s="217"/>
      <c r="Y305" s="217"/>
      <c r="Z305" s="217"/>
      <c r="AA305" s="217"/>
      <c r="AB305" s="217"/>
      <c r="AC305" s="217"/>
    </row>
    <row r="306" spans="4:29" ht="15" customHeight="1" x14ac:dyDescent="0.3">
      <c r="D306" s="217"/>
      <c r="E306" s="217"/>
      <c r="F306" s="217"/>
      <c r="G306" s="217"/>
      <c r="H306" s="217"/>
      <c r="I306" s="217"/>
      <c r="J306" s="217"/>
      <c r="K306" s="217"/>
      <c r="L306" s="217"/>
      <c r="M306" s="217"/>
      <c r="N306" s="217"/>
      <c r="O306" s="217"/>
      <c r="P306" s="217"/>
      <c r="Q306" s="217"/>
      <c r="R306" s="217"/>
      <c r="S306" s="217"/>
      <c r="T306" s="217"/>
      <c r="U306" s="217"/>
      <c r="V306" s="217"/>
      <c r="W306" s="217"/>
      <c r="X306" s="217"/>
      <c r="Y306" s="217"/>
      <c r="Z306" s="217"/>
      <c r="AA306" s="217"/>
      <c r="AB306" s="217"/>
      <c r="AC306" s="217"/>
    </row>
    <row r="307" spans="4:29" ht="15" customHeight="1" x14ac:dyDescent="0.3">
      <c r="D307" s="217"/>
      <c r="E307" s="217"/>
      <c r="F307" s="217"/>
      <c r="G307" s="217"/>
      <c r="H307" s="217"/>
      <c r="I307" s="217"/>
      <c r="J307" s="217"/>
      <c r="K307" s="217"/>
      <c r="L307" s="217"/>
      <c r="M307" s="217"/>
      <c r="N307" s="217"/>
      <c r="O307" s="217"/>
      <c r="P307" s="217"/>
      <c r="Q307" s="217"/>
      <c r="R307" s="217"/>
      <c r="S307" s="217"/>
      <c r="T307" s="217"/>
      <c r="U307" s="217"/>
      <c r="V307" s="217"/>
      <c r="W307" s="217"/>
      <c r="X307" s="217"/>
      <c r="Y307" s="217"/>
      <c r="Z307" s="217"/>
      <c r="AA307" s="217"/>
      <c r="AB307" s="217"/>
      <c r="AC307" s="217"/>
    </row>
    <row r="308" spans="4:29" ht="15" customHeight="1" x14ac:dyDescent="0.3">
      <c r="D308" s="217"/>
      <c r="E308" s="217"/>
      <c r="F308" s="217"/>
      <c r="G308" s="217"/>
      <c r="H308" s="217"/>
      <c r="I308" s="217"/>
      <c r="J308" s="217"/>
      <c r="K308" s="217"/>
      <c r="L308" s="217"/>
      <c r="M308" s="217"/>
      <c r="N308" s="217"/>
      <c r="O308" s="217"/>
      <c r="P308" s="217"/>
      <c r="Q308" s="217"/>
      <c r="R308" s="217"/>
      <c r="S308" s="217"/>
      <c r="T308" s="217"/>
      <c r="U308" s="217"/>
      <c r="V308" s="217"/>
      <c r="W308" s="217"/>
      <c r="X308" s="217"/>
      <c r="Y308" s="217"/>
      <c r="Z308" s="217"/>
      <c r="AA308" s="217"/>
      <c r="AB308" s="217"/>
      <c r="AC308" s="217"/>
    </row>
    <row r="309" spans="4:29" ht="15" customHeight="1" x14ac:dyDescent="0.3">
      <c r="D309" s="217"/>
      <c r="E309" s="217"/>
      <c r="F309" s="217"/>
      <c r="G309" s="217"/>
      <c r="H309" s="217"/>
      <c r="I309" s="217"/>
      <c r="J309" s="217"/>
      <c r="K309" s="217"/>
      <c r="L309" s="217"/>
      <c r="M309" s="217"/>
      <c r="N309" s="217"/>
      <c r="O309" s="217"/>
      <c r="P309" s="217"/>
      <c r="Q309" s="217"/>
      <c r="R309" s="217"/>
      <c r="S309" s="217"/>
      <c r="T309" s="217"/>
      <c r="U309" s="217"/>
      <c r="V309" s="217"/>
      <c r="W309" s="217"/>
      <c r="X309" s="217"/>
      <c r="Y309" s="217"/>
      <c r="Z309" s="217"/>
      <c r="AA309" s="217"/>
      <c r="AB309" s="217"/>
      <c r="AC309" s="217"/>
    </row>
    <row r="310" spans="4:29" ht="15" customHeight="1" x14ac:dyDescent="0.3">
      <c r="D310" s="217"/>
      <c r="E310" s="217"/>
      <c r="F310" s="217"/>
      <c r="G310" s="217"/>
      <c r="H310" s="217"/>
      <c r="I310" s="217"/>
      <c r="J310" s="217"/>
      <c r="K310" s="217"/>
      <c r="L310" s="217"/>
      <c r="M310" s="217"/>
      <c r="N310" s="217"/>
      <c r="O310" s="217"/>
      <c r="P310" s="217"/>
      <c r="Q310" s="217"/>
      <c r="R310" s="217"/>
      <c r="S310" s="217"/>
      <c r="T310" s="217"/>
      <c r="U310" s="217"/>
      <c r="V310" s="217"/>
      <c r="W310" s="217"/>
      <c r="X310" s="217"/>
      <c r="Y310" s="217"/>
      <c r="Z310" s="217"/>
      <c r="AA310" s="217"/>
      <c r="AB310" s="217"/>
      <c r="AC310" s="217"/>
    </row>
    <row r="311" spans="4:29" ht="15" customHeight="1" x14ac:dyDescent="0.3">
      <c r="D311" s="217"/>
      <c r="E311" s="217"/>
      <c r="F311" s="217"/>
      <c r="G311" s="217"/>
      <c r="H311" s="217"/>
      <c r="I311" s="217"/>
      <c r="J311" s="217"/>
      <c r="K311" s="217"/>
      <c r="L311" s="217"/>
      <c r="M311" s="217"/>
      <c r="N311" s="217"/>
      <c r="O311" s="217"/>
      <c r="P311" s="217"/>
      <c r="Q311" s="217"/>
      <c r="R311" s="217"/>
      <c r="S311" s="217"/>
      <c r="T311" s="217"/>
      <c r="U311" s="217"/>
      <c r="V311" s="217"/>
      <c r="W311" s="217"/>
      <c r="X311" s="217"/>
      <c r="Y311" s="217"/>
      <c r="Z311" s="217"/>
      <c r="AA311" s="217"/>
      <c r="AB311" s="217"/>
      <c r="AC311" s="217"/>
    </row>
    <row r="312" spans="4:29" ht="15" customHeight="1" x14ac:dyDescent="0.3">
      <c r="D312" s="217"/>
      <c r="E312" s="217"/>
      <c r="F312" s="217"/>
      <c r="G312" s="217"/>
      <c r="H312" s="217"/>
      <c r="I312" s="217"/>
      <c r="J312" s="217"/>
      <c r="K312" s="217"/>
      <c r="L312" s="217"/>
      <c r="M312" s="217"/>
      <c r="N312" s="217"/>
      <c r="O312" s="217"/>
      <c r="P312" s="217"/>
      <c r="Q312" s="217"/>
      <c r="R312" s="217"/>
      <c r="S312" s="217"/>
      <c r="T312" s="217"/>
      <c r="U312" s="217"/>
      <c r="V312" s="217"/>
      <c r="W312" s="217"/>
      <c r="X312" s="217"/>
      <c r="Y312" s="217"/>
      <c r="Z312" s="217"/>
      <c r="AA312" s="217"/>
      <c r="AB312" s="217"/>
      <c r="AC312" s="217"/>
    </row>
    <row r="313" spans="4:29" ht="15" customHeight="1" x14ac:dyDescent="0.3">
      <c r="D313" s="217"/>
      <c r="E313" s="217"/>
      <c r="F313" s="217"/>
      <c r="G313" s="217"/>
      <c r="H313" s="217"/>
      <c r="I313" s="217"/>
      <c r="J313" s="217"/>
      <c r="K313" s="217"/>
      <c r="L313" s="217"/>
      <c r="M313" s="217"/>
      <c r="N313" s="217"/>
      <c r="O313" s="217"/>
      <c r="P313" s="217"/>
      <c r="Q313" s="217"/>
      <c r="R313" s="217"/>
      <c r="S313" s="217"/>
      <c r="T313" s="217"/>
      <c r="U313" s="217"/>
      <c r="V313" s="217"/>
      <c r="W313" s="217"/>
      <c r="X313" s="217"/>
      <c r="Y313" s="217"/>
      <c r="Z313" s="217"/>
      <c r="AA313" s="217"/>
      <c r="AB313" s="217"/>
      <c r="AC313" s="217"/>
    </row>
    <row r="314" spans="4:29" ht="15" customHeight="1" x14ac:dyDescent="0.3">
      <c r="D314" s="217"/>
      <c r="E314" s="217"/>
      <c r="F314" s="217"/>
      <c r="G314" s="217"/>
      <c r="H314" s="217"/>
      <c r="I314" s="217"/>
      <c r="J314" s="217"/>
      <c r="K314" s="217"/>
      <c r="L314" s="217"/>
      <c r="M314" s="217"/>
      <c r="N314" s="217"/>
      <c r="O314" s="217"/>
      <c r="P314" s="217"/>
      <c r="Q314" s="217"/>
      <c r="R314" s="217"/>
      <c r="S314" s="217"/>
      <c r="T314" s="217"/>
      <c r="U314" s="217"/>
      <c r="V314" s="217"/>
      <c r="W314" s="217"/>
      <c r="X314" s="217"/>
      <c r="Y314" s="217"/>
      <c r="Z314" s="217"/>
      <c r="AA314" s="217"/>
      <c r="AB314" s="217"/>
      <c r="AC314" s="217"/>
    </row>
    <row r="315" spans="4:29" ht="15" customHeight="1" x14ac:dyDescent="0.3">
      <c r="D315" s="217"/>
      <c r="E315" s="217"/>
      <c r="F315" s="217"/>
      <c r="G315" s="217"/>
      <c r="H315" s="217"/>
      <c r="I315" s="217"/>
      <c r="J315" s="217"/>
      <c r="K315" s="217"/>
      <c r="L315" s="217"/>
      <c r="M315" s="217"/>
      <c r="N315" s="217"/>
      <c r="O315" s="217"/>
      <c r="P315" s="217"/>
      <c r="Q315" s="217"/>
      <c r="R315" s="217"/>
      <c r="S315" s="217"/>
      <c r="T315" s="217"/>
      <c r="U315" s="217"/>
      <c r="V315" s="217"/>
      <c r="W315" s="217"/>
      <c r="X315" s="217"/>
      <c r="Y315" s="217"/>
      <c r="Z315" s="217"/>
      <c r="AA315" s="217"/>
      <c r="AB315" s="217"/>
      <c r="AC315" s="217"/>
    </row>
    <row r="316" spans="4:29" ht="15" customHeight="1" x14ac:dyDescent="0.3">
      <c r="D316" s="217"/>
      <c r="E316" s="217"/>
      <c r="F316" s="217"/>
      <c r="G316" s="217"/>
      <c r="H316" s="217"/>
      <c r="I316" s="217"/>
      <c r="J316" s="217"/>
      <c r="K316" s="217"/>
      <c r="L316" s="217"/>
      <c r="M316" s="217"/>
      <c r="N316" s="217"/>
      <c r="O316" s="217"/>
      <c r="P316" s="217"/>
      <c r="Q316" s="217"/>
      <c r="R316" s="217"/>
      <c r="S316" s="217"/>
      <c r="T316" s="217"/>
      <c r="U316" s="217"/>
      <c r="V316" s="217"/>
      <c r="W316" s="217"/>
      <c r="X316" s="217"/>
      <c r="Y316" s="217"/>
      <c r="Z316" s="217"/>
      <c r="AA316" s="217"/>
      <c r="AB316" s="217"/>
      <c r="AC316" s="217"/>
    </row>
    <row r="317" spans="4:29" ht="15" customHeight="1" x14ac:dyDescent="0.3">
      <c r="D317" s="217"/>
      <c r="E317" s="217"/>
      <c r="F317" s="217"/>
      <c r="G317" s="217"/>
      <c r="H317" s="217"/>
      <c r="I317" s="217"/>
      <c r="J317" s="217"/>
      <c r="K317" s="217"/>
      <c r="L317" s="217"/>
      <c r="M317" s="217"/>
      <c r="N317" s="217"/>
      <c r="O317" s="217"/>
      <c r="P317" s="217"/>
      <c r="Q317" s="217"/>
      <c r="R317" s="217"/>
      <c r="S317" s="217"/>
      <c r="T317" s="217"/>
      <c r="U317" s="217"/>
      <c r="V317" s="217"/>
      <c r="W317" s="217"/>
      <c r="X317" s="217"/>
      <c r="Y317" s="217"/>
      <c r="Z317" s="217"/>
      <c r="AA317" s="217"/>
      <c r="AB317" s="217"/>
      <c r="AC317" s="217"/>
    </row>
    <row r="318" spans="4:29" ht="15" customHeight="1" x14ac:dyDescent="0.3">
      <c r="D318" s="217"/>
      <c r="E318" s="217"/>
      <c r="F318" s="217"/>
      <c r="G318" s="217"/>
      <c r="H318" s="217"/>
      <c r="I318" s="217"/>
      <c r="J318" s="217"/>
      <c r="K318" s="217"/>
      <c r="L318" s="217"/>
      <c r="M318" s="217"/>
      <c r="N318" s="217"/>
      <c r="O318" s="217"/>
      <c r="P318" s="217"/>
      <c r="Q318" s="217"/>
      <c r="R318" s="217"/>
      <c r="S318" s="217"/>
      <c r="T318" s="217"/>
      <c r="U318" s="217"/>
      <c r="V318" s="217"/>
      <c r="W318" s="217"/>
      <c r="X318" s="217"/>
      <c r="Y318" s="217"/>
      <c r="Z318" s="217"/>
      <c r="AA318" s="217"/>
      <c r="AB318" s="217"/>
      <c r="AC318" s="217"/>
    </row>
    <row r="319" spans="4:29" ht="15" customHeight="1" x14ac:dyDescent="0.3">
      <c r="D319" s="217"/>
      <c r="E319" s="217"/>
      <c r="F319" s="217"/>
      <c r="G319" s="217"/>
      <c r="H319" s="217"/>
      <c r="I319" s="217"/>
      <c r="J319" s="217"/>
      <c r="K319" s="217"/>
      <c r="L319" s="217"/>
      <c r="M319" s="217"/>
      <c r="N319" s="217"/>
      <c r="O319" s="217"/>
      <c r="P319" s="217"/>
      <c r="Q319" s="217"/>
      <c r="R319" s="217"/>
      <c r="S319" s="217"/>
      <c r="T319" s="217"/>
      <c r="U319" s="217"/>
      <c r="V319" s="217"/>
      <c r="W319" s="217"/>
      <c r="X319" s="217"/>
      <c r="Y319" s="217"/>
      <c r="Z319" s="217"/>
      <c r="AA319" s="217"/>
      <c r="AB319" s="217"/>
      <c r="AC319" s="217"/>
    </row>
    <row r="320" spans="4:29" ht="15" customHeight="1" x14ac:dyDescent="0.3">
      <c r="D320" s="217"/>
      <c r="E320" s="217"/>
      <c r="F320" s="217"/>
      <c r="G320" s="217"/>
      <c r="H320" s="217"/>
      <c r="I320" s="217"/>
      <c r="J320" s="217"/>
      <c r="K320" s="217"/>
      <c r="L320" s="217"/>
      <c r="M320" s="217"/>
      <c r="N320" s="217"/>
      <c r="O320" s="217"/>
      <c r="P320" s="217"/>
      <c r="Q320" s="217"/>
      <c r="R320" s="217"/>
      <c r="S320" s="217"/>
      <c r="T320" s="217"/>
      <c r="U320" s="217"/>
      <c r="V320" s="217"/>
      <c r="W320" s="217"/>
      <c r="X320" s="217"/>
      <c r="Y320" s="217"/>
      <c r="Z320" s="217"/>
      <c r="AA320" s="217"/>
      <c r="AB320" s="217"/>
      <c r="AC320" s="217"/>
    </row>
    <row r="321" spans="4:29" ht="15" customHeight="1" x14ac:dyDescent="0.3">
      <c r="D321" s="217"/>
      <c r="E321" s="217"/>
      <c r="F321" s="217"/>
      <c r="G321" s="217"/>
      <c r="H321" s="217"/>
      <c r="I321" s="217"/>
      <c r="J321" s="217"/>
      <c r="K321" s="217"/>
      <c r="L321" s="217"/>
      <c r="M321" s="217"/>
      <c r="N321" s="217"/>
      <c r="O321" s="217"/>
      <c r="P321" s="217"/>
      <c r="Q321" s="217"/>
      <c r="R321" s="217"/>
      <c r="S321" s="217"/>
      <c r="T321" s="217"/>
      <c r="U321" s="217"/>
      <c r="V321" s="217"/>
      <c r="W321" s="217"/>
      <c r="X321" s="217"/>
      <c r="Y321" s="217"/>
      <c r="Z321" s="217"/>
      <c r="AA321" s="217"/>
      <c r="AB321" s="217"/>
      <c r="AC321" s="217"/>
    </row>
    <row r="322" spans="4:29" ht="15" customHeight="1" x14ac:dyDescent="0.3">
      <c r="D322" s="217"/>
      <c r="E322" s="217"/>
      <c r="F322" s="217"/>
      <c r="G322" s="217"/>
      <c r="H322" s="217"/>
      <c r="I322" s="217"/>
      <c r="J322" s="217"/>
      <c r="K322" s="217"/>
      <c r="L322" s="217"/>
      <c r="M322" s="217"/>
      <c r="N322" s="217"/>
      <c r="O322" s="217"/>
      <c r="P322" s="217"/>
      <c r="Q322" s="217"/>
      <c r="R322" s="217"/>
      <c r="S322" s="217"/>
      <c r="T322" s="217"/>
      <c r="U322" s="217"/>
      <c r="V322" s="217"/>
      <c r="W322" s="217"/>
      <c r="X322" s="217"/>
      <c r="Y322" s="217"/>
      <c r="Z322" s="217"/>
      <c r="AA322" s="217"/>
      <c r="AB322" s="217"/>
      <c r="AC322" s="217"/>
    </row>
    <row r="323" spans="4:29" ht="15" customHeight="1" x14ac:dyDescent="0.3">
      <c r="D323" s="217"/>
      <c r="E323" s="217"/>
      <c r="F323" s="217"/>
      <c r="G323" s="217"/>
      <c r="H323" s="217"/>
      <c r="I323" s="217"/>
      <c r="J323" s="217"/>
      <c r="K323" s="217"/>
      <c r="L323" s="217"/>
      <c r="M323" s="217"/>
      <c r="N323" s="217"/>
      <c r="O323" s="217"/>
      <c r="P323" s="217"/>
      <c r="Q323" s="217"/>
      <c r="R323" s="217"/>
      <c r="S323" s="217"/>
      <c r="T323" s="217"/>
      <c r="U323" s="217"/>
      <c r="V323" s="217"/>
      <c r="W323" s="217"/>
      <c r="X323" s="217"/>
      <c r="Y323" s="217"/>
      <c r="Z323" s="217"/>
      <c r="AA323" s="217"/>
      <c r="AB323" s="217"/>
      <c r="AC323" s="217"/>
    </row>
    <row r="324" spans="4:29" ht="15" customHeight="1" x14ac:dyDescent="0.3">
      <c r="D324" s="217"/>
      <c r="E324" s="217"/>
      <c r="F324" s="217"/>
      <c r="G324" s="217"/>
      <c r="H324" s="217"/>
      <c r="I324" s="217"/>
      <c r="J324" s="217"/>
      <c r="K324" s="217"/>
      <c r="L324" s="217"/>
      <c r="M324" s="217"/>
      <c r="N324" s="217"/>
      <c r="O324" s="217"/>
      <c r="P324" s="217"/>
      <c r="Q324" s="217"/>
      <c r="R324" s="217"/>
      <c r="S324" s="217"/>
      <c r="T324" s="217"/>
      <c r="U324" s="217"/>
      <c r="V324" s="217"/>
      <c r="W324" s="217"/>
      <c r="X324" s="217"/>
      <c r="Y324" s="217"/>
      <c r="Z324" s="217"/>
      <c r="AA324" s="217"/>
      <c r="AB324" s="217"/>
      <c r="AC324" s="217"/>
    </row>
    <row r="325" spans="4:29" ht="15" customHeight="1" x14ac:dyDescent="0.3">
      <c r="D325" s="217"/>
      <c r="E325" s="217"/>
      <c r="F325" s="217"/>
      <c r="G325" s="217"/>
      <c r="H325" s="217"/>
      <c r="I325" s="217"/>
      <c r="J325" s="217"/>
      <c r="K325" s="217"/>
      <c r="L325" s="217"/>
      <c r="M325" s="217"/>
      <c r="N325" s="217"/>
      <c r="O325" s="217"/>
      <c r="P325" s="217"/>
      <c r="Q325" s="217"/>
      <c r="R325" s="217"/>
      <c r="S325" s="217"/>
      <c r="T325" s="217"/>
      <c r="U325" s="217"/>
      <c r="V325" s="217"/>
      <c r="W325" s="217"/>
      <c r="X325" s="217"/>
      <c r="Y325" s="217"/>
      <c r="Z325" s="217"/>
      <c r="AA325" s="217"/>
      <c r="AB325" s="217"/>
      <c r="AC325" s="217"/>
    </row>
    <row r="326" spans="4:29" ht="15" customHeight="1" x14ac:dyDescent="0.3">
      <c r="D326" s="217"/>
      <c r="E326" s="217"/>
      <c r="F326" s="217"/>
      <c r="G326" s="217"/>
      <c r="H326" s="217"/>
      <c r="I326" s="217"/>
      <c r="J326" s="217"/>
      <c r="K326" s="217"/>
      <c r="L326" s="217"/>
      <c r="M326" s="217"/>
      <c r="N326" s="217"/>
      <c r="O326" s="217"/>
      <c r="P326" s="217"/>
      <c r="Q326" s="217"/>
      <c r="R326" s="217"/>
      <c r="S326" s="217"/>
      <c r="T326" s="217"/>
      <c r="U326" s="217"/>
      <c r="V326" s="217"/>
      <c r="W326" s="217"/>
      <c r="X326" s="217"/>
      <c r="Y326" s="217"/>
      <c r="Z326" s="217"/>
      <c r="AA326" s="217"/>
      <c r="AB326" s="217"/>
      <c r="AC326" s="217"/>
    </row>
    <row r="327" spans="4:29" ht="15" customHeight="1" x14ac:dyDescent="0.3">
      <c r="D327" s="217"/>
      <c r="E327" s="217"/>
      <c r="F327" s="217"/>
      <c r="G327" s="217"/>
      <c r="H327" s="217"/>
      <c r="I327" s="217"/>
      <c r="J327" s="217"/>
      <c r="K327" s="217"/>
      <c r="L327" s="217"/>
      <c r="M327" s="217"/>
      <c r="N327" s="217"/>
      <c r="O327" s="217"/>
      <c r="P327" s="217"/>
      <c r="Q327" s="217"/>
      <c r="R327" s="217"/>
      <c r="S327" s="217"/>
      <c r="T327" s="217"/>
      <c r="U327" s="217"/>
      <c r="V327" s="217"/>
      <c r="W327" s="217"/>
      <c r="X327" s="217"/>
      <c r="Y327" s="217"/>
      <c r="Z327" s="217"/>
      <c r="AA327" s="217"/>
      <c r="AB327" s="217"/>
      <c r="AC327" s="217"/>
    </row>
    <row r="328" spans="4:29" ht="15" customHeight="1" x14ac:dyDescent="0.3">
      <c r="D328" s="217"/>
      <c r="E328" s="217"/>
      <c r="F328" s="217"/>
      <c r="G328" s="217"/>
      <c r="H328" s="217"/>
      <c r="I328" s="217"/>
      <c r="J328" s="217"/>
      <c r="K328" s="217"/>
      <c r="L328" s="217"/>
      <c r="M328" s="217"/>
      <c r="N328" s="217"/>
      <c r="O328" s="217"/>
      <c r="P328" s="217"/>
      <c r="Q328" s="217"/>
      <c r="R328" s="217"/>
      <c r="S328" s="217"/>
      <c r="T328" s="217"/>
      <c r="U328" s="217"/>
      <c r="V328" s="217"/>
      <c r="W328" s="217"/>
      <c r="X328" s="217"/>
      <c r="Y328" s="217"/>
      <c r="Z328" s="217"/>
      <c r="AA328" s="217"/>
      <c r="AB328" s="217"/>
      <c r="AC328" s="217"/>
    </row>
    <row r="329" spans="4:29" ht="15" customHeight="1" x14ac:dyDescent="0.3">
      <c r="D329" s="217"/>
      <c r="E329" s="217"/>
      <c r="F329" s="217"/>
      <c r="G329" s="217"/>
      <c r="H329" s="217"/>
      <c r="I329" s="217"/>
      <c r="J329" s="217"/>
      <c r="K329" s="217"/>
      <c r="L329" s="217"/>
      <c r="M329" s="217"/>
      <c r="N329" s="217"/>
      <c r="O329" s="217"/>
      <c r="P329" s="217"/>
      <c r="Q329" s="217"/>
      <c r="R329" s="217"/>
      <c r="S329" s="217"/>
      <c r="T329" s="217"/>
      <c r="U329" s="217"/>
      <c r="V329" s="217"/>
      <c r="W329" s="217"/>
      <c r="X329" s="217"/>
      <c r="Y329" s="217"/>
      <c r="Z329" s="217"/>
      <c r="AA329" s="217"/>
      <c r="AB329" s="217"/>
      <c r="AC329" s="217"/>
    </row>
    <row r="330" spans="4:29" ht="15" customHeight="1" x14ac:dyDescent="0.3">
      <c r="D330" s="217"/>
      <c r="E330" s="217"/>
      <c r="F330" s="217"/>
      <c r="G330" s="217"/>
      <c r="H330" s="217"/>
      <c r="I330" s="217"/>
      <c r="J330" s="217"/>
      <c r="K330" s="217"/>
      <c r="L330" s="217"/>
      <c r="M330" s="217"/>
      <c r="N330" s="217"/>
      <c r="O330" s="217"/>
      <c r="P330" s="217"/>
      <c r="Q330" s="217"/>
      <c r="R330" s="217"/>
      <c r="S330" s="217"/>
      <c r="T330" s="217"/>
      <c r="U330" s="217"/>
      <c r="V330" s="217"/>
      <c r="W330" s="217"/>
      <c r="X330" s="217"/>
      <c r="Y330" s="217"/>
      <c r="Z330" s="217"/>
      <c r="AA330" s="217"/>
      <c r="AB330" s="217"/>
      <c r="AC330" s="217"/>
    </row>
    <row r="331" spans="4:29" ht="15" customHeight="1" x14ac:dyDescent="0.3">
      <c r="D331" s="217"/>
      <c r="E331" s="217"/>
      <c r="F331" s="217"/>
      <c r="G331" s="217"/>
      <c r="H331" s="217"/>
      <c r="I331" s="217"/>
      <c r="J331" s="217"/>
      <c r="K331" s="217"/>
      <c r="L331" s="217"/>
      <c r="M331" s="217"/>
      <c r="N331" s="217"/>
      <c r="O331" s="217"/>
      <c r="P331" s="217"/>
      <c r="Q331" s="217"/>
      <c r="R331" s="217"/>
      <c r="S331" s="217"/>
      <c r="T331" s="217"/>
      <c r="U331" s="217"/>
      <c r="V331" s="217"/>
      <c r="W331" s="217"/>
      <c r="X331" s="217"/>
      <c r="Y331" s="217"/>
      <c r="Z331" s="217"/>
      <c r="AA331" s="217"/>
      <c r="AB331" s="217"/>
      <c r="AC331" s="217"/>
    </row>
    <row r="332" spans="4:29" ht="15" customHeight="1" x14ac:dyDescent="0.3">
      <c r="D332" s="217"/>
      <c r="E332" s="217"/>
      <c r="F332" s="217"/>
      <c r="G332" s="217"/>
      <c r="H332" s="217"/>
      <c r="I332" s="217"/>
      <c r="J332" s="217"/>
      <c r="K332" s="217"/>
      <c r="L332" s="217"/>
      <c r="M332" s="217"/>
      <c r="N332" s="217"/>
      <c r="O332" s="217"/>
      <c r="P332" s="217"/>
      <c r="Q332" s="217"/>
      <c r="R332" s="217"/>
      <c r="S332" s="217"/>
      <c r="T332" s="217"/>
      <c r="U332" s="217"/>
      <c r="V332" s="217"/>
      <c r="W332" s="217"/>
      <c r="X332" s="217"/>
      <c r="Y332" s="217"/>
      <c r="Z332" s="217"/>
      <c r="AA332" s="217"/>
      <c r="AB332" s="217"/>
      <c r="AC332" s="217"/>
    </row>
    <row r="333" spans="4:29" ht="15" customHeight="1" x14ac:dyDescent="0.3">
      <c r="D333" s="217"/>
      <c r="E333" s="217"/>
      <c r="F333" s="217"/>
      <c r="G333" s="217"/>
      <c r="H333" s="217"/>
      <c r="I333" s="217"/>
      <c r="J333" s="217"/>
      <c r="K333" s="217"/>
      <c r="L333" s="217"/>
      <c r="M333" s="217"/>
      <c r="N333" s="217"/>
      <c r="O333" s="217"/>
      <c r="P333" s="217"/>
      <c r="Q333" s="217"/>
      <c r="R333" s="217"/>
      <c r="S333" s="217"/>
      <c r="T333" s="217"/>
      <c r="U333" s="217"/>
      <c r="V333" s="217"/>
      <c r="W333" s="217"/>
      <c r="X333" s="217"/>
      <c r="Y333" s="217"/>
      <c r="Z333" s="217"/>
      <c r="AA333" s="217"/>
      <c r="AB333" s="217"/>
      <c r="AC333" s="217"/>
    </row>
    <row r="334" spans="4:29" ht="15" customHeight="1" x14ac:dyDescent="0.3">
      <c r="D334" s="217"/>
      <c r="E334" s="217"/>
      <c r="F334" s="217"/>
      <c r="G334" s="217"/>
      <c r="H334" s="217"/>
      <c r="I334" s="217"/>
      <c r="J334" s="217"/>
      <c r="K334" s="217"/>
      <c r="L334" s="217"/>
      <c r="M334" s="217"/>
      <c r="N334" s="217"/>
      <c r="O334" s="217"/>
      <c r="P334" s="217"/>
      <c r="Q334" s="217"/>
      <c r="R334" s="217"/>
      <c r="S334" s="217"/>
      <c r="T334" s="217"/>
      <c r="U334" s="217"/>
      <c r="V334" s="217"/>
      <c r="W334" s="217"/>
      <c r="X334" s="217"/>
      <c r="Y334" s="217"/>
      <c r="Z334" s="217"/>
      <c r="AA334" s="217"/>
      <c r="AB334" s="217"/>
      <c r="AC334" s="217"/>
    </row>
    <row r="335" spans="4:29" ht="15" customHeight="1" x14ac:dyDescent="0.3">
      <c r="D335" s="217"/>
      <c r="E335" s="217"/>
      <c r="F335" s="217"/>
      <c r="G335" s="217"/>
      <c r="H335" s="217"/>
      <c r="I335" s="217"/>
      <c r="J335" s="217"/>
      <c r="K335" s="217"/>
      <c r="L335" s="217"/>
      <c r="M335" s="217"/>
      <c r="N335" s="217"/>
      <c r="O335" s="217"/>
      <c r="P335" s="217"/>
      <c r="Q335" s="217"/>
      <c r="R335" s="217"/>
      <c r="S335" s="217"/>
      <c r="T335" s="217"/>
      <c r="U335" s="217"/>
      <c r="V335" s="217"/>
      <c r="W335" s="217"/>
      <c r="X335" s="217"/>
      <c r="Y335" s="217"/>
      <c r="Z335" s="217"/>
      <c r="AA335" s="217"/>
      <c r="AB335" s="217"/>
      <c r="AC335" s="217"/>
    </row>
    <row r="336" spans="4:29" ht="15" customHeight="1" x14ac:dyDescent="0.3">
      <c r="D336" s="217"/>
      <c r="E336" s="217"/>
      <c r="F336" s="217"/>
      <c r="G336" s="217"/>
      <c r="H336" s="217"/>
      <c r="I336" s="217"/>
      <c r="J336" s="217"/>
      <c r="K336" s="217"/>
      <c r="L336" s="217"/>
      <c r="M336" s="217"/>
      <c r="N336" s="217"/>
      <c r="O336" s="217"/>
      <c r="P336" s="217"/>
      <c r="Q336" s="217"/>
      <c r="R336" s="217"/>
      <c r="S336" s="217"/>
      <c r="T336" s="217"/>
      <c r="U336" s="217"/>
      <c r="V336" s="217"/>
      <c r="W336" s="217"/>
      <c r="X336" s="217"/>
      <c r="Y336" s="217"/>
      <c r="Z336" s="217"/>
      <c r="AA336" s="217"/>
      <c r="AB336" s="217"/>
      <c r="AC336" s="217"/>
    </row>
    <row r="337" spans="4:29" ht="15" customHeight="1" x14ac:dyDescent="0.3">
      <c r="D337" s="217"/>
      <c r="E337" s="217"/>
      <c r="F337" s="217"/>
      <c r="G337" s="217"/>
      <c r="H337" s="217"/>
      <c r="I337" s="217"/>
      <c r="J337" s="217"/>
      <c r="K337" s="217"/>
      <c r="L337" s="217"/>
      <c r="M337" s="217"/>
      <c r="N337" s="217"/>
      <c r="O337" s="217"/>
      <c r="P337" s="217"/>
      <c r="Q337" s="217"/>
      <c r="R337" s="217"/>
      <c r="S337" s="217"/>
      <c r="T337" s="217"/>
      <c r="U337" s="217"/>
      <c r="V337" s="217"/>
      <c r="W337" s="217"/>
      <c r="X337" s="217"/>
      <c r="Y337" s="217"/>
      <c r="Z337" s="217"/>
      <c r="AA337" s="217"/>
      <c r="AB337" s="217"/>
      <c r="AC337" s="217"/>
    </row>
    <row r="338" spans="4:29" ht="15" customHeight="1" x14ac:dyDescent="0.3">
      <c r="D338" s="217"/>
      <c r="E338" s="217"/>
      <c r="F338" s="217"/>
      <c r="G338" s="217"/>
      <c r="H338" s="217"/>
      <c r="I338" s="217"/>
      <c r="J338" s="217"/>
      <c r="K338" s="217"/>
      <c r="L338" s="217"/>
      <c r="M338" s="217"/>
      <c r="N338" s="217"/>
      <c r="O338" s="217"/>
      <c r="P338" s="217"/>
      <c r="Q338" s="217"/>
      <c r="R338" s="217"/>
      <c r="S338" s="217"/>
      <c r="T338" s="217"/>
      <c r="U338" s="217"/>
      <c r="V338" s="217"/>
      <c r="W338" s="217"/>
      <c r="X338" s="217"/>
      <c r="Y338" s="217"/>
      <c r="Z338" s="217"/>
      <c r="AA338" s="217"/>
      <c r="AB338" s="217"/>
      <c r="AC338" s="217"/>
    </row>
    <row r="339" spans="4:29" ht="15" customHeight="1" x14ac:dyDescent="0.3">
      <c r="D339" s="217"/>
      <c r="E339" s="217"/>
      <c r="F339" s="217"/>
      <c r="G339" s="217"/>
      <c r="H339" s="217"/>
      <c r="I339" s="217"/>
      <c r="J339" s="217"/>
      <c r="K339" s="217"/>
      <c r="L339" s="217"/>
      <c r="M339" s="217"/>
      <c r="N339" s="217"/>
      <c r="O339" s="217"/>
      <c r="P339" s="217"/>
      <c r="Q339" s="217"/>
      <c r="R339" s="217"/>
      <c r="S339" s="217"/>
      <c r="T339" s="217"/>
      <c r="U339" s="217"/>
      <c r="V339" s="217"/>
      <c r="W339" s="217"/>
      <c r="X339" s="217"/>
      <c r="Y339" s="217"/>
      <c r="Z339" s="217"/>
      <c r="AA339" s="217"/>
      <c r="AB339" s="217"/>
      <c r="AC339" s="217"/>
    </row>
    <row r="340" spans="4:29" ht="15" customHeight="1" x14ac:dyDescent="0.3">
      <c r="D340" s="217"/>
      <c r="E340" s="217"/>
      <c r="F340" s="217"/>
      <c r="G340" s="217"/>
      <c r="H340" s="217"/>
      <c r="I340" s="217"/>
      <c r="J340" s="217"/>
      <c r="K340" s="217"/>
      <c r="L340" s="217"/>
      <c r="M340" s="217"/>
      <c r="N340" s="217"/>
      <c r="O340" s="217"/>
      <c r="P340" s="217"/>
      <c r="Q340" s="217"/>
      <c r="R340" s="217"/>
      <c r="S340" s="217"/>
      <c r="T340" s="217"/>
      <c r="U340" s="217"/>
      <c r="V340" s="217"/>
      <c r="W340" s="217"/>
      <c r="X340" s="217"/>
      <c r="Y340" s="217"/>
      <c r="Z340" s="217"/>
      <c r="AA340" s="217"/>
      <c r="AB340" s="217"/>
      <c r="AC340" s="217"/>
    </row>
    <row r="341" spans="4:29" ht="15" customHeight="1" x14ac:dyDescent="0.3">
      <c r="D341" s="217"/>
      <c r="E341" s="217"/>
      <c r="F341" s="217"/>
      <c r="G341" s="217"/>
      <c r="H341" s="217"/>
      <c r="I341" s="217"/>
      <c r="J341" s="217"/>
      <c r="K341" s="217"/>
      <c r="L341" s="217"/>
      <c r="M341" s="217"/>
      <c r="N341" s="217"/>
      <c r="O341" s="217"/>
      <c r="P341" s="217"/>
      <c r="Q341" s="217"/>
      <c r="R341" s="217"/>
      <c r="S341" s="217"/>
      <c r="T341" s="217"/>
      <c r="U341" s="217"/>
      <c r="V341" s="217"/>
      <c r="W341" s="217"/>
      <c r="X341" s="217"/>
      <c r="Y341" s="217"/>
      <c r="Z341" s="217"/>
      <c r="AA341" s="217"/>
      <c r="AB341" s="217"/>
      <c r="AC341" s="217"/>
    </row>
    <row r="342" spans="4:29" ht="15" customHeight="1" x14ac:dyDescent="0.3">
      <c r="D342" s="217"/>
      <c r="E342" s="217"/>
      <c r="F342" s="217"/>
      <c r="G342" s="217"/>
      <c r="H342" s="217"/>
      <c r="I342" s="217"/>
      <c r="J342" s="217"/>
      <c r="K342" s="217"/>
      <c r="L342" s="217"/>
      <c r="M342" s="217"/>
      <c r="N342" s="217"/>
      <c r="O342" s="217"/>
      <c r="P342" s="217"/>
      <c r="Q342" s="217"/>
      <c r="R342" s="217"/>
      <c r="S342" s="217"/>
      <c r="T342" s="217"/>
      <c r="U342" s="217"/>
      <c r="V342" s="217"/>
      <c r="W342" s="217"/>
      <c r="X342" s="217"/>
      <c r="Y342" s="217"/>
      <c r="Z342" s="217"/>
      <c r="AA342" s="217"/>
      <c r="AB342" s="217"/>
      <c r="AC342" s="217"/>
    </row>
    <row r="343" spans="4:29" ht="15" customHeight="1" x14ac:dyDescent="0.3">
      <c r="D343" s="217"/>
      <c r="E343" s="217"/>
      <c r="F343" s="217"/>
      <c r="G343" s="217"/>
      <c r="H343" s="217"/>
      <c r="I343" s="217"/>
      <c r="J343" s="217"/>
      <c r="K343" s="217"/>
      <c r="L343" s="217"/>
      <c r="M343" s="217"/>
      <c r="N343" s="217"/>
      <c r="O343" s="217"/>
      <c r="P343" s="217"/>
      <c r="Q343" s="217"/>
      <c r="R343" s="217"/>
      <c r="S343" s="217"/>
      <c r="T343" s="217"/>
      <c r="U343" s="217"/>
      <c r="V343" s="217"/>
      <c r="W343" s="217"/>
      <c r="X343" s="217"/>
      <c r="Y343" s="217"/>
      <c r="Z343" s="217"/>
      <c r="AA343" s="217"/>
      <c r="AB343" s="217"/>
      <c r="AC343" s="217"/>
    </row>
    <row r="344" spans="4:29" ht="15" customHeight="1" x14ac:dyDescent="0.3">
      <c r="D344" s="217"/>
      <c r="E344" s="217"/>
      <c r="F344" s="217"/>
      <c r="G344" s="217"/>
      <c r="H344" s="217"/>
      <c r="I344" s="217"/>
      <c r="J344" s="217"/>
      <c r="K344" s="217"/>
      <c r="L344" s="217"/>
      <c r="M344" s="217"/>
      <c r="N344" s="217"/>
      <c r="O344" s="217"/>
      <c r="P344" s="217"/>
      <c r="Q344" s="217"/>
      <c r="R344" s="217"/>
      <c r="S344" s="217"/>
      <c r="T344" s="217"/>
      <c r="U344" s="217"/>
      <c r="V344" s="217"/>
      <c r="W344" s="217"/>
      <c r="X344" s="217"/>
      <c r="Y344" s="217"/>
      <c r="Z344" s="217"/>
      <c r="AA344" s="217"/>
      <c r="AB344" s="217"/>
      <c r="AC344" s="217"/>
    </row>
    <row r="345" spans="4:29" ht="15" customHeight="1" x14ac:dyDescent="0.3">
      <c r="D345" s="217"/>
      <c r="E345" s="217"/>
      <c r="F345" s="217"/>
      <c r="G345" s="217"/>
      <c r="H345" s="217"/>
      <c r="I345" s="217"/>
      <c r="J345" s="217"/>
      <c r="K345" s="217"/>
      <c r="L345" s="217"/>
      <c r="M345" s="217"/>
      <c r="N345" s="217"/>
      <c r="O345" s="217"/>
      <c r="P345" s="217"/>
      <c r="Q345" s="217"/>
      <c r="R345" s="217"/>
      <c r="S345" s="217"/>
      <c r="T345" s="217"/>
      <c r="U345" s="217"/>
      <c r="V345" s="217"/>
      <c r="W345" s="217"/>
      <c r="X345" s="217"/>
      <c r="Y345" s="217"/>
      <c r="Z345" s="217"/>
      <c r="AA345" s="217"/>
      <c r="AB345" s="217"/>
      <c r="AC345" s="217"/>
    </row>
    <row r="346" spans="4:29" ht="15" customHeight="1" x14ac:dyDescent="0.3">
      <c r="D346" s="217"/>
      <c r="E346" s="217"/>
      <c r="F346" s="217"/>
      <c r="G346" s="217"/>
      <c r="H346" s="217"/>
      <c r="I346" s="217"/>
      <c r="J346" s="217"/>
      <c r="K346" s="217"/>
      <c r="L346" s="217"/>
      <c r="M346" s="217"/>
      <c r="N346" s="217"/>
      <c r="O346" s="217"/>
      <c r="P346" s="217"/>
      <c r="Q346" s="217"/>
      <c r="R346" s="217"/>
      <c r="S346" s="217"/>
      <c r="T346" s="217"/>
      <c r="U346" s="217"/>
      <c r="V346" s="217"/>
      <c r="W346" s="217"/>
      <c r="X346" s="217"/>
      <c r="Y346" s="217"/>
      <c r="Z346" s="217"/>
      <c r="AA346" s="217"/>
      <c r="AB346" s="217"/>
      <c r="AC346" s="217"/>
    </row>
    <row r="347" spans="4:29" ht="15" customHeight="1" x14ac:dyDescent="0.3">
      <c r="D347" s="217"/>
      <c r="E347" s="217"/>
      <c r="F347" s="217"/>
      <c r="G347" s="217"/>
      <c r="H347" s="217"/>
      <c r="I347" s="217"/>
      <c r="J347" s="217"/>
      <c r="K347" s="217"/>
      <c r="L347" s="217"/>
      <c r="M347" s="217"/>
      <c r="N347" s="217"/>
      <c r="O347" s="217"/>
      <c r="P347" s="217"/>
      <c r="Q347" s="217"/>
      <c r="R347" s="217"/>
      <c r="S347" s="217"/>
      <c r="T347" s="217"/>
      <c r="U347" s="217"/>
      <c r="V347" s="217"/>
      <c r="W347" s="217"/>
      <c r="X347" s="217"/>
      <c r="Y347" s="217"/>
      <c r="Z347" s="217"/>
      <c r="AA347" s="217"/>
      <c r="AB347" s="217"/>
      <c r="AC347" s="217"/>
    </row>
    <row r="348" spans="4:29" ht="15" customHeight="1" x14ac:dyDescent="0.3">
      <c r="D348" s="217"/>
      <c r="E348" s="217"/>
      <c r="F348" s="217"/>
      <c r="G348" s="217"/>
      <c r="H348" s="217"/>
      <c r="I348" s="217"/>
      <c r="J348" s="217"/>
      <c r="K348" s="217"/>
      <c r="L348" s="217"/>
      <c r="M348" s="217"/>
      <c r="N348" s="217"/>
      <c r="O348" s="217"/>
      <c r="P348" s="217"/>
      <c r="Q348" s="217"/>
      <c r="R348" s="217"/>
      <c r="S348" s="217"/>
      <c r="T348" s="217"/>
      <c r="U348" s="217"/>
      <c r="V348" s="217"/>
      <c r="W348" s="217"/>
      <c r="X348" s="217"/>
      <c r="Y348" s="217"/>
      <c r="Z348" s="217"/>
      <c r="AA348" s="217"/>
      <c r="AB348" s="217"/>
      <c r="AC348" s="217"/>
    </row>
    <row r="349" spans="4:29" ht="15" customHeight="1" x14ac:dyDescent="0.3">
      <c r="D349" s="217"/>
      <c r="E349" s="217"/>
      <c r="F349" s="217"/>
      <c r="G349" s="217"/>
      <c r="H349" s="217"/>
      <c r="I349" s="217"/>
      <c r="J349" s="217"/>
      <c r="K349" s="217"/>
      <c r="L349" s="217"/>
      <c r="M349" s="217"/>
      <c r="N349" s="217"/>
      <c r="O349" s="217"/>
      <c r="P349" s="217"/>
      <c r="Q349" s="217"/>
      <c r="R349" s="217"/>
      <c r="S349" s="217"/>
      <c r="T349" s="217"/>
      <c r="U349" s="217"/>
      <c r="V349" s="217"/>
      <c r="W349" s="217"/>
      <c r="X349" s="217"/>
      <c r="Y349" s="217"/>
      <c r="Z349" s="217"/>
      <c r="AA349" s="217"/>
      <c r="AB349" s="217"/>
      <c r="AC349" s="217"/>
    </row>
    <row r="350" spans="4:29" ht="15" customHeight="1" x14ac:dyDescent="0.3">
      <c r="D350" s="217"/>
      <c r="E350" s="217"/>
      <c r="F350" s="217"/>
      <c r="G350" s="217"/>
      <c r="H350" s="217"/>
      <c r="I350" s="217"/>
      <c r="J350" s="217"/>
      <c r="K350" s="217"/>
      <c r="L350" s="217"/>
      <c r="M350" s="217"/>
      <c r="N350" s="217"/>
      <c r="O350" s="217"/>
      <c r="P350" s="217"/>
      <c r="Q350" s="217"/>
      <c r="R350" s="217"/>
      <c r="S350" s="217"/>
      <c r="T350" s="217"/>
      <c r="U350" s="217"/>
      <c r="V350" s="217"/>
      <c r="W350" s="217"/>
      <c r="X350" s="217"/>
      <c r="Y350" s="217"/>
      <c r="Z350" s="217"/>
      <c r="AA350" s="217"/>
      <c r="AB350" s="217"/>
      <c r="AC350" s="217"/>
    </row>
    <row r="351" spans="4:29" ht="15" customHeight="1" x14ac:dyDescent="0.3">
      <c r="D351" s="217"/>
      <c r="E351" s="217"/>
      <c r="F351" s="217"/>
      <c r="G351" s="217"/>
      <c r="H351" s="217"/>
      <c r="I351" s="217"/>
      <c r="J351" s="217"/>
      <c r="K351" s="217"/>
      <c r="L351" s="217"/>
      <c r="M351" s="217"/>
      <c r="N351" s="217"/>
      <c r="O351" s="217"/>
      <c r="P351" s="217"/>
      <c r="Q351" s="217"/>
      <c r="R351" s="217"/>
      <c r="S351" s="217"/>
      <c r="T351" s="217"/>
      <c r="U351" s="217"/>
      <c r="V351" s="217"/>
      <c r="W351" s="217"/>
      <c r="X351" s="217"/>
      <c r="Y351" s="217"/>
      <c r="Z351" s="217"/>
      <c r="AA351" s="217"/>
      <c r="AB351" s="217"/>
      <c r="AC351" s="217"/>
    </row>
    <row r="352" spans="4:29" ht="15" customHeight="1" x14ac:dyDescent="0.3">
      <c r="D352" s="217"/>
      <c r="E352" s="217"/>
      <c r="F352" s="217"/>
      <c r="G352" s="217"/>
      <c r="H352" s="217"/>
      <c r="I352" s="217"/>
      <c r="J352" s="217"/>
      <c r="K352" s="217"/>
      <c r="L352" s="217"/>
      <c r="M352" s="217"/>
      <c r="N352" s="217"/>
      <c r="O352" s="217"/>
      <c r="P352" s="217"/>
      <c r="Q352" s="217"/>
      <c r="R352" s="217"/>
      <c r="S352" s="217"/>
      <c r="T352" s="217"/>
      <c r="U352" s="217"/>
      <c r="V352" s="217"/>
      <c r="W352" s="217"/>
      <c r="X352" s="217"/>
      <c r="Y352" s="217"/>
      <c r="Z352" s="217"/>
      <c r="AA352" s="217"/>
      <c r="AB352" s="217"/>
      <c r="AC352" s="217"/>
    </row>
    <row r="353" spans="4:29" ht="15" customHeight="1" x14ac:dyDescent="0.3">
      <c r="D353" s="217"/>
      <c r="E353" s="217"/>
      <c r="F353" s="217"/>
      <c r="G353" s="217"/>
      <c r="H353" s="217"/>
      <c r="I353" s="217"/>
      <c r="J353" s="217"/>
      <c r="K353" s="217"/>
      <c r="L353" s="217"/>
      <c r="M353" s="217"/>
      <c r="N353" s="217"/>
      <c r="O353" s="217"/>
      <c r="P353" s="217"/>
      <c r="Q353" s="217"/>
      <c r="R353" s="217"/>
      <c r="S353" s="217"/>
      <c r="T353" s="217"/>
      <c r="U353" s="217"/>
      <c r="V353" s="217"/>
      <c r="W353" s="217"/>
      <c r="X353" s="217"/>
      <c r="Y353" s="217"/>
      <c r="Z353" s="217"/>
      <c r="AA353" s="217"/>
      <c r="AB353" s="217"/>
      <c r="AC353" s="217"/>
    </row>
  </sheetData>
  <protectedRanges>
    <protectedRange sqref="C16:C20 C22:C23" name="Intervalo1"/>
    <protectedRange sqref="B7:C7 B9:C10 C8" name="Intervalo2_1"/>
    <protectedRange sqref="B8" name="Intervalo2_2"/>
  </protectedRanges>
  <mergeCells count="5">
    <mergeCell ref="A1:C1"/>
    <mergeCell ref="A5:C5"/>
    <mergeCell ref="A12:C12"/>
    <mergeCell ref="A26:C26"/>
    <mergeCell ref="A2:C2"/>
  </mergeCells>
  <conditionalFormatting sqref="B24">
    <cfRule type="beginsWith" dxfId="260" priority="1" operator="beginsWith" text="NÃO">
      <formula>LEFT(B24,LEN("NÃO"))="NÃO"</formula>
    </cfRule>
    <cfRule type="beginsWith" dxfId="259" priority="2" operator="beginsWith" text="OK">
      <formula>LEFT(B24,LEN("OK"))="OK"</formula>
    </cfRule>
  </conditionalFormatting>
  <dataValidations count="2">
    <dataValidation type="list" allowBlank="1" showInputMessage="1" showErrorMessage="1" sqref="C14">
      <formula1>$J$8:$J$10</formula1>
    </dataValidation>
    <dataValidation type="list" allowBlank="1" showInputMessage="1" showErrorMessage="1" sqref="B14">
      <formula1>$J$5:$J$6</formula1>
    </dataValidation>
  </dataValidations>
  <printOptions horizontalCentered="1"/>
  <pageMargins left="0.51181102362204722" right="0.51181102362204722" top="0.78740157480314965" bottom="0.78740157480314965" header="0.31496062992125984" footer="0.31496062992125984"/>
  <pageSetup paperSize="9" scale="9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618"/>
  <sheetViews>
    <sheetView workbookViewId="0">
      <selection activeCell="K3759" sqref="K3759"/>
    </sheetView>
  </sheetViews>
  <sheetFormatPr defaultColWidth="8.88671875" defaultRowHeight="14.4" x14ac:dyDescent="0.3"/>
  <cols>
    <col min="1" max="1" width="11.6640625" style="268" bestFit="1" customWidth="1"/>
    <col min="2" max="2" width="57.33203125" style="95" customWidth="1"/>
    <col min="3" max="3" width="8.88671875" style="10" customWidth="1"/>
    <col min="4" max="4" width="9.88671875" style="96" bestFit="1" customWidth="1"/>
    <col min="5" max="6" width="12.6640625" style="96" customWidth="1"/>
    <col min="7" max="7" width="8" style="9" customWidth="1"/>
    <col min="8" max="8" width="8.88671875" style="259"/>
    <col min="9" max="10" width="8.88671875" style="9"/>
    <col min="11" max="11" width="13.33203125" style="9" bestFit="1" customWidth="1"/>
    <col min="12" max="16384" width="8.88671875" style="9"/>
  </cols>
  <sheetData>
    <row r="1" spans="1:8" ht="16.8" x14ac:dyDescent="0.3">
      <c r="A1" s="94"/>
      <c r="B1" s="491" t="s">
        <v>6795</v>
      </c>
      <c r="C1" s="491"/>
      <c r="D1" s="491"/>
      <c r="E1" s="491"/>
      <c r="F1" s="491"/>
    </row>
    <row r="2" spans="1:8" ht="16.8" x14ac:dyDescent="0.3">
      <c r="A2" s="491" t="s">
        <v>8023</v>
      </c>
      <c r="B2" s="491"/>
      <c r="C2" s="491"/>
      <c r="D2" s="491"/>
      <c r="E2" s="491"/>
      <c r="F2" s="491"/>
    </row>
    <row r="3" spans="1:8" x14ac:dyDescent="0.3">
      <c r="A3" s="492" t="s">
        <v>8024</v>
      </c>
      <c r="B3" s="492"/>
      <c r="C3" s="492"/>
      <c r="D3" s="492"/>
      <c r="E3" s="492"/>
      <c r="F3" s="492"/>
    </row>
    <row r="4" spans="1:8" ht="15.6" x14ac:dyDescent="0.3">
      <c r="A4" s="493" t="s">
        <v>7112</v>
      </c>
      <c r="B4" s="493"/>
      <c r="C4" s="493"/>
      <c r="D4" s="493"/>
      <c r="E4" s="493"/>
      <c r="F4" s="493"/>
    </row>
    <row r="5" spans="1:8" x14ac:dyDescent="0.3">
      <c r="A5" s="2"/>
      <c r="B5"/>
      <c r="C5"/>
      <c r="D5" s="5"/>
      <c r="E5" s="14"/>
      <c r="F5" s="15" t="s">
        <v>15301</v>
      </c>
    </row>
    <row r="6" spans="1:8" x14ac:dyDescent="0.3">
      <c r="A6" s="2"/>
      <c r="B6" s="3"/>
      <c r="C6" s="4"/>
      <c r="D6" s="5"/>
      <c r="E6" s="6" t="s">
        <v>8025</v>
      </c>
      <c r="F6" s="446" t="s">
        <v>15302</v>
      </c>
    </row>
    <row r="7" spans="1:8" x14ac:dyDescent="0.3">
      <c r="A7" s="2"/>
      <c r="B7" s="3"/>
      <c r="C7" s="7" t="s">
        <v>6796</v>
      </c>
      <c r="D7" s="45">
        <v>0</v>
      </c>
      <c r="E7" s="8" t="s">
        <v>6797</v>
      </c>
      <c r="F7" s="45">
        <v>0.9778</v>
      </c>
    </row>
    <row r="8" spans="1:8" s="10" customFormat="1" x14ac:dyDescent="0.3">
      <c r="A8" s="447" t="s">
        <v>6703</v>
      </c>
      <c r="B8" s="448" t="s">
        <v>6704</v>
      </c>
      <c r="C8" s="449" t="s">
        <v>6705</v>
      </c>
      <c r="D8" s="450" t="s">
        <v>6706</v>
      </c>
      <c r="E8" s="450" t="s">
        <v>6707</v>
      </c>
      <c r="F8" s="450" t="s">
        <v>6708</v>
      </c>
    </row>
    <row r="9" spans="1:8" x14ac:dyDescent="0.3">
      <c r="A9" s="252" t="s">
        <v>22</v>
      </c>
      <c r="B9" s="253" t="s">
        <v>6798</v>
      </c>
      <c r="C9" s="254"/>
      <c r="D9" s="255"/>
      <c r="E9" s="255"/>
      <c r="F9" s="255"/>
      <c r="G9" s="9">
        <v>2</v>
      </c>
      <c r="H9" s="9"/>
    </row>
    <row r="10" spans="1:8" x14ac:dyDescent="0.3">
      <c r="A10" s="1" t="s">
        <v>5601</v>
      </c>
      <c r="B10" s="13" t="s">
        <v>7113</v>
      </c>
      <c r="C10" s="12"/>
      <c r="D10" s="11"/>
      <c r="E10" s="11"/>
      <c r="F10" s="11"/>
      <c r="G10" s="9">
        <v>5</v>
      </c>
      <c r="H10" s="9"/>
    </row>
    <row r="11" spans="1:8" ht="28.8" x14ac:dyDescent="0.3">
      <c r="A11" s="1" t="s">
        <v>5960</v>
      </c>
      <c r="B11" s="13" t="s">
        <v>7213</v>
      </c>
      <c r="C11" s="12" t="s">
        <v>6799</v>
      </c>
      <c r="D11" s="11"/>
      <c r="E11" s="11">
        <v>5636.66</v>
      </c>
      <c r="F11" s="11">
        <v>5636.66</v>
      </c>
      <c r="G11" s="9">
        <v>9</v>
      </c>
      <c r="H11" s="9"/>
    </row>
    <row r="12" spans="1:8" ht="28.8" x14ac:dyDescent="0.3">
      <c r="A12" s="1" t="s">
        <v>5961</v>
      </c>
      <c r="B12" s="13" t="s">
        <v>7214</v>
      </c>
      <c r="C12" s="12" t="s">
        <v>6799</v>
      </c>
      <c r="D12" s="11"/>
      <c r="E12" s="11">
        <v>7495.66</v>
      </c>
      <c r="F12" s="11">
        <v>7495.66</v>
      </c>
      <c r="G12" s="9">
        <v>9</v>
      </c>
      <c r="H12" s="9"/>
    </row>
    <row r="13" spans="1:8" ht="28.8" x14ac:dyDescent="0.3">
      <c r="A13" s="1" t="s">
        <v>5962</v>
      </c>
      <c r="B13" s="13" t="s">
        <v>7215</v>
      </c>
      <c r="C13" s="12" t="s">
        <v>6799</v>
      </c>
      <c r="D13" s="11"/>
      <c r="E13" s="11">
        <v>12804.27</v>
      </c>
      <c r="F13" s="11">
        <v>12804.27</v>
      </c>
      <c r="G13" s="9">
        <v>9</v>
      </c>
      <c r="H13" s="9"/>
    </row>
    <row r="14" spans="1:8" ht="28.8" x14ac:dyDescent="0.3">
      <c r="A14" s="1" t="s">
        <v>5963</v>
      </c>
      <c r="B14" s="13" t="s">
        <v>7216</v>
      </c>
      <c r="C14" s="12" t="s">
        <v>6799</v>
      </c>
      <c r="D14" s="11"/>
      <c r="E14" s="11">
        <v>17556.16</v>
      </c>
      <c r="F14" s="11">
        <v>17556.16</v>
      </c>
      <c r="G14" s="9">
        <v>9</v>
      </c>
      <c r="H14" s="9"/>
    </row>
    <row r="15" spans="1:8" ht="28.8" x14ac:dyDescent="0.3">
      <c r="A15" s="1" t="s">
        <v>5964</v>
      </c>
      <c r="B15" s="13" t="s">
        <v>7217</v>
      </c>
      <c r="C15" s="12" t="s">
        <v>6799</v>
      </c>
      <c r="D15" s="11"/>
      <c r="E15" s="11">
        <v>20458.990000000002</v>
      </c>
      <c r="F15" s="11">
        <v>20458.990000000002</v>
      </c>
      <c r="G15" s="9">
        <v>9</v>
      </c>
      <c r="H15" s="9"/>
    </row>
    <row r="16" spans="1:8" x14ac:dyDescent="0.3">
      <c r="A16" s="1" t="s">
        <v>5602</v>
      </c>
      <c r="B16" s="13" t="s">
        <v>7114</v>
      </c>
      <c r="C16" s="12"/>
      <c r="D16" s="11"/>
      <c r="E16" s="11"/>
      <c r="F16" s="11"/>
      <c r="G16" s="9">
        <v>5</v>
      </c>
      <c r="H16" s="9"/>
    </row>
    <row r="17" spans="1:8" ht="43.2" x14ac:dyDescent="0.3">
      <c r="A17" s="1" t="s">
        <v>6279</v>
      </c>
      <c r="B17" s="13" t="s">
        <v>7218</v>
      </c>
      <c r="C17" s="12" t="s">
        <v>6799</v>
      </c>
      <c r="D17" s="11"/>
      <c r="E17" s="11">
        <v>7199.56</v>
      </c>
      <c r="F17" s="11">
        <v>7199.56</v>
      </c>
      <c r="G17" s="9">
        <v>9</v>
      </c>
      <c r="H17" s="9"/>
    </row>
    <row r="18" spans="1:8" ht="43.2" x14ac:dyDescent="0.3">
      <c r="A18" s="1" t="s">
        <v>6280</v>
      </c>
      <c r="B18" s="13" t="s">
        <v>7219</v>
      </c>
      <c r="C18" s="12" t="s">
        <v>6799</v>
      </c>
      <c r="D18" s="11"/>
      <c r="E18" s="11">
        <v>12194.64</v>
      </c>
      <c r="F18" s="11">
        <v>12194.64</v>
      </c>
      <c r="G18" s="9">
        <v>9</v>
      </c>
      <c r="H18" s="9"/>
    </row>
    <row r="19" spans="1:8" ht="43.2" x14ac:dyDescent="0.3">
      <c r="A19" s="1" t="s">
        <v>6281</v>
      </c>
      <c r="B19" s="13" t="s">
        <v>7220</v>
      </c>
      <c r="C19" s="12" t="s">
        <v>6799</v>
      </c>
      <c r="D19" s="11"/>
      <c r="E19" s="11">
        <v>16501.64</v>
      </c>
      <c r="F19" s="11">
        <v>16501.64</v>
      </c>
      <c r="G19" s="9">
        <v>9</v>
      </c>
      <c r="H19" s="9"/>
    </row>
    <row r="20" spans="1:8" ht="43.2" x14ac:dyDescent="0.3">
      <c r="A20" s="1" t="s">
        <v>6282</v>
      </c>
      <c r="B20" s="13" t="s">
        <v>7221</v>
      </c>
      <c r="C20" s="12" t="s">
        <v>6799</v>
      </c>
      <c r="D20" s="11"/>
      <c r="E20" s="11">
        <v>21949.1</v>
      </c>
      <c r="F20" s="11">
        <v>21949.1</v>
      </c>
      <c r="G20" s="9">
        <v>9</v>
      </c>
      <c r="H20" s="9"/>
    </row>
    <row r="21" spans="1:8" x14ac:dyDescent="0.3">
      <c r="A21" s="1" t="s">
        <v>5603</v>
      </c>
      <c r="B21" s="13" t="s">
        <v>5965</v>
      </c>
      <c r="C21" s="12"/>
      <c r="D21" s="11"/>
      <c r="E21" s="11"/>
      <c r="F21" s="11"/>
      <c r="G21" s="9">
        <v>5</v>
      </c>
      <c r="H21" s="9"/>
    </row>
    <row r="22" spans="1:8" x14ac:dyDescent="0.3">
      <c r="A22" s="1" t="s">
        <v>5763</v>
      </c>
      <c r="B22" s="13" t="s">
        <v>1790</v>
      </c>
      <c r="C22" s="12" t="s">
        <v>6799</v>
      </c>
      <c r="D22" s="11"/>
      <c r="E22" s="11">
        <v>2836.01</v>
      </c>
      <c r="F22" s="11">
        <v>2836.01</v>
      </c>
      <c r="G22" s="9">
        <v>9</v>
      </c>
      <c r="H22" s="9"/>
    </row>
    <row r="23" spans="1:8" x14ac:dyDescent="0.3">
      <c r="A23" s="1" t="s">
        <v>5764</v>
      </c>
      <c r="B23" s="13" t="s">
        <v>1789</v>
      </c>
      <c r="C23" s="12" t="s">
        <v>6799</v>
      </c>
      <c r="D23" s="11"/>
      <c r="E23" s="11">
        <v>3833.98</v>
      </c>
      <c r="F23" s="11">
        <v>3833.98</v>
      </c>
      <c r="G23" s="9">
        <v>9</v>
      </c>
      <c r="H23" s="9"/>
    </row>
    <row r="24" spans="1:8" x14ac:dyDescent="0.3">
      <c r="A24" s="1" t="s">
        <v>5765</v>
      </c>
      <c r="B24" s="13" t="s">
        <v>1788</v>
      </c>
      <c r="C24" s="12" t="s">
        <v>6799</v>
      </c>
      <c r="D24" s="11"/>
      <c r="E24" s="11">
        <v>2079.88</v>
      </c>
      <c r="F24" s="11">
        <v>2079.88</v>
      </c>
      <c r="G24" s="9">
        <v>9</v>
      </c>
      <c r="H24" s="9"/>
    </row>
    <row r="25" spans="1:8" x14ac:dyDescent="0.3">
      <c r="A25" s="1" t="s">
        <v>5766</v>
      </c>
      <c r="B25" s="13" t="s">
        <v>1787</v>
      </c>
      <c r="C25" s="12" t="s">
        <v>6799</v>
      </c>
      <c r="D25" s="11"/>
      <c r="E25" s="11">
        <v>2845.66</v>
      </c>
      <c r="F25" s="11">
        <v>2845.66</v>
      </c>
      <c r="G25" s="9">
        <v>9</v>
      </c>
      <c r="H25" s="9"/>
    </row>
    <row r="26" spans="1:8" x14ac:dyDescent="0.3">
      <c r="A26" s="1" t="s">
        <v>5767</v>
      </c>
      <c r="B26" s="13" t="s">
        <v>1786</v>
      </c>
      <c r="C26" s="12" t="s">
        <v>6799</v>
      </c>
      <c r="D26" s="11"/>
      <c r="E26" s="11">
        <v>892.89</v>
      </c>
      <c r="F26" s="11">
        <v>892.89</v>
      </c>
      <c r="G26" s="9">
        <v>9</v>
      </c>
      <c r="H26" s="9"/>
    </row>
    <row r="27" spans="1:8" x14ac:dyDescent="0.3">
      <c r="A27" s="1" t="s">
        <v>5768</v>
      </c>
      <c r="B27" s="13" t="s">
        <v>1785</v>
      </c>
      <c r="C27" s="12" t="s">
        <v>6799</v>
      </c>
      <c r="D27" s="11"/>
      <c r="E27" s="11">
        <v>1188.55</v>
      </c>
      <c r="F27" s="11">
        <v>1188.55</v>
      </c>
      <c r="G27" s="9">
        <v>9</v>
      </c>
      <c r="H27" s="9"/>
    </row>
    <row r="28" spans="1:8" x14ac:dyDescent="0.3">
      <c r="A28" s="1" t="s">
        <v>5769</v>
      </c>
      <c r="B28" s="13" t="s">
        <v>1829</v>
      </c>
      <c r="C28" s="12" t="s">
        <v>6799</v>
      </c>
      <c r="D28" s="11"/>
      <c r="E28" s="11">
        <v>991.52</v>
      </c>
      <c r="F28" s="11">
        <v>991.52</v>
      </c>
      <c r="G28" s="9">
        <v>9</v>
      </c>
      <c r="H28" s="9"/>
    </row>
    <row r="29" spans="1:8" x14ac:dyDescent="0.3">
      <c r="A29" s="1" t="s">
        <v>5770</v>
      </c>
      <c r="B29" s="13" t="s">
        <v>1830</v>
      </c>
      <c r="C29" s="12" t="s">
        <v>6799</v>
      </c>
      <c r="D29" s="11"/>
      <c r="E29" s="11">
        <v>1374.79</v>
      </c>
      <c r="F29" s="11">
        <v>1374.79</v>
      </c>
      <c r="G29" s="9">
        <v>9</v>
      </c>
      <c r="H29" s="9"/>
    </row>
    <row r="30" spans="1:8" x14ac:dyDescent="0.3">
      <c r="A30" s="1" t="s">
        <v>5771</v>
      </c>
      <c r="B30" s="13" t="s">
        <v>5772</v>
      </c>
      <c r="C30" s="12" t="s">
        <v>6799</v>
      </c>
      <c r="D30" s="11"/>
      <c r="E30" s="11">
        <v>1908.51</v>
      </c>
      <c r="F30" s="11">
        <v>1908.51</v>
      </c>
      <c r="G30" s="9">
        <v>9</v>
      </c>
      <c r="H30" s="9"/>
    </row>
    <row r="31" spans="1:8" x14ac:dyDescent="0.3">
      <c r="A31" s="1" t="s">
        <v>5773</v>
      </c>
      <c r="B31" s="13" t="s">
        <v>5774</v>
      </c>
      <c r="C31" s="12" t="s">
        <v>6799</v>
      </c>
      <c r="D31" s="11"/>
      <c r="E31" s="11">
        <v>2601.48</v>
      </c>
      <c r="F31" s="11">
        <v>2601.48</v>
      </c>
      <c r="G31" s="9">
        <v>9</v>
      </c>
      <c r="H31" s="9"/>
    </row>
    <row r="32" spans="1:8" x14ac:dyDescent="0.3">
      <c r="A32" s="1" t="s">
        <v>5775</v>
      </c>
      <c r="B32" s="13" t="s">
        <v>5776</v>
      </c>
      <c r="C32" s="12" t="s">
        <v>6799</v>
      </c>
      <c r="D32" s="11"/>
      <c r="E32" s="11">
        <v>1647.55</v>
      </c>
      <c r="F32" s="11">
        <v>1647.55</v>
      </c>
      <c r="G32" s="9">
        <v>9</v>
      </c>
      <c r="H32" s="9"/>
    </row>
    <row r="33" spans="1:8" x14ac:dyDescent="0.3">
      <c r="A33" s="1" t="s">
        <v>5777</v>
      </c>
      <c r="B33" s="13" t="s">
        <v>5778</v>
      </c>
      <c r="C33" s="12" t="s">
        <v>6799</v>
      </c>
      <c r="D33" s="11"/>
      <c r="E33" s="11">
        <v>2129.5300000000002</v>
      </c>
      <c r="F33" s="11">
        <v>2129.5300000000002</v>
      </c>
      <c r="G33" s="9">
        <v>9</v>
      </c>
      <c r="H33" s="9"/>
    </row>
    <row r="34" spans="1:8" x14ac:dyDescent="0.3">
      <c r="A34" s="1" t="s">
        <v>5604</v>
      </c>
      <c r="B34" s="13" t="s">
        <v>7115</v>
      </c>
      <c r="C34" s="12"/>
      <c r="D34" s="11"/>
      <c r="E34" s="11"/>
      <c r="F34" s="11"/>
      <c r="G34" s="9">
        <v>5</v>
      </c>
      <c r="H34" s="9"/>
    </row>
    <row r="35" spans="1:8" ht="28.8" x14ac:dyDescent="0.3">
      <c r="A35" s="1" t="s">
        <v>1831</v>
      </c>
      <c r="B35" s="13" t="s">
        <v>7222</v>
      </c>
      <c r="C35" s="12" t="s">
        <v>6800</v>
      </c>
      <c r="D35" s="11">
        <v>1200.72</v>
      </c>
      <c r="E35" s="11"/>
      <c r="F35" s="11">
        <v>1200.72</v>
      </c>
      <c r="G35" s="9">
        <v>9</v>
      </c>
      <c r="H35" s="9"/>
    </row>
    <row r="36" spans="1:8" ht="28.8" x14ac:dyDescent="0.3">
      <c r="A36" s="1" t="s">
        <v>8026</v>
      </c>
      <c r="B36" s="13" t="s">
        <v>8027</v>
      </c>
      <c r="C36" s="12" t="s">
        <v>6801</v>
      </c>
      <c r="D36" s="11">
        <v>0.05</v>
      </c>
      <c r="E36" s="11">
        <v>0.13</v>
      </c>
      <c r="F36" s="11">
        <v>0.18</v>
      </c>
      <c r="G36" s="9">
        <v>9</v>
      </c>
      <c r="H36" s="9"/>
    </row>
    <row r="37" spans="1:8" ht="43.2" x14ac:dyDescent="0.3">
      <c r="A37" s="1" t="s">
        <v>6333</v>
      </c>
      <c r="B37" s="13" t="s">
        <v>7223</v>
      </c>
      <c r="C37" s="12" t="s">
        <v>6801</v>
      </c>
      <c r="D37" s="11">
        <v>0.41</v>
      </c>
      <c r="E37" s="11">
        <v>0.46</v>
      </c>
      <c r="F37" s="11">
        <v>0.87</v>
      </c>
      <c r="G37" s="9">
        <v>9</v>
      </c>
      <c r="H37" s="9"/>
    </row>
    <row r="38" spans="1:8" ht="43.2" x14ac:dyDescent="0.3">
      <c r="A38" s="1" t="s">
        <v>6334</v>
      </c>
      <c r="B38" s="13" t="s">
        <v>7224</v>
      </c>
      <c r="C38" s="12" t="s">
        <v>6801</v>
      </c>
      <c r="D38" s="11">
        <v>0.32</v>
      </c>
      <c r="E38" s="11">
        <v>0.35</v>
      </c>
      <c r="F38" s="11">
        <v>0.67</v>
      </c>
      <c r="G38" s="9">
        <v>9</v>
      </c>
      <c r="H38" s="9"/>
    </row>
    <row r="39" spans="1:8" ht="28.8" x14ac:dyDescent="0.3">
      <c r="A39" s="1" t="s">
        <v>6335</v>
      </c>
      <c r="B39" s="13" t="s">
        <v>7225</v>
      </c>
      <c r="C39" s="12" t="s">
        <v>6801</v>
      </c>
      <c r="D39" s="11">
        <v>0.26</v>
      </c>
      <c r="E39" s="11">
        <v>0.28999999999999998</v>
      </c>
      <c r="F39" s="11">
        <v>0.55000000000000004</v>
      </c>
      <c r="G39" s="9">
        <v>9</v>
      </c>
      <c r="H39" s="9"/>
    </row>
    <row r="40" spans="1:8" ht="28.8" x14ac:dyDescent="0.3">
      <c r="A40" s="1" t="s">
        <v>6336</v>
      </c>
      <c r="B40" s="13" t="s">
        <v>7226</v>
      </c>
      <c r="C40" s="12" t="s">
        <v>6801</v>
      </c>
      <c r="D40" s="11">
        <v>0.35</v>
      </c>
      <c r="E40" s="11">
        <v>0.4</v>
      </c>
      <c r="F40" s="11">
        <v>0.75</v>
      </c>
      <c r="G40" s="9">
        <v>9</v>
      </c>
      <c r="H40" s="9"/>
    </row>
    <row r="41" spans="1:8" ht="28.8" x14ac:dyDescent="0.3">
      <c r="A41" s="1" t="s">
        <v>6337</v>
      </c>
      <c r="B41" s="13" t="s">
        <v>7227</v>
      </c>
      <c r="C41" s="12" t="s">
        <v>6801</v>
      </c>
      <c r="D41" s="11">
        <v>0.17</v>
      </c>
      <c r="E41" s="11">
        <v>0.45</v>
      </c>
      <c r="F41" s="11">
        <v>0.62</v>
      </c>
      <c r="G41" s="9">
        <v>9</v>
      </c>
      <c r="H41" s="9"/>
    </row>
    <row r="42" spans="1:8" ht="28.8" x14ac:dyDescent="0.3">
      <c r="A42" s="1" t="s">
        <v>6338</v>
      </c>
      <c r="B42" s="13" t="s">
        <v>7228</v>
      </c>
      <c r="C42" s="12" t="s">
        <v>6801</v>
      </c>
      <c r="D42" s="11">
        <v>0.23</v>
      </c>
      <c r="E42" s="11">
        <v>0.25</v>
      </c>
      <c r="F42" s="11">
        <v>0.48</v>
      </c>
      <c r="G42" s="9">
        <v>9</v>
      </c>
      <c r="H42" s="9"/>
    </row>
    <row r="43" spans="1:8" ht="28.8" x14ac:dyDescent="0.3">
      <c r="A43" s="1" t="s">
        <v>6339</v>
      </c>
      <c r="B43" s="13" t="s">
        <v>7229</v>
      </c>
      <c r="C43" s="12" t="s">
        <v>6801</v>
      </c>
      <c r="D43" s="11">
        <v>0.31</v>
      </c>
      <c r="E43" s="11">
        <v>0.35</v>
      </c>
      <c r="F43" s="11">
        <v>0.66</v>
      </c>
      <c r="G43" s="9">
        <v>9</v>
      </c>
      <c r="H43" s="9"/>
    </row>
    <row r="44" spans="1:8" ht="28.8" x14ac:dyDescent="0.3">
      <c r="A44" s="1" t="s">
        <v>6340</v>
      </c>
      <c r="B44" s="13" t="s">
        <v>7230</v>
      </c>
      <c r="C44" s="12" t="s">
        <v>6801</v>
      </c>
      <c r="D44" s="11">
        <v>0.27</v>
      </c>
      <c r="E44" s="11">
        <v>0.3</v>
      </c>
      <c r="F44" s="11">
        <v>0.56999999999999995</v>
      </c>
      <c r="G44" s="9">
        <v>9</v>
      </c>
      <c r="H44" s="9"/>
    </row>
    <row r="45" spans="1:8" ht="28.8" x14ac:dyDescent="0.3">
      <c r="A45" s="1" t="s">
        <v>6341</v>
      </c>
      <c r="B45" s="13" t="s">
        <v>7231</v>
      </c>
      <c r="C45" s="12" t="s">
        <v>6801</v>
      </c>
      <c r="D45" s="11">
        <v>0.26</v>
      </c>
      <c r="E45" s="11">
        <v>0.3</v>
      </c>
      <c r="F45" s="11">
        <v>0.56000000000000005</v>
      </c>
      <c r="G45" s="9">
        <v>9</v>
      </c>
      <c r="H45" s="9"/>
    </row>
    <row r="46" spans="1:8" ht="43.2" x14ac:dyDescent="0.3">
      <c r="A46" s="1" t="s">
        <v>6342</v>
      </c>
      <c r="B46" s="13" t="s">
        <v>7232</v>
      </c>
      <c r="C46" s="12" t="s">
        <v>6801</v>
      </c>
      <c r="D46" s="11">
        <v>0.43</v>
      </c>
      <c r="E46" s="11">
        <v>0.49</v>
      </c>
      <c r="F46" s="11">
        <v>0.92</v>
      </c>
      <c r="G46" s="9">
        <v>9</v>
      </c>
      <c r="H46" s="9"/>
    </row>
    <row r="47" spans="1:8" ht="43.2" x14ac:dyDescent="0.3">
      <c r="A47" s="1" t="s">
        <v>6343</v>
      </c>
      <c r="B47" s="13" t="s">
        <v>7233</v>
      </c>
      <c r="C47" s="12" t="s">
        <v>6801</v>
      </c>
      <c r="D47" s="11">
        <v>0.34</v>
      </c>
      <c r="E47" s="11">
        <v>0.39</v>
      </c>
      <c r="F47" s="11">
        <v>0.73</v>
      </c>
      <c r="G47" s="9">
        <v>9</v>
      </c>
      <c r="H47" s="9"/>
    </row>
    <row r="48" spans="1:8" ht="28.8" x14ac:dyDescent="0.3">
      <c r="A48" s="1" t="s">
        <v>6344</v>
      </c>
      <c r="B48" s="13" t="s">
        <v>7234</v>
      </c>
      <c r="C48" s="12" t="s">
        <v>6801</v>
      </c>
      <c r="D48" s="11">
        <v>0.27</v>
      </c>
      <c r="E48" s="11">
        <v>0.3</v>
      </c>
      <c r="F48" s="11">
        <v>0.56999999999999995</v>
      </c>
      <c r="G48" s="9">
        <v>9</v>
      </c>
      <c r="H48" s="9"/>
    </row>
    <row r="49" spans="1:8" ht="28.8" x14ac:dyDescent="0.3">
      <c r="A49" s="1" t="s">
        <v>6345</v>
      </c>
      <c r="B49" s="13" t="s">
        <v>7235</v>
      </c>
      <c r="C49" s="12" t="s">
        <v>6801</v>
      </c>
      <c r="D49" s="11">
        <v>0.36</v>
      </c>
      <c r="E49" s="11">
        <v>0.42</v>
      </c>
      <c r="F49" s="11">
        <v>0.78</v>
      </c>
      <c r="G49" s="9">
        <v>9</v>
      </c>
      <c r="H49" s="9"/>
    </row>
    <row r="50" spans="1:8" ht="28.8" x14ac:dyDescent="0.3">
      <c r="A50" s="1" t="s">
        <v>6346</v>
      </c>
      <c r="B50" s="13" t="s">
        <v>7236</v>
      </c>
      <c r="C50" s="12" t="s">
        <v>6801</v>
      </c>
      <c r="D50" s="11">
        <v>0.28999999999999998</v>
      </c>
      <c r="E50" s="11">
        <v>0.35</v>
      </c>
      <c r="F50" s="11">
        <v>0.64</v>
      </c>
      <c r="G50" s="9">
        <v>9</v>
      </c>
      <c r="H50" s="9"/>
    </row>
    <row r="51" spans="1:8" ht="28.8" x14ac:dyDescent="0.3">
      <c r="A51" s="1" t="s">
        <v>6347</v>
      </c>
      <c r="B51" s="13" t="s">
        <v>7237</v>
      </c>
      <c r="C51" s="12" t="s">
        <v>6801</v>
      </c>
      <c r="D51" s="11">
        <v>0.25</v>
      </c>
      <c r="E51" s="11">
        <v>0.28000000000000003</v>
      </c>
      <c r="F51" s="11">
        <v>0.53</v>
      </c>
      <c r="G51" s="9">
        <v>9</v>
      </c>
      <c r="H51" s="9"/>
    </row>
    <row r="52" spans="1:8" ht="28.8" x14ac:dyDescent="0.3">
      <c r="A52" s="1" t="s">
        <v>6348</v>
      </c>
      <c r="B52" s="13" t="s">
        <v>7238</v>
      </c>
      <c r="C52" s="12" t="s">
        <v>6801</v>
      </c>
      <c r="D52" s="11">
        <v>0.43</v>
      </c>
      <c r="E52" s="11">
        <v>0.49</v>
      </c>
      <c r="F52" s="11">
        <v>0.92</v>
      </c>
      <c r="G52" s="9">
        <v>9</v>
      </c>
      <c r="H52" s="9"/>
    </row>
    <row r="53" spans="1:8" ht="28.8" x14ac:dyDescent="0.3">
      <c r="A53" s="1" t="s">
        <v>6349</v>
      </c>
      <c r="B53" s="13" t="s">
        <v>7239</v>
      </c>
      <c r="C53" s="12" t="s">
        <v>6801</v>
      </c>
      <c r="D53" s="11">
        <v>0.27</v>
      </c>
      <c r="E53" s="11">
        <v>0.31</v>
      </c>
      <c r="F53" s="11">
        <v>0.57999999999999996</v>
      </c>
      <c r="G53" s="9">
        <v>9</v>
      </c>
      <c r="H53" s="9"/>
    </row>
    <row r="54" spans="1:8" ht="28.8" x14ac:dyDescent="0.3">
      <c r="A54" s="1" t="s">
        <v>6350</v>
      </c>
      <c r="B54" s="13" t="s">
        <v>7240</v>
      </c>
      <c r="C54" s="12" t="s">
        <v>6801</v>
      </c>
      <c r="D54" s="11">
        <v>0.17</v>
      </c>
      <c r="E54" s="11">
        <v>0.34</v>
      </c>
      <c r="F54" s="11">
        <v>0.51</v>
      </c>
      <c r="G54" s="9">
        <v>9</v>
      </c>
      <c r="H54" s="9"/>
    </row>
    <row r="55" spans="1:8" ht="28.8" x14ac:dyDescent="0.3">
      <c r="A55" s="1" t="s">
        <v>6351</v>
      </c>
      <c r="B55" s="13" t="s">
        <v>7241</v>
      </c>
      <c r="C55" s="12" t="s">
        <v>6801</v>
      </c>
      <c r="D55" s="11">
        <v>0.17</v>
      </c>
      <c r="E55" s="11">
        <v>0.21</v>
      </c>
      <c r="F55" s="11">
        <v>0.38</v>
      </c>
      <c r="G55" s="9">
        <v>9</v>
      </c>
      <c r="H55" s="9"/>
    </row>
    <row r="56" spans="1:8" ht="28.8" x14ac:dyDescent="0.3">
      <c r="A56" s="1" t="s">
        <v>6352</v>
      </c>
      <c r="B56" s="13" t="s">
        <v>1784</v>
      </c>
      <c r="C56" s="12" t="s">
        <v>6801</v>
      </c>
      <c r="D56" s="11">
        <v>0.13</v>
      </c>
      <c r="E56" s="11">
        <v>0.14000000000000001</v>
      </c>
      <c r="F56" s="11">
        <v>0.27</v>
      </c>
      <c r="G56" s="9">
        <v>9</v>
      </c>
      <c r="H56" s="9"/>
    </row>
    <row r="57" spans="1:8" ht="28.8" x14ac:dyDescent="0.3">
      <c r="A57" s="1" t="s">
        <v>6353</v>
      </c>
      <c r="B57" s="13" t="s">
        <v>1783</v>
      </c>
      <c r="C57" s="12" t="s">
        <v>6801</v>
      </c>
      <c r="D57" s="11">
        <v>0.09</v>
      </c>
      <c r="E57" s="11">
        <v>0.12</v>
      </c>
      <c r="F57" s="11">
        <v>0.21</v>
      </c>
      <c r="G57" s="9">
        <v>9</v>
      </c>
      <c r="H57" s="9"/>
    </row>
    <row r="58" spans="1:8" ht="28.8" x14ac:dyDescent="0.3">
      <c r="A58" s="1" t="s">
        <v>6354</v>
      </c>
      <c r="B58" s="13" t="s">
        <v>1782</v>
      </c>
      <c r="C58" s="12" t="s">
        <v>6801</v>
      </c>
      <c r="D58" s="11">
        <v>0.08</v>
      </c>
      <c r="E58" s="11">
        <v>0.09</v>
      </c>
      <c r="F58" s="11">
        <v>0.17</v>
      </c>
      <c r="G58" s="9">
        <v>9</v>
      </c>
      <c r="H58" s="9"/>
    </row>
    <row r="59" spans="1:8" x14ac:dyDescent="0.3">
      <c r="A59" s="1" t="s">
        <v>6355</v>
      </c>
      <c r="B59" s="13" t="s">
        <v>6529</v>
      </c>
      <c r="C59" s="12" t="s">
        <v>6802</v>
      </c>
      <c r="D59" s="11">
        <v>632.34</v>
      </c>
      <c r="E59" s="11">
        <v>587.25</v>
      </c>
      <c r="F59" s="11">
        <v>1219.5899999999999</v>
      </c>
      <c r="G59" s="9">
        <v>9</v>
      </c>
      <c r="H59" s="9"/>
    </row>
    <row r="60" spans="1:8" ht="28.8" x14ac:dyDescent="0.3">
      <c r="A60" s="1" t="s">
        <v>6356</v>
      </c>
      <c r="B60" s="13" t="s">
        <v>6530</v>
      </c>
      <c r="C60" s="12" t="s">
        <v>6799</v>
      </c>
      <c r="D60" s="11">
        <v>753.6</v>
      </c>
      <c r="E60" s="11">
        <v>401.39</v>
      </c>
      <c r="F60" s="11">
        <v>1154.99</v>
      </c>
      <c r="G60" s="9">
        <v>9</v>
      </c>
      <c r="H60" s="9"/>
    </row>
    <row r="61" spans="1:8" x14ac:dyDescent="0.3">
      <c r="A61" s="1" t="s">
        <v>5605</v>
      </c>
      <c r="B61" s="13" t="s">
        <v>6803</v>
      </c>
      <c r="C61" s="12"/>
      <c r="D61" s="11"/>
      <c r="E61" s="11"/>
      <c r="F61" s="11"/>
      <c r="G61" s="9">
        <v>5</v>
      </c>
      <c r="H61" s="9"/>
    </row>
    <row r="62" spans="1:8" ht="28.8" x14ac:dyDescent="0.3">
      <c r="A62" s="1" t="s">
        <v>1832</v>
      </c>
      <c r="B62" s="13" t="s">
        <v>4873</v>
      </c>
      <c r="C62" s="12" t="s">
        <v>6800</v>
      </c>
      <c r="D62" s="11">
        <v>1250.72</v>
      </c>
      <c r="E62" s="11"/>
      <c r="F62" s="11">
        <v>1250.72</v>
      </c>
      <c r="G62" s="9">
        <v>9</v>
      </c>
      <c r="H62" s="9"/>
    </row>
    <row r="63" spans="1:8" ht="28.8" x14ac:dyDescent="0.3">
      <c r="A63" s="1" t="s">
        <v>1833</v>
      </c>
      <c r="B63" s="13" t="s">
        <v>4874</v>
      </c>
      <c r="C63" s="12" t="s">
        <v>6800</v>
      </c>
      <c r="D63" s="11">
        <v>6382.49</v>
      </c>
      <c r="E63" s="11"/>
      <c r="F63" s="11">
        <v>6382.49</v>
      </c>
      <c r="G63" s="9">
        <v>9</v>
      </c>
      <c r="H63" s="9"/>
    </row>
    <row r="64" spans="1:8" x14ac:dyDescent="0.3">
      <c r="A64" s="1" t="s">
        <v>1834</v>
      </c>
      <c r="B64" s="13" t="s">
        <v>1781</v>
      </c>
      <c r="C64" s="12" t="s">
        <v>6804</v>
      </c>
      <c r="D64" s="11">
        <v>93.72</v>
      </c>
      <c r="E64" s="11"/>
      <c r="F64" s="11">
        <v>93.72</v>
      </c>
      <c r="G64" s="9">
        <v>9</v>
      </c>
      <c r="H64" s="9"/>
    </row>
    <row r="65" spans="1:8" x14ac:dyDescent="0.3">
      <c r="A65" s="1" t="s">
        <v>1835</v>
      </c>
      <c r="B65" s="13" t="s">
        <v>1780</v>
      </c>
      <c r="C65" s="12" t="s">
        <v>6804</v>
      </c>
      <c r="D65" s="11">
        <v>87.92</v>
      </c>
      <c r="E65" s="11"/>
      <c r="F65" s="11">
        <v>87.92</v>
      </c>
      <c r="G65" s="9">
        <v>9</v>
      </c>
      <c r="H65" s="9"/>
    </row>
    <row r="66" spans="1:8" x14ac:dyDescent="0.3">
      <c r="A66" s="1" t="s">
        <v>1836</v>
      </c>
      <c r="B66" s="13" t="s">
        <v>1779</v>
      </c>
      <c r="C66" s="12" t="s">
        <v>6804</v>
      </c>
      <c r="D66" s="11">
        <v>380.1</v>
      </c>
      <c r="E66" s="11"/>
      <c r="F66" s="11">
        <v>380.1</v>
      </c>
      <c r="G66" s="9">
        <v>9</v>
      </c>
      <c r="H66" s="9"/>
    </row>
    <row r="67" spans="1:8" x14ac:dyDescent="0.3">
      <c r="A67" s="1" t="s">
        <v>1837</v>
      </c>
      <c r="B67" s="13" t="s">
        <v>1778</v>
      </c>
      <c r="C67" s="12" t="s">
        <v>6804</v>
      </c>
      <c r="D67" s="11">
        <v>615.55999999999995</v>
      </c>
      <c r="E67" s="11"/>
      <c r="F67" s="11">
        <v>615.55999999999995</v>
      </c>
      <c r="G67" s="9">
        <v>9</v>
      </c>
      <c r="H67" s="9"/>
    </row>
    <row r="68" spans="1:8" ht="28.8" x14ac:dyDescent="0.3">
      <c r="A68" s="1" t="s">
        <v>1838</v>
      </c>
      <c r="B68" s="13" t="s">
        <v>1777</v>
      </c>
      <c r="C68" s="12" t="s">
        <v>6804</v>
      </c>
      <c r="D68" s="11">
        <v>91.57</v>
      </c>
      <c r="E68" s="11"/>
      <c r="F68" s="11">
        <v>91.57</v>
      </c>
      <c r="G68" s="9">
        <v>9</v>
      </c>
      <c r="H68" s="9"/>
    </row>
    <row r="69" spans="1:8" x14ac:dyDescent="0.3">
      <c r="A69" s="1" t="s">
        <v>5606</v>
      </c>
      <c r="B69" s="13" t="s">
        <v>7116</v>
      </c>
      <c r="C69" s="12"/>
      <c r="D69" s="11"/>
      <c r="E69" s="11"/>
      <c r="F69" s="11"/>
      <c r="G69" s="9">
        <v>5</v>
      </c>
      <c r="H69" s="9"/>
    </row>
    <row r="70" spans="1:8" ht="28.8" x14ac:dyDescent="0.3">
      <c r="A70" s="1" t="s">
        <v>1839</v>
      </c>
      <c r="B70" s="13" t="s">
        <v>7242</v>
      </c>
      <c r="C70" s="12" t="s">
        <v>6800</v>
      </c>
      <c r="D70" s="11">
        <v>346.01</v>
      </c>
      <c r="E70" s="11"/>
      <c r="F70" s="11">
        <v>346.01</v>
      </c>
      <c r="G70" s="9">
        <v>9</v>
      </c>
      <c r="H70" s="9"/>
    </row>
    <row r="71" spans="1:8" x14ac:dyDescent="0.3">
      <c r="A71" s="1" t="s">
        <v>1840</v>
      </c>
      <c r="B71" s="13" t="s">
        <v>1774</v>
      </c>
      <c r="C71" s="12" t="s">
        <v>6801</v>
      </c>
      <c r="D71" s="11">
        <v>2.57</v>
      </c>
      <c r="E71" s="11">
        <v>5.29</v>
      </c>
      <c r="F71" s="11">
        <v>7.86</v>
      </c>
      <c r="G71" s="9">
        <v>9</v>
      </c>
      <c r="H71" s="9"/>
    </row>
    <row r="72" spans="1:8" x14ac:dyDescent="0.3">
      <c r="A72" s="1" t="s">
        <v>1841</v>
      </c>
      <c r="B72" s="13" t="s">
        <v>1773</v>
      </c>
      <c r="C72" s="12" t="s">
        <v>6801</v>
      </c>
      <c r="D72" s="11">
        <v>104.61</v>
      </c>
      <c r="E72" s="11">
        <v>39.119999999999997</v>
      </c>
      <c r="F72" s="11">
        <v>143.72999999999999</v>
      </c>
      <c r="G72" s="9">
        <v>9</v>
      </c>
      <c r="H72" s="9"/>
    </row>
    <row r="73" spans="1:8" ht="28.8" x14ac:dyDescent="0.3">
      <c r="A73" s="1" t="s">
        <v>7926</v>
      </c>
      <c r="B73" s="13" t="s">
        <v>1772</v>
      </c>
      <c r="C73" s="12" t="s">
        <v>6801</v>
      </c>
      <c r="D73" s="11">
        <v>25.33</v>
      </c>
      <c r="E73" s="11">
        <v>37.299999999999997</v>
      </c>
      <c r="F73" s="11">
        <v>62.63</v>
      </c>
      <c r="G73" s="9">
        <v>9</v>
      </c>
      <c r="H73" s="9"/>
    </row>
    <row r="74" spans="1:8" x14ac:dyDescent="0.3">
      <c r="A74" s="1" t="s">
        <v>1842</v>
      </c>
      <c r="B74" s="13" t="s">
        <v>1771</v>
      </c>
      <c r="C74" s="12" t="s">
        <v>6801</v>
      </c>
      <c r="D74" s="11"/>
      <c r="E74" s="11">
        <v>26.46</v>
      </c>
      <c r="F74" s="11">
        <v>26.46</v>
      </c>
      <c r="G74" s="9">
        <v>9</v>
      </c>
      <c r="H74" s="9"/>
    </row>
    <row r="75" spans="1:8" x14ac:dyDescent="0.3">
      <c r="A75" s="1" t="s">
        <v>1843</v>
      </c>
      <c r="B75" s="13" t="s">
        <v>1770</v>
      </c>
      <c r="C75" s="12" t="s">
        <v>6804</v>
      </c>
      <c r="D75" s="11">
        <v>1.06</v>
      </c>
      <c r="E75" s="11">
        <v>3.91</v>
      </c>
      <c r="F75" s="11">
        <v>4.97</v>
      </c>
      <c r="G75" s="9">
        <v>9</v>
      </c>
      <c r="H75" s="9"/>
    </row>
    <row r="76" spans="1:8" ht="28.8" x14ac:dyDescent="0.3">
      <c r="A76" s="1" t="s">
        <v>4875</v>
      </c>
      <c r="B76" s="13" t="s">
        <v>7243</v>
      </c>
      <c r="C76" s="12" t="s">
        <v>6805</v>
      </c>
      <c r="D76" s="11"/>
      <c r="E76" s="11">
        <v>399.37</v>
      </c>
      <c r="F76" s="11">
        <v>399.37</v>
      </c>
      <c r="G76" s="9">
        <v>9</v>
      </c>
      <c r="H76" s="9"/>
    </row>
    <row r="77" spans="1:8" x14ac:dyDescent="0.3">
      <c r="A77" s="1" t="s">
        <v>1844</v>
      </c>
      <c r="B77" s="13" t="s">
        <v>8028</v>
      </c>
      <c r="C77" s="12" t="s">
        <v>6804</v>
      </c>
      <c r="D77" s="11">
        <v>220.17</v>
      </c>
      <c r="E77" s="11"/>
      <c r="F77" s="11">
        <v>220.17</v>
      </c>
      <c r="G77" s="9">
        <v>9</v>
      </c>
      <c r="H77" s="9"/>
    </row>
    <row r="78" spans="1:8" x14ac:dyDescent="0.3">
      <c r="A78" s="1" t="s">
        <v>1845</v>
      </c>
      <c r="B78" s="13" t="s">
        <v>8029</v>
      </c>
      <c r="C78" s="12" t="s">
        <v>6804</v>
      </c>
      <c r="D78" s="11">
        <v>253.03</v>
      </c>
      <c r="E78" s="11"/>
      <c r="F78" s="11">
        <v>253.03</v>
      </c>
      <c r="G78" s="9">
        <v>9</v>
      </c>
      <c r="H78" s="9"/>
    </row>
    <row r="79" spans="1:8" x14ac:dyDescent="0.3">
      <c r="A79" s="1" t="s">
        <v>1846</v>
      </c>
      <c r="B79" s="13" t="s">
        <v>8030</v>
      </c>
      <c r="C79" s="12" t="s">
        <v>6804</v>
      </c>
      <c r="D79" s="11">
        <v>331.78</v>
      </c>
      <c r="E79" s="11"/>
      <c r="F79" s="11">
        <v>331.78</v>
      </c>
      <c r="G79" s="9">
        <v>9</v>
      </c>
      <c r="H79" s="9"/>
    </row>
    <row r="80" spans="1:8" x14ac:dyDescent="0.3">
      <c r="A80" s="1" t="s">
        <v>1847</v>
      </c>
      <c r="B80" s="13" t="s">
        <v>8031</v>
      </c>
      <c r="C80" s="12" t="s">
        <v>6804</v>
      </c>
      <c r="D80" s="11">
        <v>339.49</v>
      </c>
      <c r="E80" s="11"/>
      <c r="F80" s="11">
        <v>339.49</v>
      </c>
      <c r="G80" s="9">
        <v>9</v>
      </c>
      <c r="H80" s="9"/>
    </row>
    <row r="81" spans="1:8" ht="28.8" x14ac:dyDescent="0.3">
      <c r="A81" s="1" t="s">
        <v>1848</v>
      </c>
      <c r="B81" s="13" t="s">
        <v>7244</v>
      </c>
      <c r="C81" s="12" t="s">
        <v>6800</v>
      </c>
      <c r="D81" s="11">
        <v>252.17</v>
      </c>
      <c r="E81" s="11"/>
      <c r="F81" s="11">
        <v>252.17</v>
      </c>
      <c r="G81" s="9">
        <v>9</v>
      </c>
      <c r="H81" s="9"/>
    </row>
    <row r="82" spans="1:8" ht="28.8" x14ac:dyDescent="0.3">
      <c r="A82" s="1" t="s">
        <v>4876</v>
      </c>
      <c r="B82" s="13" t="s">
        <v>7245</v>
      </c>
      <c r="C82" s="12" t="s">
        <v>6799</v>
      </c>
      <c r="D82" s="11">
        <v>13.07</v>
      </c>
      <c r="E82" s="11"/>
      <c r="F82" s="11">
        <v>13.07</v>
      </c>
      <c r="G82" s="9">
        <v>9</v>
      </c>
      <c r="H82" s="9"/>
    </row>
    <row r="83" spans="1:8" ht="28.8" x14ac:dyDescent="0.3">
      <c r="A83" s="1" t="s">
        <v>4877</v>
      </c>
      <c r="B83" s="13" t="s">
        <v>6445</v>
      </c>
      <c r="C83" s="12" t="s">
        <v>6799</v>
      </c>
      <c r="D83" s="11">
        <v>14.07</v>
      </c>
      <c r="E83" s="11"/>
      <c r="F83" s="11">
        <v>14.07</v>
      </c>
      <c r="G83" s="9">
        <v>9</v>
      </c>
      <c r="H83" s="9"/>
    </row>
    <row r="84" spans="1:8" ht="28.8" x14ac:dyDescent="0.3">
      <c r="A84" s="1" t="s">
        <v>4878</v>
      </c>
      <c r="B84" s="13" t="s">
        <v>6446</v>
      </c>
      <c r="C84" s="12" t="s">
        <v>6799</v>
      </c>
      <c r="D84" s="11">
        <v>16.04</v>
      </c>
      <c r="E84" s="11"/>
      <c r="F84" s="11">
        <v>16.04</v>
      </c>
      <c r="G84" s="9">
        <v>9</v>
      </c>
      <c r="H84" s="9"/>
    </row>
    <row r="85" spans="1:8" ht="28.8" x14ac:dyDescent="0.3">
      <c r="A85" s="1" t="s">
        <v>4879</v>
      </c>
      <c r="B85" s="13" t="s">
        <v>7246</v>
      </c>
      <c r="C85" s="12" t="s">
        <v>6799</v>
      </c>
      <c r="D85" s="11">
        <v>19.61</v>
      </c>
      <c r="E85" s="11"/>
      <c r="F85" s="11">
        <v>19.61</v>
      </c>
      <c r="G85" s="9">
        <v>9</v>
      </c>
      <c r="H85" s="9"/>
    </row>
    <row r="86" spans="1:8" ht="28.8" x14ac:dyDescent="0.3">
      <c r="A86" s="1" t="s">
        <v>4880</v>
      </c>
      <c r="B86" s="13" t="s">
        <v>6447</v>
      </c>
      <c r="C86" s="12" t="s">
        <v>6799</v>
      </c>
      <c r="D86" s="11">
        <v>20.75</v>
      </c>
      <c r="E86" s="11"/>
      <c r="F86" s="11">
        <v>20.75</v>
      </c>
      <c r="G86" s="9">
        <v>9</v>
      </c>
      <c r="H86" s="9"/>
    </row>
    <row r="87" spans="1:8" ht="28.8" x14ac:dyDescent="0.3">
      <c r="A87" s="1" t="s">
        <v>4881</v>
      </c>
      <c r="B87" s="13" t="s">
        <v>6448</v>
      </c>
      <c r="C87" s="12" t="s">
        <v>6799</v>
      </c>
      <c r="D87" s="11">
        <v>23.65</v>
      </c>
      <c r="E87" s="11"/>
      <c r="F87" s="11">
        <v>23.65</v>
      </c>
      <c r="G87" s="9">
        <v>9</v>
      </c>
      <c r="H87" s="9"/>
    </row>
    <row r="88" spans="1:8" ht="28.8" x14ac:dyDescent="0.3">
      <c r="A88" s="1" t="s">
        <v>4882</v>
      </c>
      <c r="B88" s="13" t="s">
        <v>6449</v>
      </c>
      <c r="C88" s="12" t="s">
        <v>6799</v>
      </c>
      <c r="D88" s="11">
        <v>25.27</v>
      </c>
      <c r="E88" s="11"/>
      <c r="F88" s="11">
        <v>25.27</v>
      </c>
      <c r="G88" s="9">
        <v>9</v>
      </c>
      <c r="H88" s="9"/>
    </row>
    <row r="89" spans="1:8" ht="28.8" x14ac:dyDescent="0.3">
      <c r="A89" s="1" t="s">
        <v>4883</v>
      </c>
      <c r="B89" s="13" t="s">
        <v>6450</v>
      </c>
      <c r="C89" s="12" t="s">
        <v>6799</v>
      </c>
      <c r="D89" s="11">
        <v>26.15</v>
      </c>
      <c r="E89" s="11"/>
      <c r="F89" s="11">
        <v>26.15</v>
      </c>
      <c r="G89" s="9">
        <v>9</v>
      </c>
      <c r="H89" s="9"/>
    </row>
    <row r="90" spans="1:8" ht="28.8" x14ac:dyDescent="0.3">
      <c r="A90" s="1" t="s">
        <v>4884</v>
      </c>
      <c r="B90" s="13" t="s">
        <v>6451</v>
      </c>
      <c r="C90" s="12" t="s">
        <v>6799</v>
      </c>
      <c r="D90" s="11">
        <v>27.67</v>
      </c>
      <c r="E90" s="11"/>
      <c r="F90" s="11">
        <v>27.67</v>
      </c>
      <c r="G90" s="9">
        <v>9</v>
      </c>
      <c r="H90" s="9"/>
    </row>
    <row r="91" spans="1:8" ht="28.8" x14ac:dyDescent="0.3">
      <c r="A91" s="1" t="s">
        <v>4885</v>
      </c>
      <c r="B91" s="13" t="s">
        <v>6452</v>
      </c>
      <c r="C91" s="12" t="s">
        <v>6799</v>
      </c>
      <c r="D91" s="11">
        <v>31.53</v>
      </c>
      <c r="E91" s="11"/>
      <c r="F91" s="11">
        <v>31.53</v>
      </c>
      <c r="G91" s="9">
        <v>9</v>
      </c>
      <c r="H91" s="9"/>
    </row>
    <row r="92" spans="1:8" ht="28.8" x14ac:dyDescent="0.3">
      <c r="A92" s="1" t="s">
        <v>4886</v>
      </c>
      <c r="B92" s="13" t="s">
        <v>6453</v>
      </c>
      <c r="C92" s="12" t="s">
        <v>6799</v>
      </c>
      <c r="D92" s="11">
        <v>33.700000000000003</v>
      </c>
      <c r="E92" s="11"/>
      <c r="F92" s="11">
        <v>33.700000000000003</v>
      </c>
      <c r="G92" s="9">
        <v>9</v>
      </c>
      <c r="H92" s="9"/>
    </row>
    <row r="93" spans="1:8" x14ac:dyDescent="0.3">
      <c r="A93" s="1" t="s">
        <v>4887</v>
      </c>
      <c r="B93" s="13" t="s">
        <v>8032</v>
      </c>
      <c r="C93" s="12" t="s">
        <v>6804</v>
      </c>
      <c r="D93" s="11">
        <v>240.58</v>
      </c>
      <c r="E93" s="11"/>
      <c r="F93" s="11">
        <v>240.58</v>
      </c>
      <c r="G93" s="9">
        <v>9</v>
      </c>
      <c r="H93" s="9"/>
    </row>
    <row r="94" spans="1:8" x14ac:dyDescent="0.3">
      <c r="A94" s="1" t="s">
        <v>1849</v>
      </c>
      <c r="B94" s="13" t="s">
        <v>8033</v>
      </c>
      <c r="C94" s="12" t="s">
        <v>6804</v>
      </c>
      <c r="D94" s="11">
        <v>352.18</v>
      </c>
      <c r="E94" s="11"/>
      <c r="F94" s="11">
        <v>352.18</v>
      </c>
      <c r="G94" s="9">
        <v>9</v>
      </c>
      <c r="H94" s="9"/>
    </row>
    <row r="95" spans="1:8" x14ac:dyDescent="0.3">
      <c r="A95" s="1" t="s">
        <v>4888</v>
      </c>
      <c r="B95" s="13" t="s">
        <v>8034</v>
      </c>
      <c r="C95" s="12" t="s">
        <v>6804</v>
      </c>
      <c r="D95" s="11">
        <v>387.37</v>
      </c>
      <c r="E95" s="11"/>
      <c r="F95" s="11">
        <v>387.37</v>
      </c>
      <c r="G95" s="9">
        <v>9</v>
      </c>
      <c r="H95" s="9"/>
    </row>
    <row r="96" spans="1:8" x14ac:dyDescent="0.3">
      <c r="A96" s="1" t="s">
        <v>1850</v>
      </c>
      <c r="B96" s="13" t="s">
        <v>8035</v>
      </c>
      <c r="C96" s="12" t="s">
        <v>6804</v>
      </c>
      <c r="D96" s="11">
        <v>406.41</v>
      </c>
      <c r="E96" s="11"/>
      <c r="F96" s="11">
        <v>406.41</v>
      </c>
      <c r="G96" s="9">
        <v>9</v>
      </c>
      <c r="H96" s="9"/>
    </row>
    <row r="97" spans="1:8" x14ac:dyDescent="0.3">
      <c r="A97" s="1" t="s">
        <v>4889</v>
      </c>
      <c r="B97" s="13" t="s">
        <v>8036</v>
      </c>
      <c r="C97" s="12" t="s">
        <v>6804</v>
      </c>
      <c r="D97" s="11">
        <v>435.3</v>
      </c>
      <c r="E97" s="11"/>
      <c r="F97" s="11">
        <v>435.3</v>
      </c>
      <c r="G97" s="9">
        <v>9</v>
      </c>
      <c r="H97" s="9"/>
    </row>
    <row r="98" spans="1:8" x14ac:dyDescent="0.3">
      <c r="A98" s="1" t="s">
        <v>1851</v>
      </c>
      <c r="B98" s="13" t="s">
        <v>8037</v>
      </c>
      <c r="C98" s="12" t="s">
        <v>6804</v>
      </c>
      <c r="D98" s="11">
        <v>479.84</v>
      </c>
      <c r="E98" s="11"/>
      <c r="F98" s="11">
        <v>479.84</v>
      </c>
      <c r="G98" s="9">
        <v>9</v>
      </c>
      <c r="H98" s="9"/>
    </row>
    <row r="99" spans="1:8" x14ac:dyDescent="0.3">
      <c r="A99" s="1" t="s">
        <v>1852</v>
      </c>
      <c r="B99" s="13" t="s">
        <v>1769</v>
      </c>
      <c r="C99" s="12" t="s">
        <v>6804</v>
      </c>
      <c r="D99" s="11">
        <v>202.83</v>
      </c>
      <c r="E99" s="11"/>
      <c r="F99" s="11">
        <v>202.83</v>
      </c>
      <c r="G99" s="9">
        <v>9</v>
      </c>
      <c r="H99" s="9"/>
    </row>
    <row r="100" spans="1:8" ht="28.8" x14ac:dyDescent="0.3">
      <c r="A100" s="1" t="s">
        <v>6357</v>
      </c>
      <c r="B100" s="13" t="s">
        <v>6358</v>
      </c>
      <c r="C100" s="12" t="s">
        <v>6800</v>
      </c>
      <c r="D100" s="11">
        <v>1613.6</v>
      </c>
      <c r="E100" s="11">
        <v>3596.56</v>
      </c>
      <c r="F100" s="11">
        <v>5210.16</v>
      </c>
      <c r="G100" s="9">
        <v>9</v>
      </c>
      <c r="H100" s="9"/>
    </row>
    <row r="101" spans="1:8" ht="28.8" x14ac:dyDescent="0.3">
      <c r="A101" s="1" t="s">
        <v>6359</v>
      </c>
      <c r="B101" s="13" t="s">
        <v>7247</v>
      </c>
      <c r="C101" s="12" t="s">
        <v>6801</v>
      </c>
      <c r="D101" s="11">
        <v>6.63</v>
      </c>
      <c r="E101" s="11">
        <v>38.24</v>
      </c>
      <c r="F101" s="11">
        <v>44.87</v>
      </c>
      <c r="G101" s="9">
        <v>9</v>
      </c>
      <c r="H101" s="9"/>
    </row>
    <row r="102" spans="1:8" ht="28.8" x14ac:dyDescent="0.3">
      <c r="A102" s="1" t="s">
        <v>6360</v>
      </c>
      <c r="B102" s="13" t="s">
        <v>6531</v>
      </c>
      <c r="C102" s="12" t="s">
        <v>6801</v>
      </c>
      <c r="D102" s="11">
        <v>245.35</v>
      </c>
      <c r="E102" s="11">
        <v>272.79000000000002</v>
      </c>
      <c r="F102" s="11">
        <v>518.14</v>
      </c>
      <c r="G102" s="9">
        <v>9</v>
      </c>
      <c r="H102" s="9"/>
    </row>
    <row r="103" spans="1:8" x14ac:dyDescent="0.3">
      <c r="A103" s="1" t="s">
        <v>5607</v>
      </c>
      <c r="B103" s="13" t="s">
        <v>5966</v>
      </c>
      <c r="C103" s="12"/>
      <c r="D103" s="11"/>
      <c r="E103" s="11"/>
      <c r="F103" s="11"/>
      <c r="G103" s="9">
        <v>5</v>
      </c>
      <c r="H103" s="9"/>
    </row>
    <row r="104" spans="1:8" ht="28.8" x14ac:dyDescent="0.3">
      <c r="A104" s="1" t="s">
        <v>5967</v>
      </c>
      <c r="B104" s="13" t="s">
        <v>1768</v>
      </c>
      <c r="C104" s="12" t="s">
        <v>6799</v>
      </c>
      <c r="D104" s="11">
        <v>212.15</v>
      </c>
      <c r="E104" s="11">
        <v>7990.44</v>
      </c>
      <c r="F104" s="11">
        <v>8202.59</v>
      </c>
      <c r="G104" s="9">
        <v>9</v>
      </c>
      <c r="H104" s="9"/>
    </row>
    <row r="105" spans="1:8" x14ac:dyDescent="0.3">
      <c r="A105" s="1" t="s">
        <v>5968</v>
      </c>
      <c r="B105" s="13" t="s">
        <v>1767</v>
      </c>
      <c r="C105" s="12" t="s">
        <v>6799</v>
      </c>
      <c r="D105" s="11">
        <v>212.15</v>
      </c>
      <c r="E105" s="11">
        <v>10703.22</v>
      </c>
      <c r="F105" s="11">
        <v>10915.37</v>
      </c>
      <c r="G105" s="9">
        <v>9</v>
      </c>
      <c r="H105" s="9"/>
    </row>
    <row r="106" spans="1:8" x14ac:dyDescent="0.3">
      <c r="A106" s="1" t="s">
        <v>5969</v>
      </c>
      <c r="B106" s="13" t="s">
        <v>6532</v>
      </c>
      <c r="C106" s="12" t="s">
        <v>6799</v>
      </c>
      <c r="D106" s="11">
        <v>212.15</v>
      </c>
      <c r="E106" s="11">
        <v>9470.64</v>
      </c>
      <c r="F106" s="11">
        <v>9682.7900000000009</v>
      </c>
      <c r="G106" s="9">
        <v>9</v>
      </c>
      <c r="H106" s="9"/>
    </row>
    <row r="107" spans="1:8" x14ac:dyDescent="0.3">
      <c r="A107" s="1" t="s">
        <v>5970</v>
      </c>
      <c r="B107" s="13" t="s">
        <v>1766</v>
      </c>
      <c r="C107" s="12" t="s">
        <v>6799</v>
      </c>
      <c r="D107" s="11">
        <v>616.4</v>
      </c>
      <c r="E107" s="11">
        <v>22054.82</v>
      </c>
      <c r="F107" s="11">
        <v>22671.22</v>
      </c>
      <c r="G107" s="9">
        <v>9</v>
      </c>
      <c r="H107" s="9"/>
    </row>
    <row r="108" spans="1:8" x14ac:dyDescent="0.3">
      <c r="A108" s="1" t="s">
        <v>5971</v>
      </c>
      <c r="B108" s="13" t="s">
        <v>1765</v>
      </c>
      <c r="C108" s="12" t="s">
        <v>6799</v>
      </c>
      <c r="D108" s="11">
        <v>616.4</v>
      </c>
      <c r="E108" s="11">
        <v>33842.639999999999</v>
      </c>
      <c r="F108" s="11">
        <v>34459.040000000001</v>
      </c>
      <c r="G108" s="9">
        <v>9</v>
      </c>
      <c r="H108" s="9"/>
    </row>
    <row r="109" spans="1:8" ht="28.8" x14ac:dyDescent="0.3">
      <c r="A109" s="1" t="s">
        <v>6283</v>
      </c>
      <c r="B109" s="13" t="s">
        <v>1764</v>
      </c>
      <c r="C109" s="12" t="s">
        <v>6799</v>
      </c>
      <c r="D109" s="11">
        <v>616.4</v>
      </c>
      <c r="E109" s="11">
        <v>13416.08</v>
      </c>
      <c r="F109" s="11">
        <v>14032.48</v>
      </c>
      <c r="G109" s="9">
        <v>9</v>
      </c>
      <c r="H109" s="9"/>
    </row>
    <row r="110" spans="1:8" x14ac:dyDescent="0.3">
      <c r="A110" s="1" t="s">
        <v>6284</v>
      </c>
      <c r="B110" s="13" t="s">
        <v>1763</v>
      </c>
      <c r="C110" s="12" t="s">
        <v>6799</v>
      </c>
      <c r="D110" s="11">
        <v>500.9</v>
      </c>
      <c r="E110" s="11">
        <v>16102.4</v>
      </c>
      <c r="F110" s="11">
        <v>16603.3</v>
      </c>
      <c r="G110" s="9">
        <v>9</v>
      </c>
      <c r="H110" s="9"/>
    </row>
    <row r="111" spans="1:8" x14ac:dyDescent="0.3">
      <c r="A111" s="1" t="s">
        <v>6285</v>
      </c>
      <c r="B111" s="13" t="s">
        <v>5972</v>
      </c>
      <c r="C111" s="12" t="s">
        <v>6799</v>
      </c>
      <c r="D111" s="11">
        <v>304.55</v>
      </c>
      <c r="E111" s="11">
        <v>26081.08</v>
      </c>
      <c r="F111" s="11">
        <v>26385.63</v>
      </c>
      <c r="G111" s="9">
        <v>9</v>
      </c>
      <c r="H111" s="9"/>
    </row>
    <row r="112" spans="1:8" x14ac:dyDescent="0.3">
      <c r="A112" s="1" t="s">
        <v>5608</v>
      </c>
      <c r="B112" s="13" t="s">
        <v>7117</v>
      </c>
      <c r="C112" s="12"/>
      <c r="D112" s="11"/>
      <c r="E112" s="11"/>
      <c r="F112" s="11"/>
      <c r="G112" s="9">
        <v>5</v>
      </c>
      <c r="H112" s="9"/>
    </row>
    <row r="113" spans="1:8" ht="43.2" x14ac:dyDescent="0.3">
      <c r="A113" s="1" t="s">
        <v>1853</v>
      </c>
      <c r="B113" s="13" t="s">
        <v>7248</v>
      </c>
      <c r="C113" s="12" t="s">
        <v>6800</v>
      </c>
      <c r="D113" s="11">
        <v>8405.0300000000007</v>
      </c>
      <c r="E113" s="11"/>
      <c r="F113" s="11">
        <v>8405.0300000000007</v>
      </c>
      <c r="G113" s="9">
        <v>9</v>
      </c>
      <c r="H113" s="9"/>
    </row>
    <row r="114" spans="1:8" ht="43.2" x14ac:dyDescent="0.3">
      <c r="A114" s="1" t="s">
        <v>1854</v>
      </c>
      <c r="B114" s="13" t="s">
        <v>7249</v>
      </c>
      <c r="C114" s="12" t="s">
        <v>6800</v>
      </c>
      <c r="D114" s="11">
        <v>12366.76</v>
      </c>
      <c r="E114" s="11"/>
      <c r="F114" s="11">
        <v>12366.76</v>
      </c>
      <c r="G114" s="9">
        <v>9</v>
      </c>
      <c r="H114" s="9"/>
    </row>
    <row r="115" spans="1:8" ht="43.2" x14ac:dyDescent="0.3">
      <c r="A115" s="1" t="s">
        <v>1855</v>
      </c>
      <c r="B115" s="13" t="s">
        <v>7250</v>
      </c>
      <c r="C115" s="12" t="s">
        <v>6800</v>
      </c>
      <c r="D115" s="11">
        <v>12934.61</v>
      </c>
      <c r="E115" s="11"/>
      <c r="F115" s="11">
        <v>12934.61</v>
      </c>
      <c r="G115" s="9">
        <v>9</v>
      </c>
      <c r="H115" s="9"/>
    </row>
    <row r="116" spans="1:8" ht="28.8" x14ac:dyDescent="0.3">
      <c r="A116" s="1" t="s">
        <v>1856</v>
      </c>
      <c r="B116" s="13" t="s">
        <v>7251</v>
      </c>
      <c r="C116" s="12" t="s">
        <v>6804</v>
      </c>
      <c r="D116" s="11">
        <v>583.91999999999996</v>
      </c>
      <c r="E116" s="11"/>
      <c r="F116" s="11">
        <v>583.91999999999996</v>
      </c>
      <c r="G116" s="9">
        <v>9</v>
      </c>
      <c r="H116" s="9"/>
    </row>
    <row r="117" spans="1:8" ht="28.8" x14ac:dyDescent="0.3">
      <c r="A117" s="1" t="s">
        <v>1857</v>
      </c>
      <c r="B117" s="13" t="s">
        <v>7252</v>
      </c>
      <c r="C117" s="12" t="s">
        <v>6804</v>
      </c>
      <c r="D117" s="11">
        <v>479.95</v>
      </c>
      <c r="E117" s="11"/>
      <c r="F117" s="11">
        <v>479.95</v>
      </c>
      <c r="G117" s="9">
        <v>9</v>
      </c>
      <c r="H117" s="9"/>
    </row>
    <row r="118" spans="1:8" ht="28.8" x14ac:dyDescent="0.3">
      <c r="A118" s="1" t="s">
        <v>1858</v>
      </c>
      <c r="B118" s="13" t="s">
        <v>7253</v>
      </c>
      <c r="C118" s="12" t="s">
        <v>6804</v>
      </c>
      <c r="D118" s="11">
        <v>1183.82</v>
      </c>
      <c r="E118" s="11"/>
      <c r="F118" s="11">
        <v>1183.82</v>
      </c>
      <c r="G118" s="9">
        <v>9</v>
      </c>
      <c r="H118" s="9"/>
    </row>
    <row r="119" spans="1:8" ht="28.8" x14ac:dyDescent="0.3">
      <c r="A119" s="1" t="s">
        <v>1859</v>
      </c>
      <c r="B119" s="13" t="s">
        <v>7254</v>
      </c>
      <c r="C119" s="12" t="s">
        <v>6804</v>
      </c>
      <c r="D119" s="11">
        <v>1240.48</v>
      </c>
      <c r="E119" s="11"/>
      <c r="F119" s="11">
        <v>1240.48</v>
      </c>
      <c r="G119" s="9">
        <v>9</v>
      </c>
      <c r="H119" s="9"/>
    </row>
    <row r="120" spans="1:8" ht="28.8" x14ac:dyDescent="0.3">
      <c r="A120" s="1" t="s">
        <v>1860</v>
      </c>
      <c r="B120" s="13" t="s">
        <v>7255</v>
      </c>
      <c r="C120" s="12" t="s">
        <v>6804</v>
      </c>
      <c r="D120" s="11">
        <v>1547.2</v>
      </c>
      <c r="E120" s="11"/>
      <c r="F120" s="11">
        <v>1547.2</v>
      </c>
      <c r="G120" s="9">
        <v>9</v>
      </c>
      <c r="H120" s="9"/>
    </row>
    <row r="121" spans="1:8" ht="28.8" x14ac:dyDescent="0.3">
      <c r="A121" s="1" t="s">
        <v>1861</v>
      </c>
      <c r="B121" s="13" t="s">
        <v>7256</v>
      </c>
      <c r="C121" s="12" t="s">
        <v>6804</v>
      </c>
      <c r="D121" s="11">
        <v>1994.64</v>
      </c>
      <c r="E121" s="11"/>
      <c r="F121" s="11">
        <v>1994.64</v>
      </c>
      <c r="G121" s="9">
        <v>9</v>
      </c>
      <c r="H121" s="9"/>
    </row>
    <row r="122" spans="1:8" ht="28.8" x14ac:dyDescent="0.3">
      <c r="A122" s="1" t="s">
        <v>1862</v>
      </c>
      <c r="B122" s="13" t="s">
        <v>7257</v>
      </c>
      <c r="C122" s="12" t="s">
        <v>6804</v>
      </c>
      <c r="D122" s="11">
        <v>2253.38</v>
      </c>
      <c r="E122" s="11"/>
      <c r="F122" s="11">
        <v>2253.38</v>
      </c>
      <c r="G122" s="9">
        <v>9</v>
      </c>
      <c r="H122" s="9"/>
    </row>
    <row r="123" spans="1:8" ht="28.8" x14ac:dyDescent="0.3">
      <c r="A123" s="1" t="s">
        <v>1863</v>
      </c>
      <c r="B123" s="13" t="s">
        <v>7258</v>
      </c>
      <c r="C123" s="12" t="s">
        <v>6804</v>
      </c>
      <c r="D123" s="11">
        <v>2483.81</v>
      </c>
      <c r="E123" s="11"/>
      <c r="F123" s="11">
        <v>2483.81</v>
      </c>
      <c r="G123" s="9">
        <v>9</v>
      </c>
      <c r="H123" s="9"/>
    </row>
    <row r="124" spans="1:8" ht="28.8" x14ac:dyDescent="0.3">
      <c r="A124" s="1" t="s">
        <v>1864</v>
      </c>
      <c r="B124" s="13" t="s">
        <v>7259</v>
      </c>
      <c r="C124" s="12" t="s">
        <v>6804</v>
      </c>
      <c r="D124" s="11">
        <v>3016.91</v>
      </c>
      <c r="E124" s="11"/>
      <c r="F124" s="11">
        <v>3016.91</v>
      </c>
      <c r="G124" s="9">
        <v>9</v>
      </c>
      <c r="H124" s="9"/>
    </row>
    <row r="125" spans="1:8" ht="28.8" x14ac:dyDescent="0.3">
      <c r="A125" s="1" t="s">
        <v>1865</v>
      </c>
      <c r="B125" s="13" t="s">
        <v>7260</v>
      </c>
      <c r="C125" s="12" t="s">
        <v>6804</v>
      </c>
      <c r="D125" s="11">
        <v>362.25</v>
      </c>
      <c r="E125" s="11"/>
      <c r="F125" s="11">
        <v>362.25</v>
      </c>
      <c r="G125" s="9">
        <v>9</v>
      </c>
      <c r="H125" s="9"/>
    </row>
    <row r="126" spans="1:8" ht="28.8" x14ac:dyDescent="0.3">
      <c r="A126" s="1" t="s">
        <v>1866</v>
      </c>
      <c r="B126" s="13" t="s">
        <v>7261</v>
      </c>
      <c r="C126" s="12" t="s">
        <v>6804</v>
      </c>
      <c r="D126" s="11">
        <v>1673.72</v>
      </c>
      <c r="E126" s="11"/>
      <c r="F126" s="11">
        <v>1673.72</v>
      </c>
      <c r="G126" s="9">
        <v>9</v>
      </c>
      <c r="H126" s="9"/>
    </row>
    <row r="127" spans="1:8" ht="28.8" x14ac:dyDescent="0.3">
      <c r="A127" s="1" t="s">
        <v>1867</v>
      </c>
      <c r="B127" s="13" t="s">
        <v>1868</v>
      </c>
      <c r="C127" s="12" t="s">
        <v>6804</v>
      </c>
      <c r="D127" s="11">
        <v>6462.22</v>
      </c>
      <c r="E127" s="11"/>
      <c r="F127" s="11">
        <v>6462.22</v>
      </c>
      <c r="G127" s="9">
        <v>9</v>
      </c>
      <c r="H127" s="9"/>
    </row>
    <row r="128" spans="1:8" ht="28.8" x14ac:dyDescent="0.3">
      <c r="A128" s="1" t="s">
        <v>1869</v>
      </c>
      <c r="B128" s="13" t="s">
        <v>7262</v>
      </c>
      <c r="C128" s="12" t="s">
        <v>6804</v>
      </c>
      <c r="D128" s="11">
        <v>369.97</v>
      </c>
      <c r="E128" s="11"/>
      <c r="F128" s="11">
        <v>369.97</v>
      </c>
      <c r="G128" s="9">
        <v>9</v>
      </c>
      <c r="H128" s="9"/>
    </row>
    <row r="129" spans="1:8" ht="28.8" x14ac:dyDescent="0.3">
      <c r="A129" s="1" t="s">
        <v>1870</v>
      </c>
      <c r="B129" s="13" t="s">
        <v>7263</v>
      </c>
      <c r="C129" s="12" t="s">
        <v>6804</v>
      </c>
      <c r="D129" s="11">
        <v>471.23</v>
      </c>
      <c r="E129" s="11"/>
      <c r="F129" s="11">
        <v>471.23</v>
      </c>
      <c r="G129" s="9">
        <v>9</v>
      </c>
      <c r="H129" s="9"/>
    </row>
    <row r="130" spans="1:8" ht="28.8" x14ac:dyDescent="0.3">
      <c r="A130" s="1" t="s">
        <v>1871</v>
      </c>
      <c r="B130" s="13" t="s">
        <v>7264</v>
      </c>
      <c r="C130" s="12" t="s">
        <v>6804</v>
      </c>
      <c r="D130" s="11">
        <v>569.54</v>
      </c>
      <c r="E130" s="11"/>
      <c r="F130" s="11">
        <v>569.54</v>
      </c>
      <c r="G130" s="9">
        <v>9</v>
      </c>
      <c r="H130" s="9"/>
    </row>
    <row r="131" spans="1:8" ht="28.8" x14ac:dyDescent="0.3">
      <c r="A131" s="1" t="s">
        <v>1872</v>
      </c>
      <c r="B131" s="13" t="s">
        <v>7265</v>
      </c>
      <c r="C131" s="12" t="s">
        <v>6804</v>
      </c>
      <c r="D131" s="11">
        <v>326.27999999999997</v>
      </c>
      <c r="E131" s="11"/>
      <c r="F131" s="11">
        <v>326.27999999999997</v>
      </c>
      <c r="G131" s="9">
        <v>9</v>
      </c>
      <c r="H131" s="9"/>
    </row>
    <row r="132" spans="1:8" ht="28.8" x14ac:dyDescent="0.3">
      <c r="A132" s="1" t="s">
        <v>1873</v>
      </c>
      <c r="B132" s="13" t="s">
        <v>7266</v>
      </c>
      <c r="C132" s="12" t="s">
        <v>6804</v>
      </c>
      <c r="D132" s="11">
        <v>528.29999999999995</v>
      </c>
      <c r="E132" s="11"/>
      <c r="F132" s="11">
        <v>528.29999999999995</v>
      </c>
      <c r="G132" s="9">
        <v>9</v>
      </c>
      <c r="H132" s="9"/>
    </row>
    <row r="133" spans="1:8" ht="28.8" x14ac:dyDescent="0.3">
      <c r="A133" s="1" t="s">
        <v>1874</v>
      </c>
      <c r="B133" s="13" t="s">
        <v>7267</v>
      </c>
      <c r="C133" s="12" t="s">
        <v>6804</v>
      </c>
      <c r="D133" s="11">
        <v>782.27</v>
      </c>
      <c r="E133" s="11"/>
      <c r="F133" s="11">
        <v>782.27</v>
      </c>
      <c r="G133" s="9">
        <v>9</v>
      </c>
      <c r="H133" s="9"/>
    </row>
    <row r="134" spans="1:8" ht="28.8" x14ac:dyDescent="0.3">
      <c r="A134" s="1" t="s">
        <v>1875</v>
      </c>
      <c r="B134" s="13" t="s">
        <v>7268</v>
      </c>
      <c r="C134" s="12" t="s">
        <v>6804</v>
      </c>
      <c r="D134" s="11">
        <v>1789.67</v>
      </c>
      <c r="E134" s="11"/>
      <c r="F134" s="11">
        <v>1789.67</v>
      </c>
      <c r="G134" s="9">
        <v>9</v>
      </c>
      <c r="H134" s="9"/>
    </row>
    <row r="135" spans="1:8" ht="28.8" x14ac:dyDescent="0.3">
      <c r="A135" s="1" t="s">
        <v>1876</v>
      </c>
      <c r="B135" s="13" t="s">
        <v>7269</v>
      </c>
      <c r="C135" s="12" t="s">
        <v>6804</v>
      </c>
      <c r="D135" s="11">
        <v>2429.9699999999998</v>
      </c>
      <c r="E135" s="11"/>
      <c r="F135" s="11">
        <v>2429.9699999999998</v>
      </c>
      <c r="G135" s="9">
        <v>9</v>
      </c>
      <c r="H135" s="9"/>
    </row>
    <row r="136" spans="1:8" ht="28.8" x14ac:dyDescent="0.3">
      <c r="A136" s="1" t="s">
        <v>1877</v>
      </c>
      <c r="B136" s="13" t="s">
        <v>7270</v>
      </c>
      <c r="C136" s="12" t="s">
        <v>6804</v>
      </c>
      <c r="D136" s="11">
        <v>2923.86</v>
      </c>
      <c r="E136" s="11"/>
      <c r="F136" s="11">
        <v>2923.86</v>
      </c>
      <c r="G136" s="9">
        <v>9</v>
      </c>
      <c r="H136" s="9"/>
    </row>
    <row r="137" spans="1:8" ht="28.8" x14ac:dyDescent="0.3">
      <c r="A137" s="1" t="s">
        <v>1878</v>
      </c>
      <c r="B137" s="13" t="s">
        <v>7271</v>
      </c>
      <c r="C137" s="12" t="s">
        <v>6804</v>
      </c>
      <c r="D137" s="11">
        <v>741.19</v>
      </c>
      <c r="E137" s="11"/>
      <c r="F137" s="11">
        <v>741.19</v>
      </c>
      <c r="G137" s="9">
        <v>9</v>
      </c>
      <c r="H137" s="9"/>
    </row>
    <row r="138" spans="1:8" ht="28.8" x14ac:dyDescent="0.3">
      <c r="A138" s="1" t="s">
        <v>1879</v>
      </c>
      <c r="B138" s="13" t="s">
        <v>7272</v>
      </c>
      <c r="C138" s="12" t="s">
        <v>6804</v>
      </c>
      <c r="D138" s="11">
        <v>368.95</v>
      </c>
      <c r="E138" s="11"/>
      <c r="F138" s="11">
        <v>368.95</v>
      </c>
      <c r="G138" s="9">
        <v>9</v>
      </c>
      <c r="H138" s="9"/>
    </row>
    <row r="139" spans="1:8" ht="28.8" x14ac:dyDescent="0.3">
      <c r="A139" s="1" t="s">
        <v>1880</v>
      </c>
      <c r="B139" s="13" t="s">
        <v>7273</v>
      </c>
      <c r="C139" s="12" t="s">
        <v>6804</v>
      </c>
      <c r="D139" s="11">
        <v>729.11</v>
      </c>
      <c r="E139" s="11"/>
      <c r="F139" s="11">
        <v>729.11</v>
      </c>
      <c r="G139" s="9">
        <v>9</v>
      </c>
      <c r="H139" s="9"/>
    </row>
    <row r="140" spans="1:8" ht="28.8" x14ac:dyDescent="0.3">
      <c r="A140" s="1" t="s">
        <v>1881</v>
      </c>
      <c r="B140" s="13" t="s">
        <v>5973</v>
      </c>
      <c r="C140" s="12" t="s">
        <v>6804</v>
      </c>
      <c r="D140" s="11">
        <v>786.37</v>
      </c>
      <c r="E140" s="11"/>
      <c r="F140" s="11">
        <v>786.37</v>
      </c>
      <c r="G140" s="9">
        <v>9</v>
      </c>
      <c r="H140" s="9"/>
    </row>
    <row r="141" spans="1:8" ht="28.8" x14ac:dyDescent="0.3">
      <c r="A141" s="1" t="s">
        <v>1882</v>
      </c>
      <c r="B141" s="13" t="s">
        <v>5974</v>
      </c>
      <c r="C141" s="12" t="s">
        <v>6804</v>
      </c>
      <c r="D141" s="11">
        <v>607.30999999999995</v>
      </c>
      <c r="E141" s="11"/>
      <c r="F141" s="11">
        <v>607.30999999999995</v>
      </c>
      <c r="G141" s="9">
        <v>9</v>
      </c>
      <c r="H141" s="9"/>
    </row>
    <row r="142" spans="1:8" ht="28.8" x14ac:dyDescent="0.3">
      <c r="A142" s="1" t="s">
        <v>1883</v>
      </c>
      <c r="B142" s="13" t="s">
        <v>5975</v>
      </c>
      <c r="C142" s="12" t="s">
        <v>6804</v>
      </c>
      <c r="D142" s="11">
        <v>984.94</v>
      </c>
      <c r="E142" s="11"/>
      <c r="F142" s="11">
        <v>984.94</v>
      </c>
      <c r="G142" s="9">
        <v>9</v>
      </c>
      <c r="H142" s="9"/>
    </row>
    <row r="143" spans="1:8" ht="28.8" x14ac:dyDescent="0.3">
      <c r="A143" s="1" t="s">
        <v>1884</v>
      </c>
      <c r="B143" s="13" t="s">
        <v>7274</v>
      </c>
      <c r="C143" s="12" t="s">
        <v>6804</v>
      </c>
      <c r="D143" s="11">
        <v>2743.74</v>
      </c>
      <c r="E143" s="11"/>
      <c r="F143" s="11">
        <v>2743.74</v>
      </c>
      <c r="G143" s="9">
        <v>9</v>
      </c>
      <c r="H143" s="9"/>
    </row>
    <row r="144" spans="1:8" ht="28.8" x14ac:dyDescent="0.3">
      <c r="A144" s="1" t="s">
        <v>1885</v>
      </c>
      <c r="B144" s="13" t="s">
        <v>5976</v>
      </c>
      <c r="C144" s="12" t="s">
        <v>6804</v>
      </c>
      <c r="D144" s="11">
        <v>1806.43</v>
      </c>
      <c r="E144" s="11"/>
      <c r="F144" s="11">
        <v>1806.43</v>
      </c>
      <c r="G144" s="9">
        <v>9</v>
      </c>
      <c r="H144" s="9"/>
    </row>
    <row r="145" spans="1:8" ht="28.8" x14ac:dyDescent="0.3">
      <c r="A145" s="1" t="s">
        <v>1886</v>
      </c>
      <c r="B145" s="13" t="s">
        <v>5977</v>
      </c>
      <c r="C145" s="12" t="s">
        <v>6804</v>
      </c>
      <c r="D145" s="11">
        <v>1703.21</v>
      </c>
      <c r="E145" s="11"/>
      <c r="F145" s="11">
        <v>1703.21</v>
      </c>
      <c r="G145" s="9">
        <v>9</v>
      </c>
      <c r="H145" s="9"/>
    </row>
    <row r="146" spans="1:8" ht="28.8" x14ac:dyDescent="0.3">
      <c r="A146" s="1" t="s">
        <v>1887</v>
      </c>
      <c r="B146" s="13" t="s">
        <v>5978</v>
      </c>
      <c r="C146" s="12" t="s">
        <v>6804</v>
      </c>
      <c r="D146" s="11">
        <v>2215.54</v>
      </c>
      <c r="E146" s="11"/>
      <c r="F146" s="11">
        <v>2215.54</v>
      </c>
      <c r="G146" s="9">
        <v>9</v>
      </c>
      <c r="H146" s="9"/>
    </row>
    <row r="147" spans="1:8" ht="28.8" x14ac:dyDescent="0.3">
      <c r="A147" s="1" t="s">
        <v>1888</v>
      </c>
      <c r="B147" s="13" t="s">
        <v>5979</v>
      </c>
      <c r="C147" s="12" t="s">
        <v>6804</v>
      </c>
      <c r="D147" s="11">
        <v>2668.89</v>
      </c>
      <c r="E147" s="11"/>
      <c r="F147" s="11">
        <v>2668.89</v>
      </c>
      <c r="G147" s="9">
        <v>9</v>
      </c>
      <c r="H147" s="9"/>
    </row>
    <row r="148" spans="1:8" ht="28.8" x14ac:dyDescent="0.3">
      <c r="A148" s="1" t="s">
        <v>1889</v>
      </c>
      <c r="B148" s="13" t="s">
        <v>5980</v>
      </c>
      <c r="C148" s="12" t="s">
        <v>6804</v>
      </c>
      <c r="D148" s="11">
        <v>479.65</v>
      </c>
      <c r="E148" s="11"/>
      <c r="F148" s="11">
        <v>479.65</v>
      </c>
      <c r="G148" s="9">
        <v>9</v>
      </c>
      <c r="H148" s="9"/>
    </row>
    <row r="149" spans="1:8" ht="28.8" x14ac:dyDescent="0.3">
      <c r="A149" s="1" t="s">
        <v>1890</v>
      </c>
      <c r="B149" s="13" t="s">
        <v>7275</v>
      </c>
      <c r="C149" s="12" t="s">
        <v>6804</v>
      </c>
      <c r="D149" s="11">
        <v>799.76</v>
      </c>
      <c r="E149" s="11"/>
      <c r="F149" s="11">
        <v>799.76</v>
      </c>
      <c r="G149" s="9">
        <v>9</v>
      </c>
      <c r="H149" s="9"/>
    </row>
    <row r="150" spans="1:8" ht="28.8" x14ac:dyDescent="0.3">
      <c r="A150" s="1" t="s">
        <v>1891</v>
      </c>
      <c r="B150" s="13" t="s">
        <v>7276</v>
      </c>
      <c r="C150" s="12" t="s">
        <v>6804</v>
      </c>
      <c r="D150" s="11">
        <v>1320.23</v>
      </c>
      <c r="E150" s="11"/>
      <c r="F150" s="11">
        <v>1320.23</v>
      </c>
      <c r="G150" s="9">
        <v>9</v>
      </c>
      <c r="H150" s="9"/>
    </row>
    <row r="151" spans="1:8" ht="28.8" x14ac:dyDescent="0.3">
      <c r="A151" s="1" t="s">
        <v>1892</v>
      </c>
      <c r="B151" s="13" t="s">
        <v>5981</v>
      </c>
      <c r="C151" s="12" t="s">
        <v>6804</v>
      </c>
      <c r="D151" s="11">
        <v>1468.31</v>
      </c>
      <c r="E151" s="11"/>
      <c r="F151" s="11">
        <v>1468.31</v>
      </c>
      <c r="G151" s="9">
        <v>9</v>
      </c>
      <c r="H151" s="9"/>
    </row>
    <row r="152" spans="1:8" ht="28.8" x14ac:dyDescent="0.3">
      <c r="A152" s="1" t="s">
        <v>1893</v>
      </c>
      <c r="B152" s="13" t="s">
        <v>7277</v>
      </c>
      <c r="C152" s="12" t="s">
        <v>6804</v>
      </c>
      <c r="D152" s="11">
        <v>2635.21</v>
      </c>
      <c r="E152" s="11"/>
      <c r="F152" s="11">
        <v>2635.21</v>
      </c>
      <c r="G152" s="9">
        <v>9</v>
      </c>
      <c r="H152" s="9"/>
    </row>
    <row r="153" spans="1:8" ht="28.8" x14ac:dyDescent="0.3">
      <c r="A153" s="1" t="s">
        <v>1894</v>
      </c>
      <c r="B153" s="13" t="s">
        <v>5982</v>
      </c>
      <c r="C153" s="12" t="s">
        <v>6804</v>
      </c>
      <c r="D153" s="11">
        <v>1068.5999999999999</v>
      </c>
      <c r="E153" s="11"/>
      <c r="F153" s="11">
        <v>1068.5999999999999</v>
      </c>
      <c r="G153" s="9">
        <v>9</v>
      </c>
      <c r="H153" s="9"/>
    </row>
    <row r="154" spans="1:8" x14ac:dyDescent="0.3">
      <c r="A154" s="1" t="s">
        <v>1895</v>
      </c>
      <c r="B154" s="13" t="s">
        <v>4890</v>
      </c>
      <c r="C154" s="12" t="s">
        <v>6805</v>
      </c>
      <c r="D154" s="11">
        <v>1822.65</v>
      </c>
      <c r="E154" s="11"/>
      <c r="F154" s="11">
        <v>1822.65</v>
      </c>
      <c r="G154" s="9">
        <v>9</v>
      </c>
      <c r="H154" s="9"/>
    </row>
    <row r="155" spans="1:8" x14ac:dyDescent="0.3">
      <c r="A155" s="1" t="s">
        <v>1896</v>
      </c>
      <c r="B155" s="13" t="s">
        <v>4891</v>
      </c>
      <c r="C155" s="12" t="s">
        <v>6805</v>
      </c>
      <c r="D155" s="11">
        <v>2255</v>
      </c>
      <c r="E155" s="11"/>
      <c r="F155" s="11">
        <v>2255</v>
      </c>
      <c r="G155" s="9">
        <v>9</v>
      </c>
      <c r="H155" s="9"/>
    </row>
    <row r="156" spans="1:8" x14ac:dyDescent="0.3">
      <c r="A156" s="1" t="s">
        <v>1897</v>
      </c>
      <c r="B156" s="13" t="s">
        <v>4892</v>
      </c>
      <c r="C156" s="12" t="s">
        <v>6804</v>
      </c>
      <c r="D156" s="11">
        <v>85.98</v>
      </c>
      <c r="E156" s="11"/>
      <c r="F156" s="11">
        <v>85.98</v>
      </c>
      <c r="G156" s="9">
        <v>9</v>
      </c>
      <c r="H156" s="9"/>
    </row>
    <row r="157" spans="1:8" x14ac:dyDescent="0.3">
      <c r="A157" s="1" t="s">
        <v>1898</v>
      </c>
      <c r="B157" s="13" t="s">
        <v>4893</v>
      </c>
      <c r="C157" s="12" t="s">
        <v>6804</v>
      </c>
      <c r="D157" s="11">
        <v>200.81</v>
      </c>
      <c r="E157" s="11"/>
      <c r="F157" s="11">
        <v>200.81</v>
      </c>
      <c r="G157" s="9">
        <v>9</v>
      </c>
      <c r="H157" s="9"/>
    </row>
    <row r="158" spans="1:8" ht="43.2" x14ac:dyDescent="0.3">
      <c r="A158" s="1" t="s">
        <v>1899</v>
      </c>
      <c r="B158" s="13" t="s">
        <v>7278</v>
      </c>
      <c r="C158" s="12" t="s">
        <v>6800</v>
      </c>
      <c r="D158" s="11">
        <v>4086.23</v>
      </c>
      <c r="E158" s="11"/>
      <c r="F158" s="11">
        <v>4086.23</v>
      </c>
      <c r="G158" s="9">
        <v>9</v>
      </c>
      <c r="H158" s="9"/>
    </row>
    <row r="159" spans="1:8" x14ac:dyDescent="0.3">
      <c r="A159" s="1" t="s">
        <v>1900</v>
      </c>
      <c r="B159" s="13" t="s">
        <v>1901</v>
      </c>
      <c r="C159" s="12" t="s">
        <v>6806</v>
      </c>
      <c r="D159" s="11">
        <v>495.06</v>
      </c>
      <c r="E159" s="11"/>
      <c r="F159" s="11">
        <v>495.06</v>
      </c>
      <c r="G159" s="9">
        <v>9</v>
      </c>
      <c r="H159" s="9"/>
    </row>
    <row r="160" spans="1:8" ht="28.8" x14ac:dyDescent="0.3">
      <c r="A160" s="1" t="s">
        <v>1902</v>
      </c>
      <c r="B160" s="13" t="s">
        <v>1903</v>
      </c>
      <c r="C160" s="12" t="s">
        <v>6806</v>
      </c>
      <c r="D160" s="11">
        <v>375.85</v>
      </c>
      <c r="E160" s="11"/>
      <c r="F160" s="11">
        <v>375.85</v>
      </c>
      <c r="G160" s="9">
        <v>9</v>
      </c>
      <c r="H160" s="9"/>
    </row>
    <row r="161" spans="1:8" x14ac:dyDescent="0.3">
      <c r="A161" s="1" t="s">
        <v>1904</v>
      </c>
      <c r="B161" s="13" t="s">
        <v>1905</v>
      </c>
      <c r="C161" s="12" t="s">
        <v>6806</v>
      </c>
      <c r="D161" s="11">
        <v>343.16</v>
      </c>
      <c r="E161" s="11"/>
      <c r="F161" s="11">
        <v>343.16</v>
      </c>
      <c r="G161" s="9">
        <v>9</v>
      </c>
      <c r="H161" s="9"/>
    </row>
    <row r="162" spans="1:8" x14ac:dyDescent="0.3">
      <c r="A162" s="1" t="s">
        <v>1906</v>
      </c>
      <c r="B162" s="13" t="s">
        <v>1907</v>
      </c>
      <c r="C162" s="12" t="s">
        <v>6806</v>
      </c>
      <c r="D162" s="11">
        <v>318.7</v>
      </c>
      <c r="E162" s="11"/>
      <c r="F162" s="11">
        <v>318.7</v>
      </c>
      <c r="G162" s="9">
        <v>9</v>
      </c>
      <c r="H162" s="9"/>
    </row>
    <row r="163" spans="1:8" x14ac:dyDescent="0.3">
      <c r="A163" s="1" t="s">
        <v>1908</v>
      </c>
      <c r="B163" s="13" t="s">
        <v>1775</v>
      </c>
      <c r="C163" s="12" t="s">
        <v>6799</v>
      </c>
      <c r="D163" s="11">
        <v>2782.33</v>
      </c>
      <c r="E163" s="11"/>
      <c r="F163" s="11">
        <v>2782.33</v>
      </c>
      <c r="G163" s="9">
        <v>9</v>
      </c>
      <c r="H163" s="9"/>
    </row>
    <row r="164" spans="1:8" x14ac:dyDescent="0.3">
      <c r="A164" s="1" t="s">
        <v>1909</v>
      </c>
      <c r="B164" s="13" t="s">
        <v>1776</v>
      </c>
      <c r="C164" s="12" t="s">
        <v>6807</v>
      </c>
      <c r="D164" s="11">
        <v>3707.58</v>
      </c>
      <c r="E164" s="11"/>
      <c r="F164" s="11">
        <v>3707.58</v>
      </c>
      <c r="G164" s="9">
        <v>9</v>
      </c>
      <c r="H164" s="9"/>
    </row>
    <row r="165" spans="1:8" x14ac:dyDescent="0.3">
      <c r="A165" s="1" t="s">
        <v>1910</v>
      </c>
      <c r="B165" s="13" t="s">
        <v>6454</v>
      </c>
      <c r="C165" s="12" t="s">
        <v>6799</v>
      </c>
      <c r="D165" s="11">
        <v>297.55</v>
      </c>
      <c r="E165" s="11"/>
      <c r="F165" s="11">
        <v>297.55</v>
      </c>
      <c r="G165" s="9">
        <v>9</v>
      </c>
      <c r="H165" s="9"/>
    </row>
    <row r="166" spans="1:8" ht="28.8" x14ac:dyDescent="0.3">
      <c r="A166" s="1" t="s">
        <v>1911</v>
      </c>
      <c r="B166" s="13" t="s">
        <v>7279</v>
      </c>
      <c r="C166" s="12" t="s">
        <v>6805</v>
      </c>
      <c r="D166" s="11">
        <v>2976.77</v>
      </c>
      <c r="E166" s="11"/>
      <c r="F166" s="11">
        <v>2976.77</v>
      </c>
      <c r="G166" s="9">
        <v>9</v>
      </c>
      <c r="H166" s="9"/>
    </row>
    <row r="167" spans="1:8" ht="28.8" x14ac:dyDescent="0.3">
      <c r="A167" s="1" t="s">
        <v>1912</v>
      </c>
      <c r="B167" s="13" t="s">
        <v>1913</v>
      </c>
      <c r="C167" s="12" t="s">
        <v>6799</v>
      </c>
      <c r="D167" s="11">
        <v>1188.28</v>
      </c>
      <c r="E167" s="11">
        <v>459.36</v>
      </c>
      <c r="F167" s="11">
        <v>1647.64</v>
      </c>
      <c r="G167" s="9">
        <v>9</v>
      </c>
      <c r="H167" s="9"/>
    </row>
    <row r="168" spans="1:8" x14ac:dyDescent="0.3">
      <c r="A168" s="1" t="s">
        <v>1914</v>
      </c>
      <c r="B168" s="13" t="s">
        <v>1915</v>
      </c>
      <c r="C168" s="12" t="s">
        <v>6799</v>
      </c>
      <c r="D168" s="11">
        <v>1134.93</v>
      </c>
      <c r="E168" s="11"/>
      <c r="F168" s="11">
        <v>1134.93</v>
      </c>
      <c r="G168" s="9">
        <v>9</v>
      </c>
      <c r="H168" s="9"/>
    </row>
    <row r="169" spans="1:8" x14ac:dyDescent="0.3">
      <c r="A169" s="1" t="s">
        <v>1916</v>
      </c>
      <c r="B169" s="13" t="s">
        <v>4894</v>
      </c>
      <c r="C169" s="12" t="s">
        <v>6799</v>
      </c>
      <c r="D169" s="11">
        <v>4281.51</v>
      </c>
      <c r="E169" s="11"/>
      <c r="F169" s="11">
        <v>4281.51</v>
      </c>
      <c r="G169" s="9">
        <v>9</v>
      </c>
      <c r="H169" s="9"/>
    </row>
    <row r="170" spans="1:8" x14ac:dyDescent="0.3">
      <c r="A170" s="1" t="s">
        <v>1917</v>
      </c>
      <c r="B170" s="13" t="s">
        <v>1918</v>
      </c>
      <c r="C170" s="12" t="s">
        <v>6799</v>
      </c>
      <c r="D170" s="11">
        <v>4755.57</v>
      </c>
      <c r="E170" s="11"/>
      <c r="F170" s="11">
        <v>4755.57</v>
      </c>
      <c r="G170" s="9">
        <v>9</v>
      </c>
      <c r="H170" s="9"/>
    </row>
    <row r="171" spans="1:8" x14ac:dyDescent="0.3">
      <c r="A171" s="1" t="s">
        <v>1919</v>
      </c>
      <c r="B171" s="13" t="s">
        <v>1920</v>
      </c>
      <c r="C171" s="12" t="s">
        <v>6799</v>
      </c>
      <c r="D171" s="11">
        <v>5726.13</v>
      </c>
      <c r="E171" s="11"/>
      <c r="F171" s="11">
        <v>5726.13</v>
      </c>
      <c r="G171" s="9">
        <v>9</v>
      </c>
      <c r="H171" s="9"/>
    </row>
    <row r="172" spans="1:8" x14ac:dyDescent="0.3">
      <c r="A172" s="1" t="s">
        <v>21</v>
      </c>
      <c r="B172" s="13" t="s">
        <v>6808</v>
      </c>
      <c r="C172" s="12"/>
      <c r="D172" s="11"/>
      <c r="E172" s="11"/>
      <c r="F172" s="11"/>
      <c r="G172" s="9">
        <v>2</v>
      </c>
      <c r="H172" s="9"/>
    </row>
    <row r="173" spans="1:8" x14ac:dyDescent="0.3">
      <c r="A173" s="1" t="s">
        <v>5609</v>
      </c>
      <c r="B173" s="13" t="s">
        <v>7118</v>
      </c>
      <c r="C173" s="12"/>
      <c r="D173" s="11"/>
      <c r="E173" s="11"/>
      <c r="F173" s="11"/>
      <c r="G173" s="9">
        <v>5</v>
      </c>
      <c r="H173" s="9"/>
    </row>
    <row r="174" spans="1:8" x14ac:dyDescent="0.3">
      <c r="A174" s="1" t="s">
        <v>6286</v>
      </c>
      <c r="B174" s="13" t="s">
        <v>1762</v>
      </c>
      <c r="C174" s="12" t="s">
        <v>6801</v>
      </c>
      <c r="D174" s="11">
        <v>406.12</v>
      </c>
      <c r="E174" s="11">
        <v>113.07</v>
      </c>
      <c r="F174" s="11">
        <v>519.19000000000005</v>
      </c>
      <c r="G174" s="9">
        <v>9</v>
      </c>
      <c r="H174" s="9"/>
    </row>
    <row r="175" spans="1:8" x14ac:dyDescent="0.3">
      <c r="A175" s="1" t="s">
        <v>6287</v>
      </c>
      <c r="B175" s="13" t="s">
        <v>1761</v>
      </c>
      <c r="C175" s="12" t="s">
        <v>6801</v>
      </c>
      <c r="D175" s="11">
        <v>658.69</v>
      </c>
      <c r="E175" s="11">
        <v>285.44</v>
      </c>
      <c r="F175" s="11">
        <v>944.13</v>
      </c>
      <c r="G175" s="9">
        <v>9</v>
      </c>
      <c r="H175" s="9"/>
    </row>
    <row r="176" spans="1:8" ht="28.8" x14ac:dyDescent="0.3">
      <c r="A176" s="1" t="s">
        <v>1921</v>
      </c>
      <c r="B176" s="13" t="s">
        <v>5983</v>
      </c>
      <c r="C176" s="12" t="s">
        <v>6809</v>
      </c>
      <c r="D176" s="11">
        <v>1065.32</v>
      </c>
      <c r="E176" s="11"/>
      <c r="F176" s="11">
        <v>1065.32</v>
      </c>
      <c r="G176" s="9">
        <v>9</v>
      </c>
      <c r="H176" s="9"/>
    </row>
    <row r="177" spans="1:8" x14ac:dyDescent="0.3">
      <c r="A177" s="1" t="s">
        <v>1922</v>
      </c>
      <c r="B177" s="13" t="s">
        <v>1760</v>
      </c>
      <c r="C177" s="12" t="s">
        <v>6801</v>
      </c>
      <c r="D177" s="11">
        <v>17.55</v>
      </c>
      <c r="E177" s="11">
        <v>6.24</v>
      </c>
      <c r="F177" s="11">
        <v>23.79</v>
      </c>
      <c r="G177" s="9">
        <v>9</v>
      </c>
      <c r="H177" s="9"/>
    </row>
    <row r="178" spans="1:8" x14ac:dyDescent="0.3">
      <c r="A178" s="1" t="s">
        <v>5610</v>
      </c>
      <c r="B178" s="13" t="s">
        <v>5984</v>
      </c>
      <c r="C178" s="12"/>
      <c r="D178" s="11"/>
      <c r="E178" s="11"/>
      <c r="F178" s="11"/>
      <c r="G178" s="9">
        <v>5</v>
      </c>
      <c r="H178" s="9"/>
    </row>
    <row r="179" spans="1:8" x14ac:dyDescent="0.3">
      <c r="A179" s="1" t="s">
        <v>1923</v>
      </c>
      <c r="B179" s="13" t="s">
        <v>1924</v>
      </c>
      <c r="C179" s="12" t="s">
        <v>6809</v>
      </c>
      <c r="D179" s="11">
        <v>790</v>
      </c>
      <c r="E179" s="11">
        <v>72.03</v>
      </c>
      <c r="F179" s="11">
        <v>862.03</v>
      </c>
      <c r="G179" s="9">
        <v>9</v>
      </c>
      <c r="H179" s="9"/>
    </row>
    <row r="180" spans="1:8" ht="28.8" x14ac:dyDescent="0.3">
      <c r="A180" s="1" t="s">
        <v>1925</v>
      </c>
      <c r="B180" s="13" t="s">
        <v>7280</v>
      </c>
      <c r="C180" s="12" t="s">
        <v>6809</v>
      </c>
      <c r="D180" s="11">
        <v>1312.37</v>
      </c>
      <c r="E180" s="11">
        <v>120.78</v>
      </c>
      <c r="F180" s="11">
        <v>1433.15</v>
      </c>
      <c r="G180" s="9">
        <v>9</v>
      </c>
      <c r="H180" s="9"/>
    </row>
    <row r="181" spans="1:8" ht="43.2" x14ac:dyDescent="0.3">
      <c r="A181" s="1" t="s">
        <v>1926</v>
      </c>
      <c r="B181" s="13" t="s">
        <v>7281</v>
      </c>
      <c r="C181" s="12" t="s">
        <v>6809</v>
      </c>
      <c r="D181" s="11">
        <v>1179.98</v>
      </c>
      <c r="E181" s="11">
        <v>120.78</v>
      </c>
      <c r="F181" s="11">
        <v>1300.76</v>
      </c>
      <c r="G181" s="9">
        <v>9</v>
      </c>
      <c r="H181" s="9"/>
    </row>
    <row r="182" spans="1:8" x14ac:dyDescent="0.3">
      <c r="A182" s="1" t="s">
        <v>1927</v>
      </c>
      <c r="B182" s="13" t="s">
        <v>5985</v>
      </c>
      <c r="C182" s="12" t="s">
        <v>6809</v>
      </c>
      <c r="D182" s="11">
        <v>796.63</v>
      </c>
      <c r="E182" s="11">
        <v>72.03</v>
      </c>
      <c r="F182" s="11">
        <v>868.66</v>
      </c>
      <c r="G182" s="9">
        <v>9</v>
      </c>
      <c r="H182" s="9"/>
    </row>
    <row r="183" spans="1:8" x14ac:dyDescent="0.3">
      <c r="A183" s="1" t="s">
        <v>1928</v>
      </c>
      <c r="B183" s="13" t="s">
        <v>1929</v>
      </c>
      <c r="C183" s="12" t="s">
        <v>6809</v>
      </c>
      <c r="D183" s="11">
        <v>843.91</v>
      </c>
      <c r="E183" s="11">
        <v>24.01</v>
      </c>
      <c r="F183" s="11">
        <v>867.92</v>
      </c>
      <c r="G183" s="9">
        <v>9</v>
      </c>
      <c r="H183" s="9"/>
    </row>
    <row r="184" spans="1:8" x14ac:dyDescent="0.3">
      <c r="A184" s="1" t="s">
        <v>5611</v>
      </c>
      <c r="B184" s="13" t="s">
        <v>7119</v>
      </c>
      <c r="C184" s="12"/>
      <c r="D184" s="11"/>
      <c r="E184" s="11"/>
      <c r="F184" s="11"/>
      <c r="G184" s="9">
        <v>5</v>
      </c>
      <c r="H184" s="9"/>
    </row>
    <row r="185" spans="1:8" x14ac:dyDescent="0.3">
      <c r="A185" s="1" t="s">
        <v>1930</v>
      </c>
      <c r="B185" s="13" t="s">
        <v>1759</v>
      </c>
      <c r="C185" s="12" t="s">
        <v>6801</v>
      </c>
      <c r="D185" s="11">
        <v>0.56999999999999995</v>
      </c>
      <c r="E185" s="11">
        <v>1.76</v>
      </c>
      <c r="F185" s="11">
        <v>2.33</v>
      </c>
      <c r="G185" s="9">
        <v>9</v>
      </c>
      <c r="H185" s="9"/>
    </row>
    <row r="186" spans="1:8" x14ac:dyDescent="0.3">
      <c r="A186" s="1" t="s">
        <v>1931</v>
      </c>
      <c r="B186" s="13" t="s">
        <v>1758</v>
      </c>
      <c r="C186" s="12" t="s">
        <v>6801</v>
      </c>
      <c r="D186" s="11">
        <v>5.47</v>
      </c>
      <c r="E186" s="11">
        <v>17.41</v>
      </c>
      <c r="F186" s="11">
        <v>22.88</v>
      </c>
      <c r="G186" s="9">
        <v>9</v>
      </c>
      <c r="H186" s="9"/>
    </row>
    <row r="187" spans="1:8" x14ac:dyDescent="0.3">
      <c r="A187" s="1" t="s">
        <v>1932</v>
      </c>
      <c r="B187" s="13" t="s">
        <v>1757</v>
      </c>
      <c r="C187" s="12" t="s">
        <v>6801</v>
      </c>
      <c r="D187" s="11">
        <v>15.96</v>
      </c>
      <c r="E187" s="11">
        <v>25.95</v>
      </c>
      <c r="F187" s="11">
        <v>41.91</v>
      </c>
      <c r="G187" s="9">
        <v>9</v>
      </c>
      <c r="H187" s="9"/>
    </row>
    <row r="188" spans="1:8" x14ac:dyDescent="0.3">
      <c r="A188" s="1" t="s">
        <v>1933</v>
      </c>
      <c r="B188" s="13" t="s">
        <v>1756</v>
      </c>
      <c r="C188" s="12" t="s">
        <v>6801</v>
      </c>
      <c r="D188" s="11">
        <v>51.46</v>
      </c>
      <c r="E188" s="11">
        <v>47.05</v>
      </c>
      <c r="F188" s="11">
        <v>98.51</v>
      </c>
      <c r="G188" s="9">
        <v>9</v>
      </c>
      <c r="H188" s="9"/>
    </row>
    <row r="189" spans="1:8" x14ac:dyDescent="0.3">
      <c r="A189" s="1" t="s">
        <v>1934</v>
      </c>
      <c r="B189" s="13" t="s">
        <v>1755</v>
      </c>
      <c r="C189" s="12" t="s">
        <v>6801</v>
      </c>
      <c r="D189" s="11">
        <v>51.46</v>
      </c>
      <c r="E189" s="11">
        <v>46.74</v>
      </c>
      <c r="F189" s="11">
        <v>98.2</v>
      </c>
      <c r="G189" s="9">
        <v>9</v>
      </c>
      <c r="H189" s="9"/>
    </row>
    <row r="190" spans="1:8" ht="28.8" x14ac:dyDescent="0.3">
      <c r="A190" s="1" t="s">
        <v>1935</v>
      </c>
      <c r="B190" s="13" t="s">
        <v>1754</v>
      </c>
      <c r="C190" s="12" t="s">
        <v>6810</v>
      </c>
      <c r="D190" s="11">
        <v>42.33</v>
      </c>
      <c r="E190" s="11">
        <v>0.88</v>
      </c>
      <c r="F190" s="11">
        <v>43.21</v>
      </c>
      <c r="G190" s="9">
        <v>9</v>
      </c>
      <c r="H190" s="9"/>
    </row>
    <row r="191" spans="1:8" x14ac:dyDescent="0.3">
      <c r="A191" s="1" t="s">
        <v>1936</v>
      </c>
      <c r="B191" s="13" t="s">
        <v>1753</v>
      </c>
      <c r="C191" s="12" t="s">
        <v>6801</v>
      </c>
      <c r="D191" s="11">
        <v>13.75</v>
      </c>
      <c r="E191" s="11">
        <v>3.53</v>
      </c>
      <c r="F191" s="11">
        <v>17.28</v>
      </c>
      <c r="G191" s="9">
        <v>9</v>
      </c>
      <c r="H191" s="9"/>
    </row>
    <row r="192" spans="1:8" x14ac:dyDescent="0.3">
      <c r="A192" s="1" t="s">
        <v>1937</v>
      </c>
      <c r="B192" s="13" t="s">
        <v>1752</v>
      </c>
      <c r="C192" s="12" t="s">
        <v>6801</v>
      </c>
      <c r="D192" s="11">
        <v>88.72</v>
      </c>
      <c r="E192" s="11">
        <v>33.659999999999997</v>
      </c>
      <c r="F192" s="11">
        <v>122.38</v>
      </c>
      <c r="G192" s="9">
        <v>9</v>
      </c>
      <c r="H192" s="9"/>
    </row>
    <row r="193" spans="1:8" x14ac:dyDescent="0.3">
      <c r="A193" s="1" t="s">
        <v>1938</v>
      </c>
      <c r="B193" s="13" t="s">
        <v>1751</v>
      </c>
      <c r="C193" s="12" t="s">
        <v>6801</v>
      </c>
      <c r="D193" s="11">
        <v>100.47</v>
      </c>
      <c r="E193" s="11">
        <v>33.659999999999997</v>
      </c>
      <c r="F193" s="11">
        <v>134.13</v>
      </c>
      <c r="G193" s="9">
        <v>9</v>
      </c>
      <c r="H193" s="9"/>
    </row>
    <row r="194" spans="1:8" ht="28.8" x14ac:dyDescent="0.3">
      <c r="A194" s="1" t="s">
        <v>1939</v>
      </c>
      <c r="B194" s="13" t="s">
        <v>7282</v>
      </c>
      <c r="C194" s="12" t="s">
        <v>6805</v>
      </c>
      <c r="D194" s="11">
        <v>64.55</v>
      </c>
      <c r="E194" s="11">
        <v>38.83</v>
      </c>
      <c r="F194" s="11">
        <v>103.38</v>
      </c>
      <c r="G194" s="9">
        <v>9</v>
      </c>
      <c r="H194" s="9"/>
    </row>
    <row r="195" spans="1:8" x14ac:dyDescent="0.3">
      <c r="A195" s="1" t="s">
        <v>5612</v>
      </c>
      <c r="B195" s="13" t="s">
        <v>5986</v>
      </c>
      <c r="C195" s="12"/>
      <c r="D195" s="11"/>
      <c r="E195" s="11"/>
      <c r="F195" s="11"/>
      <c r="G195" s="9">
        <v>5</v>
      </c>
      <c r="H195" s="9"/>
    </row>
    <row r="196" spans="1:8" ht="28.8" x14ac:dyDescent="0.3">
      <c r="A196" s="1" t="s">
        <v>1940</v>
      </c>
      <c r="B196" s="13" t="s">
        <v>1750</v>
      </c>
      <c r="C196" s="12" t="s">
        <v>6804</v>
      </c>
      <c r="D196" s="11"/>
      <c r="E196" s="11">
        <v>10.77</v>
      </c>
      <c r="F196" s="11">
        <v>10.77</v>
      </c>
      <c r="G196" s="9">
        <v>9</v>
      </c>
      <c r="H196" s="9"/>
    </row>
    <row r="197" spans="1:8" ht="28.8" x14ac:dyDescent="0.3">
      <c r="A197" s="1" t="s">
        <v>1941</v>
      </c>
      <c r="B197" s="13" t="s">
        <v>1749</v>
      </c>
      <c r="C197" s="12" t="s">
        <v>6804</v>
      </c>
      <c r="D197" s="11"/>
      <c r="E197" s="11">
        <v>27.18</v>
      </c>
      <c r="F197" s="11">
        <v>27.18</v>
      </c>
      <c r="G197" s="9">
        <v>9</v>
      </c>
      <c r="H197" s="9"/>
    </row>
    <row r="198" spans="1:8" ht="28.8" x14ac:dyDescent="0.3">
      <c r="A198" s="1" t="s">
        <v>1942</v>
      </c>
      <c r="B198" s="13" t="s">
        <v>1748</v>
      </c>
      <c r="C198" s="12" t="s">
        <v>6801</v>
      </c>
      <c r="D198" s="11"/>
      <c r="E198" s="11">
        <v>10.77</v>
      </c>
      <c r="F198" s="11">
        <v>10.77</v>
      </c>
      <c r="G198" s="9">
        <v>9</v>
      </c>
      <c r="H198" s="9"/>
    </row>
    <row r="199" spans="1:8" ht="28.8" x14ac:dyDescent="0.3">
      <c r="A199" s="1" t="s">
        <v>1943</v>
      </c>
      <c r="B199" s="13" t="s">
        <v>1747</v>
      </c>
      <c r="C199" s="12" t="s">
        <v>6801</v>
      </c>
      <c r="D199" s="11"/>
      <c r="E199" s="11">
        <v>27.18</v>
      </c>
      <c r="F199" s="11">
        <v>27.18</v>
      </c>
      <c r="G199" s="9">
        <v>9</v>
      </c>
      <c r="H199" s="9"/>
    </row>
    <row r="200" spans="1:8" ht="28.8" x14ac:dyDescent="0.3">
      <c r="A200" s="1" t="s">
        <v>5613</v>
      </c>
      <c r="B200" s="13" t="s">
        <v>5614</v>
      </c>
      <c r="C200" s="12" t="s">
        <v>6809</v>
      </c>
      <c r="D200" s="11">
        <v>2185.66</v>
      </c>
      <c r="E200" s="11"/>
      <c r="F200" s="11">
        <v>2185.66</v>
      </c>
      <c r="G200" s="9">
        <v>9</v>
      </c>
      <c r="H200" s="9"/>
    </row>
    <row r="201" spans="1:8" x14ac:dyDescent="0.3">
      <c r="A201" s="1" t="s">
        <v>6288</v>
      </c>
      <c r="B201" s="13" t="s">
        <v>1746</v>
      </c>
      <c r="C201" s="12" t="s">
        <v>6811</v>
      </c>
      <c r="D201" s="11">
        <v>23.7</v>
      </c>
      <c r="E201" s="11">
        <v>4.2300000000000004</v>
      </c>
      <c r="F201" s="11">
        <v>27.93</v>
      </c>
      <c r="G201" s="9">
        <v>9</v>
      </c>
      <c r="H201" s="9"/>
    </row>
    <row r="202" spans="1:8" x14ac:dyDescent="0.3">
      <c r="A202" s="1" t="s">
        <v>6289</v>
      </c>
      <c r="B202" s="13" t="s">
        <v>1745</v>
      </c>
      <c r="C202" s="12" t="s">
        <v>6810</v>
      </c>
      <c r="D202" s="11">
        <v>14.34</v>
      </c>
      <c r="E202" s="11">
        <v>4.2300000000000004</v>
      </c>
      <c r="F202" s="11">
        <v>18.57</v>
      </c>
      <c r="G202" s="9">
        <v>9</v>
      </c>
      <c r="H202" s="9"/>
    </row>
    <row r="203" spans="1:8" x14ac:dyDescent="0.3">
      <c r="A203" s="1" t="s">
        <v>5615</v>
      </c>
      <c r="B203" s="13" t="s">
        <v>7120</v>
      </c>
      <c r="C203" s="12"/>
      <c r="D203" s="11"/>
      <c r="E203" s="11"/>
      <c r="F203" s="11"/>
      <c r="G203" s="9">
        <v>5</v>
      </c>
      <c r="H203" s="9"/>
    </row>
    <row r="204" spans="1:8" ht="28.8" x14ac:dyDescent="0.3">
      <c r="A204" s="1" t="s">
        <v>1944</v>
      </c>
      <c r="B204" s="13" t="s">
        <v>7283</v>
      </c>
      <c r="C204" s="12" t="s">
        <v>6809</v>
      </c>
      <c r="D204" s="11">
        <v>11529.94</v>
      </c>
      <c r="E204" s="11">
        <v>3022.2</v>
      </c>
      <c r="F204" s="11">
        <v>14552.14</v>
      </c>
      <c r="G204" s="9">
        <v>9</v>
      </c>
      <c r="H204" s="9"/>
    </row>
    <row r="205" spans="1:8" ht="28.8" x14ac:dyDescent="0.3">
      <c r="A205" s="1" t="s">
        <v>1945</v>
      </c>
      <c r="B205" s="13" t="s">
        <v>7284</v>
      </c>
      <c r="C205" s="12" t="s">
        <v>6809</v>
      </c>
      <c r="D205" s="11">
        <v>25485.98</v>
      </c>
      <c r="E205" s="11">
        <v>3022.2</v>
      </c>
      <c r="F205" s="11">
        <v>28508.18</v>
      </c>
      <c r="G205" s="9">
        <v>9</v>
      </c>
      <c r="H205" s="9"/>
    </row>
    <row r="206" spans="1:8" x14ac:dyDescent="0.3">
      <c r="A206" s="1" t="s">
        <v>5616</v>
      </c>
      <c r="B206" s="13" t="s">
        <v>7121</v>
      </c>
      <c r="C206" s="12"/>
      <c r="D206" s="11"/>
      <c r="E206" s="11"/>
      <c r="F206" s="11"/>
      <c r="G206" s="9">
        <v>5</v>
      </c>
      <c r="H206" s="9"/>
    </row>
    <row r="207" spans="1:8" x14ac:dyDescent="0.3">
      <c r="A207" s="1" t="s">
        <v>1946</v>
      </c>
      <c r="B207" s="13" t="s">
        <v>1744</v>
      </c>
      <c r="C207" s="12" t="s">
        <v>6801</v>
      </c>
      <c r="D207" s="11">
        <v>798.15</v>
      </c>
      <c r="E207" s="11">
        <v>81.069999999999993</v>
      </c>
      <c r="F207" s="11">
        <v>879.22</v>
      </c>
      <c r="G207" s="9">
        <v>9</v>
      </c>
      <c r="H207" s="9"/>
    </row>
    <row r="208" spans="1:8" x14ac:dyDescent="0.3">
      <c r="A208" s="1" t="s">
        <v>1947</v>
      </c>
      <c r="B208" s="13" t="s">
        <v>1743</v>
      </c>
      <c r="C208" s="12" t="s">
        <v>6801</v>
      </c>
      <c r="D208" s="11">
        <v>303.77999999999997</v>
      </c>
      <c r="E208" s="11">
        <v>22.93</v>
      </c>
      <c r="F208" s="11">
        <v>326.70999999999998</v>
      </c>
      <c r="G208" s="9">
        <v>9</v>
      </c>
      <c r="H208" s="9"/>
    </row>
    <row r="209" spans="1:8" x14ac:dyDescent="0.3">
      <c r="A209" s="1" t="s">
        <v>1948</v>
      </c>
      <c r="B209" s="13" t="s">
        <v>1742</v>
      </c>
      <c r="C209" s="12" t="s">
        <v>6801</v>
      </c>
      <c r="D209" s="11">
        <v>137.04</v>
      </c>
      <c r="E209" s="11">
        <v>46.27</v>
      </c>
      <c r="F209" s="11">
        <v>183.31</v>
      </c>
      <c r="G209" s="9">
        <v>9</v>
      </c>
      <c r="H209" s="9"/>
    </row>
    <row r="210" spans="1:8" x14ac:dyDescent="0.3">
      <c r="A210" s="1" t="s">
        <v>5617</v>
      </c>
      <c r="B210" s="13" t="s">
        <v>5987</v>
      </c>
      <c r="C210" s="12"/>
      <c r="D210" s="11"/>
      <c r="E210" s="11"/>
      <c r="F210" s="11"/>
      <c r="G210" s="9">
        <v>5</v>
      </c>
      <c r="H210" s="9"/>
    </row>
    <row r="211" spans="1:8" ht="28.8" x14ac:dyDescent="0.3">
      <c r="A211" s="1" t="s">
        <v>1949</v>
      </c>
      <c r="B211" s="13" t="s">
        <v>7285</v>
      </c>
      <c r="C211" s="12" t="s">
        <v>6801</v>
      </c>
      <c r="D211" s="11">
        <v>2.74</v>
      </c>
      <c r="E211" s="11">
        <v>4.41</v>
      </c>
      <c r="F211" s="11">
        <v>7.15</v>
      </c>
      <c r="G211" s="9">
        <v>9</v>
      </c>
      <c r="H211" s="9"/>
    </row>
    <row r="212" spans="1:8" ht="43.2" x14ac:dyDescent="0.3">
      <c r="A212" s="1" t="s">
        <v>1950</v>
      </c>
      <c r="B212" s="13" t="s">
        <v>7286</v>
      </c>
      <c r="C212" s="12" t="s">
        <v>6801</v>
      </c>
      <c r="D212" s="11">
        <v>4.2</v>
      </c>
      <c r="E212" s="11">
        <v>0.14000000000000001</v>
      </c>
      <c r="F212" s="11">
        <v>4.34</v>
      </c>
      <c r="G212" s="9">
        <v>9</v>
      </c>
      <c r="H212" s="9"/>
    </row>
    <row r="213" spans="1:8" ht="43.2" x14ac:dyDescent="0.3">
      <c r="A213" s="1" t="s">
        <v>1951</v>
      </c>
      <c r="B213" s="13" t="s">
        <v>7287</v>
      </c>
      <c r="C213" s="12" t="s">
        <v>6801</v>
      </c>
      <c r="D213" s="11">
        <v>4.5</v>
      </c>
      <c r="E213" s="11">
        <v>0.14000000000000001</v>
      </c>
      <c r="F213" s="11">
        <v>4.6399999999999997</v>
      </c>
      <c r="G213" s="9">
        <v>9</v>
      </c>
      <c r="H213" s="9"/>
    </row>
    <row r="214" spans="1:8" x14ac:dyDescent="0.3">
      <c r="A214" s="1" t="s">
        <v>1952</v>
      </c>
      <c r="B214" s="13" t="s">
        <v>6533</v>
      </c>
      <c r="C214" s="12" t="s">
        <v>6805</v>
      </c>
      <c r="D214" s="11">
        <v>67.97</v>
      </c>
      <c r="E214" s="11">
        <v>7.94</v>
      </c>
      <c r="F214" s="11">
        <v>75.91</v>
      </c>
      <c r="G214" s="9">
        <v>9</v>
      </c>
      <c r="H214" s="9"/>
    </row>
    <row r="215" spans="1:8" x14ac:dyDescent="0.3">
      <c r="A215" s="1" t="s">
        <v>1953</v>
      </c>
      <c r="B215" s="13" t="s">
        <v>6534</v>
      </c>
      <c r="C215" s="12" t="s">
        <v>6805</v>
      </c>
      <c r="D215" s="11">
        <v>80.05</v>
      </c>
      <c r="E215" s="11">
        <v>9.35</v>
      </c>
      <c r="F215" s="11">
        <v>89.4</v>
      </c>
      <c r="G215" s="9">
        <v>9</v>
      </c>
      <c r="H215" s="9"/>
    </row>
    <row r="216" spans="1:8" x14ac:dyDescent="0.3">
      <c r="A216" s="1" t="s">
        <v>5618</v>
      </c>
      <c r="B216" s="13" t="s">
        <v>7122</v>
      </c>
      <c r="C216" s="12"/>
      <c r="D216" s="11"/>
      <c r="E216" s="11"/>
      <c r="F216" s="11"/>
      <c r="G216" s="9">
        <v>5</v>
      </c>
      <c r="H216" s="9"/>
    </row>
    <row r="217" spans="1:8" x14ac:dyDescent="0.3">
      <c r="A217" s="1" t="s">
        <v>1954</v>
      </c>
      <c r="B217" s="13" t="s">
        <v>1741</v>
      </c>
      <c r="C217" s="12" t="s">
        <v>6801</v>
      </c>
      <c r="D217" s="11">
        <v>10.86</v>
      </c>
      <c r="E217" s="11">
        <v>5.08</v>
      </c>
      <c r="F217" s="11">
        <v>15.94</v>
      </c>
      <c r="G217" s="9">
        <v>9</v>
      </c>
      <c r="H217" s="9"/>
    </row>
    <row r="218" spans="1:8" x14ac:dyDescent="0.3">
      <c r="A218" s="1" t="s">
        <v>1955</v>
      </c>
      <c r="B218" s="13" t="s">
        <v>1740</v>
      </c>
      <c r="C218" s="12" t="s">
        <v>6804</v>
      </c>
      <c r="D218" s="11">
        <v>1.01</v>
      </c>
      <c r="E218" s="11">
        <v>0.36</v>
      </c>
      <c r="F218" s="11">
        <v>1.37</v>
      </c>
      <c r="G218" s="9">
        <v>9</v>
      </c>
      <c r="H218" s="9"/>
    </row>
    <row r="219" spans="1:8" x14ac:dyDescent="0.3">
      <c r="A219" s="1" t="s">
        <v>1956</v>
      </c>
      <c r="B219" s="13" t="s">
        <v>1739</v>
      </c>
      <c r="C219" s="12" t="s">
        <v>6804</v>
      </c>
      <c r="D219" s="11">
        <v>1.01</v>
      </c>
      <c r="E219" s="11">
        <v>0.36</v>
      </c>
      <c r="F219" s="11">
        <v>1.37</v>
      </c>
      <c r="G219" s="9">
        <v>9</v>
      </c>
      <c r="H219" s="9"/>
    </row>
    <row r="220" spans="1:8" x14ac:dyDescent="0.3">
      <c r="A220" s="1" t="s">
        <v>1957</v>
      </c>
      <c r="B220" s="13" t="s">
        <v>1738</v>
      </c>
      <c r="C220" s="12" t="s">
        <v>6801</v>
      </c>
      <c r="D220" s="11">
        <v>0.92</v>
      </c>
      <c r="E220" s="11">
        <v>0.72</v>
      </c>
      <c r="F220" s="11">
        <v>1.64</v>
      </c>
      <c r="G220" s="9">
        <v>9</v>
      </c>
      <c r="H220" s="9"/>
    </row>
    <row r="221" spans="1:8" x14ac:dyDescent="0.3">
      <c r="A221" s="1" t="s">
        <v>20</v>
      </c>
      <c r="B221" s="13" t="s">
        <v>6812</v>
      </c>
      <c r="C221" s="12"/>
      <c r="D221" s="11"/>
      <c r="E221" s="11"/>
      <c r="F221" s="11"/>
      <c r="G221" s="9">
        <v>2</v>
      </c>
      <c r="H221" s="9"/>
    </row>
    <row r="222" spans="1:8" x14ac:dyDescent="0.3">
      <c r="A222" s="1" t="s">
        <v>5619</v>
      </c>
      <c r="B222" s="13" t="s">
        <v>7123</v>
      </c>
      <c r="C222" s="12"/>
      <c r="D222" s="11"/>
      <c r="E222" s="11"/>
      <c r="F222" s="11"/>
      <c r="G222" s="9">
        <v>5</v>
      </c>
      <c r="H222" s="9"/>
    </row>
    <row r="223" spans="1:8" x14ac:dyDescent="0.3">
      <c r="A223" s="1" t="s">
        <v>1958</v>
      </c>
      <c r="B223" s="13" t="s">
        <v>1737</v>
      </c>
      <c r="C223" s="12" t="s">
        <v>6805</v>
      </c>
      <c r="D223" s="11"/>
      <c r="E223" s="11">
        <v>194.04</v>
      </c>
      <c r="F223" s="11">
        <v>194.04</v>
      </c>
      <c r="G223" s="9">
        <v>9</v>
      </c>
      <c r="H223" s="9"/>
    </row>
    <row r="224" spans="1:8" x14ac:dyDescent="0.3">
      <c r="A224" s="1" t="s">
        <v>1959</v>
      </c>
      <c r="B224" s="13" t="s">
        <v>1736</v>
      </c>
      <c r="C224" s="12" t="s">
        <v>6805</v>
      </c>
      <c r="D224" s="11"/>
      <c r="E224" s="11">
        <v>352.8</v>
      </c>
      <c r="F224" s="11">
        <v>352.8</v>
      </c>
      <c r="G224" s="9">
        <v>9</v>
      </c>
      <c r="H224" s="9"/>
    </row>
    <row r="225" spans="1:8" x14ac:dyDescent="0.3">
      <c r="A225" s="1" t="s">
        <v>1960</v>
      </c>
      <c r="B225" s="13" t="s">
        <v>1735</v>
      </c>
      <c r="C225" s="12" t="s">
        <v>6801</v>
      </c>
      <c r="D225" s="11"/>
      <c r="E225" s="11">
        <v>26.46</v>
      </c>
      <c r="F225" s="11">
        <v>26.46</v>
      </c>
      <c r="G225" s="9">
        <v>9</v>
      </c>
      <c r="H225" s="9"/>
    </row>
    <row r="226" spans="1:8" ht="43.2" x14ac:dyDescent="0.3">
      <c r="A226" s="1" t="s">
        <v>1961</v>
      </c>
      <c r="B226" s="13" t="s">
        <v>7288</v>
      </c>
      <c r="C226" s="12" t="s">
        <v>6805</v>
      </c>
      <c r="D226" s="11">
        <v>469.94</v>
      </c>
      <c r="E226" s="11">
        <v>105.84</v>
      </c>
      <c r="F226" s="11">
        <v>575.78</v>
      </c>
      <c r="G226" s="9">
        <v>9</v>
      </c>
      <c r="H226" s="9"/>
    </row>
    <row r="227" spans="1:8" ht="28.8" x14ac:dyDescent="0.3">
      <c r="A227" s="1" t="s">
        <v>1962</v>
      </c>
      <c r="B227" s="13" t="s">
        <v>1734</v>
      </c>
      <c r="C227" s="12" t="s">
        <v>6805</v>
      </c>
      <c r="D227" s="11">
        <v>447.98</v>
      </c>
      <c r="E227" s="11">
        <v>105.84</v>
      </c>
      <c r="F227" s="11">
        <v>553.82000000000005</v>
      </c>
      <c r="G227" s="9">
        <v>9</v>
      </c>
      <c r="H227" s="9"/>
    </row>
    <row r="228" spans="1:8" ht="43.2" x14ac:dyDescent="0.3">
      <c r="A228" s="1" t="s">
        <v>1963</v>
      </c>
      <c r="B228" s="13" t="s">
        <v>7289</v>
      </c>
      <c r="C228" s="12" t="s">
        <v>6805</v>
      </c>
      <c r="D228" s="11">
        <v>245.95</v>
      </c>
      <c r="E228" s="11">
        <v>70.56</v>
      </c>
      <c r="F228" s="11">
        <v>316.51</v>
      </c>
      <c r="G228" s="9">
        <v>9</v>
      </c>
      <c r="H228" s="9"/>
    </row>
    <row r="229" spans="1:8" ht="28.8" x14ac:dyDescent="0.3">
      <c r="A229" s="1" t="s">
        <v>1964</v>
      </c>
      <c r="B229" s="13" t="s">
        <v>1733</v>
      </c>
      <c r="C229" s="12" t="s">
        <v>6805</v>
      </c>
      <c r="D229" s="11">
        <v>223.99</v>
      </c>
      <c r="E229" s="11">
        <v>70.56</v>
      </c>
      <c r="F229" s="11">
        <v>294.55</v>
      </c>
      <c r="G229" s="9">
        <v>9</v>
      </c>
      <c r="H229" s="9"/>
    </row>
    <row r="230" spans="1:8" ht="43.2" x14ac:dyDescent="0.3">
      <c r="A230" s="1" t="s">
        <v>1965</v>
      </c>
      <c r="B230" s="13" t="s">
        <v>7290</v>
      </c>
      <c r="C230" s="12" t="s">
        <v>6801</v>
      </c>
      <c r="D230" s="11">
        <v>24.08</v>
      </c>
      <c r="E230" s="11">
        <v>7.06</v>
      </c>
      <c r="F230" s="11">
        <v>31.14</v>
      </c>
      <c r="G230" s="9">
        <v>9</v>
      </c>
      <c r="H230" s="9"/>
    </row>
    <row r="231" spans="1:8" ht="28.8" x14ac:dyDescent="0.3">
      <c r="A231" s="1" t="s">
        <v>1966</v>
      </c>
      <c r="B231" s="13" t="s">
        <v>7291</v>
      </c>
      <c r="C231" s="12" t="s">
        <v>6801</v>
      </c>
      <c r="D231" s="11">
        <v>22.4</v>
      </c>
      <c r="E231" s="11">
        <v>7.06</v>
      </c>
      <c r="F231" s="11">
        <v>29.46</v>
      </c>
      <c r="G231" s="9">
        <v>9</v>
      </c>
      <c r="H231" s="9"/>
    </row>
    <row r="232" spans="1:8" ht="43.2" x14ac:dyDescent="0.3">
      <c r="A232" s="1" t="s">
        <v>1967</v>
      </c>
      <c r="B232" s="13" t="s">
        <v>7292</v>
      </c>
      <c r="C232" s="12" t="s">
        <v>6805</v>
      </c>
      <c r="D232" s="11">
        <v>240.85</v>
      </c>
      <c r="E232" s="11">
        <v>70.56</v>
      </c>
      <c r="F232" s="11">
        <v>311.41000000000003</v>
      </c>
      <c r="G232" s="9">
        <v>9</v>
      </c>
      <c r="H232" s="9"/>
    </row>
    <row r="233" spans="1:8" ht="28.8" x14ac:dyDescent="0.3">
      <c r="A233" s="1" t="s">
        <v>1968</v>
      </c>
      <c r="B233" s="13" t="s">
        <v>7293</v>
      </c>
      <c r="C233" s="12" t="s">
        <v>6805</v>
      </c>
      <c r="D233" s="11">
        <v>223.99</v>
      </c>
      <c r="E233" s="11">
        <v>70.56</v>
      </c>
      <c r="F233" s="11">
        <v>294.55</v>
      </c>
      <c r="G233" s="9">
        <v>9</v>
      </c>
      <c r="H233" s="9"/>
    </row>
    <row r="234" spans="1:8" x14ac:dyDescent="0.3">
      <c r="A234" s="1" t="s">
        <v>5620</v>
      </c>
      <c r="B234" s="13" t="s">
        <v>7124</v>
      </c>
      <c r="C234" s="12"/>
      <c r="D234" s="11"/>
      <c r="E234" s="11"/>
      <c r="F234" s="11"/>
      <c r="G234" s="9">
        <v>5</v>
      </c>
      <c r="H234" s="9"/>
    </row>
    <row r="235" spans="1:8" x14ac:dyDescent="0.3">
      <c r="A235" s="1" t="s">
        <v>1969</v>
      </c>
      <c r="B235" s="13" t="s">
        <v>1732</v>
      </c>
      <c r="C235" s="12" t="s">
        <v>6805</v>
      </c>
      <c r="D235" s="11"/>
      <c r="E235" s="11">
        <v>105.84</v>
      </c>
      <c r="F235" s="11">
        <v>105.84</v>
      </c>
      <c r="G235" s="9">
        <v>9</v>
      </c>
      <c r="H235" s="9"/>
    </row>
    <row r="236" spans="1:8" ht="28.8" x14ac:dyDescent="0.3">
      <c r="A236" s="1" t="s">
        <v>1970</v>
      </c>
      <c r="B236" s="13" t="s">
        <v>1731</v>
      </c>
      <c r="C236" s="12" t="s">
        <v>6805</v>
      </c>
      <c r="D236" s="11"/>
      <c r="E236" s="11">
        <v>70.56</v>
      </c>
      <c r="F236" s="11">
        <v>70.56</v>
      </c>
      <c r="G236" s="9">
        <v>9</v>
      </c>
      <c r="H236" s="9"/>
    </row>
    <row r="237" spans="1:8" x14ac:dyDescent="0.3">
      <c r="A237" s="1" t="s">
        <v>5621</v>
      </c>
      <c r="B237" s="13" t="s">
        <v>7125</v>
      </c>
      <c r="C237" s="12"/>
      <c r="D237" s="11"/>
      <c r="E237" s="11"/>
      <c r="F237" s="11"/>
      <c r="G237" s="9">
        <v>5</v>
      </c>
      <c r="H237" s="9"/>
    </row>
    <row r="238" spans="1:8" x14ac:dyDescent="0.3">
      <c r="A238" s="1" t="s">
        <v>1971</v>
      </c>
      <c r="B238" s="13" t="s">
        <v>1730</v>
      </c>
      <c r="C238" s="12" t="s">
        <v>6801</v>
      </c>
      <c r="D238" s="11"/>
      <c r="E238" s="11">
        <v>2.65</v>
      </c>
      <c r="F238" s="11">
        <v>2.65</v>
      </c>
      <c r="G238" s="9">
        <v>9</v>
      </c>
      <c r="H238" s="9"/>
    </row>
    <row r="239" spans="1:8" x14ac:dyDescent="0.3">
      <c r="A239" s="1" t="s">
        <v>1972</v>
      </c>
      <c r="B239" s="13" t="s">
        <v>1729</v>
      </c>
      <c r="C239" s="12" t="s">
        <v>6801</v>
      </c>
      <c r="D239" s="11"/>
      <c r="E239" s="11">
        <v>5.29</v>
      </c>
      <c r="F239" s="11">
        <v>5.29</v>
      </c>
      <c r="G239" s="9">
        <v>9</v>
      </c>
      <c r="H239" s="9"/>
    </row>
    <row r="240" spans="1:8" x14ac:dyDescent="0.3">
      <c r="A240" s="1" t="s">
        <v>1973</v>
      </c>
      <c r="B240" s="13" t="s">
        <v>1728</v>
      </c>
      <c r="C240" s="12" t="s">
        <v>6801</v>
      </c>
      <c r="D240" s="11"/>
      <c r="E240" s="11">
        <v>8.82</v>
      </c>
      <c r="F240" s="11">
        <v>8.82</v>
      </c>
      <c r="G240" s="9">
        <v>9</v>
      </c>
      <c r="H240" s="9"/>
    </row>
    <row r="241" spans="1:8" x14ac:dyDescent="0.3">
      <c r="A241" s="1" t="s">
        <v>5622</v>
      </c>
      <c r="B241" s="13" t="s">
        <v>7126</v>
      </c>
      <c r="C241" s="12"/>
      <c r="D241" s="11"/>
      <c r="E241" s="11"/>
      <c r="F241" s="11"/>
      <c r="G241" s="9">
        <v>5</v>
      </c>
      <c r="H241" s="9"/>
    </row>
    <row r="242" spans="1:8" x14ac:dyDescent="0.3">
      <c r="A242" s="1" t="s">
        <v>1974</v>
      </c>
      <c r="B242" s="13" t="s">
        <v>1727</v>
      </c>
      <c r="C242" s="12" t="s">
        <v>6801</v>
      </c>
      <c r="D242" s="11"/>
      <c r="E242" s="11">
        <v>10.58</v>
      </c>
      <c r="F242" s="11">
        <v>10.58</v>
      </c>
      <c r="G242" s="9">
        <v>9</v>
      </c>
      <c r="H242" s="9"/>
    </row>
    <row r="243" spans="1:8" ht="28.8" x14ac:dyDescent="0.3">
      <c r="A243" s="1" t="s">
        <v>1975</v>
      </c>
      <c r="B243" s="13" t="s">
        <v>1726</v>
      </c>
      <c r="C243" s="12" t="s">
        <v>6801</v>
      </c>
      <c r="D243" s="11"/>
      <c r="E243" s="11">
        <v>8.82</v>
      </c>
      <c r="F243" s="11">
        <v>8.82</v>
      </c>
      <c r="G243" s="9">
        <v>9</v>
      </c>
      <c r="H243" s="9"/>
    </row>
    <row r="244" spans="1:8" ht="28.8" x14ac:dyDescent="0.3">
      <c r="A244" s="1" t="s">
        <v>1976</v>
      </c>
      <c r="B244" s="13" t="s">
        <v>7294</v>
      </c>
      <c r="C244" s="12" t="s">
        <v>6804</v>
      </c>
      <c r="D244" s="11"/>
      <c r="E244" s="11">
        <v>2.65</v>
      </c>
      <c r="F244" s="11">
        <v>2.65</v>
      </c>
      <c r="G244" s="9">
        <v>9</v>
      </c>
      <c r="H244" s="9"/>
    </row>
    <row r="245" spans="1:8" x14ac:dyDescent="0.3">
      <c r="A245" s="1" t="s">
        <v>5623</v>
      </c>
      <c r="B245" s="13" t="s">
        <v>7127</v>
      </c>
      <c r="C245" s="12"/>
      <c r="D245" s="11"/>
      <c r="E245" s="11"/>
      <c r="F245" s="11"/>
      <c r="G245" s="9">
        <v>5</v>
      </c>
      <c r="H245" s="9"/>
    </row>
    <row r="246" spans="1:8" x14ac:dyDescent="0.3">
      <c r="A246" s="1" t="s">
        <v>1977</v>
      </c>
      <c r="B246" s="13" t="s">
        <v>1725</v>
      </c>
      <c r="C246" s="12" t="s">
        <v>6801</v>
      </c>
      <c r="D246" s="11"/>
      <c r="E246" s="11">
        <v>7.06</v>
      </c>
      <c r="F246" s="11">
        <v>7.06</v>
      </c>
      <c r="G246" s="9">
        <v>9</v>
      </c>
      <c r="H246" s="9"/>
    </row>
    <row r="247" spans="1:8" x14ac:dyDescent="0.3">
      <c r="A247" s="1" t="s">
        <v>5624</v>
      </c>
      <c r="B247" s="13" t="s">
        <v>7128</v>
      </c>
      <c r="C247" s="12"/>
      <c r="D247" s="11"/>
      <c r="E247" s="11"/>
      <c r="F247" s="11"/>
      <c r="G247" s="9">
        <v>5</v>
      </c>
      <c r="H247" s="9"/>
    </row>
    <row r="248" spans="1:8" ht="43.2" x14ac:dyDescent="0.3">
      <c r="A248" s="1" t="s">
        <v>1978</v>
      </c>
      <c r="B248" s="13" t="s">
        <v>7295</v>
      </c>
      <c r="C248" s="12" t="s">
        <v>6801</v>
      </c>
      <c r="D248" s="11">
        <v>17.63</v>
      </c>
      <c r="E248" s="11">
        <v>8.82</v>
      </c>
      <c r="F248" s="11">
        <v>26.45</v>
      </c>
      <c r="G248" s="9">
        <v>9</v>
      </c>
      <c r="H248" s="9"/>
    </row>
    <row r="249" spans="1:8" ht="43.2" x14ac:dyDescent="0.3">
      <c r="A249" s="1" t="s">
        <v>1979</v>
      </c>
      <c r="B249" s="13" t="s">
        <v>7296</v>
      </c>
      <c r="C249" s="12" t="s">
        <v>6801</v>
      </c>
      <c r="D249" s="11">
        <v>1.53</v>
      </c>
      <c r="E249" s="11">
        <v>8.82</v>
      </c>
      <c r="F249" s="11">
        <v>10.35</v>
      </c>
      <c r="G249" s="9">
        <v>9</v>
      </c>
      <c r="H249" s="9"/>
    </row>
    <row r="250" spans="1:8" x14ac:dyDescent="0.3">
      <c r="A250" s="1" t="s">
        <v>5625</v>
      </c>
      <c r="B250" s="13" t="s">
        <v>7129</v>
      </c>
      <c r="C250" s="12"/>
      <c r="D250" s="11"/>
      <c r="E250" s="11"/>
      <c r="F250" s="11"/>
      <c r="G250" s="9">
        <v>5</v>
      </c>
      <c r="H250" s="9"/>
    </row>
    <row r="251" spans="1:8" ht="43.2" x14ac:dyDescent="0.3">
      <c r="A251" s="1" t="s">
        <v>1980</v>
      </c>
      <c r="B251" s="13" t="s">
        <v>7297</v>
      </c>
      <c r="C251" s="12" t="s">
        <v>6801</v>
      </c>
      <c r="D251" s="11">
        <v>24.7</v>
      </c>
      <c r="E251" s="11">
        <v>3.53</v>
      </c>
      <c r="F251" s="11">
        <v>28.23</v>
      </c>
      <c r="G251" s="9">
        <v>9</v>
      </c>
      <c r="H251" s="9"/>
    </row>
    <row r="252" spans="1:8" ht="28.8" x14ac:dyDescent="0.3">
      <c r="A252" s="1" t="s">
        <v>1981</v>
      </c>
      <c r="B252" s="13" t="s">
        <v>7298</v>
      </c>
      <c r="C252" s="12" t="s">
        <v>6801</v>
      </c>
      <c r="D252" s="11">
        <v>22.4</v>
      </c>
      <c r="E252" s="11">
        <v>3.53</v>
      </c>
      <c r="F252" s="11">
        <v>25.93</v>
      </c>
      <c r="G252" s="9">
        <v>9</v>
      </c>
      <c r="H252" s="9"/>
    </row>
    <row r="253" spans="1:8" ht="28.8" x14ac:dyDescent="0.3">
      <c r="A253" s="1" t="s">
        <v>1982</v>
      </c>
      <c r="B253" s="13" t="s">
        <v>7299</v>
      </c>
      <c r="C253" s="12" t="s">
        <v>6801</v>
      </c>
      <c r="D253" s="11">
        <v>11.21</v>
      </c>
      <c r="E253" s="11">
        <v>1.23</v>
      </c>
      <c r="F253" s="11">
        <v>12.44</v>
      </c>
      <c r="G253" s="9">
        <v>9</v>
      </c>
      <c r="H253" s="9"/>
    </row>
    <row r="254" spans="1:8" ht="28.8" x14ac:dyDescent="0.3">
      <c r="A254" s="1" t="s">
        <v>1983</v>
      </c>
      <c r="B254" s="13" t="s">
        <v>1724</v>
      </c>
      <c r="C254" s="12" t="s">
        <v>6801</v>
      </c>
      <c r="D254" s="11">
        <v>8.5299999999999994</v>
      </c>
      <c r="E254" s="11">
        <v>1.23</v>
      </c>
      <c r="F254" s="11">
        <v>9.76</v>
      </c>
      <c r="G254" s="9">
        <v>9</v>
      </c>
      <c r="H254" s="9"/>
    </row>
    <row r="255" spans="1:8" ht="28.8" x14ac:dyDescent="0.3">
      <c r="A255" s="1" t="s">
        <v>1984</v>
      </c>
      <c r="B255" s="13" t="s">
        <v>7300</v>
      </c>
      <c r="C255" s="12" t="s">
        <v>6801</v>
      </c>
      <c r="D255" s="11">
        <v>14.63</v>
      </c>
      <c r="E255" s="11">
        <v>0.53</v>
      </c>
      <c r="F255" s="11">
        <v>15.16</v>
      </c>
      <c r="G255" s="9">
        <v>9</v>
      </c>
      <c r="H255" s="9"/>
    </row>
    <row r="256" spans="1:8" x14ac:dyDescent="0.3">
      <c r="A256" s="1" t="s">
        <v>5626</v>
      </c>
      <c r="B256" s="13" t="s">
        <v>7130</v>
      </c>
      <c r="C256" s="12"/>
      <c r="D256" s="11"/>
      <c r="E256" s="11"/>
      <c r="F256" s="11"/>
      <c r="G256" s="9">
        <v>5</v>
      </c>
      <c r="H256" s="9"/>
    </row>
    <row r="257" spans="1:8" ht="28.8" x14ac:dyDescent="0.3">
      <c r="A257" s="1" t="s">
        <v>1985</v>
      </c>
      <c r="B257" s="13" t="s">
        <v>1723</v>
      </c>
      <c r="C257" s="12" t="s">
        <v>6801</v>
      </c>
      <c r="D257" s="11"/>
      <c r="E257" s="11">
        <v>9.17</v>
      </c>
      <c r="F257" s="11">
        <v>9.17</v>
      </c>
      <c r="G257" s="9">
        <v>9</v>
      </c>
      <c r="H257" s="9"/>
    </row>
    <row r="258" spans="1:8" ht="28.8" x14ac:dyDescent="0.3">
      <c r="A258" s="1" t="s">
        <v>1986</v>
      </c>
      <c r="B258" s="13" t="s">
        <v>1722</v>
      </c>
      <c r="C258" s="12" t="s">
        <v>6801</v>
      </c>
      <c r="D258" s="11"/>
      <c r="E258" s="11">
        <v>5.29</v>
      </c>
      <c r="F258" s="11">
        <v>5.29</v>
      </c>
      <c r="G258" s="9">
        <v>9</v>
      </c>
      <c r="H258" s="9"/>
    </row>
    <row r="259" spans="1:8" x14ac:dyDescent="0.3">
      <c r="A259" s="1" t="s">
        <v>1987</v>
      </c>
      <c r="B259" s="13" t="s">
        <v>1721</v>
      </c>
      <c r="C259" s="12" t="s">
        <v>6801</v>
      </c>
      <c r="D259" s="11"/>
      <c r="E259" s="11">
        <v>5.29</v>
      </c>
      <c r="F259" s="11">
        <v>5.29</v>
      </c>
      <c r="G259" s="9">
        <v>9</v>
      </c>
      <c r="H259" s="9"/>
    </row>
    <row r="260" spans="1:8" ht="28.8" x14ac:dyDescent="0.3">
      <c r="A260" s="1" t="s">
        <v>1988</v>
      </c>
      <c r="B260" s="13" t="s">
        <v>1989</v>
      </c>
      <c r="C260" s="12" t="s">
        <v>6801</v>
      </c>
      <c r="D260" s="11"/>
      <c r="E260" s="11">
        <v>5.82</v>
      </c>
      <c r="F260" s="11">
        <v>5.82</v>
      </c>
      <c r="G260" s="9">
        <v>9</v>
      </c>
      <c r="H260" s="9"/>
    </row>
    <row r="261" spans="1:8" x14ac:dyDescent="0.3">
      <c r="A261" s="1" t="s">
        <v>5627</v>
      </c>
      <c r="B261" s="13" t="s">
        <v>7131</v>
      </c>
      <c r="C261" s="12"/>
      <c r="D261" s="11"/>
      <c r="E261" s="11"/>
      <c r="F261" s="11"/>
      <c r="G261" s="9">
        <v>5</v>
      </c>
      <c r="H261" s="9"/>
    </row>
    <row r="262" spans="1:8" x14ac:dyDescent="0.3">
      <c r="A262" s="1" t="s">
        <v>1990</v>
      </c>
      <c r="B262" s="13" t="s">
        <v>1720</v>
      </c>
      <c r="C262" s="12" t="s">
        <v>6801</v>
      </c>
      <c r="D262" s="11"/>
      <c r="E262" s="11">
        <v>14.19</v>
      </c>
      <c r="F262" s="11">
        <v>14.19</v>
      </c>
      <c r="G262" s="9">
        <v>9</v>
      </c>
      <c r="H262" s="9"/>
    </row>
    <row r="263" spans="1:8" ht="28.8" x14ac:dyDescent="0.3">
      <c r="A263" s="1" t="s">
        <v>1991</v>
      </c>
      <c r="B263" s="13" t="s">
        <v>4895</v>
      </c>
      <c r="C263" s="12" t="s">
        <v>6801</v>
      </c>
      <c r="D263" s="11"/>
      <c r="E263" s="11">
        <v>17.02</v>
      </c>
      <c r="F263" s="11">
        <v>17.02</v>
      </c>
      <c r="G263" s="9">
        <v>9</v>
      </c>
      <c r="H263" s="9"/>
    </row>
    <row r="264" spans="1:8" x14ac:dyDescent="0.3">
      <c r="A264" s="1" t="s">
        <v>1992</v>
      </c>
      <c r="B264" s="13" t="s">
        <v>1719</v>
      </c>
      <c r="C264" s="12" t="s">
        <v>6804</v>
      </c>
      <c r="D264" s="11"/>
      <c r="E264" s="11">
        <v>5.68</v>
      </c>
      <c r="F264" s="11">
        <v>5.68</v>
      </c>
      <c r="G264" s="9">
        <v>9</v>
      </c>
      <c r="H264" s="9"/>
    </row>
    <row r="265" spans="1:8" x14ac:dyDescent="0.3">
      <c r="A265" s="1" t="s">
        <v>5628</v>
      </c>
      <c r="B265" s="13" t="s">
        <v>7132</v>
      </c>
      <c r="C265" s="12"/>
      <c r="D265" s="11"/>
      <c r="E265" s="11"/>
      <c r="F265" s="11"/>
      <c r="G265" s="9">
        <v>5</v>
      </c>
      <c r="H265" s="9"/>
    </row>
    <row r="266" spans="1:8" x14ac:dyDescent="0.3">
      <c r="A266" s="1" t="s">
        <v>1993</v>
      </c>
      <c r="B266" s="13" t="s">
        <v>1718</v>
      </c>
      <c r="C266" s="12" t="s">
        <v>6804</v>
      </c>
      <c r="D266" s="11">
        <v>7.0000000000000007E-2</v>
      </c>
      <c r="E266" s="11">
        <v>1.29</v>
      </c>
      <c r="F266" s="11">
        <v>1.36</v>
      </c>
      <c r="G266" s="9">
        <v>9</v>
      </c>
      <c r="H266" s="9"/>
    </row>
    <row r="267" spans="1:8" ht="28.8" x14ac:dyDescent="0.3">
      <c r="A267" s="1" t="s">
        <v>1994</v>
      </c>
      <c r="B267" s="13" t="s">
        <v>1717</v>
      </c>
      <c r="C267" s="12" t="s">
        <v>6804</v>
      </c>
      <c r="D267" s="11">
        <v>0.84</v>
      </c>
      <c r="E267" s="11">
        <v>1.29</v>
      </c>
      <c r="F267" s="11">
        <v>2.13</v>
      </c>
      <c r="G267" s="9">
        <v>9</v>
      </c>
      <c r="H267" s="9"/>
    </row>
    <row r="268" spans="1:8" ht="28.8" x14ac:dyDescent="0.3">
      <c r="A268" s="1" t="s">
        <v>1995</v>
      </c>
      <c r="B268" s="13" t="s">
        <v>1716</v>
      </c>
      <c r="C268" s="12" t="s">
        <v>6801</v>
      </c>
      <c r="D268" s="11">
        <v>4.18</v>
      </c>
      <c r="E268" s="11">
        <v>10.29</v>
      </c>
      <c r="F268" s="11">
        <v>14.47</v>
      </c>
      <c r="G268" s="9">
        <v>9</v>
      </c>
      <c r="H268" s="9"/>
    </row>
    <row r="269" spans="1:8" ht="28.8" x14ac:dyDescent="0.3">
      <c r="A269" s="1" t="s">
        <v>1996</v>
      </c>
      <c r="B269" s="13" t="s">
        <v>1715</v>
      </c>
      <c r="C269" s="12" t="s">
        <v>6801</v>
      </c>
      <c r="D269" s="11">
        <v>0.35</v>
      </c>
      <c r="E269" s="11">
        <v>7.72</v>
      </c>
      <c r="F269" s="11">
        <v>8.07</v>
      </c>
      <c r="G269" s="9">
        <v>9</v>
      </c>
      <c r="H269" s="9"/>
    </row>
    <row r="270" spans="1:8" x14ac:dyDescent="0.3">
      <c r="A270" s="1" t="s">
        <v>1997</v>
      </c>
      <c r="B270" s="13" t="s">
        <v>1714</v>
      </c>
      <c r="C270" s="12" t="s">
        <v>6801</v>
      </c>
      <c r="D270" s="11">
        <v>4.18</v>
      </c>
      <c r="E270" s="11">
        <v>7.72</v>
      </c>
      <c r="F270" s="11">
        <v>11.9</v>
      </c>
      <c r="G270" s="9">
        <v>9</v>
      </c>
      <c r="H270" s="9"/>
    </row>
    <row r="271" spans="1:8" x14ac:dyDescent="0.3">
      <c r="A271" s="1" t="s">
        <v>1998</v>
      </c>
      <c r="B271" s="13" t="s">
        <v>1713</v>
      </c>
      <c r="C271" s="12" t="s">
        <v>6801</v>
      </c>
      <c r="D271" s="11">
        <v>0.35</v>
      </c>
      <c r="E271" s="11">
        <v>5.15</v>
      </c>
      <c r="F271" s="11">
        <v>5.5</v>
      </c>
      <c r="G271" s="9">
        <v>9</v>
      </c>
      <c r="H271" s="9"/>
    </row>
    <row r="272" spans="1:8" x14ac:dyDescent="0.3">
      <c r="A272" s="1" t="s">
        <v>6638</v>
      </c>
      <c r="B272" s="13" t="s">
        <v>7133</v>
      </c>
      <c r="C272" s="12"/>
      <c r="D272" s="11"/>
      <c r="E272" s="11"/>
      <c r="F272" s="11"/>
      <c r="G272" s="9">
        <v>5</v>
      </c>
      <c r="H272" s="9"/>
    </row>
    <row r="273" spans="1:8" x14ac:dyDescent="0.3">
      <c r="A273" s="1" t="s">
        <v>6639</v>
      </c>
      <c r="B273" s="13" t="s">
        <v>6640</v>
      </c>
      <c r="C273" s="12" t="s">
        <v>6801</v>
      </c>
      <c r="D273" s="11">
        <v>90.57</v>
      </c>
      <c r="E273" s="11"/>
      <c r="F273" s="11">
        <v>90.57</v>
      </c>
      <c r="G273" s="9">
        <v>9</v>
      </c>
      <c r="H273" s="9"/>
    </row>
    <row r="274" spans="1:8" x14ac:dyDescent="0.3">
      <c r="A274" s="1" t="s">
        <v>6641</v>
      </c>
      <c r="B274" s="13" t="s">
        <v>6642</v>
      </c>
      <c r="C274" s="12" t="s">
        <v>6799</v>
      </c>
      <c r="D274" s="11">
        <v>3.71</v>
      </c>
      <c r="E274" s="11">
        <v>7.83</v>
      </c>
      <c r="F274" s="11">
        <v>11.54</v>
      </c>
      <c r="G274" s="9">
        <v>9</v>
      </c>
      <c r="H274" s="9"/>
    </row>
    <row r="275" spans="1:8" x14ac:dyDescent="0.3">
      <c r="A275" s="1" t="s">
        <v>19</v>
      </c>
      <c r="B275" s="13" t="s">
        <v>6813</v>
      </c>
      <c r="C275" s="12"/>
      <c r="D275" s="11"/>
      <c r="E275" s="11"/>
      <c r="F275" s="11"/>
      <c r="G275" s="9">
        <v>2</v>
      </c>
      <c r="H275" s="9"/>
    </row>
    <row r="276" spans="1:8" x14ac:dyDescent="0.3">
      <c r="A276" s="1" t="s">
        <v>5629</v>
      </c>
      <c r="B276" s="13" t="s">
        <v>5988</v>
      </c>
      <c r="C276" s="12"/>
      <c r="D276" s="11"/>
      <c r="E276" s="11"/>
      <c r="F276" s="11"/>
      <c r="G276" s="9">
        <v>5</v>
      </c>
      <c r="H276" s="9"/>
    </row>
    <row r="277" spans="1:8" x14ac:dyDescent="0.3">
      <c r="A277" s="1" t="s">
        <v>1999</v>
      </c>
      <c r="B277" s="13" t="s">
        <v>1712</v>
      </c>
      <c r="C277" s="12" t="s">
        <v>6801</v>
      </c>
      <c r="D277" s="11"/>
      <c r="E277" s="11">
        <v>32.22</v>
      </c>
      <c r="F277" s="11">
        <v>32.22</v>
      </c>
      <c r="G277" s="9">
        <v>9</v>
      </c>
      <c r="H277" s="9"/>
    </row>
    <row r="278" spans="1:8" ht="28.8" x14ac:dyDescent="0.3">
      <c r="A278" s="1" t="s">
        <v>2000</v>
      </c>
      <c r="B278" s="13" t="s">
        <v>1711</v>
      </c>
      <c r="C278" s="12" t="s">
        <v>6801</v>
      </c>
      <c r="D278" s="11"/>
      <c r="E278" s="11">
        <v>27.92</v>
      </c>
      <c r="F278" s="11">
        <v>27.92</v>
      </c>
      <c r="G278" s="9">
        <v>9</v>
      </c>
      <c r="H278" s="9"/>
    </row>
    <row r="279" spans="1:8" ht="28.8" x14ac:dyDescent="0.3">
      <c r="A279" s="1" t="s">
        <v>2001</v>
      </c>
      <c r="B279" s="13" t="s">
        <v>1710</v>
      </c>
      <c r="C279" s="12" t="s">
        <v>6801</v>
      </c>
      <c r="D279" s="11"/>
      <c r="E279" s="11">
        <v>17.18</v>
      </c>
      <c r="F279" s="11">
        <v>17.18</v>
      </c>
      <c r="G279" s="9">
        <v>9</v>
      </c>
      <c r="H279" s="9"/>
    </row>
    <row r="280" spans="1:8" x14ac:dyDescent="0.3">
      <c r="A280" s="1" t="s">
        <v>2002</v>
      </c>
      <c r="B280" s="13" t="s">
        <v>1709</v>
      </c>
      <c r="C280" s="12" t="s">
        <v>6801</v>
      </c>
      <c r="D280" s="11">
        <v>2.6</v>
      </c>
      <c r="E280" s="11">
        <v>0.6</v>
      </c>
      <c r="F280" s="11">
        <v>3.2</v>
      </c>
      <c r="G280" s="9">
        <v>9</v>
      </c>
      <c r="H280" s="9"/>
    </row>
    <row r="281" spans="1:8" ht="28.8" x14ac:dyDescent="0.3">
      <c r="A281" s="1" t="s">
        <v>2003</v>
      </c>
      <c r="B281" s="13" t="s">
        <v>1708</v>
      </c>
      <c r="C281" s="12" t="s">
        <v>6804</v>
      </c>
      <c r="D281" s="11"/>
      <c r="E281" s="11">
        <v>3.72</v>
      </c>
      <c r="F281" s="11">
        <v>3.72</v>
      </c>
      <c r="G281" s="9">
        <v>9</v>
      </c>
      <c r="H281" s="9"/>
    </row>
    <row r="282" spans="1:8" x14ac:dyDescent="0.3">
      <c r="A282" s="1" t="s">
        <v>2004</v>
      </c>
      <c r="B282" s="13" t="s">
        <v>1707</v>
      </c>
      <c r="C282" s="12" t="s">
        <v>6804</v>
      </c>
      <c r="D282" s="11"/>
      <c r="E282" s="11">
        <v>10.94</v>
      </c>
      <c r="F282" s="11">
        <v>10.94</v>
      </c>
      <c r="G282" s="9">
        <v>9</v>
      </c>
      <c r="H282" s="9"/>
    </row>
    <row r="283" spans="1:8" ht="28.8" x14ac:dyDescent="0.3">
      <c r="A283" s="1" t="s">
        <v>5630</v>
      </c>
      <c r="B283" s="13" t="s">
        <v>7134</v>
      </c>
      <c r="C283" s="12"/>
      <c r="D283" s="11"/>
      <c r="E283" s="11"/>
      <c r="F283" s="11"/>
      <c r="G283" s="9">
        <v>5</v>
      </c>
      <c r="H283" s="9"/>
    </row>
    <row r="284" spans="1:8" x14ac:dyDescent="0.3">
      <c r="A284" s="1" t="s">
        <v>2005</v>
      </c>
      <c r="B284" s="13" t="s">
        <v>1706</v>
      </c>
      <c r="C284" s="12" t="s">
        <v>6804</v>
      </c>
      <c r="D284" s="11"/>
      <c r="E284" s="11">
        <v>1.17</v>
      </c>
      <c r="F284" s="11">
        <v>1.17</v>
      </c>
      <c r="G284" s="9">
        <v>9</v>
      </c>
      <c r="H284" s="9"/>
    </row>
    <row r="285" spans="1:8" x14ac:dyDescent="0.3">
      <c r="A285" s="1" t="s">
        <v>2006</v>
      </c>
      <c r="B285" s="13" t="s">
        <v>1705</v>
      </c>
      <c r="C285" s="12" t="s">
        <v>6804</v>
      </c>
      <c r="D285" s="11"/>
      <c r="E285" s="11">
        <v>3.91</v>
      </c>
      <c r="F285" s="11">
        <v>3.91</v>
      </c>
      <c r="G285" s="9">
        <v>9</v>
      </c>
      <c r="H285" s="9"/>
    </row>
    <row r="286" spans="1:8" x14ac:dyDescent="0.3">
      <c r="A286" s="1" t="s">
        <v>2007</v>
      </c>
      <c r="B286" s="13" t="s">
        <v>1704</v>
      </c>
      <c r="C286" s="12" t="s">
        <v>6801</v>
      </c>
      <c r="D286" s="11"/>
      <c r="E286" s="11">
        <v>21.51</v>
      </c>
      <c r="F286" s="11">
        <v>21.51</v>
      </c>
      <c r="G286" s="9">
        <v>9</v>
      </c>
      <c r="H286" s="9"/>
    </row>
    <row r="287" spans="1:8" x14ac:dyDescent="0.3">
      <c r="A287" s="1" t="s">
        <v>2008</v>
      </c>
      <c r="B287" s="13" t="s">
        <v>1703</v>
      </c>
      <c r="C287" s="12" t="s">
        <v>6801</v>
      </c>
      <c r="D287" s="11"/>
      <c r="E287" s="11">
        <v>17.61</v>
      </c>
      <c r="F287" s="11">
        <v>17.61</v>
      </c>
      <c r="G287" s="9">
        <v>9</v>
      </c>
      <c r="H287" s="9"/>
    </row>
    <row r="288" spans="1:8" x14ac:dyDescent="0.3">
      <c r="A288" s="1" t="s">
        <v>2009</v>
      </c>
      <c r="B288" s="13" t="s">
        <v>1702</v>
      </c>
      <c r="C288" s="12" t="s">
        <v>6801</v>
      </c>
      <c r="D288" s="11"/>
      <c r="E288" s="11">
        <v>15.65</v>
      </c>
      <c r="F288" s="11">
        <v>15.65</v>
      </c>
      <c r="G288" s="9">
        <v>9</v>
      </c>
      <c r="H288" s="9"/>
    </row>
    <row r="289" spans="1:8" ht="28.8" x14ac:dyDescent="0.3">
      <c r="A289" s="1" t="s">
        <v>2010</v>
      </c>
      <c r="B289" s="13" t="s">
        <v>1701</v>
      </c>
      <c r="C289" s="12" t="s">
        <v>6801</v>
      </c>
      <c r="D289" s="11"/>
      <c r="E289" s="11">
        <v>11.73</v>
      </c>
      <c r="F289" s="11">
        <v>11.73</v>
      </c>
      <c r="G289" s="9">
        <v>9</v>
      </c>
      <c r="H289" s="9"/>
    </row>
    <row r="290" spans="1:8" x14ac:dyDescent="0.3">
      <c r="A290" s="1" t="s">
        <v>2011</v>
      </c>
      <c r="B290" s="13" t="s">
        <v>1700</v>
      </c>
      <c r="C290" s="12" t="s">
        <v>6814</v>
      </c>
      <c r="D290" s="11">
        <v>2.2799999999999998</v>
      </c>
      <c r="E290" s="11"/>
      <c r="F290" s="11">
        <v>2.2799999999999998</v>
      </c>
      <c r="G290" s="9">
        <v>9</v>
      </c>
      <c r="H290" s="9"/>
    </row>
    <row r="291" spans="1:8" x14ac:dyDescent="0.3">
      <c r="A291" s="1" t="s">
        <v>5631</v>
      </c>
      <c r="B291" s="13" t="s">
        <v>7135</v>
      </c>
      <c r="C291" s="12"/>
      <c r="D291" s="11"/>
      <c r="E291" s="11"/>
      <c r="F291" s="11"/>
      <c r="G291" s="9">
        <v>5</v>
      </c>
      <c r="H291" s="9"/>
    </row>
    <row r="292" spans="1:8" x14ac:dyDescent="0.3">
      <c r="A292" s="1" t="s">
        <v>2012</v>
      </c>
      <c r="B292" s="13" t="s">
        <v>1699</v>
      </c>
      <c r="C292" s="12" t="s">
        <v>6801</v>
      </c>
      <c r="D292" s="11"/>
      <c r="E292" s="11">
        <v>14.11</v>
      </c>
      <c r="F292" s="11">
        <v>14.11</v>
      </c>
      <c r="G292" s="9">
        <v>9</v>
      </c>
      <c r="H292" s="9"/>
    </row>
    <row r="293" spans="1:8" x14ac:dyDescent="0.3">
      <c r="A293" s="1" t="s">
        <v>2013</v>
      </c>
      <c r="B293" s="13" t="s">
        <v>1698</v>
      </c>
      <c r="C293" s="12" t="s">
        <v>6801</v>
      </c>
      <c r="D293" s="11"/>
      <c r="E293" s="11">
        <v>7.06</v>
      </c>
      <c r="F293" s="11">
        <v>7.06</v>
      </c>
      <c r="G293" s="9">
        <v>9</v>
      </c>
      <c r="H293" s="9"/>
    </row>
    <row r="294" spans="1:8" x14ac:dyDescent="0.3">
      <c r="A294" s="1" t="s">
        <v>2014</v>
      </c>
      <c r="B294" s="13" t="s">
        <v>1697</v>
      </c>
      <c r="C294" s="12" t="s">
        <v>6804</v>
      </c>
      <c r="D294" s="11"/>
      <c r="E294" s="11">
        <v>5.29</v>
      </c>
      <c r="F294" s="11">
        <v>5.29</v>
      </c>
      <c r="G294" s="9">
        <v>9</v>
      </c>
      <c r="H294" s="9"/>
    </row>
    <row r="295" spans="1:8" x14ac:dyDescent="0.3">
      <c r="A295" s="1" t="s">
        <v>2015</v>
      </c>
      <c r="B295" s="13" t="s">
        <v>1696</v>
      </c>
      <c r="C295" s="12" t="s">
        <v>6804</v>
      </c>
      <c r="D295" s="11"/>
      <c r="E295" s="11">
        <v>8.82</v>
      </c>
      <c r="F295" s="11">
        <v>8.82</v>
      </c>
      <c r="G295" s="9">
        <v>9</v>
      </c>
      <c r="H295" s="9"/>
    </row>
    <row r="296" spans="1:8" x14ac:dyDescent="0.3">
      <c r="A296" s="1" t="s">
        <v>2016</v>
      </c>
      <c r="B296" s="13" t="s">
        <v>1695</v>
      </c>
      <c r="C296" s="12" t="s">
        <v>6801</v>
      </c>
      <c r="D296" s="11"/>
      <c r="E296" s="11">
        <v>10.74</v>
      </c>
      <c r="F296" s="11">
        <v>10.74</v>
      </c>
      <c r="G296" s="9">
        <v>9</v>
      </c>
      <c r="H296" s="9"/>
    </row>
    <row r="297" spans="1:8" x14ac:dyDescent="0.3">
      <c r="A297" s="1" t="s">
        <v>5632</v>
      </c>
      <c r="B297" s="13" t="s">
        <v>7136</v>
      </c>
      <c r="C297" s="12"/>
      <c r="D297" s="11"/>
      <c r="E297" s="11"/>
      <c r="F297" s="11"/>
      <c r="G297" s="9">
        <v>5</v>
      </c>
      <c r="H297" s="9"/>
    </row>
    <row r="298" spans="1:8" ht="28.8" x14ac:dyDescent="0.3">
      <c r="A298" s="1" t="s">
        <v>2017</v>
      </c>
      <c r="B298" s="13" t="s">
        <v>1694</v>
      </c>
      <c r="C298" s="12" t="s">
        <v>6801</v>
      </c>
      <c r="D298" s="11"/>
      <c r="E298" s="11">
        <v>37.74</v>
      </c>
      <c r="F298" s="11">
        <v>37.74</v>
      </c>
      <c r="G298" s="9">
        <v>9</v>
      </c>
      <c r="H298" s="9"/>
    </row>
    <row r="299" spans="1:8" x14ac:dyDescent="0.3">
      <c r="A299" s="1" t="s">
        <v>2018</v>
      </c>
      <c r="B299" s="13" t="s">
        <v>1693</v>
      </c>
      <c r="C299" s="12" t="s">
        <v>6801</v>
      </c>
      <c r="D299" s="11"/>
      <c r="E299" s="11">
        <v>22.93</v>
      </c>
      <c r="F299" s="11">
        <v>22.93</v>
      </c>
      <c r="G299" s="9">
        <v>9</v>
      </c>
      <c r="H299" s="9"/>
    </row>
    <row r="300" spans="1:8" x14ac:dyDescent="0.3">
      <c r="A300" s="1" t="s">
        <v>2019</v>
      </c>
      <c r="B300" s="13" t="s">
        <v>1692</v>
      </c>
      <c r="C300" s="12" t="s">
        <v>6804</v>
      </c>
      <c r="D300" s="11"/>
      <c r="E300" s="11">
        <v>15.88</v>
      </c>
      <c r="F300" s="11">
        <v>15.88</v>
      </c>
      <c r="G300" s="9">
        <v>9</v>
      </c>
      <c r="H300" s="9"/>
    </row>
    <row r="301" spans="1:8" x14ac:dyDescent="0.3">
      <c r="A301" s="1" t="s">
        <v>2020</v>
      </c>
      <c r="B301" s="13" t="s">
        <v>1691</v>
      </c>
      <c r="C301" s="12" t="s">
        <v>6804</v>
      </c>
      <c r="D301" s="11"/>
      <c r="E301" s="11">
        <v>17.64</v>
      </c>
      <c r="F301" s="11">
        <v>17.64</v>
      </c>
      <c r="G301" s="9">
        <v>9</v>
      </c>
      <c r="H301" s="9"/>
    </row>
    <row r="302" spans="1:8" x14ac:dyDescent="0.3">
      <c r="A302" s="1" t="s">
        <v>2021</v>
      </c>
      <c r="B302" s="13" t="s">
        <v>1690</v>
      </c>
      <c r="C302" s="12" t="s">
        <v>6804</v>
      </c>
      <c r="D302" s="11"/>
      <c r="E302" s="11">
        <v>14.11</v>
      </c>
      <c r="F302" s="11">
        <v>14.11</v>
      </c>
      <c r="G302" s="9">
        <v>9</v>
      </c>
      <c r="H302" s="9"/>
    </row>
    <row r="303" spans="1:8" x14ac:dyDescent="0.3">
      <c r="A303" s="1" t="s">
        <v>5633</v>
      </c>
      <c r="B303" s="13" t="s">
        <v>5989</v>
      </c>
      <c r="C303" s="12"/>
      <c r="D303" s="11"/>
      <c r="E303" s="11"/>
      <c r="F303" s="11"/>
      <c r="G303" s="9">
        <v>5</v>
      </c>
      <c r="H303" s="9"/>
    </row>
    <row r="304" spans="1:8" x14ac:dyDescent="0.3">
      <c r="A304" s="1" t="s">
        <v>2022</v>
      </c>
      <c r="B304" s="13" t="s">
        <v>1689</v>
      </c>
      <c r="C304" s="12" t="s">
        <v>6801</v>
      </c>
      <c r="D304" s="11"/>
      <c r="E304" s="11">
        <v>49.47</v>
      </c>
      <c r="F304" s="11">
        <v>49.47</v>
      </c>
      <c r="G304" s="9">
        <v>9</v>
      </c>
      <c r="H304" s="9"/>
    </row>
    <row r="305" spans="1:8" x14ac:dyDescent="0.3">
      <c r="A305" s="1" t="s">
        <v>2023</v>
      </c>
      <c r="B305" s="13" t="s">
        <v>1688</v>
      </c>
      <c r="C305" s="12" t="s">
        <v>6801</v>
      </c>
      <c r="D305" s="11"/>
      <c r="E305" s="11">
        <v>10.58</v>
      </c>
      <c r="F305" s="11">
        <v>10.58</v>
      </c>
      <c r="G305" s="9">
        <v>9</v>
      </c>
      <c r="H305" s="9"/>
    </row>
    <row r="306" spans="1:8" x14ac:dyDescent="0.3">
      <c r="A306" s="1" t="s">
        <v>2024</v>
      </c>
      <c r="B306" s="13" t="s">
        <v>1687</v>
      </c>
      <c r="C306" s="12" t="s">
        <v>6801</v>
      </c>
      <c r="D306" s="11"/>
      <c r="E306" s="11">
        <v>13.69</v>
      </c>
      <c r="F306" s="11">
        <v>13.69</v>
      </c>
      <c r="G306" s="9">
        <v>9</v>
      </c>
      <c r="H306" s="9"/>
    </row>
    <row r="307" spans="1:8" x14ac:dyDescent="0.3">
      <c r="A307" s="1" t="s">
        <v>2025</v>
      </c>
      <c r="B307" s="13" t="s">
        <v>1686</v>
      </c>
      <c r="C307" s="12" t="s">
        <v>6801</v>
      </c>
      <c r="D307" s="11"/>
      <c r="E307" s="11">
        <v>23.47</v>
      </c>
      <c r="F307" s="11">
        <v>23.47</v>
      </c>
      <c r="G307" s="9">
        <v>9</v>
      </c>
      <c r="H307" s="9"/>
    </row>
    <row r="308" spans="1:8" x14ac:dyDescent="0.3">
      <c r="A308" s="1" t="s">
        <v>2026</v>
      </c>
      <c r="B308" s="13" t="s">
        <v>1685</v>
      </c>
      <c r="C308" s="12" t="s">
        <v>6804</v>
      </c>
      <c r="D308" s="11"/>
      <c r="E308" s="11">
        <v>11.73</v>
      </c>
      <c r="F308" s="11">
        <v>11.73</v>
      </c>
      <c r="G308" s="9">
        <v>9</v>
      </c>
      <c r="H308" s="9"/>
    </row>
    <row r="309" spans="1:8" x14ac:dyDescent="0.3">
      <c r="A309" s="1" t="s">
        <v>2027</v>
      </c>
      <c r="B309" s="13" t="s">
        <v>1684</v>
      </c>
      <c r="C309" s="12" t="s">
        <v>6804</v>
      </c>
      <c r="D309" s="11"/>
      <c r="E309" s="11">
        <v>2.65</v>
      </c>
      <c r="F309" s="11">
        <v>2.65</v>
      </c>
      <c r="G309" s="9">
        <v>9</v>
      </c>
      <c r="H309" s="9"/>
    </row>
    <row r="310" spans="1:8" x14ac:dyDescent="0.3">
      <c r="A310" s="1" t="s">
        <v>5634</v>
      </c>
      <c r="B310" s="13" t="s">
        <v>7137</v>
      </c>
      <c r="C310" s="12"/>
      <c r="D310" s="11"/>
      <c r="E310" s="11"/>
      <c r="F310" s="11"/>
      <c r="G310" s="9">
        <v>5</v>
      </c>
      <c r="H310" s="9"/>
    </row>
    <row r="311" spans="1:8" x14ac:dyDescent="0.3">
      <c r="A311" s="1" t="s">
        <v>2028</v>
      </c>
      <c r="B311" s="13" t="s">
        <v>1683</v>
      </c>
      <c r="C311" s="12" t="s">
        <v>6801</v>
      </c>
      <c r="D311" s="11"/>
      <c r="E311" s="11">
        <v>49.47</v>
      </c>
      <c r="F311" s="11">
        <v>49.47</v>
      </c>
      <c r="G311" s="9">
        <v>9</v>
      </c>
      <c r="H311" s="9"/>
    </row>
    <row r="312" spans="1:8" x14ac:dyDescent="0.3">
      <c r="A312" s="1" t="s">
        <v>2029</v>
      </c>
      <c r="B312" s="13" t="s">
        <v>1682</v>
      </c>
      <c r="C312" s="12" t="s">
        <v>6801</v>
      </c>
      <c r="D312" s="11"/>
      <c r="E312" s="11">
        <v>3.91</v>
      </c>
      <c r="F312" s="11">
        <v>3.91</v>
      </c>
      <c r="G312" s="9">
        <v>9</v>
      </c>
      <c r="H312" s="9"/>
    </row>
    <row r="313" spans="1:8" x14ac:dyDescent="0.3">
      <c r="A313" s="1" t="s">
        <v>2030</v>
      </c>
      <c r="B313" s="13" t="s">
        <v>1681</v>
      </c>
      <c r="C313" s="12" t="s">
        <v>6804</v>
      </c>
      <c r="D313" s="11"/>
      <c r="E313" s="11">
        <v>3.64</v>
      </c>
      <c r="F313" s="11">
        <v>3.64</v>
      </c>
      <c r="G313" s="9">
        <v>9</v>
      </c>
      <c r="H313" s="9"/>
    </row>
    <row r="314" spans="1:8" x14ac:dyDescent="0.3">
      <c r="A314" s="1" t="s">
        <v>2031</v>
      </c>
      <c r="B314" s="13" t="s">
        <v>1680</v>
      </c>
      <c r="C314" s="12" t="s">
        <v>6804</v>
      </c>
      <c r="D314" s="11"/>
      <c r="E314" s="11">
        <v>0.88</v>
      </c>
      <c r="F314" s="11">
        <v>0.88</v>
      </c>
      <c r="G314" s="9">
        <v>9</v>
      </c>
      <c r="H314" s="9"/>
    </row>
    <row r="315" spans="1:8" ht="28.8" x14ac:dyDescent="0.3">
      <c r="A315" s="1" t="s">
        <v>2032</v>
      </c>
      <c r="B315" s="13" t="s">
        <v>1679</v>
      </c>
      <c r="C315" s="12" t="s">
        <v>6801</v>
      </c>
      <c r="D315" s="11"/>
      <c r="E315" s="11">
        <v>43.04</v>
      </c>
      <c r="F315" s="11">
        <v>43.04</v>
      </c>
      <c r="G315" s="9">
        <v>9</v>
      </c>
      <c r="H315" s="9"/>
    </row>
    <row r="316" spans="1:8" x14ac:dyDescent="0.3">
      <c r="A316" s="1" t="s">
        <v>5635</v>
      </c>
      <c r="B316" s="13" t="s">
        <v>6361</v>
      </c>
      <c r="C316" s="12"/>
      <c r="D316" s="11"/>
      <c r="E316" s="11"/>
      <c r="F316" s="11"/>
      <c r="G316" s="9">
        <v>5</v>
      </c>
      <c r="H316" s="9"/>
    </row>
    <row r="317" spans="1:8" x14ac:dyDescent="0.3">
      <c r="A317" s="1" t="s">
        <v>2033</v>
      </c>
      <c r="B317" s="13" t="s">
        <v>1678</v>
      </c>
      <c r="C317" s="12" t="s">
        <v>6801</v>
      </c>
      <c r="D317" s="11"/>
      <c r="E317" s="11">
        <v>10.95</v>
      </c>
      <c r="F317" s="11">
        <v>10.95</v>
      </c>
      <c r="G317" s="9">
        <v>9</v>
      </c>
      <c r="H317" s="9"/>
    </row>
    <row r="318" spans="1:8" x14ac:dyDescent="0.3">
      <c r="A318" s="1" t="s">
        <v>2034</v>
      </c>
      <c r="B318" s="13" t="s">
        <v>1677</v>
      </c>
      <c r="C318" s="12" t="s">
        <v>6801</v>
      </c>
      <c r="D318" s="11"/>
      <c r="E318" s="11">
        <v>5.87</v>
      </c>
      <c r="F318" s="11">
        <v>5.87</v>
      </c>
      <c r="G318" s="9">
        <v>9</v>
      </c>
      <c r="H318" s="9"/>
    </row>
    <row r="319" spans="1:8" x14ac:dyDescent="0.3">
      <c r="A319" s="1" t="s">
        <v>2035</v>
      </c>
      <c r="B319" s="13" t="s">
        <v>6455</v>
      </c>
      <c r="C319" s="12" t="s">
        <v>6801</v>
      </c>
      <c r="D319" s="11"/>
      <c r="E319" s="11">
        <v>4.41</v>
      </c>
      <c r="F319" s="11">
        <v>4.41</v>
      </c>
      <c r="G319" s="9">
        <v>9</v>
      </c>
      <c r="H319" s="9"/>
    </row>
    <row r="320" spans="1:8" x14ac:dyDescent="0.3">
      <c r="A320" s="1" t="s">
        <v>5636</v>
      </c>
      <c r="B320" s="13" t="s">
        <v>5990</v>
      </c>
      <c r="C320" s="12"/>
      <c r="D320" s="11"/>
      <c r="E320" s="11"/>
      <c r="F320" s="11"/>
      <c r="G320" s="9">
        <v>5</v>
      </c>
      <c r="H320" s="9"/>
    </row>
    <row r="321" spans="1:8" x14ac:dyDescent="0.3">
      <c r="A321" s="1" t="s">
        <v>2036</v>
      </c>
      <c r="B321" s="13" t="s">
        <v>1676</v>
      </c>
      <c r="C321" s="12" t="s">
        <v>6799</v>
      </c>
      <c r="D321" s="11"/>
      <c r="E321" s="11">
        <v>19.559999999999999</v>
      </c>
      <c r="F321" s="11">
        <v>19.559999999999999</v>
      </c>
      <c r="G321" s="9">
        <v>9</v>
      </c>
      <c r="H321" s="9"/>
    </row>
    <row r="322" spans="1:8" ht="28.8" x14ac:dyDescent="0.3">
      <c r="A322" s="1" t="s">
        <v>2037</v>
      </c>
      <c r="B322" s="13" t="s">
        <v>1675</v>
      </c>
      <c r="C322" s="12" t="s">
        <v>6804</v>
      </c>
      <c r="D322" s="11"/>
      <c r="E322" s="11">
        <v>1.5</v>
      </c>
      <c r="F322" s="11">
        <v>1.5</v>
      </c>
      <c r="G322" s="9">
        <v>9</v>
      </c>
      <c r="H322" s="9"/>
    </row>
    <row r="323" spans="1:8" ht="28.8" x14ac:dyDescent="0.3">
      <c r="A323" s="1" t="s">
        <v>2038</v>
      </c>
      <c r="B323" s="13" t="s">
        <v>1674</v>
      </c>
      <c r="C323" s="12" t="s">
        <v>6804</v>
      </c>
      <c r="D323" s="11"/>
      <c r="E323" s="11">
        <v>11.73</v>
      </c>
      <c r="F323" s="11">
        <v>11.73</v>
      </c>
      <c r="G323" s="9">
        <v>9</v>
      </c>
      <c r="H323" s="9"/>
    </row>
    <row r="324" spans="1:8" ht="28.8" x14ac:dyDescent="0.3">
      <c r="A324" s="1" t="s">
        <v>2039</v>
      </c>
      <c r="B324" s="13" t="s">
        <v>5991</v>
      </c>
      <c r="C324" s="12" t="s">
        <v>6801</v>
      </c>
      <c r="D324" s="11"/>
      <c r="E324" s="11">
        <v>5.29</v>
      </c>
      <c r="F324" s="11">
        <v>5.29</v>
      </c>
      <c r="G324" s="9">
        <v>9</v>
      </c>
      <c r="H324" s="9"/>
    </row>
    <row r="325" spans="1:8" x14ac:dyDescent="0.3">
      <c r="A325" s="1" t="s">
        <v>6290</v>
      </c>
      <c r="B325" s="13" t="s">
        <v>6291</v>
      </c>
      <c r="C325" s="12" t="s">
        <v>6801</v>
      </c>
      <c r="D325" s="11"/>
      <c r="E325" s="11">
        <v>17.61</v>
      </c>
      <c r="F325" s="11">
        <v>17.61</v>
      </c>
      <c r="G325" s="9">
        <v>9</v>
      </c>
      <c r="H325" s="9"/>
    </row>
    <row r="326" spans="1:8" x14ac:dyDescent="0.3">
      <c r="A326" s="1" t="s">
        <v>5637</v>
      </c>
      <c r="B326" s="13" t="s">
        <v>7138</v>
      </c>
      <c r="C326" s="12"/>
      <c r="D326" s="11"/>
      <c r="E326" s="11"/>
      <c r="F326" s="11"/>
      <c r="G326" s="9">
        <v>5</v>
      </c>
      <c r="H326" s="9"/>
    </row>
    <row r="327" spans="1:8" x14ac:dyDescent="0.3">
      <c r="A327" s="1" t="s">
        <v>2040</v>
      </c>
      <c r="B327" s="13" t="s">
        <v>1673</v>
      </c>
      <c r="C327" s="12" t="s">
        <v>6801</v>
      </c>
      <c r="D327" s="11"/>
      <c r="E327" s="11">
        <v>27.39</v>
      </c>
      <c r="F327" s="11">
        <v>27.39</v>
      </c>
      <c r="G327" s="9">
        <v>9</v>
      </c>
      <c r="H327" s="9"/>
    </row>
    <row r="328" spans="1:8" x14ac:dyDescent="0.3">
      <c r="A328" s="1" t="s">
        <v>2041</v>
      </c>
      <c r="B328" s="13" t="s">
        <v>1672</v>
      </c>
      <c r="C328" s="12" t="s">
        <v>6799</v>
      </c>
      <c r="D328" s="11"/>
      <c r="E328" s="11">
        <v>22.93</v>
      </c>
      <c r="F328" s="11">
        <v>22.93</v>
      </c>
      <c r="G328" s="9">
        <v>9</v>
      </c>
      <c r="H328" s="9"/>
    </row>
    <row r="329" spans="1:8" ht="28.8" x14ac:dyDescent="0.3">
      <c r="A329" s="1" t="s">
        <v>2042</v>
      </c>
      <c r="B329" s="13" t="s">
        <v>1671</v>
      </c>
      <c r="C329" s="12" t="s">
        <v>6804</v>
      </c>
      <c r="D329" s="11"/>
      <c r="E329" s="11">
        <v>9.39</v>
      </c>
      <c r="F329" s="11">
        <v>9.39</v>
      </c>
      <c r="G329" s="9">
        <v>9</v>
      </c>
      <c r="H329" s="9"/>
    </row>
    <row r="330" spans="1:8" x14ac:dyDescent="0.3">
      <c r="A330" s="1" t="s">
        <v>2043</v>
      </c>
      <c r="B330" s="13" t="s">
        <v>1670</v>
      </c>
      <c r="C330" s="12" t="s">
        <v>6804</v>
      </c>
      <c r="D330" s="11"/>
      <c r="E330" s="11">
        <v>6.44</v>
      </c>
      <c r="F330" s="11">
        <v>6.44</v>
      </c>
      <c r="G330" s="9">
        <v>9</v>
      </c>
      <c r="H330" s="9"/>
    </row>
    <row r="331" spans="1:8" x14ac:dyDescent="0.3">
      <c r="A331" s="1" t="s">
        <v>2044</v>
      </c>
      <c r="B331" s="13" t="s">
        <v>1669</v>
      </c>
      <c r="C331" s="12" t="s">
        <v>6801</v>
      </c>
      <c r="D331" s="11"/>
      <c r="E331" s="11">
        <v>27.39</v>
      </c>
      <c r="F331" s="11">
        <v>27.39</v>
      </c>
      <c r="G331" s="9">
        <v>9</v>
      </c>
      <c r="H331" s="9"/>
    </row>
    <row r="332" spans="1:8" x14ac:dyDescent="0.3">
      <c r="A332" s="1" t="s">
        <v>2045</v>
      </c>
      <c r="B332" s="13" t="s">
        <v>1668</v>
      </c>
      <c r="C332" s="12" t="s">
        <v>6804</v>
      </c>
      <c r="D332" s="11"/>
      <c r="E332" s="11">
        <v>31.29</v>
      </c>
      <c r="F332" s="11">
        <v>31.29</v>
      </c>
      <c r="G332" s="9">
        <v>9</v>
      </c>
      <c r="H332" s="9"/>
    </row>
    <row r="333" spans="1:8" ht="28.8" x14ac:dyDescent="0.3">
      <c r="A333" s="1" t="s">
        <v>2046</v>
      </c>
      <c r="B333" s="13" t="s">
        <v>1667</v>
      </c>
      <c r="C333" s="12" t="s">
        <v>6799</v>
      </c>
      <c r="D333" s="11"/>
      <c r="E333" s="11">
        <v>22.93</v>
      </c>
      <c r="F333" s="11">
        <v>22.93</v>
      </c>
      <c r="G333" s="9">
        <v>9</v>
      </c>
      <c r="H333" s="9"/>
    </row>
    <row r="334" spans="1:8" x14ac:dyDescent="0.3">
      <c r="A334" s="1" t="s">
        <v>2047</v>
      </c>
      <c r="B334" s="13" t="s">
        <v>1666</v>
      </c>
      <c r="C334" s="12" t="s">
        <v>6801</v>
      </c>
      <c r="D334" s="11"/>
      <c r="E334" s="11">
        <v>3.72</v>
      </c>
      <c r="F334" s="11">
        <v>3.72</v>
      </c>
      <c r="G334" s="9">
        <v>9</v>
      </c>
      <c r="H334" s="9"/>
    </row>
    <row r="335" spans="1:8" x14ac:dyDescent="0.3">
      <c r="A335" s="1" t="s">
        <v>5638</v>
      </c>
      <c r="B335" s="13" t="s">
        <v>7139</v>
      </c>
      <c r="C335" s="12"/>
      <c r="D335" s="11"/>
      <c r="E335" s="11"/>
      <c r="F335" s="11"/>
      <c r="G335" s="9">
        <v>5</v>
      </c>
      <c r="H335" s="9"/>
    </row>
    <row r="336" spans="1:8" x14ac:dyDescent="0.3">
      <c r="A336" s="1" t="s">
        <v>2048</v>
      </c>
      <c r="B336" s="13" t="s">
        <v>1665</v>
      </c>
      <c r="C336" s="12" t="s">
        <v>6799</v>
      </c>
      <c r="D336" s="11"/>
      <c r="E336" s="11">
        <v>10.74</v>
      </c>
      <c r="F336" s="11">
        <v>10.74</v>
      </c>
      <c r="G336" s="9">
        <v>9</v>
      </c>
      <c r="H336" s="9"/>
    </row>
    <row r="337" spans="1:8" x14ac:dyDescent="0.3">
      <c r="A337" s="1" t="s">
        <v>2049</v>
      </c>
      <c r="B337" s="13" t="s">
        <v>1664</v>
      </c>
      <c r="C337" s="12" t="s">
        <v>6799</v>
      </c>
      <c r="D337" s="11"/>
      <c r="E337" s="11">
        <v>4.3</v>
      </c>
      <c r="F337" s="11">
        <v>4.3</v>
      </c>
      <c r="G337" s="9">
        <v>9</v>
      </c>
      <c r="H337" s="9"/>
    </row>
    <row r="338" spans="1:8" x14ac:dyDescent="0.3">
      <c r="A338" s="1" t="s">
        <v>2050</v>
      </c>
      <c r="B338" s="13" t="s">
        <v>1663</v>
      </c>
      <c r="C338" s="12" t="s">
        <v>6799</v>
      </c>
      <c r="D338" s="11"/>
      <c r="E338" s="11">
        <v>2.15</v>
      </c>
      <c r="F338" s="11">
        <v>2.15</v>
      </c>
      <c r="G338" s="9">
        <v>9</v>
      </c>
      <c r="H338" s="9"/>
    </row>
    <row r="339" spans="1:8" x14ac:dyDescent="0.3">
      <c r="A339" s="1" t="s">
        <v>2051</v>
      </c>
      <c r="B339" s="13" t="s">
        <v>1662</v>
      </c>
      <c r="C339" s="12" t="s">
        <v>6799</v>
      </c>
      <c r="D339" s="11"/>
      <c r="E339" s="11">
        <v>16.93</v>
      </c>
      <c r="F339" s="11">
        <v>16.93</v>
      </c>
      <c r="G339" s="9">
        <v>9</v>
      </c>
      <c r="H339" s="9"/>
    </row>
    <row r="340" spans="1:8" x14ac:dyDescent="0.3">
      <c r="A340" s="1" t="s">
        <v>5639</v>
      </c>
      <c r="B340" s="13" t="s">
        <v>7140</v>
      </c>
      <c r="C340" s="12"/>
      <c r="D340" s="11"/>
      <c r="E340" s="11"/>
      <c r="F340" s="11"/>
      <c r="G340" s="9">
        <v>5</v>
      </c>
      <c r="H340" s="9"/>
    </row>
    <row r="341" spans="1:8" x14ac:dyDescent="0.3">
      <c r="A341" s="1" t="s">
        <v>2052</v>
      </c>
      <c r="B341" s="13" t="s">
        <v>1661</v>
      </c>
      <c r="C341" s="12" t="s">
        <v>6799</v>
      </c>
      <c r="D341" s="11"/>
      <c r="E341" s="11">
        <v>38.6</v>
      </c>
      <c r="F341" s="11">
        <v>38.6</v>
      </c>
      <c r="G341" s="9">
        <v>9</v>
      </c>
      <c r="H341" s="9"/>
    </row>
    <row r="342" spans="1:8" x14ac:dyDescent="0.3">
      <c r="A342" s="1" t="s">
        <v>2053</v>
      </c>
      <c r="B342" s="13" t="s">
        <v>1660</v>
      </c>
      <c r="C342" s="12" t="s">
        <v>6801</v>
      </c>
      <c r="D342" s="11"/>
      <c r="E342" s="11">
        <v>54.77</v>
      </c>
      <c r="F342" s="11">
        <v>54.77</v>
      </c>
      <c r="G342" s="9">
        <v>9</v>
      </c>
      <c r="H342" s="9"/>
    </row>
    <row r="343" spans="1:8" x14ac:dyDescent="0.3">
      <c r="A343" s="1" t="s">
        <v>2054</v>
      </c>
      <c r="B343" s="13" t="s">
        <v>1659</v>
      </c>
      <c r="C343" s="12" t="s">
        <v>6799</v>
      </c>
      <c r="D343" s="11"/>
      <c r="E343" s="11">
        <v>12.89</v>
      </c>
      <c r="F343" s="11">
        <v>12.89</v>
      </c>
      <c r="G343" s="9">
        <v>9</v>
      </c>
      <c r="H343" s="9"/>
    </row>
    <row r="344" spans="1:8" x14ac:dyDescent="0.3">
      <c r="A344" s="1" t="s">
        <v>2055</v>
      </c>
      <c r="B344" s="13" t="s">
        <v>1658</v>
      </c>
      <c r="C344" s="12" t="s">
        <v>6799</v>
      </c>
      <c r="D344" s="11"/>
      <c r="E344" s="11">
        <v>5.37</v>
      </c>
      <c r="F344" s="11">
        <v>5.37</v>
      </c>
      <c r="G344" s="9">
        <v>9</v>
      </c>
      <c r="H344" s="9"/>
    </row>
    <row r="345" spans="1:8" x14ac:dyDescent="0.3">
      <c r="A345" s="1" t="s">
        <v>2056</v>
      </c>
      <c r="B345" s="13" t="s">
        <v>1657</v>
      </c>
      <c r="C345" s="12" t="s">
        <v>6799</v>
      </c>
      <c r="D345" s="11"/>
      <c r="E345" s="11">
        <v>49.34</v>
      </c>
      <c r="F345" s="11">
        <v>49.34</v>
      </c>
      <c r="G345" s="9">
        <v>9</v>
      </c>
      <c r="H345" s="9"/>
    </row>
    <row r="346" spans="1:8" x14ac:dyDescent="0.3">
      <c r="A346" s="1" t="s">
        <v>2057</v>
      </c>
      <c r="B346" s="13" t="s">
        <v>1656</v>
      </c>
      <c r="C346" s="12" t="s">
        <v>6799</v>
      </c>
      <c r="D346" s="11"/>
      <c r="E346" s="11">
        <v>28.3</v>
      </c>
      <c r="F346" s="11">
        <v>28.3</v>
      </c>
      <c r="G346" s="9">
        <v>9</v>
      </c>
      <c r="H346" s="9"/>
    </row>
    <row r="347" spans="1:8" x14ac:dyDescent="0.3">
      <c r="A347" s="1" t="s">
        <v>2058</v>
      </c>
      <c r="B347" s="13" t="s">
        <v>1655</v>
      </c>
      <c r="C347" s="12" t="s">
        <v>6799</v>
      </c>
      <c r="D347" s="11"/>
      <c r="E347" s="11">
        <v>28.3</v>
      </c>
      <c r="F347" s="11">
        <v>28.3</v>
      </c>
      <c r="G347" s="9">
        <v>9</v>
      </c>
      <c r="H347" s="9"/>
    </row>
    <row r="348" spans="1:8" x14ac:dyDescent="0.3">
      <c r="A348" s="1" t="s">
        <v>2059</v>
      </c>
      <c r="B348" s="13" t="s">
        <v>1654</v>
      </c>
      <c r="C348" s="12" t="s">
        <v>6799</v>
      </c>
      <c r="D348" s="11"/>
      <c r="E348" s="11">
        <v>6.69</v>
      </c>
      <c r="F348" s="11">
        <v>6.69</v>
      </c>
      <c r="G348" s="9">
        <v>9</v>
      </c>
      <c r="H348" s="9"/>
    </row>
    <row r="349" spans="1:8" x14ac:dyDescent="0.3">
      <c r="A349" s="1" t="s">
        <v>2060</v>
      </c>
      <c r="B349" s="13" t="s">
        <v>1653</v>
      </c>
      <c r="C349" s="12" t="s">
        <v>6799</v>
      </c>
      <c r="D349" s="11"/>
      <c r="E349" s="11">
        <v>10.29</v>
      </c>
      <c r="F349" s="11">
        <v>10.29</v>
      </c>
      <c r="G349" s="9">
        <v>9</v>
      </c>
      <c r="H349" s="9"/>
    </row>
    <row r="350" spans="1:8" x14ac:dyDescent="0.3">
      <c r="A350" s="1" t="s">
        <v>2061</v>
      </c>
      <c r="B350" s="13" t="s">
        <v>1652</v>
      </c>
      <c r="C350" s="12" t="s">
        <v>6799</v>
      </c>
      <c r="D350" s="11"/>
      <c r="E350" s="11">
        <v>19.55</v>
      </c>
      <c r="F350" s="11">
        <v>19.55</v>
      </c>
      <c r="G350" s="9">
        <v>9</v>
      </c>
      <c r="H350" s="9"/>
    </row>
    <row r="351" spans="1:8" x14ac:dyDescent="0.3">
      <c r="A351" s="1" t="s">
        <v>5640</v>
      </c>
      <c r="B351" s="13" t="s">
        <v>7141</v>
      </c>
      <c r="C351" s="12"/>
      <c r="D351" s="11"/>
      <c r="E351" s="11"/>
      <c r="F351" s="11"/>
      <c r="G351" s="9">
        <v>5</v>
      </c>
      <c r="H351" s="9"/>
    </row>
    <row r="352" spans="1:8" x14ac:dyDescent="0.3">
      <c r="A352" s="1" t="s">
        <v>2062</v>
      </c>
      <c r="B352" s="13" t="s">
        <v>1651</v>
      </c>
      <c r="C352" s="12" t="s">
        <v>6799</v>
      </c>
      <c r="D352" s="11"/>
      <c r="E352" s="11">
        <v>81.97</v>
      </c>
      <c r="F352" s="11">
        <v>81.97</v>
      </c>
      <c r="G352" s="9">
        <v>9</v>
      </c>
      <c r="H352" s="9"/>
    </row>
    <row r="353" spans="1:8" x14ac:dyDescent="0.3">
      <c r="A353" s="1" t="s">
        <v>2063</v>
      </c>
      <c r="B353" s="13" t="s">
        <v>1650</v>
      </c>
      <c r="C353" s="12" t="s">
        <v>6799</v>
      </c>
      <c r="D353" s="11"/>
      <c r="E353" s="11">
        <v>65.06</v>
      </c>
      <c r="F353" s="11">
        <v>65.06</v>
      </c>
      <c r="G353" s="9">
        <v>9</v>
      </c>
      <c r="H353" s="9"/>
    </row>
    <row r="354" spans="1:8" x14ac:dyDescent="0.3">
      <c r="A354" s="1" t="s">
        <v>5641</v>
      </c>
      <c r="B354" s="13" t="s">
        <v>7142</v>
      </c>
      <c r="C354" s="12"/>
      <c r="D354" s="11"/>
      <c r="E354" s="11"/>
      <c r="F354" s="11"/>
      <c r="G354" s="9">
        <v>5</v>
      </c>
      <c r="H354" s="9"/>
    </row>
    <row r="355" spans="1:8" x14ac:dyDescent="0.3">
      <c r="A355" s="1" t="s">
        <v>2064</v>
      </c>
      <c r="B355" s="13" t="s">
        <v>1649</v>
      </c>
      <c r="C355" s="12" t="s">
        <v>6801</v>
      </c>
      <c r="D355" s="11"/>
      <c r="E355" s="11">
        <v>5.29</v>
      </c>
      <c r="F355" s="11">
        <v>5.29</v>
      </c>
      <c r="G355" s="9">
        <v>9</v>
      </c>
      <c r="H355" s="9"/>
    </row>
    <row r="356" spans="1:8" x14ac:dyDescent="0.3">
      <c r="A356" s="1" t="s">
        <v>2065</v>
      </c>
      <c r="B356" s="13" t="s">
        <v>1648</v>
      </c>
      <c r="C356" s="12" t="s">
        <v>6801</v>
      </c>
      <c r="D356" s="11"/>
      <c r="E356" s="11">
        <v>0.88</v>
      </c>
      <c r="F356" s="11">
        <v>0.88</v>
      </c>
      <c r="G356" s="9">
        <v>9</v>
      </c>
      <c r="H356" s="9"/>
    </row>
    <row r="357" spans="1:8" x14ac:dyDescent="0.3">
      <c r="A357" s="1" t="s">
        <v>5642</v>
      </c>
      <c r="B357" s="13" t="s">
        <v>5992</v>
      </c>
      <c r="C357" s="12"/>
      <c r="D357" s="11"/>
      <c r="E357" s="11"/>
      <c r="F357" s="11"/>
      <c r="G357" s="9">
        <v>5</v>
      </c>
      <c r="H357" s="9"/>
    </row>
    <row r="358" spans="1:8" ht="28.8" x14ac:dyDescent="0.3">
      <c r="A358" s="1" t="s">
        <v>2066</v>
      </c>
      <c r="B358" s="13" t="s">
        <v>1647</v>
      </c>
      <c r="C358" s="12" t="s">
        <v>6801</v>
      </c>
      <c r="D358" s="11"/>
      <c r="E358" s="11">
        <v>12.87</v>
      </c>
      <c r="F358" s="11">
        <v>12.87</v>
      </c>
      <c r="G358" s="9">
        <v>9</v>
      </c>
      <c r="H358" s="9"/>
    </row>
    <row r="359" spans="1:8" x14ac:dyDescent="0.3">
      <c r="A359" s="1" t="s">
        <v>2067</v>
      </c>
      <c r="B359" s="13" t="s">
        <v>1646</v>
      </c>
      <c r="C359" s="12" t="s">
        <v>6801</v>
      </c>
      <c r="D359" s="11"/>
      <c r="E359" s="11">
        <v>39.119999999999997</v>
      </c>
      <c r="F359" s="11">
        <v>39.119999999999997</v>
      </c>
      <c r="G359" s="9">
        <v>9</v>
      </c>
      <c r="H359" s="9"/>
    </row>
    <row r="360" spans="1:8" x14ac:dyDescent="0.3">
      <c r="A360" s="1" t="s">
        <v>5643</v>
      </c>
      <c r="B360" s="13" t="s">
        <v>7143</v>
      </c>
      <c r="C360" s="12"/>
      <c r="D360" s="11"/>
      <c r="E360" s="11"/>
      <c r="F360" s="11"/>
      <c r="G360" s="9">
        <v>5</v>
      </c>
      <c r="H360" s="9"/>
    </row>
    <row r="361" spans="1:8" ht="28.8" x14ac:dyDescent="0.3">
      <c r="A361" s="1" t="s">
        <v>2068</v>
      </c>
      <c r="B361" s="13" t="s">
        <v>1645</v>
      </c>
      <c r="C361" s="12" t="s">
        <v>6799</v>
      </c>
      <c r="D361" s="11"/>
      <c r="E361" s="11">
        <v>17.350000000000001</v>
      </c>
      <c r="F361" s="11">
        <v>17.350000000000001</v>
      </c>
      <c r="G361" s="9">
        <v>9</v>
      </c>
      <c r="H361" s="9"/>
    </row>
    <row r="362" spans="1:8" ht="28.8" x14ac:dyDescent="0.3">
      <c r="A362" s="1" t="s">
        <v>2069</v>
      </c>
      <c r="B362" s="13" t="s">
        <v>1644</v>
      </c>
      <c r="C362" s="12" t="s">
        <v>6799</v>
      </c>
      <c r="D362" s="11"/>
      <c r="E362" s="11">
        <v>65.06</v>
      </c>
      <c r="F362" s="11">
        <v>65.06</v>
      </c>
      <c r="G362" s="9">
        <v>9</v>
      </c>
      <c r="H362" s="9"/>
    </row>
    <row r="363" spans="1:8" x14ac:dyDescent="0.3">
      <c r="A363" s="1" t="s">
        <v>2070</v>
      </c>
      <c r="B363" s="13" t="s">
        <v>1643</v>
      </c>
      <c r="C363" s="12" t="s">
        <v>6799</v>
      </c>
      <c r="D363" s="11"/>
      <c r="E363" s="11">
        <v>21.69</v>
      </c>
      <c r="F363" s="11">
        <v>21.69</v>
      </c>
      <c r="G363" s="9">
        <v>9</v>
      </c>
      <c r="H363" s="9"/>
    </row>
    <row r="364" spans="1:8" x14ac:dyDescent="0.3">
      <c r="A364" s="1" t="s">
        <v>2071</v>
      </c>
      <c r="B364" s="13" t="s">
        <v>1642</v>
      </c>
      <c r="C364" s="12" t="s">
        <v>6804</v>
      </c>
      <c r="D364" s="11"/>
      <c r="E364" s="11">
        <v>17.350000000000001</v>
      </c>
      <c r="F364" s="11">
        <v>17.350000000000001</v>
      </c>
      <c r="G364" s="9">
        <v>9</v>
      </c>
      <c r="H364" s="9"/>
    </row>
    <row r="365" spans="1:8" x14ac:dyDescent="0.3">
      <c r="A365" s="1" t="s">
        <v>2072</v>
      </c>
      <c r="B365" s="13" t="s">
        <v>1641</v>
      </c>
      <c r="C365" s="12" t="s">
        <v>6799</v>
      </c>
      <c r="D365" s="11"/>
      <c r="E365" s="11">
        <v>6.51</v>
      </c>
      <c r="F365" s="11">
        <v>6.51</v>
      </c>
      <c r="G365" s="9">
        <v>9</v>
      </c>
      <c r="H365" s="9"/>
    </row>
    <row r="366" spans="1:8" x14ac:dyDescent="0.3">
      <c r="A366" s="1" t="s">
        <v>2073</v>
      </c>
      <c r="B366" s="13" t="s">
        <v>6643</v>
      </c>
      <c r="C366" s="12" t="s">
        <v>6799</v>
      </c>
      <c r="D366" s="11"/>
      <c r="E366" s="11">
        <v>6.51</v>
      </c>
      <c r="F366" s="11">
        <v>6.51</v>
      </c>
      <c r="G366" s="9">
        <v>9</v>
      </c>
      <c r="H366" s="9"/>
    </row>
    <row r="367" spans="1:8" x14ac:dyDescent="0.3">
      <c r="A367" s="1" t="s">
        <v>2074</v>
      </c>
      <c r="B367" s="13" t="s">
        <v>4698</v>
      </c>
      <c r="C367" s="12" t="s">
        <v>6799</v>
      </c>
      <c r="D367" s="11"/>
      <c r="E367" s="11">
        <v>43.37</v>
      </c>
      <c r="F367" s="11">
        <v>43.37</v>
      </c>
      <c r="G367" s="9">
        <v>9</v>
      </c>
      <c r="H367" s="9"/>
    </row>
    <row r="368" spans="1:8" x14ac:dyDescent="0.3">
      <c r="A368" s="1" t="s">
        <v>2075</v>
      </c>
      <c r="B368" s="13" t="s">
        <v>1640</v>
      </c>
      <c r="C368" s="12" t="s">
        <v>6799</v>
      </c>
      <c r="D368" s="11"/>
      <c r="E368" s="11">
        <v>21.69</v>
      </c>
      <c r="F368" s="11">
        <v>21.69</v>
      </c>
      <c r="G368" s="9">
        <v>9</v>
      </c>
      <c r="H368" s="9"/>
    </row>
    <row r="369" spans="1:8" x14ac:dyDescent="0.3">
      <c r="A369" s="1" t="s">
        <v>2076</v>
      </c>
      <c r="B369" s="13" t="s">
        <v>1639</v>
      </c>
      <c r="C369" s="12" t="s">
        <v>6799</v>
      </c>
      <c r="D369" s="11"/>
      <c r="E369" s="11">
        <v>19.52</v>
      </c>
      <c r="F369" s="11">
        <v>19.52</v>
      </c>
      <c r="G369" s="9">
        <v>9</v>
      </c>
      <c r="H369" s="9"/>
    </row>
    <row r="370" spans="1:8" x14ac:dyDescent="0.3">
      <c r="A370" s="1" t="s">
        <v>2077</v>
      </c>
      <c r="B370" s="13" t="s">
        <v>1638</v>
      </c>
      <c r="C370" s="12" t="s">
        <v>6799</v>
      </c>
      <c r="D370" s="11"/>
      <c r="E370" s="11">
        <v>17.350000000000001</v>
      </c>
      <c r="F370" s="11">
        <v>17.350000000000001</v>
      </c>
      <c r="G370" s="9">
        <v>9</v>
      </c>
      <c r="H370" s="9"/>
    </row>
    <row r="371" spans="1:8" x14ac:dyDescent="0.3">
      <c r="A371" s="1" t="s">
        <v>2078</v>
      </c>
      <c r="B371" s="13" t="s">
        <v>1637</v>
      </c>
      <c r="C371" s="12" t="s">
        <v>6799</v>
      </c>
      <c r="D371" s="11"/>
      <c r="E371" s="11">
        <v>17.350000000000001</v>
      </c>
      <c r="F371" s="11">
        <v>17.350000000000001</v>
      </c>
      <c r="G371" s="9">
        <v>9</v>
      </c>
      <c r="H371" s="9"/>
    </row>
    <row r="372" spans="1:8" x14ac:dyDescent="0.3">
      <c r="A372" s="1" t="s">
        <v>2079</v>
      </c>
      <c r="B372" s="13" t="s">
        <v>1636</v>
      </c>
      <c r="C372" s="12" t="s">
        <v>6799</v>
      </c>
      <c r="D372" s="11"/>
      <c r="E372" s="11">
        <v>13.01</v>
      </c>
      <c r="F372" s="11">
        <v>13.01</v>
      </c>
      <c r="G372" s="9">
        <v>9</v>
      </c>
      <c r="H372" s="9"/>
    </row>
    <row r="373" spans="1:8" x14ac:dyDescent="0.3">
      <c r="A373" s="1" t="s">
        <v>5644</v>
      </c>
      <c r="B373" s="13" t="s">
        <v>7144</v>
      </c>
      <c r="C373" s="12"/>
      <c r="D373" s="11"/>
      <c r="E373" s="11"/>
      <c r="F373" s="11"/>
      <c r="G373" s="9">
        <v>5</v>
      </c>
      <c r="H373" s="9"/>
    </row>
    <row r="374" spans="1:8" x14ac:dyDescent="0.3">
      <c r="A374" s="1" t="s">
        <v>2080</v>
      </c>
      <c r="B374" s="13" t="s">
        <v>1635</v>
      </c>
      <c r="C374" s="12" t="s">
        <v>6799</v>
      </c>
      <c r="D374" s="11"/>
      <c r="E374" s="11">
        <v>10.84</v>
      </c>
      <c r="F374" s="11">
        <v>10.84</v>
      </c>
      <c r="G374" s="9">
        <v>9</v>
      </c>
      <c r="H374" s="9"/>
    </row>
    <row r="375" spans="1:8" x14ac:dyDescent="0.3">
      <c r="A375" s="1" t="s">
        <v>2081</v>
      </c>
      <c r="B375" s="13" t="s">
        <v>4699</v>
      </c>
      <c r="C375" s="12" t="s">
        <v>6804</v>
      </c>
      <c r="D375" s="11"/>
      <c r="E375" s="11">
        <v>15.18</v>
      </c>
      <c r="F375" s="11">
        <v>15.18</v>
      </c>
      <c r="G375" s="9">
        <v>9</v>
      </c>
      <c r="H375" s="9"/>
    </row>
    <row r="376" spans="1:8" ht="28.8" x14ac:dyDescent="0.3">
      <c r="A376" s="1" t="s">
        <v>2082</v>
      </c>
      <c r="B376" s="13" t="s">
        <v>1634</v>
      </c>
      <c r="C376" s="12" t="s">
        <v>6799</v>
      </c>
      <c r="D376" s="11"/>
      <c r="E376" s="11">
        <v>216.85</v>
      </c>
      <c r="F376" s="11">
        <v>216.85</v>
      </c>
      <c r="G376" s="9">
        <v>9</v>
      </c>
      <c r="H376" s="9"/>
    </row>
    <row r="377" spans="1:8" ht="28.8" x14ac:dyDescent="0.3">
      <c r="A377" s="1" t="s">
        <v>2083</v>
      </c>
      <c r="B377" s="13" t="s">
        <v>1633</v>
      </c>
      <c r="C377" s="12" t="s">
        <v>6799</v>
      </c>
      <c r="D377" s="11"/>
      <c r="E377" s="11">
        <v>173.48</v>
      </c>
      <c r="F377" s="11">
        <v>173.48</v>
      </c>
      <c r="G377" s="9">
        <v>9</v>
      </c>
      <c r="H377" s="9"/>
    </row>
    <row r="378" spans="1:8" x14ac:dyDescent="0.3">
      <c r="A378" s="1" t="s">
        <v>2084</v>
      </c>
      <c r="B378" s="13" t="s">
        <v>1632</v>
      </c>
      <c r="C378" s="12" t="s">
        <v>6799</v>
      </c>
      <c r="D378" s="11"/>
      <c r="E378" s="11">
        <v>86.74</v>
      </c>
      <c r="F378" s="11">
        <v>86.74</v>
      </c>
      <c r="G378" s="9">
        <v>9</v>
      </c>
      <c r="H378" s="9"/>
    </row>
    <row r="379" spans="1:8" x14ac:dyDescent="0.3">
      <c r="A379" s="1" t="s">
        <v>2085</v>
      </c>
      <c r="B379" s="13" t="s">
        <v>1631</v>
      </c>
      <c r="C379" s="12" t="s">
        <v>6799</v>
      </c>
      <c r="D379" s="11"/>
      <c r="E379" s="11">
        <v>48.15</v>
      </c>
      <c r="F379" s="11">
        <v>48.15</v>
      </c>
      <c r="G379" s="9">
        <v>9</v>
      </c>
      <c r="H379" s="9"/>
    </row>
    <row r="380" spans="1:8" x14ac:dyDescent="0.3">
      <c r="A380" s="1" t="s">
        <v>2086</v>
      </c>
      <c r="B380" s="13" t="s">
        <v>1630</v>
      </c>
      <c r="C380" s="12" t="s">
        <v>6799</v>
      </c>
      <c r="D380" s="11"/>
      <c r="E380" s="11">
        <v>6.43</v>
      </c>
      <c r="F380" s="11">
        <v>6.43</v>
      </c>
      <c r="G380" s="9">
        <v>9</v>
      </c>
      <c r="H380" s="9"/>
    </row>
    <row r="381" spans="1:8" x14ac:dyDescent="0.3">
      <c r="A381" s="1" t="s">
        <v>2087</v>
      </c>
      <c r="B381" s="13" t="s">
        <v>1629</v>
      </c>
      <c r="C381" s="12" t="s">
        <v>6799</v>
      </c>
      <c r="D381" s="11"/>
      <c r="E381" s="11">
        <v>7.72</v>
      </c>
      <c r="F381" s="11">
        <v>7.72</v>
      </c>
      <c r="G381" s="9">
        <v>9</v>
      </c>
      <c r="H381" s="9"/>
    </row>
    <row r="382" spans="1:8" x14ac:dyDescent="0.3">
      <c r="A382" s="1" t="s">
        <v>2088</v>
      </c>
      <c r="B382" s="13" t="s">
        <v>1628</v>
      </c>
      <c r="C382" s="12" t="s">
        <v>6799</v>
      </c>
      <c r="D382" s="11"/>
      <c r="E382" s="11">
        <v>48.15</v>
      </c>
      <c r="F382" s="11">
        <v>48.15</v>
      </c>
      <c r="G382" s="9">
        <v>9</v>
      </c>
      <c r="H382" s="9"/>
    </row>
    <row r="383" spans="1:8" x14ac:dyDescent="0.3">
      <c r="A383" s="1" t="s">
        <v>2089</v>
      </c>
      <c r="B383" s="13" t="s">
        <v>1627</v>
      </c>
      <c r="C383" s="12" t="s">
        <v>6804</v>
      </c>
      <c r="D383" s="11"/>
      <c r="E383" s="11">
        <v>10.84</v>
      </c>
      <c r="F383" s="11">
        <v>10.84</v>
      </c>
      <c r="G383" s="9">
        <v>9</v>
      </c>
      <c r="H383" s="9"/>
    </row>
    <row r="384" spans="1:8" x14ac:dyDescent="0.3">
      <c r="A384" s="1" t="s">
        <v>2090</v>
      </c>
      <c r="B384" s="13" t="s">
        <v>4700</v>
      </c>
      <c r="C384" s="12" t="s">
        <v>6799</v>
      </c>
      <c r="D384" s="11"/>
      <c r="E384" s="11">
        <v>21.69</v>
      </c>
      <c r="F384" s="11">
        <v>21.69</v>
      </c>
      <c r="G384" s="9">
        <v>9</v>
      </c>
      <c r="H384" s="9"/>
    </row>
    <row r="385" spans="1:8" x14ac:dyDescent="0.3">
      <c r="A385" s="1" t="s">
        <v>2091</v>
      </c>
      <c r="B385" s="13" t="s">
        <v>1626</v>
      </c>
      <c r="C385" s="12" t="s">
        <v>6799</v>
      </c>
      <c r="D385" s="11"/>
      <c r="E385" s="11">
        <v>17.350000000000001</v>
      </c>
      <c r="F385" s="11">
        <v>17.350000000000001</v>
      </c>
      <c r="G385" s="9">
        <v>9</v>
      </c>
      <c r="H385" s="9"/>
    </row>
    <row r="386" spans="1:8" x14ac:dyDescent="0.3">
      <c r="A386" s="1" t="s">
        <v>2092</v>
      </c>
      <c r="B386" s="13" t="s">
        <v>6535</v>
      </c>
      <c r="C386" s="12" t="s">
        <v>6799</v>
      </c>
      <c r="D386" s="11"/>
      <c r="E386" s="11">
        <v>26.02</v>
      </c>
      <c r="F386" s="11">
        <v>26.02</v>
      </c>
      <c r="G386" s="9">
        <v>9</v>
      </c>
      <c r="H386" s="9"/>
    </row>
    <row r="387" spans="1:8" x14ac:dyDescent="0.3">
      <c r="A387" s="1" t="s">
        <v>2093</v>
      </c>
      <c r="B387" s="13" t="s">
        <v>1625</v>
      </c>
      <c r="C387" s="12" t="s">
        <v>6799</v>
      </c>
      <c r="D387" s="11"/>
      <c r="E387" s="11">
        <v>21.69</v>
      </c>
      <c r="F387" s="11">
        <v>21.69</v>
      </c>
      <c r="G387" s="9">
        <v>9</v>
      </c>
      <c r="H387" s="9"/>
    </row>
    <row r="388" spans="1:8" ht="28.8" x14ac:dyDescent="0.3">
      <c r="A388" s="1" t="s">
        <v>2094</v>
      </c>
      <c r="B388" s="13" t="s">
        <v>1624</v>
      </c>
      <c r="C388" s="12" t="s">
        <v>6799</v>
      </c>
      <c r="D388" s="11"/>
      <c r="E388" s="11">
        <v>43.37</v>
      </c>
      <c r="F388" s="11">
        <v>43.37</v>
      </c>
      <c r="G388" s="9">
        <v>9</v>
      </c>
      <c r="H388" s="9"/>
    </row>
    <row r="389" spans="1:8" x14ac:dyDescent="0.3">
      <c r="A389" s="1" t="s">
        <v>2095</v>
      </c>
      <c r="B389" s="13" t="s">
        <v>1623</v>
      </c>
      <c r="C389" s="12" t="s">
        <v>6799</v>
      </c>
      <c r="D389" s="11"/>
      <c r="E389" s="11">
        <v>65.06</v>
      </c>
      <c r="F389" s="11">
        <v>65.06</v>
      </c>
      <c r="G389" s="9">
        <v>9</v>
      </c>
      <c r="H389" s="9"/>
    </row>
    <row r="390" spans="1:8" ht="28.8" x14ac:dyDescent="0.3">
      <c r="A390" s="1" t="s">
        <v>2096</v>
      </c>
      <c r="B390" s="13" t="s">
        <v>1622</v>
      </c>
      <c r="C390" s="12" t="s">
        <v>6799</v>
      </c>
      <c r="D390" s="11"/>
      <c r="E390" s="11">
        <v>122.02</v>
      </c>
      <c r="F390" s="11">
        <v>122.02</v>
      </c>
      <c r="G390" s="9">
        <v>9</v>
      </c>
      <c r="H390" s="9"/>
    </row>
    <row r="391" spans="1:8" x14ac:dyDescent="0.3">
      <c r="A391" s="1" t="s">
        <v>2097</v>
      </c>
      <c r="B391" s="13" t="s">
        <v>1621</v>
      </c>
      <c r="C391" s="12" t="s">
        <v>6799</v>
      </c>
      <c r="D391" s="11"/>
      <c r="E391" s="11">
        <v>32.53</v>
      </c>
      <c r="F391" s="11">
        <v>32.53</v>
      </c>
      <c r="G391" s="9">
        <v>9</v>
      </c>
      <c r="H391" s="9"/>
    </row>
    <row r="392" spans="1:8" ht="28.8" x14ac:dyDescent="0.3">
      <c r="A392" s="1" t="s">
        <v>2098</v>
      </c>
      <c r="B392" s="13" t="s">
        <v>1620</v>
      </c>
      <c r="C392" s="12" t="s">
        <v>6799</v>
      </c>
      <c r="D392" s="11"/>
      <c r="E392" s="11">
        <v>8.82</v>
      </c>
      <c r="F392" s="11">
        <v>8.82</v>
      </c>
      <c r="G392" s="9">
        <v>9</v>
      </c>
      <c r="H392" s="9"/>
    </row>
    <row r="393" spans="1:8" x14ac:dyDescent="0.3">
      <c r="A393" s="1" t="s">
        <v>2099</v>
      </c>
      <c r="B393" s="13" t="s">
        <v>1619</v>
      </c>
      <c r="C393" s="12" t="s">
        <v>6799</v>
      </c>
      <c r="D393" s="11"/>
      <c r="E393" s="11">
        <v>17.28</v>
      </c>
      <c r="F393" s="11">
        <v>17.28</v>
      </c>
      <c r="G393" s="9">
        <v>9</v>
      </c>
      <c r="H393" s="9"/>
    </row>
    <row r="394" spans="1:8" x14ac:dyDescent="0.3">
      <c r="A394" s="1" t="s">
        <v>2100</v>
      </c>
      <c r="B394" s="13" t="s">
        <v>1618</v>
      </c>
      <c r="C394" s="12" t="s">
        <v>6804</v>
      </c>
      <c r="D394" s="11"/>
      <c r="E394" s="11">
        <v>5.21</v>
      </c>
      <c r="F394" s="11">
        <v>5.21</v>
      </c>
      <c r="G394" s="9">
        <v>9</v>
      </c>
      <c r="H394" s="9"/>
    </row>
    <row r="395" spans="1:8" x14ac:dyDescent="0.3">
      <c r="A395" s="1" t="s">
        <v>2101</v>
      </c>
      <c r="B395" s="13" t="s">
        <v>1617</v>
      </c>
      <c r="C395" s="12" t="s">
        <v>6804</v>
      </c>
      <c r="D395" s="11"/>
      <c r="E395" s="11">
        <v>2.6</v>
      </c>
      <c r="F395" s="11">
        <v>2.6</v>
      </c>
      <c r="G395" s="9">
        <v>9</v>
      </c>
      <c r="H395" s="9"/>
    </row>
    <row r="396" spans="1:8" ht="28.8" x14ac:dyDescent="0.3">
      <c r="A396" s="1" t="s">
        <v>2102</v>
      </c>
      <c r="B396" s="13" t="s">
        <v>1616</v>
      </c>
      <c r="C396" s="12" t="s">
        <v>6804</v>
      </c>
      <c r="D396" s="11"/>
      <c r="E396" s="11">
        <v>4.33</v>
      </c>
      <c r="F396" s="11">
        <v>4.33</v>
      </c>
      <c r="G396" s="9">
        <v>9</v>
      </c>
      <c r="H396" s="9"/>
    </row>
    <row r="397" spans="1:8" x14ac:dyDescent="0.3">
      <c r="A397" s="1" t="s">
        <v>2103</v>
      </c>
      <c r="B397" s="13" t="s">
        <v>1615</v>
      </c>
      <c r="C397" s="12" t="s">
        <v>6804</v>
      </c>
      <c r="D397" s="11"/>
      <c r="E397" s="11">
        <v>2.17</v>
      </c>
      <c r="F397" s="11">
        <v>2.17</v>
      </c>
      <c r="G397" s="9">
        <v>9</v>
      </c>
      <c r="H397" s="9"/>
    </row>
    <row r="398" spans="1:8" x14ac:dyDescent="0.3">
      <c r="A398" s="1" t="s">
        <v>2104</v>
      </c>
      <c r="B398" s="13" t="s">
        <v>1614</v>
      </c>
      <c r="C398" s="12" t="s">
        <v>6804</v>
      </c>
      <c r="D398" s="11"/>
      <c r="E398" s="11">
        <v>30.51</v>
      </c>
      <c r="F398" s="11">
        <v>30.51</v>
      </c>
      <c r="G398" s="9">
        <v>9</v>
      </c>
      <c r="H398" s="9"/>
    </row>
    <row r="399" spans="1:8" x14ac:dyDescent="0.3">
      <c r="A399" s="1" t="s">
        <v>2105</v>
      </c>
      <c r="B399" s="13" t="s">
        <v>1613</v>
      </c>
      <c r="C399" s="12" t="s">
        <v>6804</v>
      </c>
      <c r="D399" s="11"/>
      <c r="E399" s="11">
        <v>8.68</v>
      </c>
      <c r="F399" s="11">
        <v>8.68</v>
      </c>
      <c r="G399" s="9">
        <v>9</v>
      </c>
      <c r="H399" s="9"/>
    </row>
    <row r="400" spans="1:8" x14ac:dyDescent="0.3">
      <c r="A400" s="1" t="s">
        <v>2106</v>
      </c>
      <c r="B400" s="13" t="s">
        <v>1612</v>
      </c>
      <c r="C400" s="12" t="s">
        <v>6799</v>
      </c>
      <c r="D400" s="11"/>
      <c r="E400" s="11">
        <v>43.37</v>
      </c>
      <c r="F400" s="11">
        <v>43.37</v>
      </c>
      <c r="G400" s="9">
        <v>9</v>
      </c>
      <c r="H400" s="9"/>
    </row>
    <row r="401" spans="1:8" x14ac:dyDescent="0.3">
      <c r="A401" s="1" t="s">
        <v>2107</v>
      </c>
      <c r="B401" s="13" t="s">
        <v>1611</v>
      </c>
      <c r="C401" s="12" t="s">
        <v>6799</v>
      </c>
      <c r="D401" s="11"/>
      <c r="E401" s="11">
        <v>8.68</v>
      </c>
      <c r="F401" s="11">
        <v>8.68</v>
      </c>
      <c r="G401" s="9">
        <v>9</v>
      </c>
      <c r="H401" s="9"/>
    </row>
    <row r="402" spans="1:8" x14ac:dyDescent="0.3">
      <c r="A402" s="1" t="s">
        <v>2108</v>
      </c>
      <c r="B402" s="13" t="s">
        <v>1610</v>
      </c>
      <c r="C402" s="12" t="s">
        <v>6799</v>
      </c>
      <c r="D402" s="11"/>
      <c r="E402" s="11">
        <v>65.06</v>
      </c>
      <c r="F402" s="11">
        <v>65.06</v>
      </c>
      <c r="G402" s="9">
        <v>9</v>
      </c>
      <c r="H402" s="9"/>
    </row>
    <row r="403" spans="1:8" x14ac:dyDescent="0.3">
      <c r="A403" s="1" t="s">
        <v>2109</v>
      </c>
      <c r="B403" s="13" t="s">
        <v>1609</v>
      </c>
      <c r="C403" s="12" t="s">
        <v>6799</v>
      </c>
      <c r="D403" s="11"/>
      <c r="E403" s="11">
        <v>91.52</v>
      </c>
      <c r="F403" s="11">
        <v>91.52</v>
      </c>
      <c r="G403" s="9">
        <v>9</v>
      </c>
      <c r="H403" s="9"/>
    </row>
    <row r="404" spans="1:8" x14ac:dyDescent="0.3">
      <c r="A404" s="1" t="s">
        <v>5645</v>
      </c>
      <c r="B404" s="13" t="s">
        <v>7145</v>
      </c>
      <c r="C404" s="12"/>
      <c r="D404" s="11"/>
      <c r="E404" s="11"/>
      <c r="F404" s="11"/>
      <c r="G404" s="9">
        <v>5</v>
      </c>
      <c r="H404" s="9"/>
    </row>
    <row r="405" spans="1:8" x14ac:dyDescent="0.3">
      <c r="A405" s="1" t="s">
        <v>2110</v>
      </c>
      <c r="B405" s="13" t="s">
        <v>1608</v>
      </c>
      <c r="C405" s="12" t="s">
        <v>6799</v>
      </c>
      <c r="D405" s="11"/>
      <c r="E405" s="11">
        <v>178.55</v>
      </c>
      <c r="F405" s="11">
        <v>178.55</v>
      </c>
      <c r="G405" s="9">
        <v>9</v>
      </c>
      <c r="H405" s="9"/>
    </row>
    <row r="406" spans="1:8" x14ac:dyDescent="0.3">
      <c r="A406" s="1" t="s">
        <v>2111</v>
      </c>
      <c r="B406" s="13" t="s">
        <v>1607</v>
      </c>
      <c r="C406" s="12" t="s">
        <v>6799</v>
      </c>
      <c r="D406" s="11"/>
      <c r="E406" s="11">
        <v>43.37</v>
      </c>
      <c r="F406" s="11">
        <v>43.37</v>
      </c>
      <c r="G406" s="9">
        <v>9</v>
      </c>
      <c r="H406" s="9"/>
    </row>
    <row r="407" spans="1:8" x14ac:dyDescent="0.3">
      <c r="A407" s="1" t="s">
        <v>2112</v>
      </c>
      <c r="B407" s="13" t="s">
        <v>4896</v>
      </c>
      <c r="C407" s="12" t="s">
        <v>6799</v>
      </c>
      <c r="D407" s="11"/>
      <c r="E407" s="11">
        <v>10.84</v>
      </c>
      <c r="F407" s="11">
        <v>10.84</v>
      </c>
      <c r="G407" s="9">
        <v>9</v>
      </c>
      <c r="H407" s="9"/>
    </row>
    <row r="408" spans="1:8" x14ac:dyDescent="0.3">
      <c r="A408" s="1" t="s">
        <v>2113</v>
      </c>
      <c r="B408" s="13" t="s">
        <v>1606</v>
      </c>
      <c r="C408" s="12" t="s">
        <v>6801</v>
      </c>
      <c r="D408" s="11"/>
      <c r="E408" s="11">
        <v>43.37</v>
      </c>
      <c r="F408" s="11">
        <v>43.37</v>
      </c>
      <c r="G408" s="9">
        <v>9</v>
      </c>
      <c r="H408" s="9"/>
    </row>
    <row r="409" spans="1:8" x14ac:dyDescent="0.3">
      <c r="A409" s="1" t="s">
        <v>2114</v>
      </c>
      <c r="B409" s="13" t="s">
        <v>1605</v>
      </c>
      <c r="C409" s="12" t="s">
        <v>6799</v>
      </c>
      <c r="D409" s="11"/>
      <c r="E409" s="11">
        <v>8.68</v>
      </c>
      <c r="F409" s="11">
        <v>8.68</v>
      </c>
      <c r="G409" s="9">
        <v>9</v>
      </c>
      <c r="H409" s="9"/>
    </row>
    <row r="410" spans="1:8" ht="28.8" x14ac:dyDescent="0.3">
      <c r="A410" s="1" t="s">
        <v>2115</v>
      </c>
      <c r="B410" s="13" t="s">
        <v>1604</v>
      </c>
      <c r="C410" s="12" t="s">
        <v>6799</v>
      </c>
      <c r="D410" s="11"/>
      <c r="E410" s="11">
        <v>17.350000000000001</v>
      </c>
      <c r="F410" s="11">
        <v>17.350000000000001</v>
      </c>
      <c r="G410" s="9">
        <v>9</v>
      </c>
      <c r="H410" s="9"/>
    </row>
    <row r="411" spans="1:8" x14ac:dyDescent="0.3">
      <c r="A411" s="1" t="s">
        <v>2116</v>
      </c>
      <c r="B411" s="13" t="s">
        <v>1603</v>
      </c>
      <c r="C411" s="12" t="s">
        <v>6799</v>
      </c>
      <c r="D411" s="11"/>
      <c r="E411" s="11">
        <v>4.33</v>
      </c>
      <c r="F411" s="11">
        <v>4.33</v>
      </c>
      <c r="G411" s="9">
        <v>9</v>
      </c>
      <c r="H411" s="9"/>
    </row>
    <row r="412" spans="1:8" x14ac:dyDescent="0.3">
      <c r="A412" s="1" t="s">
        <v>2117</v>
      </c>
      <c r="B412" s="13" t="s">
        <v>1602</v>
      </c>
      <c r="C412" s="12" t="s">
        <v>6799</v>
      </c>
      <c r="D412" s="11"/>
      <c r="E412" s="11">
        <v>6.51</v>
      </c>
      <c r="F412" s="11">
        <v>6.51</v>
      </c>
      <c r="G412" s="9">
        <v>9</v>
      </c>
      <c r="H412" s="9"/>
    </row>
    <row r="413" spans="1:8" x14ac:dyDescent="0.3">
      <c r="A413" s="1" t="s">
        <v>2118</v>
      </c>
      <c r="B413" s="13" t="s">
        <v>1601</v>
      </c>
      <c r="C413" s="12" t="s">
        <v>6799</v>
      </c>
      <c r="D413" s="11"/>
      <c r="E413" s="11">
        <v>10.84</v>
      </c>
      <c r="F413" s="11">
        <v>10.84</v>
      </c>
      <c r="G413" s="9">
        <v>9</v>
      </c>
      <c r="H413" s="9"/>
    </row>
    <row r="414" spans="1:8" x14ac:dyDescent="0.3">
      <c r="A414" s="1" t="s">
        <v>6456</v>
      </c>
      <c r="B414" s="13" t="s">
        <v>6457</v>
      </c>
      <c r="C414" s="12" t="s">
        <v>6799</v>
      </c>
      <c r="D414" s="11"/>
      <c r="E414" s="11">
        <v>10.84</v>
      </c>
      <c r="F414" s="11">
        <v>10.84</v>
      </c>
      <c r="G414" s="9">
        <v>9</v>
      </c>
      <c r="H414" s="9"/>
    </row>
    <row r="415" spans="1:8" x14ac:dyDescent="0.3">
      <c r="A415" s="1" t="s">
        <v>5646</v>
      </c>
      <c r="B415" s="13" t="s">
        <v>7146</v>
      </c>
      <c r="C415" s="12"/>
      <c r="D415" s="11"/>
      <c r="E415" s="11"/>
      <c r="F415" s="11"/>
      <c r="G415" s="9">
        <v>5</v>
      </c>
      <c r="H415" s="9"/>
    </row>
    <row r="416" spans="1:8" ht="28.8" x14ac:dyDescent="0.3">
      <c r="A416" s="1" t="s">
        <v>2119</v>
      </c>
      <c r="B416" s="13" t="s">
        <v>1600</v>
      </c>
      <c r="C416" s="12" t="s">
        <v>6799</v>
      </c>
      <c r="D416" s="11"/>
      <c r="E416" s="11">
        <v>30.51</v>
      </c>
      <c r="F416" s="11">
        <v>30.51</v>
      </c>
      <c r="G416" s="9">
        <v>9</v>
      </c>
      <c r="H416" s="9"/>
    </row>
    <row r="417" spans="1:8" x14ac:dyDescent="0.3">
      <c r="A417" s="1" t="s">
        <v>2120</v>
      </c>
      <c r="B417" s="13" t="s">
        <v>1599</v>
      </c>
      <c r="C417" s="12" t="s">
        <v>6799</v>
      </c>
      <c r="D417" s="11"/>
      <c r="E417" s="11">
        <v>3.53</v>
      </c>
      <c r="F417" s="11">
        <v>3.53</v>
      </c>
      <c r="G417" s="9">
        <v>9</v>
      </c>
      <c r="H417" s="9"/>
    </row>
    <row r="418" spans="1:8" x14ac:dyDescent="0.3">
      <c r="A418" s="1" t="s">
        <v>2121</v>
      </c>
      <c r="B418" s="13" t="s">
        <v>1598</v>
      </c>
      <c r="C418" s="12" t="s">
        <v>6799</v>
      </c>
      <c r="D418" s="11"/>
      <c r="E418" s="11">
        <v>43.37</v>
      </c>
      <c r="F418" s="11">
        <v>43.37</v>
      </c>
      <c r="G418" s="9">
        <v>9</v>
      </c>
      <c r="H418" s="9"/>
    </row>
    <row r="419" spans="1:8" x14ac:dyDescent="0.3">
      <c r="A419" s="1" t="s">
        <v>2122</v>
      </c>
      <c r="B419" s="13" t="s">
        <v>1597</v>
      </c>
      <c r="C419" s="12" t="s">
        <v>6799</v>
      </c>
      <c r="D419" s="11"/>
      <c r="E419" s="11">
        <v>21.69</v>
      </c>
      <c r="F419" s="11">
        <v>21.69</v>
      </c>
      <c r="G419" s="9">
        <v>9</v>
      </c>
      <c r="H419" s="9"/>
    </row>
    <row r="420" spans="1:8" x14ac:dyDescent="0.3">
      <c r="A420" s="1" t="s">
        <v>2123</v>
      </c>
      <c r="B420" s="13" t="s">
        <v>1596</v>
      </c>
      <c r="C420" s="12" t="s">
        <v>6799</v>
      </c>
      <c r="D420" s="11"/>
      <c r="E420" s="11">
        <v>17.64</v>
      </c>
      <c r="F420" s="11">
        <v>17.64</v>
      </c>
      <c r="G420" s="9">
        <v>9</v>
      </c>
      <c r="H420" s="9"/>
    </row>
    <row r="421" spans="1:8" x14ac:dyDescent="0.3">
      <c r="A421" s="1" t="s">
        <v>2124</v>
      </c>
      <c r="B421" s="13" t="s">
        <v>1595</v>
      </c>
      <c r="C421" s="12" t="s">
        <v>6799</v>
      </c>
      <c r="D421" s="11"/>
      <c r="E421" s="11">
        <v>61.01</v>
      </c>
      <c r="F421" s="11">
        <v>61.01</v>
      </c>
      <c r="G421" s="9">
        <v>9</v>
      </c>
      <c r="H421" s="9"/>
    </row>
    <row r="422" spans="1:8" x14ac:dyDescent="0.3">
      <c r="A422" s="1" t="s">
        <v>5647</v>
      </c>
      <c r="B422" s="13" t="s">
        <v>7147</v>
      </c>
      <c r="C422" s="12"/>
      <c r="D422" s="11"/>
      <c r="E422" s="11"/>
      <c r="F422" s="11"/>
      <c r="G422" s="9">
        <v>5</v>
      </c>
      <c r="H422" s="9"/>
    </row>
    <row r="423" spans="1:8" x14ac:dyDescent="0.3">
      <c r="A423" s="1" t="s">
        <v>2125</v>
      </c>
      <c r="B423" s="13" t="s">
        <v>1594</v>
      </c>
      <c r="C423" s="12" t="s">
        <v>23</v>
      </c>
      <c r="D423" s="11"/>
      <c r="E423" s="11">
        <v>0.71</v>
      </c>
      <c r="F423" s="11">
        <v>0.71</v>
      </c>
      <c r="G423" s="9">
        <v>9</v>
      </c>
      <c r="H423" s="9"/>
    </row>
    <row r="424" spans="1:8" x14ac:dyDescent="0.3">
      <c r="A424" s="1" t="s">
        <v>2126</v>
      </c>
      <c r="B424" s="13" t="s">
        <v>1593</v>
      </c>
      <c r="C424" s="12" t="s">
        <v>6799</v>
      </c>
      <c r="D424" s="11"/>
      <c r="E424" s="11">
        <v>65.06</v>
      </c>
      <c r="F424" s="11">
        <v>65.06</v>
      </c>
      <c r="G424" s="9">
        <v>9</v>
      </c>
      <c r="H424" s="9"/>
    </row>
    <row r="425" spans="1:8" ht="28.8" x14ac:dyDescent="0.3">
      <c r="A425" s="1" t="s">
        <v>2127</v>
      </c>
      <c r="B425" s="13" t="s">
        <v>1592</v>
      </c>
      <c r="C425" s="12" t="s">
        <v>6799</v>
      </c>
      <c r="D425" s="11"/>
      <c r="E425" s="11">
        <v>86.74</v>
      </c>
      <c r="F425" s="11">
        <v>86.74</v>
      </c>
      <c r="G425" s="9">
        <v>9</v>
      </c>
      <c r="H425" s="9"/>
    </row>
    <row r="426" spans="1:8" x14ac:dyDescent="0.3">
      <c r="A426" s="1" t="s">
        <v>2128</v>
      </c>
      <c r="B426" s="13" t="s">
        <v>1591</v>
      </c>
      <c r="C426" s="12" t="s">
        <v>6804</v>
      </c>
      <c r="D426" s="11"/>
      <c r="E426" s="11">
        <v>17.350000000000001</v>
      </c>
      <c r="F426" s="11">
        <v>17.350000000000001</v>
      </c>
      <c r="G426" s="9">
        <v>9</v>
      </c>
      <c r="H426" s="9"/>
    </row>
    <row r="427" spans="1:8" x14ac:dyDescent="0.3">
      <c r="A427" s="1" t="s">
        <v>2129</v>
      </c>
      <c r="B427" s="13" t="s">
        <v>1590</v>
      </c>
      <c r="C427" s="12" t="s">
        <v>6801</v>
      </c>
      <c r="D427" s="11"/>
      <c r="E427" s="11">
        <v>43.37</v>
      </c>
      <c r="F427" s="11">
        <v>43.37</v>
      </c>
      <c r="G427" s="9">
        <v>9</v>
      </c>
      <c r="H427" s="9"/>
    </row>
    <row r="428" spans="1:8" x14ac:dyDescent="0.3">
      <c r="A428" s="1" t="s">
        <v>2130</v>
      </c>
      <c r="B428" s="13" t="s">
        <v>1589</v>
      </c>
      <c r="C428" s="12" t="s">
        <v>6799</v>
      </c>
      <c r="D428" s="11">
        <v>135</v>
      </c>
      <c r="E428" s="11">
        <v>122.02</v>
      </c>
      <c r="F428" s="11">
        <v>257.02</v>
      </c>
      <c r="G428" s="9">
        <v>9</v>
      </c>
      <c r="H428" s="9"/>
    </row>
    <row r="429" spans="1:8" x14ac:dyDescent="0.3">
      <c r="A429" s="1" t="s">
        <v>2131</v>
      </c>
      <c r="B429" s="13" t="s">
        <v>1588</v>
      </c>
      <c r="C429" s="12" t="s">
        <v>6799</v>
      </c>
      <c r="D429" s="11">
        <v>135</v>
      </c>
      <c r="E429" s="11">
        <v>122.02</v>
      </c>
      <c r="F429" s="11">
        <v>257.02</v>
      </c>
      <c r="G429" s="9">
        <v>9</v>
      </c>
      <c r="H429" s="9"/>
    </row>
    <row r="430" spans="1:8" x14ac:dyDescent="0.3">
      <c r="A430" s="1" t="s">
        <v>2132</v>
      </c>
      <c r="B430" s="13" t="s">
        <v>1587</v>
      </c>
      <c r="C430" s="12" t="s">
        <v>6799</v>
      </c>
      <c r="D430" s="11"/>
      <c r="E430" s="11">
        <v>136.65</v>
      </c>
      <c r="F430" s="11">
        <v>136.65</v>
      </c>
      <c r="G430" s="9">
        <v>9</v>
      </c>
      <c r="H430" s="9"/>
    </row>
    <row r="431" spans="1:8" ht="28.8" x14ac:dyDescent="0.3">
      <c r="A431" s="1" t="s">
        <v>2133</v>
      </c>
      <c r="B431" s="13" t="s">
        <v>1586</v>
      </c>
      <c r="C431" s="12" t="s">
        <v>6801</v>
      </c>
      <c r="D431" s="11"/>
      <c r="E431" s="11">
        <v>86.74</v>
      </c>
      <c r="F431" s="11">
        <v>86.74</v>
      </c>
      <c r="G431" s="9">
        <v>9</v>
      </c>
      <c r="H431" s="9"/>
    </row>
    <row r="432" spans="1:8" x14ac:dyDescent="0.3">
      <c r="A432" s="1" t="s">
        <v>2134</v>
      </c>
      <c r="B432" s="13" t="s">
        <v>1585</v>
      </c>
      <c r="C432" s="12" t="s">
        <v>6799</v>
      </c>
      <c r="D432" s="11"/>
      <c r="E432" s="11">
        <v>15.25</v>
      </c>
      <c r="F432" s="11">
        <v>15.25</v>
      </c>
      <c r="G432" s="9">
        <v>9</v>
      </c>
      <c r="H432" s="9"/>
    </row>
    <row r="433" spans="1:8" x14ac:dyDescent="0.3">
      <c r="A433" s="1" t="s">
        <v>2135</v>
      </c>
      <c r="B433" s="13" t="s">
        <v>1584</v>
      </c>
      <c r="C433" s="12" t="s">
        <v>6799</v>
      </c>
      <c r="D433" s="11"/>
      <c r="E433" s="11">
        <v>86.74</v>
      </c>
      <c r="F433" s="11">
        <v>86.74</v>
      </c>
      <c r="G433" s="9">
        <v>9</v>
      </c>
      <c r="H433" s="9"/>
    </row>
    <row r="434" spans="1:8" x14ac:dyDescent="0.3">
      <c r="A434" s="1" t="s">
        <v>2136</v>
      </c>
      <c r="B434" s="13" t="s">
        <v>1583</v>
      </c>
      <c r="C434" s="12" t="s">
        <v>6799</v>
      </c>
      <c r="D434" s="11"/>
      <c r="E434" s="11">
        <v>20.58</v>
      </c>
      <c r="F434" s="11">
        <v>20.58</v>
      </c>
      <c r="G434" s="9">
        <v>9</v>
      </c>
      <c r="H434" s="9"/>
    </row>
    <row r="435" spans="1:8" x14ac:dyDescent="0.3">
      <c r="A435" s="1" t="s">
        <v>2137</v>
      </c>
      <c r="B435" s="13" t="s">
        <v>1582</v>
      </c>
      <c r="C435" s="12" t="s">
        <v>6799</v>
      </c>
      <c r="D435" s="11"/>
      <c r="E435" s="11">
        <v>3.53</v>
      </c>
      <c r="F435" s="11">
        <v>3.53</v>
      </c>
      <c r="G435" s="9">
        <v>9</v>
      </c>
      <c r="H435" s="9"/>
    </row>
    <row r="436" spans="1:8" x14ac:dyDescent="0.3">
      <c r="A436" s="1" t="s">
        <v>2138</v>
      </c>
      <c r="B436" s="13" t="s">
        <v>1581</v>
      </c>
      <c r="C436" s="12" t="s">
        <v>6799</v>
      </c>
      <c r="D436" s="11"/>
      <c r="E436" s="11">
        <v>3.53</v>
      </c>
      <c r="F436" s="11">
        <v>3.53</v>
      </c>
      <c r="G436" s="9">
        <v>9</v>
      </c>
      <c r="H436" s="9"/>
    </row>
    <row r="437" spans="1:8" ht="28.8" x14ac:dyDescent="0.3">
      <c r="A437" s="1" t="s">
        <v>2139</v>
      </c>
      <c r="B437" s="13" t="s">
        <v>1580</v>
      </c>
      <c r="C437" s="12" t="s">
        <v>6799</v>
      </c>
      <c r="D437" s="11"/>
      <c r="E437" s="11">
        <v>28.22</v>
      </c>
      <c r="F437" s="11">
        <v>28.22</v>
      </c>
      <c r="G437" s="9">
        <v>9</v>
      </c>
      <c r="H437" s="9"/>
    </row>
    <row r="438" spans="1:8" x14ac:dyDescent="0.3">
      <c r="A438" s="1" t="s">
        <v>5648</v>
      </c>
      <c r="B438" s="13" t="s">
        <v>7148</v>
      </c>
      <c r="C438" s="12"/>
      <c r="D438" s="11"/>
      <c r="E438" s="11"/>
      <c r="F438" s="11"/>
      <c r="G438" s="9">
        <v>5</v>
      </c>
      <c r="H438" s="9"/>
    </row>
    <row r="439" spans="1:8" x14ac:dyDescent="0.3">
      <c r="A439" s="1" t="s">
        <v>2140</v>
      </c>
      <c r="B439" s="13" t="s">
        <v>1579</v>
      </c>
      <c r="C439" s="12" t="s">
        <v>6799</v>
      </c>
      <c r="D439" s="11"/>
      <c r="E439" s="11">
        <v>4.41</v>
      </c>
      <c r="F439" s="11">
        <v>4.41</v>
      </c>
      <c r="G439" s="9">
        <v>9</v>
      </c>
      <c r="H439" s="9"/>
    </row>
    <row r="440" spans="1:8" x14ac:dyDescent="0.3">
      <c r="A440" s="1" t="s">
        <v>2141</v>
      </c>
      <c r="B440" s="13" t="s">
        <v>1578</v>
      </c>
      <c r="C440" s="12" t="s">
        <v>6799</v>
      </c>
      <c r="D440" s="11"/>
      <c r="E440" s="11">
        <v>300.57</v>
      </c>
      <c r="F440" s="11">
        <v>300.57</v>
      </c>
      <c r="G440" s="9">
        <v>9</v>
      </c>
      <c r="H440" s="9"/>
    </row>
    <row r="441" spans="1:8" x14ac:dyDescent="0.3">
      <c r="A441" s="1" t="s">
        <v>2142</v>
      </c>
      <c r="B441" s="13" t="s">
        <v>1577</v>
      </c>
      <c r="C441" s="12" t="s">
        <v>6799</v>
      </c>
      <c r="D441" s="11"/>
      <c r="E441" s="11">
        <v>28.19</v>
      </c>
      <c r="F441" s="11">
        <v>28.19</v>
      </c>
      <c r="G441" s="9">
        <v>9</v>
      </c>
      <c r="H441" s="9"/>
    </row>
    <row r="442" spans="1:8" ht="28.8" x14ac:dyDescent="0.3">
      <c r="A442" s="1" t="s">
        <v>2143</v>
      </c>
      <c r="B442" s="13" t="s">
        <v>1576</v>
      </c>
      <c r="C442" s="12" t="s">
        <v>6799</v>
      </c>
      <c r="D442" s="11">
        <v>269.99</v>
      </c>
      <c r="E442" s="11">
        <v>346.96</v>
      </c>
      <c r="F442" s="11">
        <v>616.95000000000005</v>
      </c>
      <c r="G442" s="9">
        <v>9</v>
      </c>
      <c r="H442" s="9"/>
    </row>
    <row r="443" spans="1:8" ht="28.8" x14ac:dyDescent="0.3">
      <c r="A443" s="1" t="s">
        <v>2144</v>
      </c>
      <c r="B443" s="13" t="s">
        <v>1575</v>
      </c>
      <c r="C443" s="12" t="s">
        <v>6804</v>
      </c>
      <c r="D443" s="11"/>
      <c r="E443" s="11">
        <v>21.69</v>
      </c>
      <c r="F443" s="11">
        <v>21.69</v>
      </c>
      <c r="G443" s="9">
        <v>9</v>
      </c>
      <c r="H443" s="9"/>
    </row>
    <row r="444" spans="1:8" ht="28.8" x14ac:dyDescent="0.3">
      <c r="A444" s="1" t="s">
        <v>2145</v>
      </c>
      <c r="B444" s="13" t="s">
        <v>1791</v>
      </c>
      <c r="C444" s="12" t="s">
        <v>6804</v>
      </c>
      <c r="D444" s="11"/>
      <c r="E444" s="11">
        <v>10.84</v>
      </c>
      <c r="F444" s="11">
        <v>10.84</v>
      </c>
      <c r="G444" s="9">
        <v>9</v>
      </c>
      <c r="H444" s="9"/>
    </row>
    <row r="445" spans="1:8" ht="28.8" x14ac:dyDescent="0.3">
      <c r="A445" s="1" t="s">
        <v>2146</v>
      </c>
      <c r="B445" s="13" t="s">
        <v>1792</v>
      </c>
      <c r="C445" s="12" t="s">
        <v>6804</v>
      </c>
      <c r="D445" s="11"/>
      <c r="E445" s="11">
        <v>43.37</v>
      </c>
      <c r="F445" s="11">
        <v>43.37</v>
      </c>
      <c r="G445" s="9">
        <v>9</v>
      </c>
      <c r="H445" s="9"/>
    </row>
    <row r="446" spans="1:8" ht="28.8" x14ac:dyDescent="0.3">
      <c r="A446" s="1" t="s">
        <v>2147</v>
      </c>
      <c r="B446" s="13" t="s">
        <v>1793</v>
      </c>
      <c r="C446" s="12" t="s">
        <v>6804</v>
      </c>
      <c r="D446" s="11"/>
      <c r="E446" s="11">
        <v>21.69</v>
      </c>
      <c r="F446" s="11">
        <v>21.69</v>
      </c>
      <c r="G446" s="9">
        <v>9</v>
      </c>
      <c r="H446" s="9"/>
    </row>
    <row r="447" spans="1:8" x14ac:dyDescent="0.3">
      <c r="A447" s="1" t="s">
        <v>2148</v>
      </c>
      <c r="B447" s="13" t="s">
        <v>1574</v>
      </c>
      <c r="C447" s="12" t="s">
        <v>6804</v>
      </c>
      <c r="D447" s="11"/>
      <c r="E447" s="11">
        <v>8.68</v>
      </c>
      <c r="F447" s="11">
        <v>8.68</v>
      </c>
      <c r="G447" s="9">
        <v>9</v>
      </c>
      <c r="H447" s="9"/>
    </row>
    <row r="448" spans="1:8" x14ac:dyDescent="0.3">
      <c r="A448" s="1" t="s">
        <v>5649</v>
      </c>
      <c r="B448" s="13" t="s">
        <v>7149</v>
      </c>
      <c r="C448" s="12"/>
      <c r="D448" s="11"/>
      <c r="E448" s="11"/>
      <c r="F448" s="11"/>
      <c r="G448" s="9">
        <v>5</v>
      </c>
      <c r="H448" s="9"/>
    </row>
    <row r="449" spans="1:8" x14ac:dyDescent="0.3">
      <c r="A449" s="1" t="s">
        <v>2149</v>
      </c>
      <c r="B449" s="13" t="s">
        <v>1573</v>
      </c>
      <c r="C449" s="12" t="s">
        <v>6804</v>
      </c>
      <c r="D449" s="11"/>
      <c r="E449" s="11">
        <v>4.0599999999999996</v>
      </c>
      <c r="F449" s="11">
        <v>4.0599999999999996</v>
      </c>
      <c r="G449" s="9">
        <v>9</v>
      </c>
      <c r="H449" s="9"/>
    </row>
    <row r="450" spans="1:8" x14ac:dyDescent="0.3">
      <c r="A450" s="1" t="s">
        <v>2150</v>
      </c>
      <c r="B450" s="13" t="s">
        <v>1572</v>
      </c>
      <c r="C450" s="12" t="s">
        <v>6804</v>
      </c>
      <c r="D450" s="11"/>
      <c r="E450" s="11">
        <v>2.65</v>
      </c>
      <c r="F450" s="11">
        <v>2.65</v>
      </c>
      <c r="G450" s="9">
        <v>9</v>
      </c>
      <c r="H450" s="9"/>
    </row>
    <row r="451" spans="1:8" ht="28.8" x14ac:dyDescent="0.3">
      <c r="A451" s="1" t="s">
        <v>2151</v>
      </c>
      <c r="B451" s="13" t="s">
        <v>1571</v>
      </c>
      <c r="C451" s="12" t="s">
        <v>6804</v>
      </c>
      <c r="D451" s="11"/>
      <c r="E451" s="11">
        <v>7.06</v>
      </c>
      <c r="F451" s="11">
        <v>7.06</v>
      </c>
      <c r="G451" s="9">
        <v>9</v>
      </c>
      <c r="H451" s="9"/>
    </row>
    <row r="452" spans="1:8" x14ac:dyDescent="0.3">
      <c r="A452" s="1" t="s">
        <v>2152</v>
      </c>
      <c r="B452" s="13" t="s">
        <v>1570</v>
      </c>
      <c r="C452" s="12" t="s">
        <v>6799</v>
      </c>
      <c r="D452" s="11"/>
      <c r="E452" s="11">
        <v>77.19</v>
      </c>
      <c r="F452" s="11">
        <v>77.19</v>
      </c>
      <c r="G452" s="9">
        <v>9</v>
      </c>
      <c r="H452" s="9"/>
    </row>
    <row r="453" spans="1:8" x14ac:dyDescent="0.3">
      <c r="A453" s="1" t="s">
        <v>2153</v>
      </c>
      <c r="B453" s="13" t="s">
        <v>1569</v>
      </c>
      <c r="C453" s="12" t="s">
        <v>6799</v>
      </c>
      <c r="D453" s="11"/>
      <c r="E453" s="11">
        <v>130.11000000000001</v>
      </c>
      <c r="F453" s="11">
        <v>130.11000000000001</v>
      </c>
      <c r="G453" s="9">
        <v>9</v>
      </c>
      <c r="H453" s="9"/>
    </row>
    <row r="454" spans="1:8" x14ac:dyDescent="0.3">
      <c r="A454" s="1" t="s">
        <v>5650</v>
      </c>
      <c r="B454" s="13" t="s">
        <v>7150</v>
      </c>
      <c r="C454" s="12"/>
      <c r="D454" s="11"/>
      <c r="E454" s="11"/>
      <c r="F454" s="11"/>
      <c r="G454" s="9">
        <v>5</v>
      </c>
      <c r="H454" s="9"/>
    </row>
    <row r="455" spans="1:8" x14ac:dyDescent="0.3">
      <c r="A455" s="1" t="s">
        <v>2154</v>
      </c>
      <c r="B455" s="13" t="s">
        <v>1568</v>
      </c>
      <c r="C455" s="12" t="s">
        <v>6799</v>
      </c>
      <c r="D455" s="11"/>
      <c r="E455" s="11">
        <v>12.21</v>
      </c>
      <c r="F455" s="11">
        <v>12.21</v>
      </c>
      <c r="G455" s="9">
        <v>9</v>
      </c>
      <c r="H455" s="9"/>
    </row>
    <row r="456" spans="1:8" x14ac:dyDescent="0.3">
      <c r="A456" s="1" t="s">
        <v>5651</v>
      </c>
      <c r="B456" s="13" t="s">
        <v>7151</v>
      </c>
      <c r="C456" s="12"/>
      <c r="D456" s="11"/>
      <c r="E456" s="11"/>
      <c r="F456" s="11"/>
      <c r="G456" s="9">
        <v>5</v>
      </c>
      <c r="H456" s="9"/>
    </row>
    <row r="457" spans="1:8" x14ac:dyDescent="0.3">
      <c r="A457" s="1" t="s">
        <v>2155</v>
      </c>
      <c r="B457" s="13" t="s">
        <v>1567</v>
      </c>
      <c r="C457" s="12" t="s">
        <v>6799</v>
      </c>
      <c r="D457" s="11"/>
      <c r="E457" s="11">
        <v>19.66</v>
      </c>
      <c r="F457" s="11">
        <v>19.66</v>
      </c>
      <c r="G457" s="9">
        <v>9</v>
      </c>
      <c r="H457" s="9"/>
    </row>
    <row r="458" spans="1:8" x14ac:dyDescent="0.3">
      <c r="A458" s="1" t="s">
        <v>5652</v>
      </c>
      <c r="B458" s="13" t="s">
        <v>6815</v>
      </c>
      <c r="C458" s="12"/>
      <c r="D458" s="11"/>
      <c r="E458" s="11"/>
      <c r="F458" s="11"/>
      <c r="G458" s="9">
        <v>5</v>
      </c>
      <c r="H458" s="9"/>
    </row>
    <row r="459" spans="1:8" ht="28.8" x14ac:dyDescent="0.3">
      <c r="A459" s="1" t="s">
        <v>2156</v>
      </c>
      <c r="B459" s="13" t="s">
        <v>7301</v>
      </c>
      <c r="C459" s="12" t="s">
        <v>6804</v>
      </c>
      <c r="D459" s="11">
        <v>0.92</v>
      </c>
      <c r="E459" s="11">
        <v>7.06</v>
      </c>
      <c r="F459" s="11">
        <v>7.98</v>
      </c>
      <c r="G459" s="9">
        <v>9</v>
      </c>
      <c r="H459" s="9"/>
    </row>
    <row r="460" spans="1:8" x14ac:dyDescent="0.3">
      <c r="A460" s="1" t="s">
        <v>2157</v>
      </c>
      <c r="B460" s="13" t="s">
        <v>1566</v>
      </c>
      <c r="C460" s="12" t="s">
        <v>6804</v>
      </c>
      <c r="D460" s="11"/>
      <c r="E460" s="11">
        <v>3.53</v>
      </c>
      <c r="F460" s="11">
        <v>3.53</v>
      </c>
      <c r="G460" s="9">
        <v>9</v>
      </c>
      <c r="H460" s="9"/>
    </row>
    <row r="461" spans="1:8" ht="28.8" x14ac:dyDescent="0.3">
      <c r="A461" s="1" t="s">
        <v>2158</v>
      </c>
      <c r="B461" s="13" t="s">
        <v>1565</v>
      </c>
      <c r="C461" s="12" t="s">
        <v>6804</v>
      </c>
      <c r="D461" s="11"/>
      <c r="E461" s="11">
        <v>7.06</v>
      </c>
      <c r="F461" s="11">
        <v>7.06</v>
      </c>
      <c r="G461" s="9">
        <v>9</v>
      </c>
      <c r="H461" s="9"/>
    </row>
    <row r="462" spans="1:8" ht="43.2" x14ac:dyDescent="0.3">
      <c r="A462" s="1" t="s">
        <v>2159</v>
      </c>
      <c r="B462" s="13" t="s">
        <v>7302</v>
      </c>
      <c r="C462" s="12" t="s">
        <v>6801</v>
      </c>
      <c r="D462" s="11">
        <v>7.32</v>
      </c>
      <c r="E462" s="11">
        <v>10.58</v>
      </c>
      <c r="F462" s="11">
        <v>17.899999999999999</v>
      </c>
      <c r="G462" s="9">
        <v>9</v>
      </c>
      <c r="H462" s="9"/>
    </row>
    <row r="463" spans="1:8" ht="28.8" x14ac:dyDescent="0.3">
      <c r="A463" s="1" t="s">
        <v>2160</v>
      </c>
      <c r="B463" s="13" t="s">
        <v>1564</v>
      </c>
      <c r="C463" s="12" t="s">
        <v>6801</v>
      </c>
      <c r="D463" s="11"/>
      <c r="E463" s="11">
        <v>10.58</v>
      </c>
      <c r="F463" s="11">
        <v>10.58</v>
      </c>
      <c r="G463" s="9">
        <v>9</v>
      </c>
      <c r="H463" s="9"/>
    </row>
    <row r="464" spans="1:8" x14ac:dyDescent="0.3">
      <c r="A464" s="1" t="s">
        <v>6709</v>
      </c>
      <c r="B464" s="13" t="s">
        <v>7152</v>
      </c>
      <c r="C464" s="12"/>
      <c r="D464" s="11"/>
      <c r="E464" s="11"/>
      <c r="F464" s="11"/>
      <c r="G464" s="9">
        <v>5</v>
      </c>
      <c r="H464" s="9"/>
    </row>
    <row r="465" spans="1:8" x14ac:dyDescent="0.3">
      <c r="A465" s="1" t="s">
        <v>6710</v>
      </c>
      <c r="B465" s="13" t="s">
        <v>6711</v>
      </c>
      <c r="C465" s="12" t="s">
        <v>6801</v>
      </c>
      <c r="D465" s="11">
        <v>45.09</v>
      </c>
      <c r="E465" s="11">
        <v>15.65</v>
      </c>
      <c r="F465" s="11">
        <v>60.74</v>
      </c>
      <c r="G465" s="9">
        <v>9</v>
      </c>
      <c r="H465" s="9"/>
    </row>
    <row r="466" spans="1:8" x14ac:dyDescent="0.3">
      <c r="A466" s="1" t="s">
        <v>18</v>
      </c>
      <c r="B466" s="13" t="s">
        <v>6816</v>
      </c>
      <c r="C466" s="12"/>
      <c r="D466" s="11"/>
      <c r="E466" s="11"/>
      <c r="F466" s="11"/>
      <c r="G466" s="9">
        <v>2</v>
      </c>
      <c r="H466" s="9"/>
    </row>
    <row r="467" spans="1:8" x14ac:dyDescent="0.3">
      <c r="A467" s="1" t="s">
        <v>5653</v>
      </c>
      <c r="B467" s="13" t="s">
        <v>5993</v>
      </c>
      <c r="C467" s="12"/>
      <c r="D467" s="11"/>
      <c r="E467" s="11"/>
      <c r="F467" s="11"/>
      <c r="G467" s="9">
        <v>5</v>
      </c>
      <c r="H467" s="9"/>
    </row>
    <row r="468" spans="1:8" ht="28.8" x14ac:dyDescent="0.3">
      <c r="A468" s="1" t="s">
        <v>2161</v>
      </c>
      <c r="B468" s="13" t="s">
        <v>1563</v>
      </c>
      <c r="C468" s="12" t="s">
        <v>6805</v>
      </c>
      <c r="D468" s="11">
        <v>31.86</v>
      </c>
      <c r="E468" s="11">
        <v>95.26</v>
      </c>
      <c r="F468" s="11">
        <v>127.12</v>
      </c>
      <c r="G468" s="9">
        <v>9</v>
      </c>
      <c r="H468" s="9"/>
    </row>
    <row r="469" spans="1:8" x14ac:dyDescent="0.3">
      <c r="A469" s="1" t="s">
        <v>5654</v>
      </c>
      <c r="B469" s="13" t="s">
        <v>5994</v>
      </c>
      <c r="C469" s="12"/>
      <c r="D469" s="11"/>
      <c r="E469" s="11"/>
      <c r="F469" s="11"/>
      <c r="G469" s="9">
        <v>5</v>
      </c>
      <c r="H469" s="9"/>
    </row>
    <row r="470" spans="1:8" ht="43.2" x14ac:dyDescent="0.3">
      <c r="A470" s="1" t="s">
        <v>2162</v>
      </c>
      <c r="B470" s="13" t="s">
        <v>7303</v>
      </c>
      <c r="C470" s="12" t="s">
        <v>6805</v>
      </c>
      <c r="D470" s="11">
        <v>94.68</v>
      </c>
      <c r="E470" s="11">
        <v>10.58</v>
      </c>
      <c r="F470" s="11">
        <v>105.26</v>
      </c>
      <c r="G470" s="9">
        <v>9</v>
      </c>
      <c r="H470" s="9"/>
    </row>
    <row r="471" spans="1:8" ht="43.2" x14ac:dyDescent="0.3">
      <c r="A471" s="1" t="s">
        <v>2163</v>
      </c>
      <c r="B471" s="13" t="s">
        <v>7304</v>
      </c>
      <c r="C471" s="12" t="s">
        <v>6805</v>
      </c>
      <c r="D471" s="11">
        <v>108.44</v>
      </c>
      <c r="E471" s="11">
        <v>10.58</v>
      </c>
      <c r="F471" s="11">
        <v>119.02</v>
      </c>
      <c r="G471" s="9">
        <v>9</v>
      </c>
      <c r="H471" s="9"/>
    </row>
    <row r="472" spans="1:8" ht="43.2" x14ac:dyDescent="0.3">
      <c r="A472" s="1" t="s">
        <v>2164</v>
      </c>
      <c r="B472" s="13" t="s">
        <v>7305</v>
      </c>
      <c r="C472" s="12" t="s">
        <v>6805</v>
      </c>
      <c r="D472" s="11">
        <v>110.78</v>
      </c>
      <c r="E472" s="11">
        <v>10.58</v>
      </c>
      <c r="F472" s="11">
        <v>121.36</v>
      </c>
      <c r="G472" s="9">
        <v>9</v>
      </c>
      <c r="H472" s="9"/>
    </row>
    <row r="473" spans="1:8" ht="28.8" x14ac:dyDescent="0.3">
      <c r="A473" s="1" t="s">
        <v>2165</v>
      </c>
      <c r="B473" s="13" t="s">
        <v>5995</v>
      </c>
      <c r="C473" s="12" t="s">
        <v>6805</v>
      </c>
      <c r="D473" s="11">
        <v>106.9</v>
      </c>
      <c r="E473" s="11">
        <v>10.58</v>
      </c>
      <c r="F473" s="11">
        <v>117.48</v>
      </c>
      <c r="G473" s="9">
        <v>9</v>
      </c>
      <c r="H473" s="9"/>
    </row>
    <row r="474" spans="1:8" ht="28.8" x14ac:dyDescent="0.3">
      <c r="A474" s="1" t="s">
        <v>14882</v>
      </c>
      <c r="B474" s="13" t="s">
        <v>14883</v>
      </c>
      <c r="C474" s="12" t="s">
        <v>6818</v>
      </c>
      <c r="D474" s="11">
        <v>251.67</v>
      </c>
      <c r="E474" s="11">
        <v>0.88</v>
      </c>
      <c r="F474" s="11">
        <v>252.55</v>
      </c>
      <c r="G474" s="9">
        <v>9</v>
      </c>
      <c r="H474" s="9"/>
    </row>
    <row r="475" spans="1:8" x14ac:dyDescent="0.3">
      <c r="A475" s="1" t="s">
        <v>5655</v>
      </c>
      <c r="B475" s="13" t="s">
        <v>5996</v>
      </c>
      <c r="C475" s="12"/>
      <c r="D475" s="11"/>
      <c r="E475" s="11"/>
      <c r="F475" s="11"/>
      <c r="G475" s="9">
        <v>5</v>
      </c>
      <c r="H475" s="9"/>
    </row>
    <row r="476" spans="1:8" ht="28.8" x14ac:dyDescent="0.3">
      <c r="A476" s="1" t="s">
        <v>2166</v>
      </c>
      <c r="B476" s="13" t="s">
        <v>1562</v>
      </c>
      <c r="C476" s="12" t="s">
        <v>6805</v>
      </c>
      <c r="D476" s="11">
        <v>22.08</v>
      </c>
      <c r="E476" s="11"/>
      <c r="F476" s="11">
        <v>22.08</v>
      </c>
      <c r="G476" s="9">
        <v>9</v>
      </c>
      <c r="H476" s="9"/>
    </row>
    <row r="477" spans="1:8" ht="28.8" x14ac:dyDescent="0.3">
      <c r="A477" s="1" t="s">
        <v>2167</v>
      </c>
      <c r="B477" s="13" t="s">
        <v>1561</v>
      </c>
      <c r="C477" s="12" t="s">
        <v>6805</v>
      </c>
      <c r="D477" s="11">
        <v>41.4</v>
      </c>
      <c r="E477" s="11"/>
      <c r="F477" s="11">
        <v>41.4</v>
      </c>
      <c r="G477" s="9">
        <v>9</v>
      </c>
      <c r="H477" s="9"/>
    </row>
    <row r="478" spans="1:8" ht="28.8" x14ac:dyDescent="0.3">
      <c r="A478" s="1" t="s">
        <v>2168</v>
      </c>
      <c r="B478" s="13" t="s">
        <v>1560</v>
      </c>
      <c r="C478" s="12" t="s">
        <v>6805</v>
      </c>
      <c r="D478" s="11">
        <v>51.4</v>
      </c>
      <c r="E478" s="11"/>
      <c r="F478" s="11">
        <v>51.4</v>
      </c>
      <c r="G478" s="9">
        <v>9</v>
      </c>
      <c r="H478" s="9"/>
    </row>
    <row r="479" spans="1:8" ht="28.8" x14ac:dyDescent="0.3">
      <c r="A479" s="1" t="s">
        <v>2169</v>
      </c>
      <c r="B479" s="13" t="s">
        <v>1559</v>
      </c>
      <c r="C479" s="12" t="s">
        <v>6805</v>
      </c>
      <c r="D479" s="11">
        <v>58.46</v>
      </c>
      <c r="E479" s="11"/>
      <c r="F479" s="11">
        <v>58.46</v>
      </c>
      <c r="G479" s="9">
        <v>9</v>
      </c>
      <c r="H479" s="9"/>
    </row>
    <row r="480" spans="1:8" x14ac:dyDescent="0.3">
      <c r="A480" s="1" t="s">
        <v>2170</v>
      </c>
      <c r="B480" s="13" t="s">
        <v>1558</v>
      </c>
      <c r="C480" s="12" t="s">
        <v>6817</v>
      </c>
      <c r="D480" s="11">
        <v>2.92</v>
      </c>
      <c r="E480" s="11"/>
      <c r="F480" s="11">
        <v>2.92</v>
      </c>
      <c r="G480" s="9">
        <v>9</v>
      </c>
      <c r="H480" s="9"/>
    </row>
    <row r="481" spans="1:8" ht="28.8" x14ac:dyDescent="0.3">
      <c r="A481" s="1" t="s">
        <v>2171</v>
      </c>
      <c r="B481" s="13" t="s">
        <v>7306</v>
      </c>
      <c r="C481" s="12" t="s">
        <v>6805</v>
      </c>
      <c r="D481" s="11">
        <v>18.13</v>
      </c>
      <c r="E481" s="11"/>
      <c r="F481" s="11">
        <v>18.13</v>
      </c>
      <c r="G481" s="9">
        <v>9</v>
      </c>
      <c r="H481" s="9"/>
    </row>
    <row r="482" spans="1:8" x14ac:dyDescent="0.3">
      <c r="A482" s="1" t="s">
        <v>5656</v>
      </c>
      <c r="B482" s="13" t="s">
        <v>5997</v>
      </c>
      <c r="C482" s="12"/>
      <c r="D482" s="11"/>
      <c r="E482" s="11"/>
      <c r="F482" s="11"/>
      <c r="G482" s="9">
        <v>5</v>
      </c>
      <c r="H482" s="9"/>
    </row>
    <row r="483" spans="1:8" x14ac:dyDescent="0.3">
      <c r="A483" s="1" t="s">
        <v>5657</v>
      </c>
      <c r="B483" s="13" t="s">
        <v>6536</v>
      </c>
      <c r="C483" s="12" t="s">
        <v>6818</v>
      </c>
      <c r="D483" s="11">
        <v>38.78</v>
      </c>
      <c r="E483" s="11"/>
      <c r="F483" s="11">
        <v>38.78</v>
      </c>
      <c r="G483" s="9">
        <v>9</v>
      </c>
      <c r="H483" s="9"/>
    </row>
    <row r="484" spans="1:8" x14ac:dyDescent="0.3">
      <c r="A484" s="1" t="s">
        <v>5658</v>
      </c>
      <c r="B484" s="13" t="s">
        <v>5659</v>
      </c>
      <c r="C484" s="12" t="s">
        <v>6805</v>
      </c>
      <c r="D484" s="11">
        <v>29.69</v>
      </c>
      <c r="E484" s="11"/>
      <c r="F484" s="11">
        <v>29.69</v>
      </c>
      <c r="G484" s="9">
        <v>9</v>
      </c>
      <c r="H484" s="9"/>
    </row>
    <row r="485" spans="1:8" ht="28.8" x14ac:dyDescent="0.3">
      <c r="A485" s="1" t="s">
        <v>5779</v>
      </c>
      <c r="B485" s="13" t="s">
        <v>14884</v>
      </c>
      <c r="C485" s="12" t="s">
        <v>6818</v>
      </c>
      <c r="D485" s="11">
        <v>758.85</v>
      </c>
      <c r="E485" s="11"/>
      <c r="F485" s="11">
        <v>758.85</v>
      </c>
      <c r="G485" s="9">
        <v>9</v>
      </c>
      <c r="H485" s="9"/>
    </row>
    <row r="486" spans="1:8" x14ac:dyDescent="0.3">
      <c r="A486" s="1" t="s">
        <v>5660</v>
      </c>
      <c r="B486" s="13" t="s">
        <v>5998</v>
      </c>
      <c r="C486" s="12"/>
      <c r="D486" s="11"/>
      <c r="E486" s="11"/>
      <c r="F486" s="11"/>
      <c r="G486" s="9">
        <v>5</v>
      </c>
      <c r="H486" s="9"/>
    </row>
    <row r="487" spans="1:8" x14ac:dyDescent="0.3">
      <c r="A487" s="1" t="s">
        <v>4701</v>
      </c>
      <c r="B487" s="13" t="s">
        <v>4702</v>
      </c>
      <c r="C487" s="12" t="s">
        <v>6805</v>
      </c>
      <c r="D487" s="11">
        <v>6.05</v>
      </c>
      <c r="E487" s="11"/>
      <c r="F487" s="11">
        <v>6.05</v>
      </c>
      <c r="G487" s="9">
        <v>9</v>
      </c>
      <c r="H487" s="9"/>
    </row>
    <row r="488" spans="1:8" x14ac:dyDescent="0.3">
      <c r="A488" s="1" t="s">
        <v>2172</v>
      </c>
      <c r="B488" s="13" t="s">
        <v>1557</v>
      </c>
      <c r="C488" s="12" t="s">
        <v>6805</v>
      </c>
      <c r="D488" s="11">
        <v>8.64</v>
      </c>
      <c r="E488" s="11"/>
      <c r="F488" s="11">
        <v>8.64</v>
      </c>
      <c r="G488" s="9">
        <v>9</v>
      </c>
      <c r="H488" s="9"/>
    </row>
    <row r="489" spans="1:8" ht="28.8" x14ac:dyDescent="0.3">
      <c r="A489" s="1" t="s">
        <v>2173</v>
      </c>
      <c r="B489" s="13" t="s">
        <v>7307</v>
      </c>
      <c r="C489" s="12" t="s">
        <v>6805</v>
      </c>
      <c r="D489" s="11">
        <v>12.9</v>
      </c>
      <c r="E489" s="11"/>
      <c r="F489" s="11">
        <v>12.9</v>
      </c>
      <c r="G489" s="9">
        <v>9</v>
      </c>
      <c r="H489" s="9"/>
    </row>
    <row r="490" spans="1:8" ht="28.8" x14ac:dyDescent="0.3">
      <c r="A490" s="1" t="s">
        <v>2174</v>
      </c>
      <c r="B490" s="13" t="s">
        <v>7308</v>
      </c>
      <c r="C490" s="12" t="s">
        <v>6805</v>
      </c>
      <c r="D490" s="11">
        <v>14.26</v>
      </c>
      <c r="E490" s="11"/>
      <c r="F490" s="11">
        <v>14.26</v>
      </c>
      <c r="G490" s="9">
        <v>9</v>
      </c>
      <c r="H490" s="9"/>
    </row>
    <row r="491" spans="1:8" ht="28.8" x14ac:dyDescent="0.3">
      <c r="A491" s="1" t="s">
        <v>2175</v>
      </c>
      <c r="B491" s="13" t="s">
        <v>7309</v>
      </c>
      <c r="C491" s="12" t="s">
        <v>6805</v>
      </c>
      <c r="D491" s="11">
        <v>19.059999999999999</v>
      </c>
      <c r="E491" s="11"/>
      <c r="F491" s="11">
        <v>19.059999999999999</v>
      </c>
      <c r="G491" s="9">
        <v>9</v>
      </c>
      <c r="H491" s="9"/>
    </row>
    <row r="492" spans="1:8" ht="28.8" x14ac:dyDescent="0.3">
      <c r="A492" s="1" t="s">
        <v>2176</v>
      </c>
      <c r="B492" s="13" t="s">
        <v>7310</v>
      </c>
      <c r="C492" s="12" t="s">
        <v>6805</v>
      </c>
      <c r="D492" s="11">
        <v>28.57</v>
      </c>
      <c r="E492" s="11"/>
      <c r="F492" s="11">
        <v>28.57</v>
      </c>
      <c r="G492" s="9">
        <v>9</v>
      </c>
      <c r="H492" s="9"/>
    </row>
    <row r="493" spans="1:8" ht="28.8" x14ac:dyDescent="0.3">
      <c r="A493" s="1" t="s">
        <v>2177</v>
      </c>
      <c r="B493" s="13" t="s">
        <v>7311</v>
      </c>
      <c r="C493" s="12" t="s">
        <v>6805</v>
      </c>
      <c r="D493" s="11">
        <v>38.049999999999997</v>
      </c>
      <c r="E493" s="11"/>
      <c r="F493" s="11">
        <v>38.049999999999997</v>
      </c>
      <c r="G493" s="9">
        <v>9</v>
      </c>
      <c r="H493" s="9"/>
    </row>
    <row r="494" spans="1:8" ht="28.8" x14ac:dyDescent="0.3">
      <c r="A494" s="1" t="s">
        <v>2178</v>
      </c>
      <c r="B494" s="13" t="s">
        <v>1550</v>
      </c>
      <c r="C494" s="12" t="s">
        <v>6817</v>
      </c>
      <c r="D494" s="11">
        <v>1.84</v>
      </c>
      <c r="E494" s="11"/>
      <c r="F494" s="11">
        <v>1.84</v>
      </c>
      <c r="G494" s="9">
        <v>9</v>
      </c>
      <c r="H494" s="9"/>
    </row>
    <row r="495" spans="1:8" x14ac:dyDescent="0.3">
      <c r="A495" s="1" t="s">
        <v>2179</v>
      </c>
      <c r="B495" s="13" t="s">
        <v>1556</v>
      </c>
      <c r="C495" s="12" t="s">
        <v>6805</v>
      </c>
      <c r="D495" s="11">
        <v>14.87</v>
      </c>
      <c r="E495" s="11"/>
      <c r="F495" s="11">
        <v>14.87</v>
      </c>
      <c r="G495" s="9">
        <v>9</v>
      </c>
      <c r="H495" s="9"/>
    </row>
    <row r="496" spans="1:8" ht="28.8" x14ac:dyDescent="0.3">
      <c r="A496" s="1" t="s">
        <v>2180</v>
      </c>
      <c r="B496" s="13" t="s">
        <v>1555</v>
      </c>
      <c r="C496" s="12" t="s">
        <v>6805</v>
      </c>
      <c r="D496" s="11">
        <v>20.51</v>
      </c>
      <c r="E496" s="11"/>
      <c r="F496" s="11">
        <v>20.51</v>
      </c>
      <c r="G496" s="9">
        <v>9</v>
      </c>
      <c r="H496" s="9"/>
    </row>
    <row r="497" spans="1:8" ht="28.8" x14ac:dyDescent="0.3">
      <c r="A497" s="1" t="s">
        <v>2181</v>
      </c>
      <c r="B497" s="13" t="s">
        <v>1554</v>
      </c>
      <c r="C497" s="12" t="s">
        <v>6805</v>
      </c>
      <c r="D497" s="11">
        <v>21.4</v>
      </c>
      <c r="E497" s="11"/>
      <c r="F497" s="11">
        <v>21.4</v>
      </c>
      <c r="G497" s="9">
        <v>9</v>
      </c>
      <c r="H497" s="9"/>
    </row>
    <row r="498" spans="1:8" ht="28.8" x14ac:dyDescent="0.3">
      <c r="A498" s="1" t="s">
        <v>2182</v>
      </c>
      <c r="B498" s="13" t="s">
        <v>1553</v>
      </c>
      <c r="C498" s="12" t="s">
        <v>6805</v>
      </c>
      <c r="D498" s="11">
        <v>27.35</v>
      </c>
      <c r="E498" s="11"/>
      <c r="F498" s="11">
        <v>27.35</v>
      </c>
      <c r="G498" s="9">
        <v>9</v>
      </c>
      <c r="H498" s="9"/>
    </row>
    <row r="499" spans="1:8" ht="28.8" x14ac:dyDescent="0.3">
      <c r="A499" s="1" t="s">
        <v>2183</v>
      </c>
      <c r="B499" s="13" t="s">
        <v>1552</v>
      </c>
      <c r="C499" s="12" t="s">
        <v>6805</v>
      </c>
      <c r="D499" s="11">
        <v>41.01</v>
      </c>
      <c r="E499" s="11"/>
      <c r="F499" s="11">
        <v>41.01</v>
      </c>
      <c r="G499" s="9">
        <v>9</v>
      </c>
      <c r="H499" s="9"/>
    </row>
    <row r="500" spans="1:8" ht="28.8" x14ac:dyDescent="0.3">
      <c r="A500" s="1" t="s">
        <v>2184</v>
      </c>
      <c r="B500" s="13" t="s">
        <v>1551</v>
      </c>
      <c r="C500" s="12" t="s">
        <v>6805</v>
      </c>
      <c r="D500" s="11">
        <v>54.67</v>
      </c>
      <c r="E500" s="11"/>
      <c r="F500" s="11">
        <v>54.67</v>
      </c>
      <c r="G500" s="9">
        <v>9</v>
      </c>
      <c r="H500" s="9"/>
    </row>
    <row r="501" spans="1:8" ht="28.8" x14ac:dyDescent="0.3">
      <c r="A501" s="1" t="s">
        <v>2185</v>
      </c>
      <c r="B501" s="13" t="s">
        <v>1549</v>
      </c>
      <c r="C501" s="12" t="s">
        <v>6817</v>
      </c>
      <c r="D501" s="11">
        <v>2.65</v>
      </c>
      <c r="E501" s="11"/>
      <c r="F501" s="11">
        <v>2.65</v>
      </c>
      <c r="G501" s="9">
        <v>9</v>
      </c>
      <c r="H501" s="9"/>
    </row>
    <row r="502" spans="1:8" x14ac:dyDescent="0.3">
      <c r="A502" s="1" t="s">
        <v>17</v>
      </c>
      <c r="B502" s="13" t="s">
        <v>6819</v>
      </c>
      <c r="C502" s="12"/>
      <c r="D502" s="11"/>
      <c r="E502" s="11"/>
      <c r="F502" s="11"/>
      <c r="G502" s="9">
        <v>2</v>
      </c>
      <c r="H502" s="9"/>
    </row>
    <row r="503" spans="1:8" x14ac:dyDescent="0.3">
      <c r="A503" s="1" t="s">
        <v>5661</v>
      </c>
      <c r="B503" s="13" t="s">
        <v>7153</v>
      </c>
      <c r="C503" s="12"/>
      <c r="D503" s="11"/>
      <c r="E503" s="11"/>
      <c r="F503" s="11"/>
      <c r="G503" s="9">
        <v>5</v>
      </c>
      <c r="H503" s="9"/>
    </row>
    <row r="504" spans="1:8" x14ac:dyDescent="0.3">
      <c r="A504" s="1" t="s">
        <v>2186</v>
      </c>
      <c r="B504" s="13" t="s">
        <v>1548</v>
      </c>
      <c r="C504" s="12" t="s">
        <v>6805</v>
      </c>
      <c r="D504" s="11"/>
      <c r="E504" s="11">
        <v>44.1</v>
      </c>
      <c r="F504" s="11">
        <v>44.1</v>
      </c>
      <c r="G504" s="9">
        <v>9</v>
      </c>
      <c r="H504" s="9"/>
    </row>
    <row r="505" spans="1:8" x14ac:dyDescent="0.3">
      <c r="A505" s="1" t="s">
        <v>2187</v>
      </c>
      <c r="B505" s="13" t="s">
        <v>1547</v>
      </c>
      <c r="C505" s="12" t="s">
        <v>6805</v>
      </c>
      <c r="D505" s="11"/>
      <c r="E505" s="11">
        <v>55.04</v>
      </c>
      <c r="F505" s="11">
        <v>55.04</v>
      </c>
      <c r="G505" s="9">
        <v>9</v>
      </c>
      <c r="H505" s="9"/>
    </row>
    <row r="506" spans="1:8" x14ac:dyDescent="0.3">
      <c r="A506" s="1" t="s">
        <v>5662</v>
      </c>
      <c r="B506" s="13" t="s">
        <v>7154</v>
      </c>
      <c r="C506" s="12"/>
      <c r="D506" s="11"/>
      <c r="E506" s="11"/>
      <c r="F506" s="11"/>
      <c r="G506" s="9">
        <v>5</v>
      </c>
      <c r="H506" s="9"/>
    </row>
    <row r="507" spans="1:8" ht="28.8" x14ac:dyDescent="0.3">
      <c r="A507" s="1" t="s">
        <v>2188</v>
      </c>
      <c r="B507" s="13" t="s">
        <v>6458</v>
      </c>
      <c r="C507" s="12" t="s">
        <v>6805</v>
      </c>
      <c r="D507" s="11"/>
      <c r="E507" s="11">
        <v>52.92</v>
      </c>
      <c r="F507" s="11">
        <v>52.92</v>
      </c>
      <c r="G507" s="9">
        <v>9</v>
      </c>
      <c r="H507" s="9"/>
    </row>
    <row r="508" spans="1:8" ht="28.8" x14ac:dyDescent="0.3">
      <c r="A508" s="1" t="s">
        <v>2189</v>
      </c>
      <c r="B508" s="13" t="s">
        <v>6459</v>
      </c>
      <c r="C508" s="12" t="s">
        <v>6805</v>
      </c>
      <c r="D508" s="11"/>
      <c r="E508" s="11">
        <v>68.44</v>
      </c>
      <c r="F508" s="11">
        <v>68.44</v>
      </c>
      <c r="G508" s="9">
        <v>9</v>
      </c>
      <c r="H508" s="9"/>
    </row>
    <row r="509" spans="1:8" x14ac:dyDescent="0.3">
      <c r="A509" s="1" t="s">
        <v>5663</v>
      </c>
      <c r="B509" s="13" t="s">
        <v>5999</v>
      </c>
      <c r="C509" s="12"/>
      <c r="D509" s="11"/>
      <c r="E509" s="11"/>
      <c r="F509" s="11"/>
      <c r="G509" s="9">
        <v>5</v>
      </c>
      <c r="H509" s="9"/>
    </row>
    <row r="510" spans="1:8" x14ac:dyDescent="0.3">
      <c r="A510" s="1" t="s">
        <v>2190</v>
      </c>
      <c r="B510" s="13" t="s">
        <v>1546</v>
      </c>
      <c r="C510" s="12" t="s">
        <v>6805</v>
      </c>
      <c r="D510" s="11"/>
      <c r="E510" s="11">
        <v>7.59</v>
      </c>
      <c r="F510" s="11">
        <v>7.59</v>
      </c>
      <c r="G510" s="9">
        <v>9</v>
      </c>
      <c r="H510" s="9"/>
    </row>
    <row r="511" spans="1:8" x14ac:dyDescent="0.3">
      <c r="A511" s="1" t="s">
        <v>2191</v>
      </c>
      <c r="B511" s="13" t="s">
        <v>1545</v>
      </c>
      <c r="C511" s="12" t="s">
        <v>6805</v>
      </c>
      <c r="D511" s="11"/>
      <c r="E511" s="11">
        <v>16.46</v>
      </c>
      <c r="F511" s="11">
        <v>16.46</v>
      </c>
      <c r="G511" s="9">
        <v>9</v>
      </c>
      <c r="H511" s="9"/>
    </row>
    <row r="512" spans="1:8" x14ac:dyDescent="0.3">
      <c r="A512" s="1" t="s">
        <v>2192</v>
      </c>
      <c r="B512" s="13" t="s">
        <v>1544</v>
      </c>
      <c r="C512" s="12" t="s">
        <v>6805</v>
      </c>
      <c r="D512" s="11">
        <v>17.04</v>
      </c>
      <c r="E512" s="11">
        <v>59.27</v>
      </c>
      <c r="F512" s="11">
        <v>76.31</v>
      </c>
      <c r="G512" s="9">
        <v>9</v>
      </c>
      <c r="H512" s="9"/>
    </row>
    <row r="513" spans="1:8" x14ac:dyDescent="0.3">
      <c r="A513" s="1" t="s">
        <v>5664</v>
      </c>
      <c r="B513" s="13" t="s">
        <v>6000</v>
      </c>
      <c r="C513" s="12"/>
      <c r="D513" s="11"/>
      <c r="E513" s="11"/>
      <c r="F513" s="11"/>
      <c r="G513" s="9">
        <v>5</v>
      </c>
      <c r="H513" s="9"/>
    </row>
    <row r="514" spans="1:8" x14ac:dyDescent="0.3">
      <c r="A514" s="1" t="s">
        <v>2193</v>
      </c>
      <c r="B514" s="13" t="s">
        <v>1543</v>
      </c>
      <c r="C514" s="12" t="s">
        <v>6805</v>
      </c>
      <c r="D514" s="11"/>
      <c r="E514" s="11">
        <v>54.49</v>
      </c>
      <c r="F514" s="11">
        <v>54.49</v>
      </c>
      <c r="G514" s="9">
        <v>9</v>
      </c>
      <c r="H514" s="9"/>
    </row>
    <row r="515" spans="1:8" x14ac:dyDescent="0.3">
      <c r="A515" s="1" t="s">
        <v>5665</v>
      </c>
      <c r="B515" s="13" t="s">
        <v>6001</v>
      </c>
      <c r="C515" s="12"/>
      <c r="D515" s="11"/>
      <c r="E515" s="11"/>
      <c r="F515" s="11"/>
      <c r="G515" s="9">
        <v>5</v>
      </c>
      <c r="H515" s="9"/>
    </row>
    <row r="516" spans="1:8" x14ac:dyDescent="0.3">
      <c r="A516" s="1" t="s">
        <v>2194</v>
      </c>
      <c r="B516" s="13" t="s">
        <v>1542</v>
      </c>
      <c r="C516" s="12" t="s">
        <v>6805</v>
      </c>
      <c r="D516" s="11"/>
      <c r="E516" s="11">
        <v>10.58</v>
      </c>
      <c r="F516" s="11">
        <v>10.58</v>
      </c>
      <c r="G516" s="9">
        <v>9</v>
      </c>
      <c r="H516" s="9"/>
    </row>
    <row r="517" spans="1:8" x14ac:dyDescent="0.3">
      <c r="A517" s="1" t="s">
        <v>16</v>
      </c>
      <c r="B517" s="13" t="s">
        <v>6820</v>
      </c>
      <c r="C517" s="12"/>
      <c r="D517" s="11"/>
      <c r="E517" s="11"/>
      <c r="F517" s="11"/>
      <c r="G517" s="9">
        <v>2</v>
      </c>
      <c r="H517" s="9"/>
    </row>
    <row r="518" spans="1:8" ht="28.8" x14ac:dyDescent="0.3">
      <c r="A518" s="1" t="s">
        <v>5666</v>
      </c>
      <c r="B518" s="13" t="s">
        <v>7155</v>
      </c>
      <c r="C518" s="12"/>
      <c r="D518" s="11"/>
      <c r="E518" s="11"/>
      <c r="F518" s="11"/>
      <c r="G518" s="9">
        <v>5</v>
      </c>
      <c r="H518" s="9"/>
    </row>
    <row r="519" spans="1:8" x14ac:dyDescent="0.3">
      <c r="A519" s="1" t="s">
        <v>2195</v>
      </c>
      <c r="B519" s="13" t="s">
        <v>1541</v>
      </c>
      <c r="C519" s="12" t="s">
        <v>6805</v>
      </c>
      <c r="D519" s="11">
        <v>17.14</v>
      </c>
      <c r="E519" s="11">
        <v>0.25</v>
      </c>
      <c r="F519" s="11">
        <v>17.39</v>
      </c>
      <c r="G519" s="9">
        <v>9</v>
      </c>
      <c r="H519" s="9"/>
    </row>
    <row r="520" spans="1:8" ht="28.8" x14ac:dyDescent="0.3">
      <c r="A520" s="1" t="s">
        <v>2196</v>
      </c>
      <c r="B520" s="13" t="s">
        <v>1540</v>
      </c>
      <c r="C520" s="12" t="s">
        <v>6805</v>
      </c>
      <c r="D520" s="11">
        <v>17.579999999999998</v>
      </c>
      <c r="E520" s="11">
        <v>0.25</v>
      </c>
      <c r="F520" s="11">
        <v>17.829999999999998</v>
      </c>
      <c r="G520" s="9">
        <v>9</v>
      </c>
      <c r="H520" s="9"/>
    </row>
    <row r="521" spans="1:8" ht="28.8" x14ac:dyDescent="0.3">
      <c r="A521" s="1" t="s">
        <v>2197</v>
      </c>
      <c r="B521" s="13" t="s">
        <v>1539</v>
      </c>
      <c r="C521" s="12" t="s">
        <v>6805</v>
      </c>
      <c r="D521" s="11">
        <v>27.9</v>
      </c>
      <c r="E521" s="11">
        <v>0.83</v>
      </c>
      <c r="F521" s="11">
        <v>28.73</v>
      </c>
      <c r="G521" s="9">
        <v>9</v>
      </c>
      <c r="H521" s="9"/>
    </row>
    <row r="522" spans="1:8" x14ac:dyDescent="0.3">
      <c r="A522" s="1" t="s">
        <v>2198</v>
      </c>
      <c r="B522" s="13" t="s">
        <v>6460</v>
      </c>
      <c r="C522" s="12" t="s">
        <v>6805</v>
      </c>
      <c r="D522" s="11">
        <v>15.98</v>
      </c>
      <c r="E522" s="11"/>
      <c r="F522" s="11">
        <v>15.98</v>
      </c>
      <c r="G522" s="9">
        <v>9</v>
      </c>
      <c r="H522" s="9"/>
    </row>
    <row r="523" spans="1:8" x14ac:dyDescent="0.3">
      <c r="A523" s="1" t="s">
        <v>5667</v>
      </c>
      <c r="B523" s="13" t="s">
        <v>7156</v>
      </c>
      <c r="C523" s="12"/>
      <c r="D523" s="11"/>
      <c r="E523" s="11"/>
      <c r="F523" s="11"/>
      <c r="G523" s="9">
        <v>5</v>
      </c>
      <c r="H523" s="9"/>
    </row>
    <row r="524" spans="1:8" ht="28.8" x14ac:dyDescent="0.3">
      <c r="A524" s="1" t="s">
        <v>2199</v>
      </c>
      <c r="B524" s="13" t="s">
        <v>6461</v>
      </c>
      <c r="C524" s="12" t="s">
        <v>6805</v>
      </c>
      <c r="D524" s="11">
        <v>9.86</v>
      </c>
      <c r="E524" s="11">
        <v>1.1399999999999999</v>
      </c>
      <c r="F524" s="11">
        <v>11</v>
      </c>
      <c r="G524" s="9">
        <v>9</v>
      </c>
      <c r="H524" s="9"/>
    </row>
    <row r="525" spans="1:8" ht="28.8" x14ac:dyDescent="0.3">
      <c r="A525" s="1" t="s">
        <v>2200</v>
      </c>
      <c r="B525" s="13" t="s">
        <v>6462</v>
      </c>
      <c r="C525" s="12" t="s">
        <v>6805</v>
      </c>
      <c r="D525" s="11">
        <v>11.12</v>
      </c>
      <c r="E525" s="11">
        <v>1.28</v>
      </c>
      <c r="F525" s="11">
        <v>12.4</v>
      </c>
      <c r="G525" s="9">
        <v>9</v>
      </c>
      <c r="H525" s="9"/>
    </row>
    <row r="526" spans="1:8" ht="28.8" x14ac:dyDescent="0.3">
      <c r="A526" s="1" t="s">
        <v>2201</v>
      </c>
      <c r="B526" s="13" t="s">
        <v>6463</v>
      </c>
      <c r="C526" s="12" t="s">
        <v>6805</v>
      </c>
      <c r="D526" s="11">
        <v>20.39</v>
      </c>
      <c r="E526" s="11">
        <v>0.74</v>
      </c>
      <c r="F526" s="11">
        <v>21.13</v>
      </c>
      <c r="G526" s="9">
        <v>9</v>
      </c>
      <c r="H526" s="9"/>
    </row>
    <row r="527" spans="1:8" ht="28.8" x14ac:dyDescent="0.3">
      <c r="A527" s="1" t="s">
        <v>2202</v>
      </c>
      <c r="B527" s="13" t="s">
        <v>7312</v>
      </c>
      <c r="C527" s="12" t="s">
        <v>6805</v>
      </c>
      <c r="D527" s="11">
        <v>21.55</v>
      </c>
      <c r="E527" s="11">
        <v>0.7</v>
      </c>
      <c r="F527" s="11">
        <v>22.25</v>
      </c>
      <c r="G527" s="9">
        <v>9</v>
      </c>
      <c r="H527" s="9"/>
    </row>
    <row r="528" spans="1:8" x14ac:dyDescent="0.3">
      <c r="A528" s="1" t="s">
        <v>5668</v>
      </c>
      <c r="B528" s="13" t="s">
        <v>7157</v>
      </c>
      <c r="C528" s="12"/>
      <c r="D528" s="11"/>
      <c r="E528" s="11"/>
      <c r="F528" s="11"/>
      <c r="G528" s="9">
        <v>5</v>
      </c>
      <c r="H528" s="9"/>
    </row>
    <row r="529" spans="1:8" x14ac:dyDescent="0.3">
      <c r="A529" s="1" t="s">
        <v>2203</v>
      </c>
      <c r="B529" s="13" t="s">
        <v>1538</v>
      </c>
      <c r="C529" s="12" t="s">
        <v>6805</v>
      </c>
      <c r="D529" s="11">
        <v>37.840000000000003</v>
      </c>
      <c r="E529" s="11">
        <v>1.65</v>
      </c>
      <c r="F529" s="11">
        <v>39.49</v>
      </c>
      <c r="G529" s="9">
        <v>9</v>
      </c>
      <c r="H529" s="9"/>
    </row>
    <row r="530" spans="1:8" x14ac:dyDescent="0.3">
      <c r="A530" s="1" t="s">
        <v>2204</v>
      </c>
      <c r="B530" s="13" t="s">
        <v>1537</v>
      </c>
      <c r="C530" s="12" t="s">
        <v>6805</v>
      </c>
      <c r="D530" s="11">
        <v>32.43</v>
      </c>
      <c r="E530" s="11">
        <v>1.32</v>
      </c>
      <c r="F530" s="11">
        <v>33.75</v>
      </c>
      <c r="G530" s="9">
        <v>9</v>
      </c>
      <c r="H530" s="9"/>
    </row>
    <row r="531" spans="1:8" x14ac:dyDescent="0.3">
      <c r="A531" s="1" t="s">
        <v>5669</v>
      </c>
      <c r="B531" s="13" t="s">
        <v>7158</v>
      </c>
      <c r="C531" s="12"/>
      <c r="D531" s="11"/>
      <c r="E531" s="11"/>
      <c r="F531" s="11"/>
      <c r="G531" s="9">
        <v>5</v>
      </c>
      <c r="H531" s="9"/>
    </row>
    <row r="532" spans="1:8" ht="28.8" x14ac:dyDescent="0.3">
      <c r="A532" s="1" t="s">
        <v>4897</v>
      </c>
      <c r="B532" s="13" t="s">
        <v>4898</v>
      </c>
      <c r="C532" s="12" t="s">
        <v>6805</v>
      </c>
      <c r="D532" s="11">
        <v>276.89</v>
      </c>
      <c r="E532" s="11"/>
      <c r="F532" s="11">
        <v>276.89</v>
      </c>
      <c r="G532" s="9">
        <v>9</v>
      </c>
      <c r="H532" s="9"/>
    </row>
    <row r="533" spans="1:8" x14ac:dyDescent="0.3">
      <c r="A533" s="1" t="s">
        <v>5670</v>
      </c>
      <c r="B533" s="13" t="s">
        <v>6002</v>
      </c>
      <c r="C533" s="12"/>
      <c r="D533" s="11"/>
      <c r="E533" s="11"/>
      <c r="F533" s="11"/>
      <c r="G533" s="9">
        <v>5</v>
      </c>
      <c r="H533" s="9"/>
    </row>
    <row r="534" spans="1:8" ht="28.8" x14ac:dyDescent="0.3">
      <c r="A534" s="1" t="s">
        <v>2205</v>
      </c>
      <c r="B534" s="13" t="s">
        <v>1536</v>
      </c>
      <c r="C534" s="12" t="s">
        <v>6805</v>
      </c>
      <c r="D534" s="11">
        <v>6.75</v>
      </c>
      <c r="E534" s="11">
        <v>0.1</v>
      </c>
      <c r="F534" s="11">
        <v>6.85</v>
      </c>
      <c r="G534" s="9">
        <v>9</v>
      </c>
      <c r="H534" s="9"/>
    </row>
    <row r="535" spans="1:8" x14ac:dyDescent="0.3">
      <c r="A535" s="1" t="s">
        <v>5671</v>
      </c>
      <c r="B535" s="13" t="s">
        <v>6003</v>
      </c>
      <c r="C535" s="12"/>
      <c r="D535" s="11"/>
      <c r="E535" s="11"/>
      <c r="F535" s="11"/>
      <c r="G535" s="9">
        <v>5</v>
      </c>
      <c r="H535" s="9"/>
    </row>
    <row r="536" spans="1:8" ht="28.8" x14ac:dyDescent="0.3">
      <c r="A536" s="1" t="s">
        <v>2206</v>
      </c>
      <c r="B536" s="13" t="s">
        <v>1535</v>
      </c>
      <c r="C536" s="12" t="s">
        <v>6805</v>
      </c>
      <c r="D536" s="11">
        <v>4.0199999999999996</v>
      </c>
      <c r="E536" s="11">
        <v>2.46</v>
      </c>
      <c r="F536" s="11">
        <v>6.48</v>
      </c>
      <c r="G536" s="9">
        <v>9</v>
      </c>
      <c r="H536" s="9"/>
    </row>
    <row r="537" spans="1:8" ht="28.8" x14ac:dyDescent="0.3">
      <c r="A537" s="1" t="s">
        <v>2207</v>
      </c>
      <c r="B537" s="13" t="s">
        <v>1534</v>
      </c>
      <c r="C537" s="12" t="s">
        <v>6805</v>
      </c>
      <c r="D537" s="11">
        <v>20.82</v>
      </c>
      <c r="E537" s="11">
        <v>2.2599999999999998</v>
      </c>
      <c r="F537" s="11">
        <v>23.08</v>
      </c>
      <c r="G537" s="9">
        <v>9</v>
      </c>
      <c r="H537" s="9"/>
    </row>
    <row r="538" spans="1:8" x14ac:dyDescent="0.3">
      <c r="A538" s="1" t="s">
        <v>5672</v>
      </c>
      <c r="B538" s="13" t="s">
        <v>6004</v>
      </c>
      <c r="C538" s="12"/>
      <c r="D538" s="11"/>
      <c r="E538" s="11"/>
      <c r="F538" s="11"/>
      <c r="G538" s="9">
        <v>5</v>
      </c>
      <c r="H538" s="9"/>
    </row>
    <row r="539" spans="1:8" ht="28.8" x14ac:dyDescent="0.3">
      <c r="A539" s="1" t="s">
        <v>2208</v>
      </c>
      <c r="B539" s="13" t="s">
        <v>7313</v>
      </c>
      <c r="C539" s="12" t="s">
        <v>6805</v>
      </c>
      <c r="D539" s="11">
        <v>18.100000000000001</v>
      </c>
      <c r="E539" s="11">
        <v>0.37</v>
      </c>
      <c r="F539" s="11">
        <v>18.47</v>
      </c>
      <c r="G539" s="9">
        <v>9</v>
      </c>
      <c r="H539" s="9"/>
    </row>
    <row r="540" spans="1:8" ht="28.8" x14ac:dyDescent="0.3">
      <c r="A540" s="1" t="s">
        <v>2209</v>
      </c>
      <c r="B540" s="13" t="s">
        <v>7314</v>
      </c>
      <c r="C540" s="12" t="s">
        <v>6805</v>
      </c>
      <c r="D540" s="11">
        <v>12.87</v>
      </c>
      <c r="E540" s="11">
        <v>0.26</v>
      </c>
      <c r="F540" s="11">
        <v>13.13</v>
      </c>
      <c r="G540" s="9">
        <v>9</v>
      </c>
      <c r="H540" s="9"/>
    </row>
    <row r="541" spans="1:8" ht="28.8" x14ac:dyDescent="0.3">
      <c r="A541" s="1" t="s">
        <v>2210</v>
      </c>
      <c r="B541" s="13" t="s">
        <v>1533</v>
      </c>
      <c r="C541" s="12" t="s">
        <v>6805</v>
      </c>
      <c r="D541" s="11">
        <v>13.06</v>
      </c>
      <c r="E541" s="11">
        <v>0.12</v>
      </c>
      <c r="F541" s="11">
        <v>13.18</v>
      </c>
      <c r="G541" s="9">
        <v>9</v>
      </c>
      <c r="H541" s="9"/>
    </row>
    <row r="542" spans="1:8" ht="28.8" x14ac:dyDescent="0.3">
      <c r="A542" s="1" t="s">
        <v>2211</v>
      </c>
      <c r="B542" s="13" t="s">
        <v>7315</v>
      </c>
      <c r="C542" s="12" t="s">
        <v>6805</v>
      </c>
      <c r="D542" s="11">
        <v>21.71</v>
      </c>
      <c r="E542" s="11">
        <v>0.35</v>
      </c>
      <c r="F542" s="11">
        <v>22.06</v>
      </c>
      <c r="G542" s="9">
        <v>9</v>
      </c>
      <c r="H542" s="9"/>
    </row>
    <row r="543" spans="1:8" x14ac:dyDescent="0.3">
      <c r="A543" s="1" t="s">
        <v>15</v>
      </c>
      <c r="B543" s="13" t="s">
        <v>6821</v>
      </c>
      <c r="C543" s="12"/>
      <c r="D543" s="11"/>
      <c r="E543" s="11"/>
      <c r="F543" s="11"/>
      <c r="G543" s="9">
        <v>2</v>
      </c>
      <c r="H543" s="9"/>
    </row>
    <row r="544" spans="1:8" x14ac:dyDescent="0.3">
      <c r="A544" s="1" t="s">
        <v>5673</v>
      </c>
      <c r="B544" s="13" t="s">
        <v>6005</v>
      </c>
      <c r="C544" s="12"/>
      <c r="D544" s="11"/>
      <c r="E544" s="11"/>
      <c r="F544" s="11"/>
      <c r="G544" s="9">
        <v>5</v>
      </c>
      <c r="H544" s="9"/>
    </row>
    <row r="545" spans="1:8" x14ac:dyDescent="0.3">
      <c r="A545" s="1" t="s">
        <v>2212</v>
      </c>
      <c r="B545" s="13" t="s">
        <v>1532</v>
      </c>
      <c r="C545" s="12" t="s">
        <v>6801</v>
      </c>
      <c r="D545" s="11">
        <v>36</v>
      </c>
      <c r="E545" s="11">
        <v>52.03</v>
      </c>
      <c r="F545" s="11">
        <v>88.03</v>
      </c>
      <c r="G545" s="9">
        <v>9</v>
      </c>
      <c r="H545" s="9"/>
    </row>
    <row r="546" spans="1:8" x14ac:dyDescent="0.3">
      <c r="A546" s="1" t="s">
        <v>2213</v>
      </c>
      <c r="B546" s="13" t="s">
        <v>1531</v>
      </c>
      <c r="C546" s="12" t="s">
        <v>6801</v>
      </c>
      <c r="D546" s="11">
        <v>19.66</v>
      </c>
      <c r="E546" s="11">
        <v>31.29</v>
      </c>
      <c r="F546" s="11">
        <v>50.95</v>
      </c>
      <c r="G546" s="9">
        <v>9</v>
      </c>
      <c r="H546" s="9"/>
    </row>
    <row r="547" spans="1:8" x14ac:dyDescent="0.3">
      <c r="A547" s="1" t="s">
        <v>2214</v>
      </c>
      <c r="B547" s="13" t="s">
        <v>1530</v>
      </c>
      <c r="C547" s="12" t="s">
        <v>6801</v>
      </c>
      <c r="D547" s="11">
        <v>13.27</v>
      </c>
      <c r="E547" s="11">
        <v>7.56</v>
      </c>
      <c r="F547" s="11">
        <v>20.83</v>
      </c>
      <c r="G547" s="9">
        <v>9</v>
      </c>
      <c r="H547" s="9"/>
    </row>
    <row r="548" spans="1:8" x14ac:dyDescent="0.3">
      <c r="A548" s="1" t="s">
        <v>2215</v>
      </c>
      <c r="B548" s="13" t="s">
        <v>1529</v>
      </c>
      <c r="C548" s="12" t="s">
        <v>6801</v>
      </c>
      <c r="D548" s="11">
        <v>46.49</v>
      </c>
      <c r="E548" s="11">
        <v>60.54</v>
      </c>
      <c r="F548" s="11">
        <v>107.03</v>
      </c>
      <c r="G548" s="9">
        <v>9</v>
      </c>
      <c r="H548" s="9"/>
    </row>
    <row r="549" spans="1:8" ht="28.8" x14ac:dyDescent="0.3">
      <c r="A549" s="1" t="s">
        <v>2216</v>
      </c>
      <c r="B549" s="13" t="s">
        <v>6464</v>
      </c>
      <c r="C549" s="12" t="s">
        <v>6801</v>
      </c>
      <c r="D549" s="11">
        <v>371.29</v>
      </c>
      <c r="E549" s="11"/>
      <c r="F549" s="11">
        <v>371.29</v>
      </c>
      <c r="G549" s="9">
        <v>9</v>
      </c>
      <c r="H549" s="9"/>
    </row>
    <row r="550" spans="1:8" ht="28.8" x14ac:dyDescent="0.3">
      <c r="A550" s="1" t="s">
        <v>2217</v>
      </c>
      <c r="B550" s="13" t="s">
        <v>6465</v>
      </c>
      <c r="C550" s="12" t="s">
        <v>6801</v>
      </c>
      <c r="D550" s="11">
        <v>407.64</v>
      </c>
      <c r="E550" s="11"/>
      <c r="F550" s="11">
        <v>407.64</v>
      </c>
      <c r="G550" s="9">
        <v>9</v>
      </c>
      <c r="H550" s="9"/>
    </row>
    <row r="551" spans="1:8" ht="28.8" x14ac:dyDescent="0.3">
      <c r="A551" s="1" t="s">
        <v>2218</v>
      </c>
      <c r="B551" s="13" t="s">
        <v>6466</v>
      </c>
      <c r="C551" s="12" t="s">
        <v>6801</v>
      </c>
      <c r="D551" s="11">
        <v>452.37</v>
      </c>
      <c r="E551" s="11"/>
      <c r="F551" s="11">
        <v>452.37</v>
      </c>
      <c r="G551" s="9">
        <v>9</v>
      </c>
      <c r="H551" s="9"/>
    </row>
    <row r="552" spans="1:8" x14ac:dyDescent="0.3">
      <c r="A552" s="1" t="s">
        <v>5674</v>
      </c>
      <c r="B552" s="13" t="s">
        <v>6006</v>
      </c>
      <c r="C552" s="12"/>
      <c r="D552" s="11"/>
      <c r="E552" s="11"/>
      <c r="F552" s="11"/>
      <c r="G552" s="9">
        <v>5</v>
      </c>
      <c r="H552" s="9"/>
    </row>
    <row r="553" spans="1:8" x14ac:dyDescent="0.3">
      <c r="A553" s="1" t="s">
        <v>2219</v>
      </c>
      <c r="B553" s="13" t="s">
        <v>1528</v>
      </c>
      <c r="C553" s="12" t="s">
        <v>6805</v>
      </c>
      <c r="D553" s="11">
        <v>19.63</v>
      </c>
      <c r="E553" s="11">
        <v>28.38</v>
      </c>
      <c r="F553" s="11">
        <v>48.01</v>
      </c>
      <c r="G553" s="9">
        <v>9</v>
      </c>
      <c r="H553" s="9"/>
    </row>
    <row r="554" spans="1:8" x14ac:dyDescent="0.3">
      <c r="A554" s="1" t="s">
        <v>2220</v>
      </c>
      <c r="B554" s="13" t="s">
        <v>1527</v>
      </c>
      <c r="C554" s="12" t="s">
        <v>6814</v>
      </c>
      <c r="D554" s="11">
        <v>9.39</v>
      </c>
      <c r="E554" s="11">
        <v>1.95</v>
      </c>
      <c r="F554" s="11">
        <v>11.34</v>
      </c>
      <c r="G554" s="9">
        <v>9</v>
      </c>
      <c r="H554" s="9"/>
    </row>
    <row r="555" spans="1:8" x14ac:dyDescent="0.3">
      <c r="A555" s="1" t="s">
        <v>2221</v>
      </c>
      <c r="B555" s="13" t="s">
        <v>1526</v>
      </c>
      <c r="C555" s="12" t="s">
        <v>6822</v>
      </c>
      <c r="D555" s="11">
        <v>7.96</v>
      </c>
      <c r="E555" s="11">
        <v>1.76</v>
      </c>
      <c r="F555" s="11">
        <v>9.7200000000000006</v>
      </c>
      <c r="G555" s="9">
        <v>9</v>
      </c>
      <c r="H555" s="9"/>
    </row>
    <row r="556" spans="1:8" x14ac:dyDescent="0.3">
      <c r="A556" s="1" t="s">
        <v>2222</v>
      </c>
      <c r="B556" s="13" t="s">
        <v>1525</v>
      </c>
      <c r="C556" s="12" t="s">
        <v>6805</v>
      </c>
      <c r="D556" s="11"/>
      <c r="E556" s="11">
        <v>13.42</v>
      </c>
      <c r="F556" s="11">
        <v>13.42</v>
      </c>
      <c r="G556" s="9">
        <v>9</v>
      </c>
      <c r="H556" s="9"/>
    </row>
    <row r="557" spans="1:8" x14ac:dyDescent="0.3">
      <c r="A557" s="1" t="s">
        <v>5675</v>
      </c>
      <c r="B557" s="13" t="s">
        <v>6007</v>
      </c>
      <c r="C557" s="12"/>
      <c r="D557" s="11"/>
      <c r="E557" s="11"/>
      <c r="F557" s="11"/>
      <c r="G557" s="9">
        <v>5</v>
      </c>
      <c r="H557" s="9"/>
    </row>
    <row r="558" spans="1:8" x14ac:dyDescent="0.3">
      <c r="A558" s="1" t="s">
        <v>2223</v>
      </c>
      <c r="B558" s="13" t="s">
        <v>1524</v>
      </c>
      <c r="C558" s="12" t="s">
        <v>6805</v>
      </c>
      <c r="D558" s="11"/>
      <c r="E558" s="11">
        <v>7.83</v>
      </c>
      <c r="F558" s="11">
        <v>7.83</v>
      </c>
      <c r="G558" s="9">
        <v>9</v>
      </c>
      <c r="H558" s="9"/>
    </row>
    <row r="559" spans="1:8" x14ac:dyDescent="0.3">
      <c r="A559" s="1" t="s">
        <v>5676</v>
      </c>
      <c r="B559" s="13" t="s">
        <v>6008</v>
      </c>
      <c r="C559" s="12"/>
      <c r="D559" s="11"/>
      <c r="E559" s="11"/>
      <c r="F559" s="11"/>
      <c r="G559" s="9">
        <v>5</v>
      </c>
      <c r="H559" s="9"/>
    </row>
    <row r="560" spans="1:8" x14ac:dyDescent="0.3">
      <c r="A560" s="1" t="s">
        <v>2224</v>
      </c>
      <c r="B560" s="13" t="s">
        <v>6467</v>
      </c>
      <c r="C560" s="12" t="s">
        <v>6801</v>
      </c>
      <c r="D560" s="11">
        <v>27.71</v>
      </c>
      <c r="E560" s="11">
        <v>0.66</v>
      </c>
      <c r="F560" s="11">
        <v>28.37</v>
      </c>
      <c r="G560" s="9">
        <v>9</v>
      </c>
      <c r="H560" s="9"/>
    </row>
    <row r="561" spans="1:8" x14ac:dyDescent="0.3">
      <c r="A561" s="1" t="s">
        <v>2225</v>
      </c>
      <c r="B561" s="13" t="s">
        <v>1523</v>
      </c>
      <c r="C561" s="12" t="s">
        <v>6805</v>
      </c>
      <c r="D561" s="11">
        <v>137.77000000000001</v>
      </c>
      <c r="E561" s="11">
        <v>19.559999999999999</v>
      </c>
      <c r="F561" s="11">
        <v>157.33000000000001</v>
      </c>
      <c r="G561" s="9">
        <v>9</v>
      </c>
      <c r="H561" s="9"/>
    </row>
    <row r="562" spans="1:8" x14ac:dyDescent="0.3">
      <c r="A562" s="1" t="s">
        <v>2226</v>
      </c>
      <c r="B562" s="13" t="s">
        <v>1522</v>
      </c>
      <c r="C562" s="12" t="s">
        <v>6805</v>
      </c>
      <c r="D562" s="11">
        <v>158.9</v>
      </c>
      <c r="E562" s="11">
        <v>11.73</v>
      </c>
      <c r="F562" s="11">
        <v>170.63</v>
      </c>
      <c r="G562" s="9">
        <v>9</v>
      </c>
      <c r="H562" s="9"/>
    </row>
    <row r="563" spans="1:8" ht="28.8" x14ac:dyDescent="0.3">
      <c r="A563" s="1" t="s">
        <v>2227</v>
      </c>
      <c r="B563" s="13" t="s">
        <v>1794</v>
      </c>
      <c r="C563" s="12" t="s">
        <v>6801</v>
      </c>
      <c r="D563" s="11">
        <v>4.9400000000000004</v>
      </c>
      <c r="E563" s="11">
        <v>11.73</v>
      </c>
      <c r="F563" s="11">
        <v>16.670000000000002</v>
      </c>
      <c r="G563" s="9">
        <v>9</v>
      </c>
      <c r="H563" s="9"/>
    </row>
    <row r="564" spans="1:8" ht="28.8" x14ac:dyDescent="0.3">
      <c r="A564" s="1" t="s">
        <v>2228</v>
      </c>
      <c r="B564" s="13" t="s">
        <v>1521</v>
      </c>
      <c r="C564" s="12" t="s">
        <v>6801</v>
      </c>
      <c r="D564" s="11">
        <v>8.49</v>
      </c>
      <c r="E564" s="11">
        <v>11.73</v>
      </c>
      <c r="F564" s="11">
        <v>20.22</v>
      </c>
      <c r="G564" s="9">
        <v>9</v>
      </c>
      <c r="H564" s="9"/>
    </row>
    <row r="565" spans="1:8" ht="28.8" x14ac:dyDescent="0.3">
      <c r="A565" s="1" t="s">
        <v>2229</v>
      </c>
      <c r="B565" s="13" t="s">
        <v>1520</v>
      </c>
      <c r="C565" s="12" t="s">
        <v>6801</v>
      </c>
      <c r="D565" s="11">
        <v>16.7</v>
      </c>
      <c r="E565" s="11">
        <v>11.73</v>
      </c>
      <c r="F565" s="11">
        <v>28.43</v>
      </c>
      <c r="G565" s="9">
        <v>9</v>
      </c>
      <c r="H565" s="9"/>
    </row>
    <row r="566" spans="1:8" x14ac:dyDescent="0.3">
      <c r="A566" s="1" t="s">
        <v>5677</v>
      </c>
      <c r="B566" s="13" t="s">
        <v>6823</v>
      </c>
      <c r="C566" s="12"/>
      <c r="D566" s="11"/>
      <c r="E566" s="11"/>
      <c r="F566" s="11"/>
      <c r="G566" s="9">
        <v>5</v>
      </c>
      <c r="H566" s="9"/>
    </row>
    <row r="567" spans="1:8" x14ac:dyDescent="0.3">
      <c r="A567" s="1" t="s">
        <v>2230</v>
      </c>
      <c r="B567" s="13" t="s">
        <v>1519</v>
      </c>
      <c r="C567" s="12" t="s">
        <v>6804</v>
      </c>
      <c r="D567" s="11">
        <v>11.63</v>
      </c>
      <c r="E567" s="11">
        <v>13.69</v>
      </c>
      <c r="F567" s="11">
        <v>25.32</v>
      </c>
      <c r="G567" s="9">
        <v>9</v>
      </c>
      <c r="H567" s="9"/>
    </row>
    <row r="568" spans="1:8" x14ac:dyDescent="0.3">
      <c r="A568" s="1" t="s">
        <v>2231</v>
      </c>
      <c r="B568" s="13" t="s">
        <v>1518</v>
      </c>
      <c r="C568" s="12" t="s">
        <v>6804</v>
      </c>
      <c r="D568" s="11">
        <v>16.43</v>
      </c>
      <c r="E568" s="11">
        <v>15.65</v>
      </c>
      <c r="F568" s="11">
        <v>32.08</v>
      </c>
      <c r="G568" s="9">
        <v>9</v>
      </c>
      <c r="H568" s="9"/>
    </row>
    <row r="569" spans="1:8" x14ac:dyDescent="0.3">
      <c r="A569" s="1" t="s">
        <v>2232</v>
      </c>
      <c r="B569" s="13" t="s">
        <v>1517</v>
      </c>
      <c r="C569" s="12" t="s">
        <v>6804</v>
      </c>
      <c r="D569" s="11">
        <v>15.87</v>
      </c>
      <c r="E569" s="11">
        <v>19.559999999999999</v>
      </c>
      <c r="F569" s="11">
        <v>35.43</v>
      </c>
      <c r="G569" s="9">
        <v>9</v>
      </c>
      <c r="H569" s="9"/>
    </row>
    <row r="570" spans="1:8" x14ac:dyDescent="0.3">
      <c r="A570" s="1" t="s">
        <v>5678</v>
      </c>
      <c r="B570" s="13" t="s">
        <v>6009</v>
      </c>
      <c r="C570" s="12"/>
      <c r="D570" s="11"/>
      <c r="E570" s="11"/>
      <c r="F570" s="11"/>
      <c r="G570" s="9">
        <v>5</v>
      </c>
      <c r="H570" s="9"/>
    </row>
    <row r="571" spans="1:8" ht="28.8" x14ac:dyDescent="0.3">
      <c r="A571" s="1" t="s">
        <v>2233</v>
      </c>
      <c r="B571" s="13" t="s">
        <v>7316</v>
      </c>
      <c r="C571" s="12" t="s">
        <v>6800</v>
      </c>
      <c r="D571" s="11">
        <v>12074.03</v>
      </c>
      <c r="E571" s="11"/>
      <c r="F571" s="11">
        <v>12074.03</v>
      </c>
      <c r="G571" s="9">
        <v>9</v>
      </c>
      <c r="H571" s="9"/>
    </row>
    <row r="572" spans="1:8" ht="43.2" x14ac:dyDescent="0.3">
      <c r="A572" s="1" t="s">
        <v>2234</v>
      </c>
      <c r="B572" s="13" t="s">
        <v>7317</v>
      </c>
      <c r="C572" s="12" t="s">
        <v>6824</v>
      </c>
      <c r="D572" s="11">
        <v>723.58</v>
      </c>
      <c r="E572" s="11"/>
      <c r="F572" s="11">
        <v>723.58</v>
      </c>
      <c r="G572" s="9">
        <v>9</v>
      </c>
      <c r="H572" s="9"/>
    </row>
    <row r="573" spans="1:8" x14ac:dyDescent="0.3">
      <c r="A573" s="1" t="s">
        <v>2235</v>
      </c>
      <c r="B573" s="13" t="s">
        <v>6468</v>
      </c>
      <c r="C573" s="12" t="s">
        <v>6799</v>
      </c>
      <c r="D573" s="11">
        <v>427.23</v>
      </c>
      <c r="E573" s="11"/>
      <c r="F573" s="11">
        <v>427.23</v>
      </c>
      <c r="G573" s="9">
        <v>9</v>
      </c>
      <c r="H573" s="9"/>
    </row>
    <row r="574" spans="1:8" ht="28.8" x14ac:dyDescent="0.3">
      <c r="A574" s="1" t="s">
        <v>2236</v>
      </c>
      <c r="B574" s="13" t="s">
        <v>1516</v>
      </c>
      <c r="C574" s="12" t="s">
        <v>6825</v>
      </c>
      <c r="D574" s="11">
        <v>2.73</v>
      </c>
      <c r="E574" s="11">
        <v>3.53</v>
      </c>
      <c r="F574" s="11">
        <v>6.26</v>
      </c>
      <c r="G574" s="9">
        <v>9</v>
      </c>
      <c r="H574" s="9"/>
    </row>
    <row r="575" spans="1:8" x14ac:dyDescent="0.3">
      <c r="A575" s="1" t="s">
        <v>5679</v>
      </c>
      <c r="B575" s="13" t="s">
        <v>7159</v>
      </c>
      <c r="C575" s="12"/>
      <c r="D575" s="11"/>
      <c r="E575" s="11"/>
      <c r="F575" s="11"/>
      <c r="G575" s="9">
        <v>5</v>
      </c>
      <c r="H575" s="9"/>
    </row>
    <row r="576" spans="1:8" x14ac:dyDescent="0.3">
      <c r="A576" s="1" t="s">
        <v>2237</v>
      </c>
      <c r="B576" s="13" t="s">
        <v>1515</v>
      </c>
      <c r="C576" s="12" t="s">
        <v>6805</v>
      </c>
      <c r="D576" s="11">
        <v>167.44</v>
      </c>
      <c r="E576" s="11">
        <v>117.36</v>
      </c>
      <c r="F576" s="11">
        <v>284.8</v>
      </c>
      <c r="G576" s="9">
        <v>9</v>
      </c>
      <c r="H576" s="9"/>
    </row>
    <row r="577" spans="1:8" x14ac:dyDescent="0.3">
      <c r="A577" s="1" t="s">
        <v>2238</v>
      </c>
      <c r="B577" s="13" t="s">
        <v>1514</v>
      </c>
      <c r="C577" s="12" t="s">
        <v>6805</v>
      </c>
      <c r="D577" s="11">
        <v>297.8</v>
      </c>
      <c r="E577" s="11">
        <v>227.04</v>
      </c>
      <c r="F577" s="11">
        <v>524.84</v>
      </c>
      <c r="G577" s="9">
        <v>9</v>
      </c>
      <c r="H577" s="9"/>
    </row>
    <row r="578" spans="1:8" ht="43.2" x14ac:dyDescent="0.3">
      <c r="A578" s="1" t="s">
        <v>5680</v>
      </c>
      <c r="B578" s="13" t="s">
        <v>7318</v>
      </c>
      <c r="C578" s="12" t="s">
        <v>6805</v>
      </c>
      <c r="D578" s="11">
        <v>722.11</v>
      </c>
      <c r="E578" s="11">
        <v>105.57</v>
      </c>
      <c r="F578" s="11">
        <v>827.68</v>
      </c>
      <c r="G578" s="9">
        <v>9</v>
      </c>
      <c r="H578" s="9"/>
    </row>
    <row r="579" spans="1:8" ht="43.2" x14ac:dyDescent="0.3">
      <c r="A579" s="1" t="s">
        <v>5681</v>
      </c>
      <c r="B579" s="13" t="s">
        <v>7319</v>
      </c>
      <c r="C579" s="12" t="s">
        <v>6805</v>
      </c>
      <c r="D579" s="11">
        <v>567.72</v>
      </c>
      <c r="E579" s="11">
        <v>129.66</v>
      </c>
      <c r="F579" s="11">
        <v>697.38</v>
      </c>
      <c r="G579" s="9">
        <v>9</v>
      </c>
      <c r="H579" s="9"/>
    </row>
    <row r="580" spans="1:8" x14ac:dyDescent="0.3">
      <c r="A580" s="1" t="s">
        <v>14</v>
      </c>
      <c r="B580" s="13" t="s">
        <v>6010</v>
      </c>
      <c r="C580" s="12"/>
      <c r="D580" s="11"/>
      <c r="E580" s="11"/>
      <c r="F580" s="11"/>
      <c r="G580" s="9">
        <v>2</v>
      </c>
      <c r="H580" s="9"/>
    </row>
    <row r="581" spans="1:8" x14ac:dyDescent="0.3">
      <c r="A581" s="1" t="s">
        <v>5682</v>
      </c>
      <c r="B581" s="13" t="s">
        <v>6826</v>
      </c>
      <c r="C581" s="12"/>
      <c r="D581" s="11"/>
      <c r="E581" s="11"/>
      <c r="F581" s="11"/>
      <c r="G581" s="9">
        <v>5</v>
      </c>
      <c r="H581" s="9"/>
    </row>
    <row r="582" spans="1:8" x14ac:dyDescent="0.3">
      <c r="A582" s="1" t="s">
        <v>2239</v>
      </c>
      <c r="B582" s="13" t="s">
        <v>1513</v>
      </c>
      <c r="C582" s="12" t="s">
        <v>6801</v>
      </c>
      <c r="D582" s="11">
        <v>41.44</v>
      </c>
      <c r="E582" s="11">
        <v>50.85</v>
      </c>
      <c r="F582" s="11">
        <v>92.29</v>
      </c>
      <c r="G582" s="9">
        <v>9</v>
      </c>
      <c r="H582" s="9"/>
    </row>
    <row r="583" spans="1:8" x14ac:dyDescent="0.3">
      <c r="A583" s="1" t="s">
        <v>2240</v>
      </c>
      <c r="B583" s="13" t="s">
        <v>1512</v>
      </c>
      <c r="C583" s="12" t="s">
        <v>6801</v>
      </c>
      <c r="D583" s="11">
        <v>175.73</v>
      </c>
      <c r="E583" s="11">
        <v>58.68</v>
      </c>
      <c r="F583" s="11">
        <v>234.41</v>
      </c>
      <c r="G583" s="9">
        <v>9</v>
      </c>
      <c r="H583" s="9"/>
    </row>
    <row r="584" spans="1:8" x14ac:dyDescent="0.3">
      <c r="A584" s="1" t="s">
        <v>2241</v>
      </c>
      <c r="B584" s="13" t="s">
        <v>4703</v>
      </c>
      <c r="C584" s="12" t="s">
        <v>6801</v>
      </c>
      <c r="D584" s="11">
        <v>66.739999999999995</v>
      </c>
      <c r="E584" s="11">
        <v>46.95</v>
      </c>
      <c r="F584" s="11">
        <v>113.69</v>
      </c>
      <c r="G584" s="9">
        <v>9</v>
      </c>
      <c r="H584" s="9"/>
    </row>
    <row r="585" spans="1:8" ht="28.8" x14ac:dyDescent="0.3">
      <c r="A585" s="1" t="s">
        <v>5780</v>
      </c>
      <c r="B585" s="13" t="s">
        <v>6362</v>
      </c>
      <c r="C585" s="12" t="s">
        <v>6801</v>
      </c>
      <c r="D585" s="11"/>
      <c r="E585" s="11">
        <v>6.02</v>
      </c>
      <c r="F585" s="11">
        <v>6.02</v>
      </c>
      <c r="G585" s="9">
        <v>9</v>
      </c>
      <c r="H585" s="9"/>
    </row>
    <row r="586" spans="1:8" ht="28.8" x14ac:dyDescent="0.3">
      <c r="A586" s="1" t="s">
        <v>5781</v>
      </c>
      <c r="B586" s="13" t="s">
        <v>6011</v>
      </c>
      <c r="C586" s="12" t="s">
        <v>6801</v>
      </c>
      <c r="D586" s="11"/>
      <c r="E586" s="11">
        <v>7.17</v>
      </c>
      <c r="F586" s="11">
        <v>7.17</v>
      </c>
      <c r="G586" s="9">
        <v>9</v>
      </c>
      <c r="H586" s="9"/>
    </row>
    <row r="587" spans="1:8" x14ac:dyDescent="0.3">
      <c r="A587" s="1" t="s">
        <v>5683</v>
      </c>
      <c r="B587" s="13" t="s">
        <v>6012</v>
      </c>
      <c r="C587" s="12"/>
      <c r="D587" s="11"/>
      <c r="E587" s="11"/>
      <c r="F587" s="11"/>
      <c r="G587" s="9">
        <v>5</v>
      </c>
      <c r="H587" s="9"/>
    </row>
    <row r="588" spans="1:8" x14ac:dyDescent="0.3">
      <c r="A588" s="1" t="s">
        <v>2242</v>
      </c>
      <c r="B588" s="13" t="s">
        <v>1511</v>
      </c>
      <c r="C588" s="12" t="s">
        <v>6801</v>
      </c>
      <c r="D588" s="11">
        <v>123.77</v>
      </c>
      <c r="E588" s="11">
        <v>54.77</v>
      </c>
      <c r="F588" s="11">
        <v>178.54</v>
      </c>
      <c r="G588" s="9">
        <v>9</v>
      </c>
      <c r="H588" s="9"/>
    </row>
    <row r="589" spans="1:8" x14ac:dyDescent="0.3">
      <c r="A589" s="1" t="s">
        <v>2243</v>
      </c>
      <c r="B589" s="13" t="s">
        <v>1510</v>
      </c>
      <c r="C589" s="12" t="s">
        <v>6801</v>
      </c>
      <c r="D589" s="11">
        <v>129.35</v>
      </c>
      <c r="E589" s="11">
        <v>54.77</v>
      </c>
      <c r="F589" s="11">
        <v>184.12</v>
      </c>
      <c r="G589" s="9">
        <v>9</v>
      </c>
      <c r="H589" s="9"/>
    </row>
    <row r="590" spans="1:8" x14ac:dyDescent="0.3">
      <c r="A590" s="1" t="s">
        <v>2244</v>
      </c>
      <c r="B590" s="13" t="s">
        <v>1509</v>
      </c>
      <c r="C590" s="12" t="s">
        <v>6801</v>
      </c>
      <c r="D590" s="11">
        <v>120.11</v>
      </c>
      <c r="E590" s="11">
        <v>97.8</v>
      </c>
      <c r="F590" s="11">
        <v>217.91</v>
      </c>
      <c r="G590" s="9">
        <v>9</v>
      </c>
      <c r="H590" s="9"/>
    </row>
    <row r="591" spans="1:8" x14ac:dyDescent="0.3">
      <c r="A591" s="1" t="s">
        <v>2245</v>
      </c>
      <c r="B591" s="13" t="s">
        <v>1508</v>
      </c>
      <c r="C591" s="12" t="s">
        <v>6801</v>
      </c>
      <c r="D591" s="11">
        <v>79.319999999999993</v>
      </c>
      <c r="E591" s="11">
        <v>52.81</v>
      </c>
      <c r="F591" s="11">
        <v>132.13</v>
      </c>
      <c r="G591" s="9">
        <v>9</v>
      </c>
      <c r="H591" s="9"/>
    </row>
    <row r="592" spans="1:8" x14ac:dyDescent="0.3">
      <c r="A592" s="1" t="s">
        <v>2246</v>
      </c>
      <c r="B592" s="13" t="s">
        <v>1507</v>
      </c>
      <c r="C592" s="12" t="s">
        <v>6801</v>
      </c>
      <c r="D592" s="11">
        <v>40.49</v>
      </c>
      <c r="E592" s="11">
        <v>43.03</v>
      </c>
      <c r="F592" s="11">
        <v>83.52</v>
      </c>
      <c r="G592" s="9">
        <v>9</v>
      </c>
      <c r="H592" s="9"/>
    </row>
    <row r="593" spans="1:8" x14ac:dyDescent="0.3">
      <c r="A593" s="1" t="s">
        <v>2247</v>
      </c>
      <c r="B593" s="13" t="s">
        <v>6013</v>
      </c>
      <c r="C593" s="12" t="s">
        <v>6801</v>
      </c>
      <c r="D593" s="11">
        <v>86.79</v>
      </c>
      <c r="E593" s="11">
        <v>85.61</v>
      </c>
      <c r="F593" s="11">
        <v>172.4</v>
      </c>
      <c r="G593" s="9">
        <v>9</v>
      </c>
      <c r="H593" s="9"/>
    </row>
    <row r="594" spans="1:8" ht="28.8" x14ac:dyDescent="0.3">
      <c r="A594" s="1" t="s">
        <v>4899</v>
      </c>
      <c r="B594" s="13" t="s">
        <v>4900</v>
      </c>
      <c r="C594" s="12" t="s">
        <v>6801</v>
      </c>
      <c r="D594" s="11">
        <v>100.46</v>
      </c>
      <c r="E594" s="11">
        <v>33.67</v>
      </c>
      <c r="F594" s="11">
        <v>134.13</v>
      </c>
      <c r="G594" s="9">
        <v>9</v>
      </c>
      <c r="H594" s="9"/>
    </row>
    <row r="595" spans="1:8" ht="28.8" x14ac:dyDescent="0.3">
      <c r="A595" s="1" t="s">
        <v>4901</v>
      </c>
      <c r="B595" s="13" t="s">
        <v>4902</v>
      </c>
      <c r="C595" s="12" t="s">
        <v>6801</v>
      </c>
      <c r="D595" s="11">
        <v>100.46</v>
      </c>
      <c r="E595" s="11">
        <v>60.06</v>
      </c>
      <c r="F595" s="11">
        <v>160.52000000000001</v>
      </c>
      <c r="G595" s="9">
        <v>9</v>
      </c>
      <c r="H595" s="9"/>
    </row>
    <row r="596" spans="1:8" ht="28.8" x14ac:dyDescent="0.3">
      <c r="A596" s="1" t="s">
        <v>4903</v>
      </c>
      <c r="B596" s="13" t="s">
        <v>4904</v>
      </c>
      <c r="C596" s="12" t="s">
        <v>6801</v>
      </c>
      <c r="D596" s="11">
        <v>65.58</v>
      </c>
      <c r="E596" s="11">
        <v>103.09</v>
      </c>
      <c r="F596" s="11">
        <v>168.67</v>
      </c>
      <c r="G596" s="9">
        <v>9</v>
      </c>
      <c r="H596" s="9"/>
    </row>
    <row r="597" spans="1:8" x14ac:dyDescent="0.3">
      <c r="A597" s="1" t="s">
        <v>5684</v>
      </c>
      <c r="B597" s="13" t="s">
        <v>7160</v>
      </c>
      <c r="C597" s="12"/>
      <c r="D597" s="11"/>
      <c r="E597" s="11"/>
      <c r="F597" s="11"/>
      <c r="G597" s="9">
        <v>5</v>
      </c>
      <c r="H597" s="9"/>
    </row>
    <row r="598" spans="1:8" x14ac:dyDescent="0.3">
      <c r="A598" s="1" t="s">
        <v>2248</v>
      </c>
      <c r="B598" s="13" t="s">
        <v>1506</v>
      </c>
      <c r="C598" s="12" t="s">
        <v>6804</v>
      </c>
      <c r="D598" s="11">
        <v>98.1</v>
      </c>
      <c r="E598" s="11">
        <v>9.2899999999999991</v>
      </c>
      <c r="F598" s="11">
        <v>107.39</v>
      </c>
      <c r="G598" s="9">
        <v>9</v>
      </c>
      <c r="H598" s="9"/>
    </row>
    <row r="599" spans="1:8" x14ac:dyDescent="0.3">
      <c r="A599" s="1" t="s">
        <v>2249</v>
      </c>
      <c r="B599" s="13" t="s">
        <v>1505</v>
      </c>
      <c r="C599" s="12" t="s">
        <v>6804</v>
      </c>
      <c r="D599" s="11">
        <v>156.43</v>
      </c>
      <c r="E599" s="11">
        <v>9.2899999999999991</v>
      </c>
      <c r="F599" s="11">
        <v>165.72</v>
      </c>
      <c r="G599" s="9">
        <v>9</v>
      </c>
      <c r="H599" s="9"/>
    </row>
    <row r="600" spans="1:8" x14ac:dyDescent="0.3">
      <c r="A600" s="1" t="s">
        <v>2250</v>
      </c>
      <c r="B600" s="13" t="s">
        <v>1504</v>
      </c>
      <c r="C600" s="12" t="s">
        <v>6804</v>
      </c>
      <c r="D600" s="11">
        <v>188.12</v>
      </c>
      <c r="E600" s="11">
        <v>9.2899999999999991</v>
      </c>
      <c r="F600" s="11">
        <v>197.41</v>
      </c>
      <c r="G600" s="9">
        <v>9</v>
      </c>
      <c r="H600" s="9"/>
    </row>
    <row r="601" spans="1:8" x14ac:dyDescent="0.3">
      <c r="A601" s="1" t="s">
        <v>2251</v>
      </c>
      <c r="B601" s="13" t="s">
        <v>1503</v>
      </c>
      <c r="C601" s="12" t="s">
        <v>6804</v>
      </c>
      <c r="D601" s="11">
        <v>220.19</v>
      </c>
      <c r="E601" s="11">
        <v>9.2899999999999991</v>
      </c>
      <c r="F601" s="11">
        <v>229.48</v>
      </c>
      <c r="G601" s="9">
        <v>9</v>
      </c>
      <c r="H601" s="9"/>
    </row>
    <row r="602" spans="1:8" x14ac:dyDescent="0.3">
      <c r="A602" s="1" t="s">
        <v>2252</v>
      </c>
      <c r="B602" s="13" t="s">
        <v>1502</v>
      </c>
      <c r="C602" s="12" t="s">
        <v>6804</v>
      </c>
      <c r="D602" s="11">
        <v>244.98</v>
      </c>
      <c r="E602" s="11">
        <v>9.2899999999999991</v>
      </c>
      <c r="F602" s="11">
        <v>254.27</v>
      </c>
      <c r="G602" s="9">
        <v>9</v>
      </c>
      <c r="H602" s="9"/>
    </row>
    <row r="603" spans="1:8" x14ac:dyDescent="0.3">
      <c r="A603" s="1" t="s">
        <v>7940</v>
      </c>
      <c r="B603" s="13" t="s">
        <v>7941</v>
      </c>
      <c r="C603" s="12" t="s">
        <v>6804</v>
      </c>
      <c r="D603" s="11">
        <v>219.18</v>
      </c>
      <c r="E603" s="11">
        <v>9.2899999999999991</v>
      </c>
      <c r="F603" s="11">
        <v>228.47</v>
      </c>
      <c r="G603" s="9">
        <v>9</v>
      </c>
      <c r="H603" s="9"/>
    </row>
    <row r="604" spans="1:8" x14ac:dyDescent="0.3">
      <c r="A604" s="1" t="s">
        <v>5685</v>
      </c>
      <c r="B604" s="13" t="s">
        <v>6014</v>
      </c>
      <c r="C604" s="12"/>
      <c r="D604" s="11"/>
      <c r="E604" s="11"/>
      <c r="F604" s="11"/>
      <c r="G604" s="9">
        <v>5</v>
      </c>
      <c r="H604" s="9"/>
    </row>
    <row r="605" spans="1:8" ht="28.8" x14ac:dyDescent="0.3">
      <c r="A605" s="1" t="s">
        <v>2253</v>
      </c>
      <c r="B605" s="13" t="s">
        <v>7320</v>
      </c>
      <c r="C605" s="12" t="s">
        <v>6805</v>
      </c>
      <c r="D605" s="11">
        <v>400.34</v>
      </c>
      <c r="E605" s="11">
        <v>68.47</v>
      </c>
      <c r="F605" s="11">
        <v>468.81</v>
      </c>
      <c r="G605" s="9">
        <v>9</v>
      </c>
      <c r="H605" s="9"/>
    </row>
    <row r="606" spans="1:8" x14ac:dyDescent="0.3">
      <c r="A606" s="1" t="s">
        <v>13</v>
      </c>
      <c r="B606" s="13" t="s">
        <v>6015</v>
      </c>
      <c r="C606" s="12"/>
      <c r="D606" s="11"/>
      <c r="E606" s="11"/>
      <c r="F606" s="11"/>
      <c r="G606" s="9">
        <v>2</v>
      </c>
      <c r="H606" s="9"/>
    </row>
    <row r="607" spans="1:8" x14ac:dyDescent="0.3">
      <c r="A607" s="1" t="s">
        <v>5686</v>
      </c>
      <c r="B607" s="13" t="s">
        <v>6016</v>
      </c>
      <c r="C607" s="12"/>
      <c r="D607" s="11"/>
      <c r="E607" s="11"/>
      <c r="F607" s="11"/>
      <c r="G607" s="9">
        <v>5</v>
      </c>
      <c r="H607" s="9"/>
    </row>
    <row r="608" spans="1:8" x14ac:dyDescent="0.3">
      <c r="A608" s="1" t="s">
        <v>2254</v>
      </c>
      <c r="B608" s="13" t="s">
        <v>1501</v>
      </c>
      <c r="C608" s="12" t="s">
        <v>6814</v>
      </c>
      <c r="D608" s="11">
        <v>8.77</v>
      </c>
      <c r="E608" s="11">
        <v>2.27</v>
      </c>
      <c r="F608" s="11">
        <v>11.04</v>
      </c>
      <c r="G608" s="9">
        <v>9</v>
      </c>
      <c r="H608" s="9"/>
    </row>
    <row r="609" spans="1:8" x14ac:dyDescent="0.3">
      <c r="A609" s="1" t="s">
        <v>2255</v>
      </c>
      <c r="B609" s="13" t="s">
        <v>6017</v>
      </c>
      <c r="C609" s="12" t="s">
        <v>6814</v>
      </c>
      <c r="D609" s="11">
        <v>7.84</v>
      </c>
      <c r="E609" s="11">
        <v>2.27</v>
      </c>
      <c r="F609" s="11">
        <v>10.11</v>
      </c>
      <c r="G609" s="9">
        <v>9</v>
      </c>
      <c r="H609" s="9"/>
    </row>
    <row r="610" spans="1:8" x14ac:dyDescent="0.3">
      <c r="A610" s="1" t="s">
        <v>2256</v>
      </c>
      <c r="B610" s="13" t="s">
        <v>6018</v>
      </c>
      <c r="C610" s="12" t="s">
        <v>6814</v>
      </c>
      <c r="D610" s="11">
        <v>8.09</v>
      </c>
      <c r="E610" s="11">
        <v>2.27</v>
      </c>
      <c r="F610" s="11">
        <v>10.36</v>
      </c>
      <c r="G610" s="9">
        <v>9</v>
      </c>
      <c r="H610" s="9"/>
    </row>
    <row r="611" spans="1:8" x14ac:dyDescent="0.3">
      <c r="A611" s="1" t="s">
        <v>5687</v>
      </c>
      <c r="B611" s="13" t="s">
        <v>6019</v>
      </c>
      <c r="C611" s="12"/>
      <c r="D611" s="11"/>
      <c r="E611" s="11"/>
      <c r="F611" s="11"/>
      <c r="G611" s="9">
        <v>5</v>
      </c>
      <c r="H611" s="9"/>
    </row>
    <row r="612" spans="1:8" x14ac:dyDescent="0.3">
      <c r="A612" s="1" t="s">
        <v>2257</v>
      </c>
      <c r="B612" s="13" t="s">
        <v>1500</v>
      </c>
      <c r="C612" s="12" t="s">
        <v>6814</v>
      </c>
      <c r="D612" s="11">
        <v>9.34</v>
      </c>
      <c r="E612" s="11">
        <v>1.1399999999999999</v>
      </c>
      <c r="F612" s="11">
        <v>10.48</v>
      </c>
      <c r="G612" s="9">
        <v>9</v>
      </c>
      <c r="H612" s="9"/>
    </row>
    <row r="613" spans="1:8" x14ac:dyDescent="0.3">
      <c r="A613" s="1" t="s">
        <v>8329</v>
      </c>
      <c r="B613" s="13" t="s">
        <v>8330</v>
      </c>
      <c r="C613" s="12"/>
      <c r="D613" s="11"/>
      <c r="E613" s="11"/>
      <c r="F613" s="11"/>
      <c r="G613" s="9">
        <v>5</v>
      </c>
      <c r="H613" s="9"/>
    </row>
    <row r="614" spans="1:8" ht="28.8" x14ac:dyDescent="0.3">
      <c r="A614" s="1" t="s">
        <v>8331</v>
      </c>
      <c r="B614" s="13" t="s">
        <v>8332</v>
      </c>
      <c r="C614" s="12" t="s">
        <v>6814</v>
      </c>
      <c r="D614" s="11">
        <v>47.49</v>
      </c>
      <c r="E614" s="11">
        <v>11.4</v>
      </c>
      <c r="F614" s="11">
        <v>58.89</v>
      </c>
      <c r="G614" s="9">
        <v>9</v>
      </c>
      <c r="H614" s="9"/>
    </row>
    <row r="615" spans="1:8" x14ac:dyDescent="0.3">
      <c r="A615" s="1" t="s">
        <v>12</v>
      </c>
      <c r="B615" s="13" t="s">
        <v>6020</v>
      </c>
      <c r="C615" s="12"/>
      <c r="D615" s="11"/>
      <c r="E615" s="11"/>
      <c r="F615" s="11"/>
      <c r="G615" s="9">
        <v>2</v>
      </c>
      <c r="H615" s="9"/>
    </row>
    <row r="616" spans="1:8" x14ac:dyDescent="0.3">
      <c r="A616" s="1" t="s">
        <v>5688</v>
      </c>
      <c r="B616" s="13" t="s">
        <v>6021</v>
      </c>
      <c r="C616" s="12"/>
      <c r="D616" s="11"/>
      <c r="E616" s="11"/>
      <c r="F616" s="11"/>
      <c r="G616" s="9">
        <v>5</v>
      </c>
      <c r="H616" s="9"/>
    </row>
    <row r="617" spans="1:8" x14ac:dyDescent="0.3">
      <c r="A617" s="1" t="s">
        <v>2258</v>
      </c>
      <c r="B617" s="13" t="s">
        <v>6469</v>
      </c>
      <c r="C617" s="12" t="s">
        <v>6805</v>
      </c>
      <c r="D617" s="11">
        <v>453.25</v>
      </c>
      <c r="E617" s="11"/>
      <c r="F617" s="11">
        <v>453.25</v>
      </c>
      <c r="G617" s="9">
        <v>9</v>
      </c>
      <c r="H617" s="9"/>
    </row>
    <row r="618" spans="1:8" x14ac:dyDescent="0.3">
      <c r="A618" s="1" t="s">
        <v>2259</v>
      </c>
      <c r="B618" s="13" t="s">
        <v>6470</v>
      </c>
      <c r="C618" s="12" t="s">
        <v>6805</v>
      </c>
      <c r="D618" s="11">
        <v>475.24</v>
      </c>
      <c r="E618" s="11"/>
      <c r="F618" s="11">
        <v>475.24</v>
      </c>
      <c r="G618" s="9">
        <v>9</v>
      </c>
      <c r="H618" s="9"/>
    </row>
    <row r="619" spans="1:8" x14ac:dyDescent="0.3">
      <c r="A619" s="1" t="s">
        <v>2260</v>
      </c>
      <c r="B619" s="13" t="s">
        <v>6471</v>
      </c>
      <c r="C619" s="12" t="s">
        <v>6805</v>
      </c>
      <c r="D619" s="11">
        <v>498.29</v>
      </c>
      <c r="E619" s="11"/>
      <c r="F619" s="11">
        <v>498.29</v>
      </c>
      <c r="G619" s="9">
        <v>9</v>
      </c>
      <c r="H619" s="9"/>
    </row>
    <row r="620" spans="1:8" x14ac:dyDescent="0.3">
      <c r="A620" s="1" t="s">
        <v>2261</v>
      </c>
      <c r="B620" s="13" t="s">
        <v>6472</v>
      </c>
      <c r="C620" s="12" t="s">
        <v>6805</v>
      </c>
      <c r="D620" s="11">
        <v>522.45000000000005</v>
      </c>
      <c r="E620" s="11"/>
      <c r="F620" s="11">
        <v>522.45000000000005</v>
      </c>
      <c r="G620" s="9">
        <v>9</v>
      </c>
      <c r="H620" s="9"/>
    </row>
    <row r="621" spans="1:8" x14ac:dyDescent="0.3">
      <c r="A621" s="1" t="s">
        <v>2262</v>
      </c>
      <c r="B621" s="13" t="s">
        <v>6473</v>
      </c>
      <c r="C621" s="12" t="s">
        <v>6805</v>
      </c>
      <c r="D621" s="11">
        <v>547.79</v>
      </c>
      <c r="E621" s="11"/>
      <c r="F621" s="11">
        <v>547.79</v>
      </c>
      <c r="G621" s="9">
        <v>9</v>
      </c>
      <c r="H621" s="9"/>
    </row>
    <row r="622" spans="1:8" x14ac:dyDescent="0.3">
      <c r="A622" s="1" t="s">
        <v>2263</v>
      </c>
      <c r="B622" s="13" t="s">
        <v>6474</v>
      </c>
      <c r="C622" s="12" t="s">
        <v>6805</v>
      </c>
      <c r="D622" s="11">
        <v>512.87</v>
      </c>
      <c r="E622" s="11"/>
      <c r="F622" s="11">
        <v>512.87</v>
      </c>
      <c r="G622" s="9">
        <v>9</v>
      </c>
      <c r="H622" s="9"/>
    </row>
    <row r="623" spans="1:8" x14ac:dyDescent="0.3">
      <c r="A623" s="1" t="s">
        <v>2264</v>
      </c>
      <c r="B623" s="13" t="s">
        <v>6475</v>
      </c>
      <c r="C623" s="12" t="s">
        <v>6805</v>
      </c>
      <c r="D623" s="11">
        <v>534</v>
      </c>
      <c r="E623" s="11"/>
      <c r="F623" s="11">
        <v>534</v>
      </c>
      <c r="G623" s="9">
        <v>9</v>
      </c>
      <c r="H623" s="9"/>
    </row>
    <row r="624" spans="1:8" x14ac:dyDescent="0.3">
      <c r="A624" s="1" t="s">
        <v>2265</v>
      </c>
      <c r="B624" s="13" t="s">
        <v>6476</v>
      </c>
      <c r="C624" s="12" t="s">
        <v>6805</v>
      </c>
      <c r="D624" s="11">
        <v>556.92999999999995</v>
      </c>
      <c r="E624" s="11"/>
      <c r="F624" s="11">
        <v>556.92999999999995</v>
      </c>
      <c r="G624" s="9">
        <v>9</v>
      </c>
      <c r="H624" s="9"/>
    </row>
    <row r="625" spans="1:8" x14ac:dyDescent="0.3">
      <c r="A625" s="1" t="s">
        <v>2266</v>
      </c>
      <c r="B625" s="13" t="s">
        <v>6477</v>
      </c>
      <c r="C625" s="12" t="s">
        <v>6805</v>
      </c>
      <c r="D625" s="11">
        <v>580.96</v>
      </c>
      <c r="E625" s="11"/>
      <c r="F625" s="11">
        <v>580.96</v>
      </c>
      <c r="G625" s="9">
        <v>9</v>
      </c>
      <c r="H625" s="9"/>
    </row>
    <row r="626" spans="1:8" x14ac:dyDescent="0.3">
      <c r="A626" s="1" t="s">
        <v>2267</v>
      </c>
      <c r="B626" s="13" t="s">
        <v>6478</v>
      </c>
      <c r="C626" s="12" t="s">
        <v>6805</v>
      </c>
      <c r="D626" s="11">
        <v>607.04999999999995</v>
      </c>
      <c r="E626" s="11"/>
      <c r="F626" s="11">
        <v>607.04999999999995</v>
      </c>
      <c r="G626" s="9">
        <v>9</v>
      </c>
      <c r="H626" s="9"/>
    </row>
    <row r="627" spans="1:8" ht="28.8" x14ac:dyDescent="0.3">
      <c r="A627" s="1" t="s">
        <v>7161</v>
      </c>
      <c r="B627" s="13" t="s">
        <v>7162</v>
      </c>
      <c r="C627" s="12" t="s">
        <v>6805</v>
      </c>
      <c r="D627" s="11">
        <v>582.41999999999996</v>
      </c>
      <c r="E627" s="11"/>
      <c r="F627" s="11">
        <v>582.41999999999996</v>
      </c>
      <c r="G627" s="9">
        <v>9</v>
      </c>
      <c r="H627" s="9"/>
    </row>
    <row r="628" spans="1:8" x14ac:dyDescent="0.3">
      <c r="A628" s="1" t="s">
        <v>8333</v>
      </c>
      <c r="B628" s="13" t="s">
        <v>8334</v>
      </c>
      <c r="C628" s="12" t="s">
        <v>6805</v>
      </c>
      <c r="D628" s="11">
        <v>502.96</v>
      </c>
      <c r="E628" s="11"/>
      <c r="F628" s="11">
        <v>502.96</v>
      </c>
      <c r="G628" s="9">
        <v>9</v>
      </c>
      <c r="H628" s="9"/>
    </row>
    <row r="629" spans="1:8" x14ac:dyDescent="0.3">
      <c r="A629" s="1" t="s">
        <v>2268</v>
      </c>
      <c r="B629" s="13" t="s">
        <v>6479</v>
      </c>
      <c r="C629" s="12" t="s">
        <v>6805</v>
      </c>
      <c r="D629" s="11">
        <v>555.32000000000005</v>
      </c>
      <c r="E629" s="11"/>
      <c r="F629" s="11">
        <v>555.32000000000005</v>
      </c>
      <c r="G629" s="9">
        <v>9</v>
      </c>
      <c r="H629" s="9"/>
    </row>
    <row r="630" spans="1:8" x14ac:dyDescent="0.3">
      <c r="A630" s="1" t="s">
        <v>5689</v>
      </c>
      <c r="B630" s="13" t="s">
        <v>7163</v>
      </c>
      <c r="C630" s="12"/>
      <c r="D630" s="11"/>
      <c r="E630" s="11"/>
      <c r="F630" s="11"/>
      <c r="G630" s="9">
        <v>5</v>
      </c>
      <c r="H630" s="9"/>
    </row>
    <row r="631" spans="1:8" x14ac:dyDescent="0.3">
      <c r="A631" s="1" t="s">
        <v>2269</v>
      </c>
      <c r="B631" s="13" t="s">
        <v>1499</v>
      </c>
      <c r="C631" s="12" t="s">
        <v>6805</v>
      </c>
      <c r="D631" s="11">
        <v>496.65</v>
      </c>
      <c r="E631" s="11"/>
      <c r="F631" s="11">
        <v>496.65</v>
      </c>
      <c r="G631" s="9">
        <v>9</v>
      </c>
      <c r="H631" s="9"/>
    </row>
    <row r="632" spans="1:8" x14ac:dyDescent="0.3">
      <c r="A632" s="1" t="s">
        <v>2270</v>
      </c>
      <c r="B632" s="13" t="s">
        <v>1498</v>
      </c>
      <c r="C632" s="12" t="s">
        <v>6805</v>
      </c>
      <c r="D632" s="11">
        <v>516.6</v>
      </c>
      <c r="E632" s="11"/>
      <c r="F632" s="11">
        <v>516.6</v>
      </c>
      <c r="G632" s="9">
        <v>9</v>
      </c>
      <c r="H632" s="9"/>
    </row>
    <row r="633" spans="1:8" x14ac:dyDescent="0.3">
      <c r="A633" s="1" t="s">
        <v>2271</v>
      </c>
      <c r="B633" s="13" t="s">
        <v>1497</v>
      </c>
      <c r="C633" s="12" t="s">
        <v>6805</v>
      </c>
      <c r="D633" s="11">
        <v>538.6</v>
      </c>
      <c r="E633" s="11"/>
      <c r="F633" s="11">
        <v>538.6</v>
      </c>
      <c r="G633" s="9">
        <v>9</v>
      </c>
      <c r="H633" s="9"/>
    </row>
    <row r="634" spans="1:8" ht="28.8" x14ac:dyDescent="0.3">
      <c r="A634" s="1" t="s">
        <v>5690</v>
      </c>
      <c r="B634" s="13" t="s">
        <v>6022</v>
      </c>
      <c r="C634" s="12"/>
      <c r="D634" s="11"/>
      <c r="E634" s="11"/>
      <c r="F634" s="11"/>
      <c r="G634" s="9">
        <v>5</v>
      </c>
      <c r="H634" s="9"/>
    </row>
    <row r="635" spans="1:8" x14ac:dyDescent="0.3">
      <c r="A635" s="1" t="s">
        <v>2272</v>
      </c>
      <c r="B635" s="13" t="s">
        <v>6480</v>
      </c>
      <c r="C635" s="12" t="s">
        <v>6805</v>
      </c>
      <c r="D635" s="11">
        <v>385.64</v>
      </c>
      <c r="E635" s="11">
        <v>105.84</v>
      </c>
      <c r="F635" s="11">
        <v>491.48</v>
      </c>
      <c r="G635" s="9">
        <v>9</v>
      </c>
      <c r="H635" s="9"/>
    </row>
    <row r="636" spans="1:8" ht="28.8" x14ac:dyDescent="0.3">
      <c r="A636" s="1" t="s">
        <v>5691</v>
      </c>
      <c r="B636" s="13" t="s">
        <v>7164</v>
      </c>
      <c r="C636" s="12"/>
      <c r="D636" s="11"/>
      <c r="E636" s="11"/>
      <c r="F636" s="11"/>
      <c r="G636" s="9">
        <v>5</v>
      </c>
      <c r="H636" s="9"/>
    </row>
    <row r="637" spans="1:8" ht="28.8" x14ac:dyDescent="0.3">
      <c r="A637" s="1" t="s">
        <v>2273</v>
      </c>
      <c r="B637" s="13" t="s">
        <v>1496</v>
      </c>
      <c r="C637" s="12" t="s">
        <v>6805</v>
      </c>
      <c r="D637" s="11">
        <v>317.13</v>
      </c>
      <c r="E637" s="11">
        <v>44.1</v>
      </c>
      <c r="F637" s="11">
        <v>361.23</v>
      </c>
      <c r="G637" s="9">
        <v>9</v>
      </c>
      <c r="H637" s="9"/>
    </row>
    <row r="638" spans="1:8" ht="28.8" x14ac:dyDescent="0.3">
      <c r="A638" s="1" t="s">
        <v>2274</v>
      </c>
      <c r="B638" s="13" t="s">
        <v>1495</v>
      </c>
      <c r="C638" s="12" t="s">
        <v>6805</v>
      </c>
      <c r="D638" s="11">
        <v>347.13</v>
      </c>
      <c r="E638" s="11">
        <v>44.1</v>
      </c>
      <c r="F638" s="11">
        <v>391.23</v>
      </c>
      <c r="G638" s="9">
        <v>9</v>
      </c>
      <c r="H638" s="9"/>
    </row>
    <row r="639" spans="1:8" ht="28.8" x14ac:dyDescent="0.3">
      <c r="A639" s="1" t="s">
        <v>2275</v>
      </c>
      <c r="B639" s="13" t="s">
        <v>1494</v>
      </c>
      <c r="C639" s="12" t="s">
        <v>6805</v>
      </c>
      <c r="D639" s="11">
        <v>410.83</v>
      </c>
      <c r="E639" s="11">
        <v>44.1</v>
      </c>
      <c r="F639" s="11">
        <v>454.93</v>
      </c>
      <c r="G639" s="9">
        <v>9</v>
      </c>
      <c r="H639" s="9"/>
    </row>
    <row r="640" spans="1:8" x14ac:dyDescent="0.3">
      <c r="A640" s="1" t="s">
        <v>5692</v>
      </c>
      <c r="B640" s="13" t="s">
        <v>6023</v>
      </c>
      <c r="C640" s="12"/>
      <c r="D640" s="11"/>
      <c r="E640" s="11"/>
      <c r="F640" s="11"/>
      <c r="G640" s="9">
        <v>5</v>
      </c>
      <c r="H640" s="9"/>
    </row>
    <row r="641" spans="1:8" x14ac:dyDescent="0.3">
      <c r="A641" s="1" t="s">
        <v>2276</v>
      </c>
      <c r="B641" s="13" t="s">
        <v>1493</v>
      </c>
      <c r="C641" s="12" t="s">
        <v>6805</v>
      </c>
      <c r="D641" s="11">
        <v>74.69</v>
      </c>
      <c r="E641" s="11">
        <v>44.1</v>
      </c>
      <c r="F641" s="11">
        <v>118.79</v>
      </c>
      <c r="G641" s="9">
        <v>9</v>
      </c>
      <c r="H641" s="9"/>
    </row>
    <row r="642" spans="1:8" x14ac:dyDescent="0.3">
      <c r="A642" s="1" t="s">
        <v>2277</v>
      </c>
      <c r="B642" s="13" t="s">
        <v>1492</v>
      </c>
      <c r="C642" s="12" t="s">
        <v>6805</v>
      </c>
      <c r="D642" s="11">
        <v>3665.69</v>
      </c>
      <c r="E642" s="11">
        <v>49.47</v>
      </c>
      <c r="F642" s="11">
        <v>3715.16</v>
      </c>
      <c r="G642" s="9">
        <v>9</v>
      </c>
      <c r="H642" s="9"/>
    </row>
    <row r="643" spans="1:8" x14ac:dyDescent="0.3">
      <c r="A643" s="1" t="s">
        <v>2278</v>
      </c>
      <c r="B643" s="13" t="s">
        <v>1491</v>
      </c>
      <c r="C643" s="12" t="s">
        <v>6805</v>
      </c>
      <c r="D643" s="11">
        <v>354.96</v>
      </c>
      <c r="E643" s="11">
        <v>49.47</v>
      </c>
      <c r="F643" s="11">
        <v>404.43</v>
      </c>
      <c r="G643" s="9">
        <v>9</v>
      </c>
      <c r="H643" s="9"/>
    </row>
    <row r="644" spans="1:8" ht="28.8" x14ac:dyDescent="0.3">
      <c r="A644" s="1" t="s">
        <v>2279</v>
      </c>
      <c r="B644" s="13" t="s">
        <v>7321</v>
      </c>
      <c r="C644" s="12" t="s">
        <v>6805</v>
      </c>
      <c r="D644" s="11">
        <v>367.84</v>
      </c>
      <c r="E644" s="11">
        <v>325.2</v>
      </c>
      <c r="F644" s="11">
        <v>693.04</v>
      </c>
      <c r="G644" s="9">
        <v>9</v>
      </c>
      <c r="H644" s="9"/>
    </row>
    <row r="645" spans="1:8" x14ac:dyDescent="0.3">
      <c r="A645" s="1" t="s">
        <v>2280</v>
      </c>
      <c r="B645" s="13" t="s">
        <v>1490</v>
      </c>
      <c r="C645" s="12" t="s">
        <v>6805</v>
      </c>
      <c r="D645" s="11">
        <v>2304.88</v>
      </c>
      <c r="E645" s="11">
        <v>595.20000000000005</v>
      </c>
      <c r="F645" s="11">
        <v>2900.08</v>
      </c>
      <c r="G645" s="9">
        <v>9</v>
      </c>
      <c r="H645" s="9"/>
    </row>
    <row r="646" spans="1:8" x14ac:dyDescent="0.3">
      <c r="A646" s="1" t="s">
        <v>7165</v>
      </c>
      <c r="B646" s="13" t="s">
        <v>7166</v>
      </c>
      <c r="C646" s="12"/>
      <c r="D646" s="11"/>
      <c r="E646" s="11"/>
      <c r="F646" s="11"/>
      <c r="G646" s="9">
        <v>5</v>
      </c>
      <c r="H646" s="9"/>
    </row>
    <row r="647" spans="1:8" ht="28.8" x14ac:dyDescent="0.3">
      <c r="A647" s="1" t="s">
        <v>7167</v>
      </c>
      <c r="B647" s="13" t="s">
        <v>7322</v>
      </c>
      <c r="C647" s="12" t="s">
        <v>6805</v>
      </c>
      <c r="D647" s="11">
        <v>495.63</v>
      </c>
      <c r="E647" s="11">
        <v>44.1</v>
      </c>
      <c r="F647" s="11">
        <v>539.73</v>
      </c>
      <c r="G647" s="9">
        <v>9</v>
      </c>
      <c r="H647" s="9"/>
    </row>
    <row r="648" spans="1:8" x14ac:dyDescent="0.3">
      <c r="A648" s="1" t="s">
        <v>5693</v>
      </c>
      <c r="B648" s="13" t="s">
        <v>7168</v>
      </c>
      <c r="C648" s="12"/>
      <c r="D648" s="11"/>
      <c r="E648" s="11"/>
      <c r="F648" s="11"/>
      <c r="G648" s="9">
        <v>5</v>
      </c>
      <c r="H648" s="9"/>
    </row>
    <row r="649" spans="1:8" ht="28.8" x14ac:dyDescent="0.3">
      <c r="A649" s="1" t="s">
        <v>2281</v>
      </c>
      <c r="B649" s="13" t="s">
        <v>1489</v>
      </c>
      <c r="C649" s="12" t="s">
        <v>6805</v>
      </c>
      <c r="D649" s="11"/>
      <c r="E649" s="11">
        <v>74.400000000000006</v>
      </c>
      <c r="F649" s="11">
        <v>74.400000000000006</v>
      </c>
      <c r="G649" s="9">
        <v>9</v>
      </c>
      <c r="H649" s="9"/>
    </row>
    <row r="650" spans="1:8" x14ac:dyDescent="0.3">
      <c r="A650" s="1" t="s">
        <v>2282</v>
      </c>
      <c r="B650" s="13" t="s">
        <v>1488</v>
      </c>
      <c r="C650" s="12" t="s">
        <v>6805</v>
      </c>
      <c r="D650" s="11"/>
      <c r="E650" s="11">
        <v>148.80000000000001</v>
      </c>
      <c r="F650" s="11">
        <v>148.80000000000001</v>
      </c>
      <c r="G650" s="9">
        <v>9</v>
      </c>
      <c r="H650" s="9"/>
    </row>
    <row r="651" spans="1:8" x14ac:dyDescent="0.3">
      <c r="A651" s="1" t="s">
        <v>2283</v>
      </c>
      <c r="B651" s="13" t="s">
        <v>1487</v>
      </c>
      <c r="C651" s="12" t="s">
        <v>6805</v>
      </c>
      <c r="D651" s="11"/>
      <c r="E651" s="11">
        <v>102.78</v>
      </c>
      <c r="F651" s="11">
        <v>102.78</v>
      </c>
      <c r="G651" s="9">
        <v>9</v>
      </c>
      <c r="H651" s="9"/>
    </row>
    <row r="652" spans="1:8" ht="28.8" x14ac:dyDescent="0.3">
      <c r="A652" s="1" t="s">
        <v>2284</v>
      </c>
      <c r="B652" s="13" t="s">
        <v>1486</v>
      </c>
      <c r="C652" s="12" t="s">
        <v>6805</v>
      </c>
      <c r="D652" s="11">
        <v>59.47</v>
      </c>
      <c r="E652" s="11">
        <v>56.76</v>
      </c>
      <c r="F652" s="11">
        <v>116.23</v>
      </c>
      <c r="G652" s="9">
        <v>9</v>
      </c>
      <c r="H652" s="9"/>
    </row>
    <row r="653" spans="1:8" x14ac:dyDescent="0.3">
      <c r="A653" s="1" t="s">
        <v>2285</v>
      </c>
      <c r="B653" s="13" t="s">
        <v>1485</v>
      </c>
      <c r="C653" s="12" t="s">
        <v>6801</v>
      </c>
      <c r="D653" s="11">
        <v>16.48</v>
      </c>
      <c r="E653" s="11"/>
      <c r="F653" s="11">
        <v>16.48</v>
      </c>
      <c r="G653" s="9">
        <v>9</v>
      </c>
      <c r="H653" s="9"/>
    </row>
    <row r="654" spans="1:8" x14ac:dyDescent="0.3">
      <c r="A654" s="1" t="s">
        <v>5694</v>
      </c>
      <c r="B654" s="13" t="s">
        <v>6024</v>
      </c>
      <c r="C654" s="12"/>
      <c r="D654" s="11"/>
      <c r="E654" s="11"/>
      <c r="F654" s="11"/>
      <c r="G654" s="9">
        <v>5</v>
      </c>
      <c r="H654" s="9"/>
    </row>
    <row r="655" spans="1:8" x14ac:dyDescent="0.3">
      <c r="A655" s="1" t="s">
        <v>2286</v>
      </c>
      <c r="B655" s="13" t="s">
        <v>1484</v>
      </c>
      <c r="C655" s="12" t="s">
        <v>6805</v>
      </c>
      <c r="D655" s="11">
        <v>181.09</v>
      </c>
      <c r="E655" s="11">
        <v>61.74</v>
      </c>
      <c r="F655" s="11">
        <v>242.83</v>
      </c>
      <c r="G655" s="9">
        <v>9</v>
      </c>
      <c r="H655" s="9"/>
    </row>
    <row r="656" spans="1:8" x14ac:dyDescent="0.3">
      <c r="A656" s="1" t="s">
        <v>2287</v>
      </c>
      <c r="B656" s="13" t="s">
        <v>1483</v>
      </c>
      <c r="C656" s="12" t="s">
        <v>6805</v>
      </c>
      <c r="D656" s="11">
        <v>165.32</v>
      </c>
      <c r="E656" s="11">
        <v>26.46</v>
      </c>
      <c r="F656" s="11">
        <v>191.78</v>
      </c>
      <c r="G656" s="9">
        <v>9</v>
      </c>
      <c r="H656" s="9"/>
    </row>
    <row r="657" spans="1:8" x14ac:dyDescent="0.3">
      <c r="A657" s="1" t="s">
        <v>2288</v>
      </c>
      <c r="B657" s="13" t="s">
        <v>8335</v>
      </c>
      <c r="C657" s="12" t="s">
        <v>6801</v>
      </c>
      <c r="D657" s="11">
        <v>3.7</v>
      </c>
      <c r="E657" s="11">
        <v>0.53</v>
      </c>
      <c r="F657" s="11">
        <v>4.2300000000000004</v>
      </c>
      <c r="G657" s="9">
        <v>9</v>
      </c>
      <c r="H657" s="9"/>
    </row>
    <row r="658" spans="1:8" ht="28.8" x14ac:dyDescent="0.3">
      <c r="A658" s="1" t="s">
        <v>2289</v>
      </c>
      <c r="B658" s="13" t="s">
        <v>1482</v>
      </c>
      <c r="C658" s="12" t="s">
        <v>6805</v>
      </c>
      <c r="D658" s="11">
        <v>973.56</v>
      </c>
      <c r="E658" s="11">
        <v>81.3</v>
      </c>
      <c r="F658" s="11">
        <v>1054.8599999999999</v>
      </c>
      <c r="G658" s="9">
        <v>9</v>
      </c>
      <c r="H658" s="9"/>
    </row>
    <row r="659" spans="1:8" x14ac:dyDescent="0.3">
      <c r="A659" s="1" t="s">
        <v>2290</v>
      </c>
      <c r="B659" s="13" t="s">
        <v>1481</v>
      </c>
      <c r="C659" s="12" t="s">
        <v>6805</v>
      </c>
      <c r="D659" s="11">
        <v>328.13</v>
      </c>
      <c r="E659" s="11">
        <v>35.28</v>
      </c>
      <c r="F659" s="11">
        <v>363.41</v>
      </c>
      <c r="G659" s="9">
        <v>9</v>
      </c>
      <c r="H659" s="9"/>
    </row>
    <row r="660" spans="1:8" ht="28.8" x14ac:dyDescent="0.3">
      <c r="A660" s="1" t="s">
        <v>2291</v>
      </c>
      <c r="B660" s="13" t="s">
        <v>1480</v>
      </c>
      <c r="C660" s="12" t="s">
        <v>6805</v>
      </c>
      <c r="D660" s="11"/>
      <c r="E660" s="11">
        <v>35.28</v>
      </c>
      <c r="F660" s="11">
        <v>35.28</v>
      </c>
      <c r="G660" s="9">
        <v>9</v>
      </c>
      <c r="H660" s="9"/>
    </row>
    <row r="661" spans="1:8" x14ac:dyDescent="0.3">
      <c r="A661" s="1" t="s">
        <v>2292</v>
      </c>
      <c r="B661" s="13" t="s">
        <v>1479</v>
      </c>
      <c r="C661" s="12" t="s">
        <v>6805</v>
      </c>
      <c r="D661" s="11">
        <v>214.59</v>
      </c>
      <c r="E661" s="11">
        <v>17.64</v>
      </c>
      <c r="F661" s="11">
        <v>232.23</v>
      </c>
      <c r="G661" s="9">
        <v>9</v>
      </c>
      <c r="H661" s="9"/>
    </row>
    <row r="662" spans="1:8" x14ac:dyDescent="0.3">
      <c r="A662" s="1" t="s">
        <v>2293</v>
      </c>
      <c r="B662" s="13" t="s">
        <v>1478</v>
      </c>
      <c r="C662" s="12" t="s">
        <v>6805</v>
      </c>
      <c r="D662" s="11">
        <v>180.4</v>
      </c>
      <c r="E662" s="11">
        <v>52.92</v>
      </c>
      <c r="F662" s="11">
        <v>233.32</v>
      </c>
      <c r="G662" s="9">
        <v>9</v>
      </c>
      <c r="H662" s="9"/>
    </row>
    <row r="663" spans="1:8" x14ac:dyDescent="0.3">
      <c r="A663" s="1" t="s">
        <v>2294</v>
      </c>
      <c r="B663" s="13" t="s">
        <v>1477</v>
      </c>
      <c r="C663" s="12" t="s">
        <v>6805</v>
      </c>
      <c r="D663" s="11">
        <v>181.09</v>
      </c>
      <c r="E663" s="11">
        <v>83.22</v>
      </c>
      <c r="F663" s="11">
        <v>264.31</v>
      </c>
      <c r="G663" s="9">
        <v>9</v>
      </c>
      <c r="H663" s="9"/>
    </row>
    <row r="664" spans="1:8" x14ac:dyDescent="0.3">
      <c r="A664" s="1" t="s">
        <v>2295</v>
      </c>
      <c r="B664" s="13" t="s">
        <v>1476</v>
      </c>
      <c r="C664" s="12" t="s">
        <v>6805</v>
      </c>
      <c r="D664" s="11">
        <v>198.67</v>
      </c>
      <c r="E664" s="11">
        <v>0.18</v>
      </c>
      <c r="F664" s="11">
        <v>198.85</v>
      </c>
      <c r="G664" s="9">
        <v>9</v>
      </c>
      <c r="H664" s="9"/>
    </row>
    <row r="665" spans="1:8" x14ac:dyDescent="0.3">
      <c r="A665" s="1" t="s">
        <v>2296</v>
      </c>
      <c r="B665" s="13" t="s">
        <v>1475</v>
      </c>
      <c r="C665" s="12" t="s">
        <v>6805</v>
      </c>
      <c r="D665" s="11">
        <v>327.63</v>
      </c>
      <c r="E665" s="11">
        <v>14.11</v>
      </c>
      <c r="F665" s="11">
        <v>341.74</v>
      </c>
      <c r="G665" s="9">
        <v>9</v>
      </c>
      <c r="H665" s="9"/>
    </row>
    <row r="666" spans="1:8" x14ac:dyDescent="0.3">
      <c r="A666" s="1" t="s">
        <v>6644</v>
      </c>
      <c r="B666" s="13" t="s">
        <v>6645</v>
      </c>
      <c r="C666" s="12" t="s">
        <v>6805</v>
      </c>
      <c r="D666" s="11">
        <v>1364.79</v>
      </c>
      <c r="E666" s="11">
        <v>14.11</v>
      </c>
      <c r="F666" s="11">
        <v>1378.9</v>
      </c>
      <c r="G666" s="9">
        <v>9</v>
      </c>
      <c r="H666" s="9"/>
    </row>
    <row r="667" spans="1:8" x14ac:dyDescent="0.3">
      <c r="A667" s="1" t="s">
        <v>5695</v>
      </c>
      <c r="B667" s="13" t="s">
        <v>7169</v>
      </c>
      <c r="C667" s="12"/>
      <c r="D667" s="11"/>
      <c r="E667" s="11"/>
      <c r="F667" s="11"/>
      <c r="G667" s="9">
        <v>5</v>
      </c>
      <c r="H667" s="9"/>
    </row>
    <row r="668" spans="1:8" x14ac:dyDescent="0.3">
      <c r="A668" s="1" t="s">
        <v>2297</v>
      </c>
      <c r="B668" s="13" t="s">
        <v>8336</v>
      </c>
      <c r="C668" s="12" t="s">
        <v>6801</v>
      </c>
      <c r="D668" s="11">
        <v>2.81</v>
      </c>
      <c r="E668" s="11">
        <v>4.41</v>
      </c>
      <c r="F668" s="11">
        <v>7.22</v>
      </c>
      <c r="G668" s="9">
        <v>9</v>
      </c>
      <c r="H668" s="9"/>
    </row>
    <row r="669" spans="1:8" ht="28.8" x14ac:dyDescent="0.3">
      <c r="A669" s="1" t="s">
        <v>2298</v>
      </c>
      <c r="B669" s="13" t="s">
        <v>1474</v>
      </c>
      <c r="C669" s="12" t="s">
        <v>6804</v>
      </c>
      <c r="D669" s="11">
        <v>11.74</v>
      </c>
      <c r="E669" s="11"/>
      <c r="F669" s="11">
        <v>11.74</v>
      </c>
      <c r="G669" s="9">
        <v>9</v>
      </c>
      <c r="H669" s="9"/>
    </row>
    <row r="670" spans="1:8" x14ac:dyDescent="0.3">
      <c r="A670" s="1" t="s">
        <v>2299</v>
      </c>
      <c r="B670" s="13" t="s">
        <v>1473</v>
      </c>
      <c r="C670" s="12" t="s">
        <v>6801</v>
      </c>
      <c r="D670" s="11">
        <v>3.67</v>
      </c>
      <c r="E670" s="11">
        <v>4.41</v>
      </c>
      <c r="F670" s="11">
        <v>8.08</v>
      </c>
      <c r="G670" s="9">
        <v>9</v>
      </c>
      <c r="H670" s="9"/>
    </row>
    <row r="671" spans="1:8" ht="28.8" x14ac:dyDescent="0.3">
      <c r="A671" s="1" t="s">
        <v>2300</v>
      </c>
      <c r="B671" s="13" t="s">
        <v>1472</v>
      </c>
      <c r="C671" s="12" t="s">
        <v>6805</v>
      </c>
      <c r="D671" s="11">
        <v>9168.82</v>
      </c>
      <c r="E671" s="11">
        <v>1532.64</v>
      </c>
      <c r="F671" s="11">
        <v>10701.46</v>
      </c>
      <c r="G671" s="9">
        <v>9</v>
      </c>
      <c r="H671" s="9"/>
    </row>
    <row r="672" spans="1:8" ht="28.8" x14ac:dyDescent="0.3">
      <c r="A672" s="1" t="s">
        <v>2301</v>
      </c>
      <c r="B672" s="13" t="s">
        <v>1471</v>
      </c>
      <c r="C672" s="12" t="s">
        <v>6804</v>
      </c>
      <c r="D672" s="11">
        <v>197.47</v>
      </c>
      <c r="E672" s="11">
        <v>117.36</v>
      </c>
      <c r="F672" s="11">
        <v>314.83</v>
      </c>
      <c r="G672" s="9">
        <v>9</v>
      </c>
      <c r="H672" s="9"/>
    </row>
    <row r="673" spans="1:8" x14ac:dyDescent="0.3">
      <c r="A673" s="1" t="s">
        <v>11</v>
      </c>
      <c r="B673" s="13" t="s">
        <v>6827</v>
      </c>
      <c r="C673" s="12"/>
      <c r="D673" s="11"/>
      <c r="E673" s="11"/>
      <c r="F673" s="11"/>
      <c r="G673" s="9">
        <v>2</v>
      </c>
      <c r="H673" s="9"/>
    </row>
    <row r="674" spans="1:8" x14ac:dyDescent="0.3">
      <c r="A674" s="1" t="s">
        <v>5696</v>
      </c>
      <c r="B674" s="13" t="s">
        <v>6025</v>
      </c>
      <c r="C674" s="12"/>
      <c r="D674" s="11"/>
      <c r="E674" s="11"/>
      <c r="F674" s="11"/>
      <c r="G674" s="9">
        <v>5</v>
      </c>
      <c r="H674" s="9"/>
    </row>
    <row r="675" spans="1:8" x14ac:dyDescent="0.3">
      <c r="A675" s="1" t="s">
        <v>6712</v>
      </c>
      <c r="B675" s="13" t="s">
        <v>1470</v>
      </c>
      <c r="C675" s="12" t="s">
        <v>6804</v>
      </c>
      <c r="D675" s="11">
        <v>17.940000000000001</v>
      </c>
      <c r="E675" s="11">
        <v>41.17</v>
      </c>
      <c r="F675" s="11">
        <v>59.11</v>
      </c>
      <c r="G675" s="9">
        <v>9</v>
      </c>
      <c r="H675" s="9"/>
    </row>
    <row r="676" spans="1:8" x14ac:dyDescent="0.3">
      <c r="A676" s="1" t="s">
        <v>6713</v>
      </c>
      <c r="B676" s="13" t="s">
        <v>1469</v>
      </c>
      <c r="C676" s="12" t="s">
        <v>6804</v>
      </c>
      <c r="D676" s="11">
        <v>27.97</v>
      </c>
      <c r="E676" s="11">
        <v>42.82</v>
      </c>
      <c r="F676" s="11">
        <v>70.790000000000006</v>
      </c>
      <c r="G676" s="9">
        <v>9</v>
      </c>
      <c r="H676" s="9"/>
    </row>
    <row r="677" spans="1:8" x14ac:dyDescent="0.3">
      <c r="A677" s="1" t="s">
        <v>6714</v>
      </c>
      <c r="B677" s="13" t="s">
        <v>1468</v>
      </c>
      <c r="C677" s="12" t="s">
        <v>6804</v>
      </c>
      <c r="D677" s="11">
        <v>40.4</v>
      </c>
      <c r="E677" s="11">
        <v>68.150000000000006</v>
      </c>
      <c r="F677" s="11">
        <v>108.55</v>
      </c>
      <c r="G677" s="9">
        <v>9</v>
      </c>
      <c r="H677" s="9"/>
    </row>
    <row r="678" spans="1:8" x14ac:dyDescent="0.3">
      <c r="A678" s="1" t="s">
        <v>5697</v>
      </c>
      <c r="B678" s="13" t="s">
        <v>6828</v>
      </c>
      <c r="C678" s="12"/>
      <c r="D678" s="11"/>
      <c r="E678" s="11"/>
      <c r="F678" s="11"/>
      <c r="G678" s="9">
        <v>5</v>
      </c>
      <c r="H678" s="9"/>
    </row>
    <row r="679" spans="1:8" ht="28.8" x14ac:dyDescent="0.3">
      <c r="A679" s="1" t="s">
        <v>8337</v>
      </c>
      <c r="B679" s="13" t="s">
        <v>4905</v>
      </c>
      <c r="C679" s="12" t="s">
        <v>6800</v>
      </c>
      <c r="D679" s="11">
        <v>26685.119999999999</v>
      </c>
      <c r="E679" s="11"/>
      <c r="F679" s="11">
        <v>26685.119999999999</v>
      </c>
      <c r="G679" s="9">
        <v>9</v>
      </c>
      <c r="H679" s="9"/>
    </row>
    <row r="680" spans="1:8" x14ac:dyDescent="0.3">
      <c r="A680" s="1" t="s">
        <v>8338</v>
      </c>
      <c r="B680" s="13" t="s">
        <v>8339</v>
      </c>
      <c r="C680" s="12" t="s">
        <v>6804</v>
      </c>
      <c r="D680" s="11">
        <v>177.65</v>
      </c>
      <c r="E680" s="11">
        <v>1.76</v>
      </c>
      <c r="F680" s="11">
        <v>179.41</v>
      </c>
      <c r="G680" s="9">
        <v>9</v>
      </c>
      <c r="H680" s="9"/>
    </row>
    <row r="681" spans="1:8" x14ac:dyDescent="0.3">
      <c r="A681" s="1" t="s">
        <v>8340</v>
      </c>
      <c r="B681" s="13" t="s">
        <v>8341</v>
      </c>
      <c r="C681" s="12" t="s">
        <v>6804</v>
      </c>
      <c r="D681" s="11">
        <v>191.87</v>
      </c>
      <c r="E681" s="11">
        <v>1.76</v>
      </c>
      <c r="F681" s="11">
        <v>193.63</v>
      </c>
      <c r="G681" s="9">
        <v>9</v>
      </c>
      <c r="H681" s="9"/>
    </row>
    <row r="682" spans="1:8" x14ac:dyDescent="0.3">
      <c r="A682" s="1" t="s">
        <v>8342</v>
      </c>
      <c r="B682" s="13" t="s">
        <v>8343</v>
      </c>
      <c r="C682" s="12" t="s">
        <v>6804</v>
      </c>
      <c r="D682" s="11">
        <v>202.82</v>
      </c>
      <c r="E682" s="11">
        <v>1.76</v>
      </c>
      <c r="F682" s="11">
        <v>204.58</v>
      </c>
      <c r="G682" s="9">
        <v>9</v>
      </c>
      <c r="H682" s="9"/>
    </row>
    <row r="683" spans="1:8" x14ac:dyDescent="0.3">
      <c r="A683" s="1" t="s">
        <v>8344</v>
      </c>
      <c r="B683" s="13" t="s">
        <v>8345</v>
      </c>
      <c r="C683" s="12" t="s">
        <v>6804</v>
      </c>
      <c r="D683" s="11">
        <v>222.73</v>
      </c>
      <c r="E683" s="11">
        <v>1.76</v>
      </c>
      <c r="F683" s="11">
        <v>224.49</v>
      </c>
      <c r="G683" s="9">
        <v>9</v>
      </c>
      <c r="H683" s="9"/>
    </row>
    <row r="684" spans="1:8" x14ac:dyDescent="0.3">
      <c r="A684" s="1" t="s">
        <v>8346</v>
      </c>
      <c r="B684" s="13" t="s">
        <v>8347</v>
      </c>
      <c r="C684" s="12" t="s">
        <v>6804</v>
      </c>
      <c r="D684" s="11">
        <v>307.11</v>
      </c>
      <c r="E684" s="11">
        <v>1.76</v>
      </c>
      <c r="F684" s="11">
        <v>308.87</v>
      </c>
      <c r="G684" s="9">
        <v>9</v>
      </c>
      <c r="H684" s="9"/>
    </row>
    <row r="685" spans="1:8" x14ac:dyDescent="0.3">
      <c r="A685" s="1" t="s">
        <v>5698</v>
      </c>
      <c r="B685" s="13" t="s">
        <v>6026</v>
      </c>
      <c r="C685" s="12"/>
      <c r="D685" s="11"/>
      <c r="E685" s="11"/>
      <c r="F685" s="11"/>
      <c r="G685" s="9">
        <v>5</v>
      </c>
      <c r="H685" s="9"/>
    </row>
    <row r="686" spans="1:8" ht="28.8" x14ac:dyDescent="0.3">
      <c r="A686" s="1" t="s">
        <v>2302</v>
      </c>
      <c r="B686" s="13" t="s">
        <v>4906</v>
      </c>
      <c r="C686" s="12" t="s">
        <v>6800</v>
      </c>
      <c r="D686" s="11">
        <v>2253.6</v>
      </c>
      <c r="E686" s="11"/>
      <c r="F686" s="11">
        <v>2253.6</v>
      </c>
      <c r="G686" s="9">
        <v>9</v>
      </c>
      <c r="H686" s="9"/>
    </row>
    <row r="687" spans="1:8" x14ac:dyDescent="0.3">
      <c r="A687" s="1" t="s">
        <v>2303</v>
      </c>
      <c r="B687" s="13" t="s">
        <v>1467</v>
      </c>
      <c r="C687" s="12" t="s">
        <v>6804</v>
      </c>
      <c r="D687" s="11">
        <v>39.200000000000003</v>
      </c>
      <c r="E687" s="11">
        <v>13.05</v>
      </c>
      <c r="F687" s="11">
        <v>52.25</v>
      </c>
      <c r="G687" s="9">
        <v>9</v>
      </c>
      <c r="H687" s="9"/>
    </row>
    <row r="688" spans="1:8" x14ac:dyDescent="0.3">
      <c r="A688" s="1" t="s">
        <v>2304</v>
      </c>
      <c r="B688" s="13" t="s">
        <v>1466</v>
      </c>
      <c r="C688" s="12" t="s">
        <v>6804</v>
      </c>
      <c r="D688" s="11">
        <v>53.03</v>
      </c>
      <c r="E688" s="11">
        <v>18.850000000000001</v>
      </c>
      <c r="F688" s="11">
        <v>71.88</v>
      </c>
      <c r="G688" s="9">
        <v>9</v>
      </c>
      <c r="H688" s="9"/>
    </row>
    <row r="689" spans="1:8" x14ac:dyDescent="0.3">
      <c r="A689" s="1" t="s">
        <v>2305</v>
      </c>
      <c r="B689" s="13" t="s">
        <v>1465</v>
      </c>
      <c r="C689" s="12" t="s">
        <v>6804</v>
      </c>
      <c r="D689" s="11">
        <v>70.56</v>
      </c>
      <c r="E689" s="11">
        <v>25.81</v>
      </c>
      <c r="F689" s="11">
        <v>96.37</v>
      </c>
      <c r="G689" s="9">
        <v>9</v>
      </c>
      <c r="H689" s="9"/>
    </row>
    <row r="690" spans="1:8" x14ac:dyDescent="0.3">
      <c r="A690" s="1" t="s">
        <v>2306</v>
      </c>
      <c r="B690" s="13" t="s">
        <v>1464</v>
      </c>
      <c r="C690" s="12" t="s">
        <v>6804</v>
      </c>
      <c r="D690" s="11">
        <v>90.89</v>
      </c>
      <c r="E690" s="11">
        <v>34.159999999999997</v>
      </c>
      <c r="F690" s="11">
        <v>125.05</v>
      </c>
      <c r="G690" s="9">
        <v>9</v>
      </c>
      <c r="H690" s="9"/>
    </row>
    <row r="691" spans="1:8" x14ac:dyDescent="0.3">
      <c r="A691" s="1" t="s">
        <v>5699</v>
      </c>
      <c r="B691" s="13" t="s">
        <v>6027</v>
      </c>
      <c r="C691" s="12"/>
      <c r="D691" s="11"/>
      <c r="E691" s="11"/>
      <c r="F691" s="11"/>
      <c r="G691" s="9">
        <v>5</v>
      </c>
      <c r="H691" s="9"/>
    </row>
    <row r="692" spans="1:8" ht="28.8" x14ac:dyDescent="0.3">
      <c r="A692" s="1" t="s">
        <v>2307</v>
      </c>
      <c r="B692" s="13" t="s">
        <v>4907</v>
      </c>
      <c r="C692" s="12" t="s">
        <v>6800</v>
      </c>
      <c r="D692" s="11">
        <v>2490.94</v>
      </c>
      <c r="E692" s="11"/>
      <c r="F692" s="11">
        <v>2490.94</v>
      </c>
      <c r="G692" s="9">
        <v>9</v>
      </c>
      <c r="H692" s="9"/>
    </row>
    <row r="693" spans="1:8" x14ac:dyDescent="0.3">
      <c r="A693" s="1" t="s">
        <v>2308</v>
      </c>
      <c r="B693" s="13" t="s">
        <v>1463</v>
      </c>
      <c r="C693" s="12" t="s">
        <v>6804</v>
      </c>
      <c r="D693" s="11">
        <v>64.27</v>
      </c>
      <c r="E693" s="11">
        <v>10.97</v>
      </c>
      <c r="F693" s="11">
        <v>75.239999999999995</v>
      </c>
      <c r="G693" s="9">
        <v>9</v>
      </c>
      <c r="H693" s="9"/>
    </row>
    <row r="694" spans="1:8" x14ac:dyDescent="0.3">
      <c r="A694" s="1" t="s">
        <v>2309</v>
      </c>
      <c r="B694" s="13" t="s">
        <v>1462</v>
      </c>
      <c r="C694" s="12" t="s">
        <v>6804</v>
      </c>
      <c r="D694" s="11">
        <v>80.91</v>
      </c>
      <c r="E694" s="11">
        <v>15.84</v>
      </c>
      <c r="F694" s="11">
        <v>96.75</v>
      </c>
      <c r="G694" s="9">
        <v>9</v>
      </c>
      <c r="H694" s="9"/>
    </row>
    <row r="695" spans="1:8" x14ac:dyDescent="0.3">
      <c r="A695" s="1" t="s">
        <v>2310</v>
      </c>
      <c r="B695" s="13" t="s">
        <v>1461</v>
      </c>
      <c r="C695" s="12" t="s">
        <v>6804</v>
      </c>
      <c r="D695" s="11">
        <v>103.71</v>
      </c>
      <c r="E695" s="11">
        <v>21.6</v>
      </c>
      <c r="F695" s="11">
        <v>125.31</v>
      </c>
      <c r="G695" s="9">
        <v>9</v>
      </c>
      <c r="H695" s="9"/>
    </row>
    <row r="696" spans="1:8" x14ac:dyDescent="0.3">
      <c r="A696" s="1" t="s">
        <v>2311</v>
      </c>
      <c r="B696" s="13" t="s">
        <v>1460</v>
      </c>
      <c r="C696" s="12" t="s">
        <v>6804</v>
      </c>
      <c r="D696" s="11">
        <v>160.85</v>
      </c>
      <c r="E696" s="11">
        <v>28.16</v>
      </c>
      <c r="F696" s="11">
        <v>189.01</v>
      </c>
      <c r="G696" s="9">
        <v>9</v>
      </c>
      <c r="H696" s="9"/>
    </row>
    <row r="697" spans="1:8" x14ac:dyDescent="0.3">
      <c r="A697" s="1" t="s">
        <v>5700</v>
      </c>
      <c r="B697" s="13" t="s">
        <v>6028</v>
      </c>
      <c r="C697" s="12"/>
      <c r="D697" s="11"/>
      <c r="E697" s="11"/>
      <c r="F697" s="11"/>
      <c r="G697" s="9">
        <v>5</v>
      </c>
      <c r="H697" s="9"/>
    </row>
    <row r="698" spans="1:8" ht="28.8" x14ac:dyDescent="0.3">
      <c r="A698" s="1" t="s">
        <v>2312</v>
      </c>
      <c r="B698" s="13" t="s">
        <v>7323</v>
      </c>
      <c r="C698" s="12" t="s">
        <v>6800</v>
      </c>
      <c r="D698" s="11">
        <v>22742.1</v>
      </c>
      <c r="E698" s="11"/>
      <c r="F698" s="11">
        <v>22742.1</v>
      </c>
      <c r="G698" s="9">
        <v>9</v>
      </c>
      <c r="H698" s="9"/>
    </row>
    <row r="699" spans="1:8" x14ac:dyDescent="0.3">
      <c r="A699" s="1" t="s">
        <v>2313</v>
      </c>
      <c r="B699" s="13" t="s">
        <v>1459</v>
      </c>
      <c r="C699" s="12" t="s">
        <v>6804</v>
      </c>
      <c r="D699" s="11">
        <v>199.46</v>
      </c>
      <c r="E699" s="11">
        <v>7.98</v>
      </c>
      <c r="F699" s="11">
        <v>207.44</v>
      </c>
      <c r="G699" s="9">
        <v>9</v>
      </c>
      <c r="H699" s="9"/>
    </row>
    <row r="700" spans="1:8" x14ac:dyDescent="0.3">
      <c r="A700" s="1" t="s">
        <v>2314</v>
      </c>
      <c r="B700" s="13" t="s">
        <v>1458</v>
      </c>
      <c r="C700" s="12" t="s">
        <v>6804</v>
      </c>
      <c r="D700" s="11">
        <v>240.43</v>
      </c>
      <c r="E700" s="11">
        <v>10.01</v>
      </c>
      <c r="F700" s="11">
        <v>250.44</v>
      </c>
      <c r="G700" s="9">
        <v>9</v>
      </c>
      <c r="H700" s="9"/>
    </row>
    <row r="701" spans="1:8" x14ac:dyDescent="0.3">
      <c r="A701" s="1" t="s">
        <v>2315</v>
      </c>
      <c r="B701" s="13" t="s">
        <v>1457</v>
      </c>
      <c r="C701" s="12" t="s">
        <v>6804</v>
      </c>
      <c r="D701" s="11">
        <v>269.62</v>
      </c>
      <c r="E701" s="11">
        <v>15.15</v>
      </c>
      <c r="F701" s="11">
        <v>284.77</v>
      </c>
      <c r="G701" s="9">
        <v>9</v>
      </c>
      <c r="H701" s="9"/>
    </row>
    <row r="702" spans="1:8" x14ac:dyDescent="0.3">
      <c r="A702" s="1" t="s">
        <v>2316</v>
      </c>
      <c r="B702" s="13" t="s">
        <v>1456</v>
      </c>
      <c r="C702" s="12" t="s">
        <v>6804</v>
      </c>
      <c r="D702" s="11">
        <v>301.61</v>
      </c>
      <c r="E702" s="11">
        <v>21.2</v>
      </c>
      <c r="F702" s="11">
        <v>322.81</v>
      </c>
      <c r="G702" s="9">
        <v>9</v>
      </c>
      <c r="H702" s="9"/>
    </row>
    <row r="703" spans="1:8" x14ac:dyDescent="0.3">
      <c r="A703" s="1" t="s">
        <v>2317</v>
      </c>
      <c r="B703" s="13" t="s">
        <v>1455</v>
      </c>
      <c r="C703" s="12" t="s">
        <v>6804</v>
      </c>
      <c r="D703" s="11">
        <v>370.01</v>
      </c>
      <c r="E703" s="11">
        <v>32.4</v>
      </c>
      <c r="F703" s="11">
        <v>402.41</v>
      </c>
      <c r="G703" s="9">
        <v>9</v>
      </c>
      <c r="H703" s="9"/>
    </row>
    <row r="704" spans="1:8" x14ac:dyDescent="0.3">
      <c r="A704" s="1" t="s">
        <v>2318</v>
      </c>
      <c r="B704" s="13" t="s">
        <v>1454</v>
      </c>
      <c r="C704" s="12" t="s">
        <v>6804</v>
      </c>
      <c r="D704" s="11">
        <v>426.31</v>
      </c>
      <c r="E704" s="11">
        <v>38</v>
      </c>
      <c r="F704" s="11">
        <v>464.31</v>
      </c>
      <c r="G704" s="9">
        <v>9</v>
      </c>
      <c r="H704" s="9"/>
    </row>
    <row r="705" spans="1:8" x14ac:dyDescent="0.3">
      <c r="A705" s="1" t="s">
        <v>2319</v>
      </c>
      <c r="B705" s="13" t="s">
        <v>1453</v>
      </c>
      <c r="C705" s="12" t="s">
        <v>6804</v>
      </c>
      <c r="D705" s="11">
        <v>513.6</v>
      </c>
      <c r="E705" s="11">
        <v>44.93</v>
      </c>
      <c r="F705" s="11">
        <v>558.53</v>
      </c>
      <c r="G705" s="9">
        <v>9</v>
      </c>
      <c r="H705" s="9"/>
    </row>
    <row r="706" spans="1:8" x14ac:dyDescent="0.3">
      <c r="A706" s="1" t="s">
        <v>2320</v>
      </c>
      <c r="B706" s="13" t="s">
        <v>1452</v>
      </c>
      <c r="C706" s="12" t="s">
        <v>6804</v>
      </c>
      <c r="D706" s="11">
        <v>609.22</v>
      </c>
      <c r="E706" s="11">
        <v>38</v>
      </c>
      <c r="F706" s="11">
        <v>647.22</v>
      </c>
      <c r="G706" s="9">
        <v>9</v>
      </c>
      <c r="H706" s="9"/>
    </row>
    <row r="707" spans="1:8" x14ac:dyDescent="0.3">
      <c r="A707" s="1" t="s">
        <v>4908</v>
      </c>
      <c r="B707" s="13" t="s">
        <v>4909</v>
      </c>
      <c r="C707" s="12" t="s">
        <v>6804</v>
      </c>
      <c r="D707" s="11">
        <v>313.19</v>
      </c>
      <c r="E707" s="11"/>
      <c r="F707" s="11">
        <v>313.19</v>
      </c>
      <c r="G707" s="9">
        <v>9</v>
      </c>
      <c r="H707" s="9"/>
    </row>
    <row r="708" spans="1:8" x14ac:dyDescent="0.3">
      <c r="A708" s="1" t="s">
        <v>4910</v>
      </c>
      <c r="B708" s="13" t="s">
        <v>4911</v>
      </c>
      <c r="C708" s="12" t="s">
        <v>6804</v>
      </c>
      <c r="D708" s="11">
        <v>508.07</v>
      </c>
      <c r="E708" s="11"/>
      <c r="F708" s="11">
        <v>508.07</v>
      </c>
      <c r="G708" s="9">
        <v>9</v>
      </c>
      <c r="H708" s="9"/>
    </row>
    <row r="709" spans="1:8" ht="28.8" x14ac:dyDescent="0.3">
      <c r="A709" s="1" t="s">
        <v>4912</v>
      </c>
      <c r="B709" s="13" t="s">
        <v>7324</v>
      </c>
      <c r="C709" s="12" t="s">
        <v>6800</v>
      </c>
      <c r="D709" s="11">
        <v>22742.1</v>
      </c>
      <c r="E709" s="11"/>
      <c r="F709" s="11">
        <v>22742.1</v>
      </c>
      <c r="G709" s="9">
        <v>9</v>
      </c>
      <c r="H709" s="9"/>
    </row>
    <row r="710" spans="1:8" x14ac:dyDescent="0.3">
      <c r="A710" s="1" t="s">
        <v>4913</v>
      </c>
      <c r="B710" s="13" t="s">
        <v>4914</v>
      </c>
      <c r="C710" s="12" t="s">
        <v>6804</v>
      </c>
      <c r="D710" s="11">
        <v>1009.22</v>
      </c>
      <c r="E710" s="11"/>
      <c r="F710" s="11">
        <v>1009.22</v>
      </c>
      <c r="G710" s="9">
        <v>9</v>
      </c>
      <c r="H710" s="9"/>
    </row>
    <row r="711" spans="1:8" x14ac:dyDescent="0.3">
      <c r="A711" s="1" t="s">
        <v>4915</v>
      </c>
      <c r="B711" s="13" t="s">
        <v>4916</v>
      </c>
      <c r="C711" s="12" t="s">
        <v>6804</v>
      </c>
      <c r="D711" s="11">
        <v>1220.8599999999999</v>
      </c>
      <c r="E711" s="11"/>
      <c r="F711" s="11">
        <v>1220.8599999999999</v>
      </c>
      <c r="G711" s="9">
        <v>9</v>
      </c>
      <c r="H711" s="9"/>
    </row>
    <row r="712" spans="1:8" x14ac:dyDescent="0.3">
      <c r="A712" s="1" t="s">
        <v>4917</v>
      </c>
      <c r="B712" s="13" t="s">
        <v>4918</v>
      </c>
      <c r="C712" s="12" t="s">
        <v>6804</v>
      </c>
      <c r="D712" s="11">
        <v>1393.58</v>
      </c>
      <c r="E712" s="11"/>
      <c r="F712" s="11">
        <v>1393.58</v>
      </c>
      <c r="G712" s="9">
        <v>9</v>
      </c>
      <c r="H712" s="9"/>
    </row>
    <row r="713" spans="1:8" ht="28.8" x14ac:dyDescent="0.3">
      <c r="A713" s="1" t="s">
        <v>7170</v>
      </c>
      <c r="B713" s="13" t="s">
        <v>7171</v>
      </c>
      <c r="C713" s="12" t="s">
        <v>6804</v>
      </c>
      <c r="D713" s="11">
        <v>630.84</v>
      </c>
      <c r="E713" s="11"/>
      <c r="F713" s="11">
        <v>630.84</v>
      </c>
      <c r="G713" s="9">
        <v>9</v>
      </c>
      <c r="H713" s="9"/>
    </row>
    <row r="714" spans="1:8" ht="28.8" x14ac:dyDescent="0.3">
      <c r="A714" s="1" t="s">
        <v>7942</v>
      </c>
      <c r="B714" s="13" t="s">
        <v>7943</v>
      </c>
      <c r="C714" s="12" t="s">
        <v>6804</v>
      </c>
      <c r="D714" s="11">
        <v>771.27</v>
      </c>
      <c r="E714" s="11"/>
      <c r="F714" s="11">
        <v>771.27</v>
      </c>
      <c r="G714" s="9">
        <v>9</v>
      </c>
      <c r="H714" s="9"/>
    </row>
    <row r="715" spans="1:8" ht="28.8" x14ac:dyDescent="0.3">
      <c r="A715" s="1" t="s">
        <v>7172</v>
      </c>
      <c r="B715" s="13" t="s">
        <v>7173</v>
      </c>
      <c r="C715" s="12" t="s">
        <v>6805</v>
      </c>
      <c r="D715" s="11">
        <v>530.67999999999995</v>
      </c>
      <c r="E715" s="11"/>
      <c r="F715" s="11">
        <v>530.67999999999995</v>
      </c>
      <c r="G715" s="9">
        <v>9</v>
      </c>
      <c r="H715" s="9"/>
    </row>
    <row r="716" spans="1:8" x14ac:dyDescent="0.3">
      <c r="A716" s="1" t="s">
        <v>5701</v>
      </c>
      <c r="B716" s="13" t="s">
        <v>7174</v>
      </c>
      <c r="C716" s="12"/>
      <c r="D716" s="11"/>
      <c r="E716" s="11"/>
      <c r="F716" s="11"/>
      <c r="G716" s="9">
        <v>5</v>
      </c>
      <c r="H716" s="9"/>
    </row>
    <row r="717" spans="1:8" ht="28.8" x14ac:dyDescent="0.3">
      <c r="A717" s="1" t="s">
        <v>2321</v>
      </c>
      <c r="B717" s="13" t="s">
        <v>7325</v>
      </c>
      <c r="C717" s="12" t="s">
        <v>6800</v>
      </c>
      <c r="D717" s="11">
        <v>1933.49</v>
      </c>
      <c r="E717" s="11"/>
      <c r="F717" s="11">
        <v>1933.49</v>
      </c>
      <c r="G717" s="9">
        <v>9</v>
      </c>
      <c r="H717" s="9"/>
    </row>
    <row r="718" spans="1:8" x14ac:dyDescent="0.3">
      <c r="A718" s="1" t="s">
        <v>2322</v>
      </c>
      <c r="B718" s="13" t="s">
        <v>1451</v>
      </c>
      <c r="C718" s="12" t="s">
        <v>6804</v>
      </c>
      <c r="D718" s="11">
        <v>33.56</v>
      </c>
      <c r="E718" s="11"/>
      <c r="F718" s="11">
        <v>33.56</v>
      </c>
      <c r="G718" s="9">
        <v>9</v>
      </c>
      <c r="H718" s="9"/>
    </row>
    <row r="719" spans="1:8" x14ac:dyDescent="0.3">
      <c r="A719" s="1" t="s">
        <v>2323</v>
      </c>
      <c r="B719" s="13" t="s">
        <v>1450</v>
      </c>
      <c r="C719" s="12" t="s">
        <v>6804</v>
      </c>
      <c r="D719" s="11">
        <v>40.119999999999997</v>
      </c>
      <c r="E719" s="11"/>
      <c r="F719" s="11">
        <v>40.119999999999997</v>
      </c>
      <c r="G719" s="9">
        <v>9</v>
      </c>
      <c r="H719" s="9"/>
    </row>
    <row r="720" spans="1:8" x14ac:dyDescent="0.3">
      <c r="A720" s="1" t="s">
        <v>2324</v>
      </c>
      <c r="B720" s="13" t="s">
        <v>1449</v>
      </c>
      <c r="C720" s="12" t="s">
        <v>6804</v>
      </c>
      <c r="D720" s="11">
        <v>59</v>
      </c>
      <c r="E720" s="11"/>
      <c r="F720" s="11">
        <v>59</v>
      </c>
      <c r="G720" s="9">
        <v>9</v>
      </c>
      <c r="H720" s="9"/>
    </row>
    <row r="721" spans="1:8" x14ac:dyDescent="0.3">
      <c r="A721" s="1" t="s">
        <v>4704</v>
      </c>
      <c r="B721" s="13" t="s">
        <v>4705</v>
      </c>
      <c r="C721" s="12" t="s">
        <v>6805</v>
      </c>
      <c r="D721" s="11"/>
      <c r="E721" s="11">
        <v>433.7</v>
      </c>
      <c r="F721" s="11">
        <v>433.7</v>
      </c>
      <c r="G721" s="9">
        <v>9</v>
      </c>
      <c r="H721" s="9"/>
    </row>
    <row r="722" spans="1:8" x14ac:dyDescent="0.3">
      <c r="A722" s="1" t="s">
        <v>5702</v>
      </c>
      <c r="B722" s="13" t="s">
        <v>7175</v>
      </c>
      <c r="C722" s="12"/>
      <c r="D722" s="11"/>
      <c r="E722" s="11"/>
      <c r="F722" s="11"/>
      <c r="G722" s="9">
        <v>5</v>
      </c>
      <c r="H722" s="9"/>
    </row>
    <row r="723" spans="1:8" ht="28.8" x14ac:dyDescent="0.3">
      <c r="A723" s="1" t="s">
        <v>2325</v>
      </c>
      <c r="B723" s="13" t="s">
        <v>7326</v>
      </c>
      <c r="C723" s="12" t="s">
        <v>6800</v>
      </c>
      <c r="D723" s="11">
        <v>35455.11</v>
      </c>
      <c r="E723" s="11"/>
      <c r="F723" s="11">
        <v>35455.11</v>
      </c>
      <c r="G723" s="9">
        <v>9</v>
      </c>
      <c r="H723" s="9"/>
    </row>
    <row r="724" spans="1:8" x14ac:dyDescent="0.3">
      <c r="A724" s="1" t="s">
        <v>4919</v>
      </c>
      <c r="B724" s="13" t="s">
        <v>1445</v>
      </c>
      <c r="C724" s="12" t="s">
        <v>6804</v>
      </c>
      <c r="D724" s="11">
        <v>41.59</v>
      </c>
      <c r="E724" s="11">
        <v>4.7</v>
      </c>
      <c r="F724" s="11">
        <v>46.29</v>
      </c>
      <c r="G724" s="9">
        <v>9</v>
      </c>
      <c r="H724" s="9"/>
    </row>
    <row r="725" spans="1:8" x14ac:dyDescent="0.3">
      <c r="A725" s="1" t="s">
        <v>4920</v>
      </c>
      <c r="B725" s="13" t="s">
        <v>1446</v>
      </c>
      <c r="C725" s="12" t="s">
        <v>6804</v>
      </c>
      <c r="D725" s="11">
        <v>50.26</v>
      </c>
      <c r="E725" s="11">
        <v>4.7</v>
      </c>
      <c r="F725" s="11">
        <v>54.96</v>
      </c>
      <c r="G725" s="9">
        <v>9</v>
      </c>
      <c r="H725" s="9"/>
    </row>
    <row r="726" spans="1:8" x14ac:dyDescent="0.3">
      <c r="A726" s="1" t="s">
        <v>2326</v>
      </c>
      <c r="B726" s="13" t="s">
        <v>1448</v>
      </c>
      <c r="C726" s="12" t="s">
        <v>6804</v>
      </c>
      <c r="D726" s="11">
        <v>61.2</v>
      </c>
      <c r="E726" s="11">
        <v>4.7</v>
      </c>
      <c r="F726" s="11">
        <v>65.900000000000006</v>
      </c>
      <c r="G726" s="9">
        <v>9</v>
      </c>
      <c r="H726" s="9"/>
    </row>
    <row r="727" spans="1:8" x14ac:dyDescent="0.3">
      <c r="A727" s="1" t="s">
        <v>2327</v>
      </c>
      <c r="B727" s="13" t="s">
        <v>1444</v>
      </c>
      <c r="C727" s="12" t="s">
        <v>6804</v>
      </c>
      <c r="D727" s="11">
        <v>71.69</v>
      </c>
      <c r="E727" s="11">
        <v>4.7</v>
      </c>
      <c r="F727" s="11">
        <v>76.39</v>
      </c>
      <c r="G727" s="9">
        <v>9</v>
      </c>
      <c r="H727" s="9"/>
    </row>
    <row r="728" spans="1:8" x14ac:dyDescent="0.3">
      <c r="A728" s="1" t="s">
        <v>2328</v>
      </c>
      <c r="B728" s="13" t="s">
        <v>1443</v>
      </c>
      <c r="C728" s="12" t="s">
        <v>6804</v>
      </c>
      <c r="D728" s="11">
        <v>85</v>
      </c>
      <c r="E728" s="11">
        <v>4.7</v>
      </c>
      <c r="F728" s="11">
        <v>89.7</v>
      </c>
      <c r="G728" s="9">
        <v>9</v>
      </c>
      <c r="H728" s="9"/>
    </row>
    <row r="729" spans="1:8" x14ac:dyDescent="0.3">
      <c r="A729" s="1" t="s">
        <v>4921</v>
      </c>
      <c r="B729" s="13" t="s">
        <v>1447</v>
      </c>
      <c r="C729" s="12" t="s">
        <v>6804</v>
      </c>
      <c r="D729" s="11">
        <v>105.48</v>
      </c>
      <c r="E729" s="11">
        <v>4.7</v>
      </c>
      <c r="F729" s="11">
        <v>110.18</v>
      </c>
      <c r="G729" s="9">
        <v>9</v>
      </c>
      <c r="H729" s="9"/>
    </row>
    <row r="730" spans="1:8" x14ac:dyDescent="0.3">
      <c r="A730" s="1" t="s">
        <v>2329</v>
      </c>
      <c r="B730" s="13" t="s">
        <v>1442</v>
      </c>
      <c r="C730" s="12" t="s">
        <v>6804</v>
      </c>
      <c r="D730" s="11">
        <v>130.63</v>
      </c>
      <c r="E730" s="11">
        <v>4.7</v>
      </c>
      <c r="F730" s="11">
        <v>135.33000000000001</v>
      </c>
      <c r="G730" s="9">
        <v>9</v>
      </c>
      <c r="H730" s="9"/>
    </row>
    <row r="731" spans="1:8" x14ac:dyDescent="0.3">
      <c r="A731" s="1" t="s">
        <v>2330</v>
      </c>
      <c r="B731" s="13" t="s">
        <v>1441</v>
      </c>
      <c r="C731" s="12" t="s">
        <v>6804</v>
      </c>
      <c r="D731" s="11">
        <v>157.41</v>
      </c>
      <c r="E731" s="11">
        <v>4.7</v>
      </c>
      <c r="F731" s="11">
        <v>162.11000000000001</v>
      </c>
      <c r="G731" s="9">
        <v>9</v>
      </c>
      <c r="H731" s="9"/>
    </row>
    <row r="732" spans="1:8" x14ac:dyDescent="0.3">
      <c r="A732" s="1" t="s">
        <v>4922</v>
      </c>
      <c r="B732" s="13" t="s">
        <v>7176</v>
      </c>
      <c r="C732" s="12"/>
      <c r="D732" s="11"/>
      <c r="E732" s="11"/>
      <c r="F732" s="11"/>
      <c r="G732" s="9">
        <v>5</v>
      </c>
      <c r="H732" s="9"/>
    </row>
    <row r="733" spans="1:8" ht="28.8" x14ac:dyDescent="0.3">
      <c r="A733" s="1" t="s">
        <v>2331</v>
      </c>
      <c r="B733" s="13" t="s">
        <v>7327</v>
      </c>
      <c r="C733" s="12" t="s">
        <v>6800</v>
      </c>
      <c r="D733" s="11">
        <v>22399.03</v>
      </c>
      <c r="E733" s="11"/>
      <c r="F733" s="11">
        <v>22399.03</v>
      </c>
      <c r="G733" s="9">
        <v>9</v>
      </c>
      <c r="H733" s="9"/>
    </row>
    <row r="734" spans="1:8" x14ac:dyDescent="0.3">
      <c r="A734" s="1" t="s">
        <v>2332</v>
      </c>
      <c r="B734" s="13" t="s">
        <v>1795</v>
      </c>
      <c r="C734" s="12" t="s">
        <v>6804</v>
      </c>
      <c r="D734" s="11">
        <v>287.60000000000002</v>
      </c>
      <c r="E734" s="11">
        <v>21.2</v>
      </c>
      <c r="F734" s="11">
        <v>308.8</v>
      </c>
      <c r="G734" s="9">
        <v>9</v>
      </c>
      <c r="H734" s="9"/>
    </row>
    <row r="735" spans="1:8" x14ac:dyDescent="0.3">
      <c r="A735" s="1" t="s">
        <v>2333</v>
      </c>
      <c r="B735" s="13" t="s">
        <v>1796</v>
      </c>
      <c r="C735" s="12" t="s">
        <v>6804</v>
      </c>
      <c r="D735" s="11">
        <v>350.24</v>
      </c>
      <c r="E735" s="11">
        <v>32.4</v>
      </c>
      <c r="F735" s="11">
        <v>382.64</v>
      </c>
      <c r="G735" s="9">
        <v>9</v>
      </c>
      <c r="H735" s="9"/>
    </row>
    <row r="736" spans="1:8" x14ac:dyDescent="0.3">
      <c r="A736" s="1" t="s">
        <v>2334</v>
      </c>
      <c r="B736" s="13" t="s">
        <v>1797</v>
      </c>
      <c r="C736" s="12" t="s">
        <v>6804</v>
      </c>
      <c r="D736" s="11">
        <v>423.36</v>
      </c>
      <c r="E736" s="11">
        <v>38</v>
      </c>
      <c r="F736" s="11">
        <v>461.36</v>
      </c>
      <c r="G736" s="9">
        <v>9</v>
      </c>
      <c r="H736" s="9"/>
    </row>
    <row r="737" spans="1:8" x14ac:dyDescent="0.3">
      <c r="A737" s="1" t="s">
        <v>4923</v>
      </c>
      <c r="B737" s="13" t="s">
        <v>6829</v>
      </c>
      <c r="C737" s="12"/>
      <c r="D737" s="11"/>
      <c r="E737" s="11"/>
      <c r="F737" s="11"/>
      <c r="G737" s="9">
        <v>2</v>
      </c>
      <c r="H737" s="9"/>
    </row>
    <row r="738" spans="1:8" x14ac:dyDescent="0.3">
      <c r="A738" s="1" t="s">
        <v>4924</v>
      </c>
      <c r="B738" s="13" t="s">
        <v>7177</v>
      </c>
      <c r="C738" s="12"/>
      <c r="D738" s="11"/>
      <c r="E738" s="11"/>
      <c r="F738" s="11"/>
      <c r="G738" s="9">
        <v>5</v>
      </c>
      <c r="H738" s="9"/>
    </row>
    <row r="739" spans="1:8" ht="28.8" x14ac:dyDescent="0.3">
      <c r="A739" s="1" t="s">
        <v>6363</v>
      </c>
      <c r="B739" s="13" t="s">
        <v>7328</v>
      </c>
      <c r="C739" s="12" t="s">
        <v>6801</v>
      </c>
      <c r="D739" s="11">
        <v>129.04</v>
      </c>
      <c r="E739" s="11">
        <v>28.48</v>
      </c>
      <c r="F739" s="11">
        <v>157.52000000000001</v>
      </c>
      <c r="G739" s="9">
        <v>9</v>
      </c>
      <c r="H739" s="9"/>
    </row>
    <row r="740" spans="1:8" ht="28.8" x14ac:dyDescent="0.3">
      <c r="A740" s="1" t="s">
        <v>6364</v>
      </c>
      <c r="B740" s="13" t="s">
        <v>7329</v>
      </c>
      <c r="C740" s="12" t="s">
        <v>6801</v>
      </c>
      <c r="D740" s="11">
        <v>121.29</v>
      </c>
      <c r="E740" s="11">
        <v>31.31</v>
      </c>
      <c r="F740" s="11">
        <v>152.6</v>
      </c>
      <c r="G740" s="9">
        <v>9</v>
      </c>
      <c r="H740" s="9"/>
    </row>
    <row r="741" spans="1:8" ht="28.8" x14ac:dyDescent="0.3">
      <c r="A741" s="1" t="s">
        <v>6365</v>
      </c>
      <c r="B741" s="13" t="s">
        <v>7330</v>
      </c>
      <c r="C741" s="12" t="s">
        <v>6801</v>
      </c>
      <c r="D741" s="11">
        <v>152.03</v>
      </c>
      <c r="E741" s="11">
        <v>34.159999999999997</v>
      </c>
      <c r="F741" s="11">
        <v>186.19</v>
      </c>
      <c r="G741" s="9">
        <v>9</v>
      </c>
      <c r="H741" s="9"/>
    </row>
    <row r="742" spans="1:8" ht="28.8" x14ac:dyDescent="0.3">
      <c r="A742" s="1" t="s">
        <v>6366</v>
      </c>
      <c r="B742" s="13" t="s">
        <v>7331</v>
      </c>
      <c r="C742" s="12" t="s">
        <v>6801</v>
      </c>
      <c r="D742" s="11">
        <v>169.68</v>
      </c>
      <c r="E742" s="11">
        <v>36.99</v>
      </c>
      <c r="F742" s="11">
        <v>206.67</v>
      </c>
      <c r="G742" s="9">
        <v>9</v>
      </c>
      <c r="H742" s="9"/>
    </row>
    <row r="743" spans="1:8" ht="28.8" x14ac:dyDescent="0.3">
      <c r="A743" s="1" t="s">
        <v>6367</v>
      </c>
      <c r="B743" s="13" t="s">
        <v>7332</v>
      </c>
      <c r="C743" s="12" t="s">
        <v>6801</v>
      </c>
      <c r="D743" s="11">
        <v>215.12</v>
      </c>
      <c r="E743" s="11">
        <v>40.6</v>
      </c>
      <c r="F743" s="11">
        <v>255.72</v>
      </c>
      <c r="G743" s="9">
        <v>9</v>
      </c>
      <c r="H743" s="9"/>
    </row>
    <row r="744" spans="1:8" ht="28.8" x14ac:dyDescent="0.3">
      <c r="A744" s="1" t="s">
        <v>6368</v>
      </c>
      <c r="B744" s="13" t="s">
        <v>7333</v>
      </c>
      <c r="C744" s="12" t="s">
        <v>6801</v>
      </c>
      <c r="D744" s="11">
        <v>135.6</v>
      </c>
      <c r="E744" s="11">
        <v>31.31</v>
      </c>
      <c r="F744" s="11">
        <v>166.91</v>
      </c>
      <c r="G744" s="9">
        <v>9</v>
      </c>
      <c r="H744" s="9"/>
    </row>
    <row r="745" spans="1:8" ht="28.8" x14ac:dyDescent="0.3">
      <c r="A745" s="1" t="s">
        <v>6369</v>
      </c>
      <c r="B745" s="13" t="s">
        <v>7334</v>
      </c>
      <c r="C745" s="12" t="s">
        <v>6801</v>
      </c>
      <c r="D745" s="11">
        <v>157.65</v>
      </c>
      <c r="E745" s="11">
        <v>31.31</v>
      </c>
      <c r="F745" s="11">
        <v>188.96</v>
      </c>
      <c r="G745" s="9">
        <v>9</v>
      </c>
      <c r="H745" s="9"/>
    </row>
    <row r="746" spans="1:8" ht="28.8" x14ac:dyDescent="0.3">
      <c r="A746" s="1" t="s">
        <v>6370</v>
      </c>
      <c r="B746" s="13" t="s">
        <v>7335</v>
      </c>
      <c r="C746" s="12" t="s">
        <v>6801</v>
      </c>
      <c r="D746" s="11">
        <v>195.81</v>
      </c>
      <c r="E746" s="11">
        <v>34.159999999999997</v>
      </c>
      <c r="F746" s="11">
        <v>229.97</v>
      </c>
      <c r="G746" s="9">
        <v>9</v>
      </c>
      <c r="H746" s="9"/>
    </row>
    <row r="747" spans="1:8" ht="28.8" x14ac:dyDescent="0.3">
      <c r="A747" s="1" t="s">
        <v>6371</v>
      </c>
      <c r="B747" s="13" t="s">
        <v>7336</v>
      </c>
      <c r="C747" s="12" t="s">
        <v>6801</v>
      </c>
      <c r="D747" s="11">
        <v>213.47</v>
      </c>
      <c r="E747" s="11">
        <v>36.99</v>
      </c>
      <c r="F747" s="11">
        <v>250.46</v>
      </c>
      <c r="G747" s="9">
        <v>9</v>
      </c>
      <c r="H747" s="9"/>
    </row>
    <row r="748" spans="1:8" ht="28.8" x14ac:dyDescent="0.3">
      <c r="A748" s="1" t="s">
        <v>6372</v>
      </c>
      <c r="B748" s="13" t="s">
        <v>7337</v>
      </c>
      <c r="C748" s="12" t="s">
        <v>6801</v>
      </c>
      <c r="D748" s="11">
        <v>255.72</v>
      </c>
      <c r="E748" s="11">
        <v>40.6</v>
      </c>
      <c r="F748" s="11">
        <v>296.32</v>
      </c>
      <c r="G748" s="9">
        <v>9</v>
      </c>
      <c r="H748" s="9"/>
    </row>
    <row r="749" spans="1:8" x14ac:dyDescent="0.3">
      <c r="A749" s="1" t="s">
        <v>4925</v>
      </c>
      <c r="B749" s="13" t="s">
        <v>6830</v>
      </c>
      <c r="C749" s="12"/>
      <c r="D749" s="11"/>
      <c r="E749" s="11"/>
      <c r="F749" s="11"/>
      <c r="G749" s="9">
        <v>5</v>
      </c>
      <c r="H749" s="9"/>
    </row>
    <row r="750" spans="1:8" ht="28.8" x14ac:dyDescent="0.3">
      <c r="A750" s="1" t="s">
        <v>6373</v>
      </c>
      <c r="B750" s="13" t="s">
        <v>7338</v>
      </c>
      <c r="C750" s="12" t="s">
        <v>6801</v>
      </c>
      <c r="D750" s="11">
        <v>164.28</v>
      </c>
      <c r="E750" s="11">
        <v>31.31</v>
      </c>
      <c r="F750" s="11">
        <v>195.59</v>
      </c>
      <c r="G750" s="9">
        <v>9</v>
      </c>
      <c r="H750" s="9"/>
    </row>
    <row r="751" spans="1:8" ht="28.8" x14ac:dyDescent="0.3">
      <c r="A751" s="1" t="s">
        <v>6374</v>
      </c>
      <c r="B751" s="13" t="s">
        <v>7339</v>
      </c>
      <c r="C751" s="12" t="s">
        <v>6801</v>
      </c>
      <c r="D751" s="11">
        <v>175.96</v>
      </c>
      <c r="E751" s="11">
        <v>34.159999999999997</v>
      </c>
      <c r="F751" s="11">
        <v>210.12</v>
      </c>
      <c r="G751" s="9">
        <v>9</v>
      </c>
      <c r="H751" s="9"/>
    </row>
    <row r="752" spans="1:8" ht="28.8" x14ac:dyDescent="0.3">
      <c r="A752" s="1" t="s">
        <v>6375</v>
      </c>
      <c r="B752" s="13" t="s">
        <v>7340</v>
      </c>
      <c r="C752" s="12" t="s">
        <v>6801</v>
      </c>
      <c r="D752" s="11">
        <v>187.42</v>
      </c>
      <c r="E752" s="11">
        <v>36.99</v>
      </c>
      <c r="F752" s="11">
        <v>224.41</v>
      </c>
      <c r="G752" s="9">
        <v>9</v>
      </c>
      <c r="H752" s="9"/>
    </row>
    <row r="753" spans="1:8" ht="28.8" x14ac:dyDescent="0.3">
      <c r="A753" s="1" t="s">
        <v>6376</v>
      </c>
      <c r="B753" s="13" t="s">
        <v>7341</v>
      </c>
      <c r="C753" s="12" t="s">
        <v>6801</v>
      </c>
      <c r="D753" s="11">
        <v>203.48</v>
      </c>
      <c r="E753" s="11">
        <v>40.6</v>
      </c>
      <c r="F753" s="11">
        <v>244.08</v>
      </c>
      <c r="G753" s="9">
        <v>9</v>
      </c>
      <c r="H753" s="9"/>
    </row>
    <row r="754" spans="1:8" x14ac:dyDescent="0.3">
      <c r="A754" s="1" t="s">
        <v>4926</v>
      </c>
      <c r="B754" s="13" t="s">
        <v>6831</v>
      </c>
      <c r="C754" s="12"/>
      <c r="D754" s="11"/>
      <c r="E754" s="11"/>
      <c r="F754" s="11"/>
      <c r="G754" s="9">
        <v>5</v>
      </c>
      <c r="H754" s="9"/>
    </row>
    <row r="755" spans="1:8" x14ac:dyDescent="0.3">
      <c r="A755" s="1" t="s">
        <v>4927</v>
      </c>
      <c r="B755" s="13" t="s">
        <v>1438</v>
      </c>
      <c r="C755" s="12" t="s">
        <v>6801</v>
      </c>
      <c r="D755" s="11">
        <v>162.69</v>
      </c>
      <c r="E755" s="11">
        <v>9.5500000000000007</v>
      </c>
      <c r="F755" s="11">
        <v>172.24</v>
      </c>
      <c r="G755" s="9">
        <v>9</v>
      </c>
      <c r="H755" s="9"/>
    </row>
    <row r="756" spans="1:8" x14ac:dyDescent="0.3">
      <c r="A756" s="1" t="s">
        <v>2335</v>
      </c>
      <c r="B756" s="13" t="s">
        <v>1437</v>
      </c>
      <c r="C756" s="12" t="s">
        <v>6801</v>
      </c>
      <c r="D756" s="11">
        <v>180.41</v>
      </c>
      <c r="E756" s="11">
        <v>10.039999999999999</v>
      </c>
      <c r="F756" s="11">
        <v>190.45</v>
      </c>
      <c r="G756" s="9">
        <v>9</v>
      </c>
      <c r="H756" s="9"/>
    </row>
    <row r="757" spans="1:8" x14ac:dyDescent="0.3">
      <c r="A757" s="1" t="s">
        <v>4928</v>
      </c>
      <c r="B757" s="13" t="s">
        <v>1439</v>
      </c>
      <c r="C757" s="12" t="s">
        <v>6801</v>
      </c>
      <c r="D757" s="11">
        <v>199.06</v>
      </c>
      <c r="E757" s="11">
        <v>10.53</v>
      </c>
      <c r="F757" s="11">
        <v>209.59</v>
      </c>
      <c r="G757" s="9">
        <v>9</v>
      </c>
      <c r="H757" s="9"/>
    </row>
    <row r="758" spans="1:8" x14ac:dyDescent="0.3">
      <c r="A758" s="1" t="s">
        <v>4929</v>
      </c>
      <c r="B758" s="13" t="s">
        <v>1440</v>
      </c>
      <c r="C758" s="12" t="s">
        <v>6801</v>
      </c>
      <c r="D758" s="11">
        <v>275.91000000000003</v>
      </c>
      <c r="E758" s="11">
        <v>10.73</v>
      </c>
      <c r="F758" s="11">
        <v>286.64</v>
      </c>
      <c r="G758" s="9">
        <v>9</v>
      </c>
      <c r="H758" s="9"/>
    </row>
    <row r="759" spans="1:8" x14ac:dyDescent="0.3">
      <c r="A759" s="1" t="s">
        <v>2336</v>
      </c>
      <c r="B759" s="13" t="s">
        <v>1436</v>
      </c>
      <c r="C759" s="12" t="s">
        <v>6801</v>
      </c>
      <c r="D759" s="11">
        <v>155.6</v>
      </c>
      <c r="E759" s="11">
        <v>9.5500000000000007</v>
      </c>
      <c r="F759" s="11">
        <v>165.15</v>
      </c>
      <c r="G759" s="9">
        <v>9</v>
      </c>
      <c r="H759" s="9"/>
    </row>
    <row r="760" spans="1:8" x14ac:dyDescent="0.3">
      <c r="A760" s="1" t="s">
        <v>2337</v>
      </c>
      <c r="B760" s="13" t="s">
        <v>1435</v>
      </c>
      <c r="C760" s="12" t="s">
        <v>6801</v>
      </c>
      <c r="D760" s="11">
        <v>178.17</v>
      </c>
      <c r="E760" s="11">
        <v>10.039999999999999</v>
      </c>
      <c r="F760" s="11">
        <v>188.21</v>
      </c>
      <c r="G760" s="9">
        <v>9</v>
      </c>
      <c r="H760" s="9"/>
    </row>
    <row r="761" spans="1:8" x14ac:dyDescent="0.3">
      <c r="A761" s="1" t="s">
        <v>4930</v>
      </c>
      <c r="B761" s="13" t="s">
        <v>6029</v>
      </c>
      <c r="C761" s="12"/>
      <c r="D761" s="11"/>
      <c r="E761" s="11"/>
      <c r="F761" s="11"/>
      <c r="G761" s="9">
        <v>2</v>
      </c>
      <c r="H761" s="9"/>
    </row>
    <row r="762" spans="1:8" x14ac:dyDescent="0.3">
      <c r="A762" s="1" t="s">
        <v>4931</v>
      </c>
      <c r="B762" s="13" t="s">
        <v>7178</v>
      </c>
      <c r="C762" s="12"/>
      <c r="D762" s="11"/>
      <c r="E762" s="11"/>
      <c r="F762" s="11"/>
      <c r="G762" s="9">
        <v>5</v>
      </c>
      <c r="H762" s="9"/>
    </row>
    <row r="763" spans="1:8" x14ac:dyDescent="0.3">
      <c r="A763" s="1" t="s">
        <v>2338</v>
      </c>
      <c r="B763" s="13" t="s">
        <v>1434</v>
      </c>
      <c r="C763" s="12" t="s">
        <v>6805</v>
      </c>
      <c r="D763" s="11">
        <v>561.69000000000005</v>
      </c>
      <c r="E763" s="11">
        <v>324.11</v>
      </c>
      <c r="F763" s="11">
        <v>885.8</v>
      </c>
      <c r="G763" s="9">
        <v>9</v>
      </c>
      <c r="H763" s="9"/>
    </row>
    <row r="764" spans="1:8" ht="28.8" x14ac:dyDescent="0.3">
      <c r="A764" s="1" t="s">
        <v>2339</v>
      </c>
      <c r="B764" s="13" t="s">
        <v>6030</v>
      </c>
      <c r="C764" s="12" t="s">
        <v>6801</v>
      </c>
      <c r="D764" s="11">
        <v>62.68</v>
      </c>
      <c r="E764" s="11">
        <v>31.1</v>
      </c>
      <c r="F764" s="11">
        <v>93.78</v>
      </c>
      <c r="G764" s="9">
        <v>9</v>
      </c>
      <c r="H764" s="9"/>
    </row>
    <row r="765" spans="1:8" ht="28.8" x14ac:dyDescent="0.3">
      <c r="A765" s="1" t="s">
        <v>2340</v>
      </c>
      <c r="B765" s="13" t="s">
        <v>6031</v>
      </c>
      <c r="C765" s="12" t="s">
        <v>6801</v>
      </c>
      <c r="D765" s="11">
        <v>87.78</v>
      </c>
      <c r="E765" s="11">
        <v>31.81</v>
      </c>
      <c r="F765" s="11">
        <v>119.59</v>
      </c>
      <c r="G765" s="9">
        <v>9</v>
      </c>
      <c r="H765" s="9"/>
    </row>
    <row r="766" spans="1:8" x14ac:dyDescent="0.3">
      <c r="A766" s="1" t="s">
        <v>4932</v>
      </c>
      <c r="B766" s="13" t="s">
        <v>7179</v>
      </c>
      <c r="C766" s="12"/>
      <c r="D766" s="11"/>
      <c r="E766" s="11"/>
      <c r="F766" s="11"/>
      <c r="G766" s="9">
        <v>5</v>
      </c>
      <c r="H766" s="9"/>
    </row>
    <row r="767" spans="1:8" x14ac:dyDescent="0.3">
      <c r="A767" s="1" t="s">
        <v>2341</v>
      </c>
      <c r="B767" s="13" t="s">
        <v>1433</v>
      </c>
      <c r="C767" s="12" t="s">
        <v>6801</v>
      </c>
      <c r="D767" s="11">
        <v>34.53</v>
      </c>
      <c r="E767" s="11">
        <v>40.020000000000003</v>
      </c>
      <c r="F767" s="11">
        <v>74.55</v>
      </c>
      <c r="G767" s="9">
        <v>9</v>
      </c>
      <c r="H767" s="9"/>
    </row>
    <row r="768" spans="1:8" x14ac:dyDescent="0.3">
      <c r="A768" s="1" t="s">
        <v>2342</v>
      </c>
      <c r="B768" s="13" t="s">
        <v>1432</v>
      </c>
      <c r="C768" s="12" t="s">
        <v>6801</v>
      </c>
      <c r="D768" s="11">
        <v>47.76</v>
      </c>
      <c r="E768" s="11">
        <v>63.34</v>
      </c>
      <c r="F768" s="11">
        <v>111.1</v>
      </c>
      <c r="G768" s="9">
        <v>9</v>
      </c>
      <c r="H768" s="9"/>
    </row>
    <row r="769" spans="1:8" x14ac:dyDescent="0.3">
      <c r="A769" s="1" t="s">
        <v>2343</v>
      </c>
      <c r="B769" s="13" t="s">
        <v>1431</v>
      </c>
      <c r="C769" s="12" t="s">
        <v>6801</v>
      </c>
      <c r="D769" s="11">
        <v>105.18</v>
      </c>
      <c r="E769" s="11">
        <v>102.78</v>
      </c>
      <c r="F769" s="11">
        <v>207.96</v>
      </c>
      <c r="G769" s="9">
        <v>9</v>
      </c>
      <c r="H769" s="9"/>
    </row>
    <row r="770" spans="1:8" x14ac:dyDescent="0.3">
      <c r="A770" s="1" t="s">
        <v>2344</v>
      </c>
      <c r="B770" s="13" t="s">
        <v>1430</v>
      </c>
      <c r="C770" s="12" t="s">
        <v>6801</v>
      </c>
      <c r="D770" s="11">
        <v>152.1</v>
      </c>
      <c r="E770" s="11">
        <v>126.75</v>
      </c>
      <c r="F770" s="11">
        <v>278.85000000000002</v>
      </c>
      <c r="G770" s="9">
        <v>9</v>
      </c>
      <c r="H770" s="9"/>
    </row>
    <row r="771" spans="1:8" x14ac:dyDescent="0.3">
      <c r="A771" s="1" t="s">
        <v>2345</v>
      </c>
      <c r="B771" s="13" t="s">
        <v>1429</v>
      </c>
      <c r="C771" s="12" t="s">
        <v>6801</v>
      </c>
      <c r="D771" s="11">
        <v>141.56</v>
      </c>
      <c r="E771" s="11">
        <v>63.34</v>
      </c>
      <c r="F771" s="11">
        <v>204.9</v>
      </c>
      <c r="G771" s="9">
        <v>9</v>
      </c>
      <c r="H771" s="9"/>
    </row>
    <row r="772" spans="1:8" x14ac:dyDescent="0.3">
      <c r="A772" s="1" t="s">
        <v>2346</v>
      </c>
      <c r="B772" s="13" t="s">
        <v>1428</v>
      </c>
      <c r="C772" s="12" t="s">
        <v>6801</v>
      </c>
      <c r="D772" s="11">
        <v>320.77999999999997</v>
      </c>
      <c r="E772" s="11">
        <v>102.78</v>
      </c>
      <c r="F772" s="11">
        <v>423.56</v>
      </c>
      <c r="G772" s="9">
        <v>9</v>
      </c>
      <c r="H772" s="9"/>
    </row>
    <row r="773" spans="1:8" x14ac:dyDescent="0.3">
      <c r="A773" s="1" t="s">
        <v>4933</v>
      </c>
      <c r="B773" s="13" t="s">
        <v>6032</v>
      </c>
      <c r="C773" s="12"/>
      <c r="D773" s="11"/>
      <c r="E773" s="11"/>
      <c r="F773" s="11"/>
      <c r="G773" s="9">
        <v>5</v>
      </c>
      <c r="H773" s="9"/>
    </row>
    <row r="774" spans="1:8" x14ac:dyDescent="0.3">
      <c r="A774" s="1" t="s">
        <v>2347</v>
      </c>
      <c r="B774" s="13" t="s">
        <v>1427</v>
      </c>
      <c r="C774" s="12" t="s">
        <v>6801</v>
      </c>
      <c r="D774" s="11">
        <v>122.86</v>
      </c>
      <c r="E774" s="11">
        <v>56.45</v>
      </c>
      <c r="F774" s="11">
        <v>179.31</v>
      </c>
      <c r="G774" s="9">
        <v>9</v>
      </c>
      <c r="H774" s="9"/>
    </row>
    <row r="775" spans="1:8" x14ac:dyDescent="0.3">
      <c r="A775" s="1" t="s">
        <v>2348</v>
      </c>
      <c r="B775" s="13" t="s">
        <v>1426</v>
      </c>
      <c r="C775" s="12" t="s">
        <v>6801</v>
      </c>
      <c r="D775" s="11">
        <v>231.82</v>
      </c>
      <c r="E775" s="11">
        <v>106.48</v>
      </c>
      <c r="F775" s="11">
        <v>338.3</v>
      </c>
      <c r="G775" s="9">
        <v>9</v>
      </c>
      <c r="H775" s="9"/>
    </row>
    <row r="776" spans="1:8" x14ac:dyDescent="0.3">
      <c r="A776" s="1" t="s">
        <v>2349</v>
      </c>
      <c r="B776" s="13" t="s">
        <v>1425</v>
      </c>
      <c r="C776" s="12" t="s">
        <v>6801</v>
      </c>
      <c r="D776" s="11">
        <v>480.04</v>
      </c>
      <c r="E776" s="11">
        <v>148.91999999999999</v>
      </c>
      <c r="F776" s="11">
        <v>628.96</v>
      </c>
      <c r="G776" s="9">
        <v>9</v>
      </c>
      <c r="H776" s="9"/>
    </row>
    <row r="777" spans="1:8" x14ac:dyDescent="0.3">
      <c r="A777" s="1" t="s">
        <v>4934</v>
      </c>
      <c r="B777" s="13" t="s">
        <v>7180</v>
      </c>
      <c r="C777" s="12"/>
      <c r="D777" s="11"/>
      <c r="E777" s="11"/>
      <c r="F777" s="11"/>
      <c r="G777" s="9">
        <v>5</v>
      </c>
      <c r="H777" s="9"/>
    </row>
    <row r="778" spans="1:8" x14ac:dyDescent="0.3">
      <c r="A778" s="1" t="s">
        <v>2350</v>
      </c>
      <c r="B778" s="13" t="s">
        <v>14885</v>
      </c>
      <c r="C778" s="12" t="s">
        <v>6801</v>
      </c>
      <c r="D778" s="11">
        <v>37.6</v>
      </c>
      <c r="E778" s="11">
        <v>28.66</v>
      </c>
      <c r="F778" s="11">
        <v>66.260000000000005</v>
      </c>
      <c r="G778" s="9">
        <v>9</v>
      </c>
      <c r="H778" s="9"/>
    </row>
    <row r="779" spans="1:8" x14ac:dyDescent="0.3">
      <c r="A779" s="1" t="s">
        <v>2351</v>
      </c>
      <c r="B779" s="13" t="s">
        <v>14886</v>
      </c>
      <c r="C779" s="12" t="s">
        <v>6801</v>
      </c>
      <c r="D779" s="11">
        <v>46.3</v>
      </c>
      <c r="E779" s="11">
        <v>31.1</v>
      </c>
      <c r="F779" s="11">
        <v>77.400000000000006</v>
      </c>
      <c r="G779" s="9">
        <v>9</v>
      </c>
      <c r="H779" s="9"/>
    </row>
    <row r="780" spans="1:8" x14ac:dyDescent="0.3">
      <c r="A780" s="1" t="s">
        <v>2352</v>
      </c>
      <c r="B780" s="13" t="s">
        <v>14887</v>
      </c>
      <c r="C780" s="12" t="s">
        <v>6801</v>
      </c>
      <c r="D780" s="11">
        <v>56.58</v>
      </c>
      <c r="E780" s="11">
        <v>33.380000000000003</v>
      </c>
      <c r="F780" s="11">
        <v>89.96</v>
      </c>
      <c r="G780" s="9">
        <v>9</v>
      </c>
      <c r="H780" s="9"/>
    </row>
    <row r="781" spans="1:8" x14ac:dyDescent="0.3">
      <c r="A781" s="1" t="s">
        <v>4935</v>
      </c>
      <c r="B781" s="13" t="s">
        <v>7181</v>
      </c>
      <c r="C781" s="12"/>
      <c r="D781" s="11"/>
      <c r="E781" s="11"/>
      <c r="F781" s="11"/>
      <c r="G781" s="9">
        <v>5</v>
      </c>
      <c r="H781" s="9"/>
    </row>
    <row r="782" spans="1:8" x14ac:dyDescent="0.3">
      <c r="A782" s="1" t="s">
        <v>2353</v>
      </c>
      <c r="B782" s="13" t="s">
        <v>14888</v>
      </c>
      <c r="C782" s="12" t="s">
        <v>6801</v>
      </c>
      <c r="D782" s="11">
        <v>45.73</v>
      </c>
      <c r="E782" s="11">
        <v>31.1</v>
      </c>
      <c r="F782" s="11">
        <v>76.83</v>
      </c>
      <c r="G782" s="9">
        <v>9</v>
      </c>
      <c r="H782" s="9"/>
    </row>
    <row r="783" spans="1:8" x14ac:dyDescent="0.3">
      <c r="A783" s="1" t="s">
        <v>2354</v>
      </c>
      <c r="B783" s="13" t="s">
        <v>14889</v>
      </c>
      <c r="C783" s="12" t="s">
        <v>6801</v>
      </c>
      <c r="D783" s="11">
        <v>58.1</v>
      </c>
      <c r="E783" s="11">
        <v>33.380000000000003</v>
      </c>
      <c r="F783" s="11">
        <v>91.48</v>
      </c>
      <c r="G783" s="9">
        <v>9</v>
      </c>
      <c r="H783" s="9"/>
    </row>
    <row r="784" spans="1:8" x14ac:dyDescent="0.3">
      <c r="A784" s="1" t="s">
        <v>4936</v>
      </c>
      <c r="B784" s="13" t="s">
        <v>7182</v>
      </c>
      <c r="C784" s="12"/>
      <c r="D784" s="11"/>
      <c r="E784" s="11"/>
      <c r="F784" s="11"/>
      <c r="G784" s="9">
        <v>5</v>
      </c>
      <c r="H784" s="9"/>
    </row>
    <row r="785" spans="1:8" x14ac:dyDescent="0.3">
      <c r="A785" s="1" t="s">
        <v>5703</v>
      </c>
      <c r="B785" s="13" t="s">
        <v>15288</v>
      </c>
      <c r="C785" s="12" t="s">
        <v>6801</v>
      </c>
      <c r="D785" s="11">
        <v>41.59</v>
      </c>
      <c r="E785" s="11">
        <v>28.66</v>
      </c>
      <c r="F785" s="11">
        <v>70.25</v>
      </c>
      <c r="G785" s="9">
        <v>9</v>
      </c>
      <c r="H785" s="9"/>
    </row>
    <row r="786" spans="1:8" x14ac:dyDescent="0.3">
      <c r="A786" s="1" t="s">
        <v>5704</v>
      </c>
      <c r="B786" s="13" t="s">
        <v>15289</v>
      </c>
      <c r="C786" s="12" t="s">
        <v>6801</v>
      </c>
      <c r="D786" s="11">
        <v>53.16</v>
      </c>
      <c r="E786" s="11">
        <v>31.1</v>
      </c>
      <c r="F786" s="11">
        <v>84.26</v>
      </c>
      <c r="G786" s="9">
        <v>9</v>
      </c>
      <c r="H786" s="9"/>
    </row>
    <row r="787" spans="1:8" x14ac:dyDescent="0.3">
      <c r="A787" s="1" t="s">
        <v>5705</v>
      </c>
      <c r="B787" s="13" t="s">
        <v>15290</v>
      </c>
      <c r="C787" s="12" t="s">
        <v>6801</v>
      </c>
      <c r="D787" s="11">
        <v>67.86</v>
      </c>
      <c r="E787" s="11">
        <v>31.81</v>
      </c>
      <c r="F787" s="11">
        <v>99.67</v>
      </c>
      <c r="G787" s="9">
        <v>9</v>
      </c>
      <c r="H787" s="9"/>
    </row>
    <row r="788" spans="1:8" x14ac:dyDescent="0.3">
      <c r="A788" s="1" t="s">
        <v>4937</v>
      </c>
      <c r="B788" s="13" t="s">
        <v>6033</v>
      </c>
      <c r="C788" s="12"/>
      <c r="D788" s="11"/>
      <c r="E788" s="11"/>
      <c r="F788" s="11"/>
      <c r="G788" s="9">
        <v>5</v>
      </c>
      <c r="H788" s="9"/>
    </row>
    <row r="789" spans="1:8" x14ac:dyDescent="0.3">
      <c r="A789" s="1" t="s">
        <v>5706</v>
      </c>
      <c r="B789" s="13" t="s">
        <v>15291</v>
      </c>
      <c r="C789" s="12" t="s">
        <v>6801</v>
      </c>
      <c r="D789" s="11">
        <v>60.95</v>
      </c>
      <c r="E789" s="11">
        <v>35.020000000000003</v>
      </c>
      <c r="F789" s="11">
        <v>95.97</v>
      </c>
      <c r="G789" s="9">
        <v>9</v>
      </c>
      <c r="H789" s="9"/>
    </row>
    <row r="790" spans="1:8" x14ac:dyDescent="0.3">
      <c r="A790" s="1" t="s">
        <v>5707</v>
      </c>
      <c r="B790" s="13" t="s">
        <v>15292</v>
      </c>
      <c r="C790" s="12" t="s">
        <v>6801</v>
      </c>
      <c r="D790" s="11">
        <v>74.41</v>
      </c>
      <c r="E790" s="11">
        <v>35.9</v>
      </c>
      <c r="F790" s="11">
        <v>110.31</v>
      </c>
      <c r="G790" s="9">
        <v>9</v>
      </c>
      <c r="H790" s="9"/>
    </row>
    <row r="791" spans="1:8" x14ac:dyDescent="0.3">
      <c r="A791" s="1" t="s">
        <v>5708</v>
      </c>
      <c r="B791" s="13" t="s">
        <v>15293</v>
      </c>
      <c r="C791" s="12" t="s">
        <v>6801</v>
      </c>
      <c r="D791" s="11">
        <v>63.42</v>
      </c>
      <c r="E791" s="11">
        <v>46.36</v>
      </c>
      <c r="F791" s="11">
        <v>109.78</v>
      </c>
      <c r="G791" s="9">
        <v>9</v>
      </c>
      <c r="H791" s="9"/>
    </row>
    <row r="792" spans="1:8" x14ac:dyDescent="0.3">
      <c r="A792" s="1" t="s">
        <v>5709</v>
      </c>
      <c r="B792" s="13" t="s">
        <v>15294</v>
      </c>
      <c r="C792" s="12" t="s">
        <v>6801</v>
      </c>
      <c r="D792" s="11">
        <v>88.84</v>
      </c>
      <c r="E792" s="11">
        <v>49.42</v>
      </c>
      <c r="F792" s="11">
        <v>138.26</v>
      </c>
      <c r="G792" s="9">
        <v>9</v>
      </c>
      <c r="H792" s="9"/>
    </row>
    <row r="793" spans="1:8" x14ac:dyDescent="0.3">
      <c r="A793" s="1" t="s">
        <v>4938</v>
      </c>
      <c r="B793" s="13" t="s">
        <v>7183</v>
      </c>
      <c r="C793" s="12"/>
      <c r="D793" s="11"/>
      <c r="E793" s="11"/>
      <c r="F793" s="11"/>
      <c r="G793" s="9">
        <v>5</v>
      </c>
      <c r="H793" s="9"/>
    </row>
    <row r="794" spans="1:8" ht="28.8" x14ac:dyDescent="0.3">
      <c r="A794" s="1" t="s">
        <v>2355</v>
      </c>
      <c r="B794" s="13" t="s">
        <v>5710</v>
      </c>
      <c r="C794" s="12" t="s">
        <v>6801</v>
      </c>
      <c r="D794" s="11">
        <v>94.24</v>
      </c>
      <c r="E794" s="11">
        <v>13.57</v>
      </c>
      <c r="F794" s="11">
        <v>107.81</v>
      </c>
      <c r="G794" s="9">
        <v>9</v>
      </c>
      <c r="H794" s="9"/>
    </row>
    <row r="795" spans="1:8" ht="28.8" x14ac:dyDescent="0.3">
      <c r="A795" s="1" t="s">
        <v>2356</v>
      </c>
      <c r="B795" s="13" t="s">
        <v>5711</v>
      </c>
      <c r="C795" s="12" t="s">
        <v>6801</v>
      </c>
      <c r="D795" s="11">
        <v>110.13</v>
      </c>
      <c r="E795" s="11">
        <v>13.93</v>
      </c>
      <c r="F795" s="11">
        <v>124.06</v>
      </c>
      <c r="G795" s="9">
        <v>9</v>
      </c>
      <c r="H795" s="9"/>
    </row>
    <row r="796" spans="1:8" ht="28.8" x14ac:dyDescent="0.3">
      <c r="A796" s="1" t="s">
        <v>2357</v>
      </c>
      <c r="B796" s="13" t="s">
        <v>5712</v>
      </c>
      <c r="C796" s="12" t="s">
        <v>6801</v>
      </c>
      <c r="D796" s="11">
        <v>137.30000000000001</v>
      </c>
      <c r="E796" s="11">
        <v>14.1</v>
      </c>
      <c r="F796" s="11">
        <v>151.4</v>
      </c>
      <c r="G796" s="9">
        <v>9</v>
      </c>
      <c r="H796" s="9"/>
    </row>
    <row r="797" spans="1:8" ht="28.8" x14ac:dyDescent="0.3">
      <c r="A797" s="1" t="s">
        <v>2358</v>
      </c>
      <c r="B797" s="13" t="s">
        <v>5713</v>
      </c>
      <c r="C797" s="12" t="s">
        <v>6801</v>
      </c>
      <c r="D797" s="11">
        <v>177.62</v>
      </c>
      <c r="E797" s="11">
        <v>14.63</v>
      </c>
      <c r="F797" s="11">
        <v>192.25</v>
      </c>
      <c r="G797" s="9">
        <v>9</v>
      </c>
      <c r="H797" s="9"/>
    </row>
    <row r="798" spans="1:8" x14ac:dyDescent="0.3">
      <c r="A798" s="1" t="s">
        <v>4939</v>
      </c>
      <c r="B798" s="13" t="s">
        <v>6832</v>
      </c>
      <c r="C798" s="12"/>
      <c r="D798" s="11"/>
      <c r="E798" s="11"/>
      <c r="F798" s="11"/>
      <c r="G798" s="9">
        <v>5</v>
      </c>
      <c r="H798" s="9"/>
    </row>
    <row r="799" spans="1:8" x14ac:dyDescent="0.3">
      <c r="A799" s="1" t="s">
        <v>2359</v>
      </c>
      <c r="B799" s="13" t="s">
        <v>1424</v>
      </c>
      <c r="C799" s="12" t="s">
        <v>6805</v>
      </c>
      <c r="D799" s="11">
        <v>936.25</v>
      </c>
      <c r="E799" s="11">
        <v>739.73</v>
      </c>
      <c r="F799" s="11">
        <v>1675.98</v>
      </c>
      <c r="G799" s="9">
        <v>9</v>
      </c>
      <c r="H799" s="9"/>
    </row>
    <row r="800" spans="1:8" x14ac:dyDescent="0.3">
      <c r="A800" s="1" t="s">
        <v>2360</v>
      </c>
      <c r="B800" s="13" t="s">
        <v>1423</v>
      </c>
      <c r="C800" s="12" t="s">
        <v>6804</v>
      </c>
      <c r="D800" s="11">
        <v>3.87</v>
      </c>
      <c r="E800" s="11">
        <v>6.68</v>
      </c>
      <c r="F800" s="11">
        <v>10.55</v>
      </c>
      <c r="G800" s="9">
        <v>9</v>
      </c>
      <c r="H800" s="9"/>
    </row>
    <row r="801" spans="1:8" x14ac:dyDescent="0.3">
      <c r="A801" s="1" t="s">
        <v>4940</v>
      </c>
      <c r="B801" s="13" t="s">
        <v>7184</v>
      </c>
      <c r="C801" s="12"/>
      <c r="D801" s="11"/>
      <c r="E801" s="11"/>
      <c r="F801" s="11"/>
      <c r="G801" s="9">
        <v>5</v>
      </c>
      <c r="H801" s="9"/>
    </row>
    <row r="802" spans="1:8" x14ac:dyDescent="0.3">
      <c r="A802" s="1" t="s">
        <v>8038</v>
      </c>
      <c r="B802" s="13" t="s">
        <v>8039</v>
      </c>
      <c r="C802" s="12" t="s">
        <v>6801</v>
      </c>
      <c r="D802" s="11">
        <v>138.68</v>
      </c>
      <c r="E802" s="11">
        <v>70.38</v>
      </c>
      <c r="F802" s="11">
        <v>209.06</v>
      </c>
      <c r="G802" s="9">
        <v>9</v>
      </c>
      <c r="H802" s="9"/>
    </row>
    <row r="803" spans="1:8" ht="28.8" x14ac:dyDescent="0.3">
      <c r="A803" s="1" t="s">
        <v>2361</v>
      </c>
      <c r="B803" s="13" t="s">
        <v>6034</v>
      </c>
      <c r="C803" s="12" t="s">
        <v>6801</v>
      </c>
      <c r="D803" s="11">
        <v>137.54</v>
      </c>
      <c r="E803" s="11">
        <v>58.41</v>
      </c>
      <c r="F803" s="11">
        <v>195.95</v>
      </c>
      <c r="G803" s="9">
        <v>9</v>
      </c>
      <c r="H803" s="9"/>
    </row>
    <row r="804" spans="1:8" x14ac:dyDescent="0.3">
      <c r="A804" s="1" t="s">
        <v>6715</v>
      </c>
      <c r="B804" s="13" t="s">
        <v>6036</v>
      </c>
      <c r="C804" s="12" t="s">
        <v>6801</v>
      </c>
      <c r="D804" s="11">
        <v>141.44999999999999</v>
      </c>
      <c r="E804" s="11">
        <v>58.41</v>
      </c>
      <c r="F804" s="11">
        <v>199.86</v>
      </c>
      <c r="G804" s="9">
        <v>9</v>
      </c>
      <c r="H804" s="9"/>
    </row>
    <row r="805" spans="1:8" ht="28.8" x14ac:dyDescent="0.3">
      <c r="A805" s="1" t="s">
        <v>2362</v>
      </c>
      <c r="B805" s="13" t="s">
        <v>6035</v>
      </c>
      <c r="C805" s="12" t="s">
        <v>6801</v>
      </c>
      <c r="D805" s="11">
        <v>1688.89</v>
      </c>
      <c r="E805" s="11">
        <v>158.44999999999999</v>
      </c>
      <c r="F805" s="11">
        <v>1847.34</v>
      </c>
      <c r="G805" s="9">
        <v>9</v>
      </c>
      <c r="H805" s="9"/>
    </row>
    <row r="806" spans="1:8" x14ac:dyDescent="0.3">
      <c r="A806" s="1" t="s">
        <v>2363</v>
      </c>
      <c r="B806" s="13" t="s">
        <v>6037</v>
      </c>
      <c r="C806" s="12" t="s">
        <v>6801</v>
      </c>
      <c r="D806" s="11">
        <v>1058.03</v>
      </c>
      <c r="E806" s="11">
        <v>105.21</v>
      </c>
      <c r="F806" s="11">
        <v>1163.24</v>
      </c>
      <c r="G806" s="9">
        <v>9</v>
      </c>
      <c r="H806" s="9"/>
    </row>
    <row r="807" spans="1:8" x14ac:dyDescent="0.3">
      <c r="A807" s="1" t="s">
        <v>4941</v>
      </c>
      <c r="B807" s="13" t="s">
        <v>7185</v>
      </c>
      <c r="C807" s="12"/>
      <c r="D807" s="11"/>
      <c r="E807" s="11"/>
      <c r="F807" s="11"/>
      <c r="G807" s="9">
        <v>5</v>
      </c>
      <c r="H807" s="9"/>
    </row>
    <row r="808" spans="1:8" x14ac:dyDescent="0.3">
      <c r="A808" s="1" t="s">
        <v>2364</v>
      </c>
      <c r="B808" s="13" t="s">
        <v>1422</v>
      </c>
      <c r="C808" s="12" t="s">
        <v>6801</v>
      </c>
      <c r="D808" s="11">
        <v>1020.98</v>
      </c>
      <c r="E808" s="11">
        <v>68.12</v>
      </c>
      <c r="F808" s="11">
        <v>1089.0999999999999</v>
      </c>
      <c r="G808" s="9">
        <v>9</v>
      </c>
      <c r="H808" s="9"/>
    </row>
    <row r="809" spans="1:8" x14ac:dyDescent="0.3">
      <c r="A809" s="1" t="s">
        <v>2365</v>
      </c>
      <c r="B809" s="13" t="s">
        <v>1421</v>
      </c>
      <c r="C809" s="12" t="s">
        <v>6801</v>
      </c>
      <c r="D809" s="11">
        <v>265.83</v>
      </c>
      <c r="E809" s="11"/>
      <c r="F809" s="11">
        <v>265.83</v>
      </c>
      <c r="G809" s="9">
        <v>9</v>
      </c>
      <c r="H809" s="9"/>
    </row>
    <row r="810" spans="1:8" ht="28.8" x14ac:dyDescent="0.3">
      <c r="A810" s="1" t="s">
        <v>2366</v>
      </c>
      <c r="B810" s="13" t="s">
        <v>7342</v>
      </c>
      <c r="C810" s="12" t="s">
        <v>6801</v>
      </c>
      <c r="D810" s="11">
        <v>730.52</v>
      </c>
      <c r="E810" s="11"/>
      <c r="F810" s="11">
        <v>730.52</v>
      </c>
      <c r="G810" s="9">
        <v>9</v>
      </c>
      <c r="H810" s="9"/>
    </row>
    <row r="811" spans="1:8" ht="28.8" x14ac:dyDescent="0.3">
      <c r="A811" s="1" t="s">
        <v>2367</v>
      </c>
      <c r="B811" s="13" t="s">
        <v>6038</v>
      </c>
      <c r="C811" s="12" t="s">
        <v>6801</v>
      </c>
      <c r="D811" s="11">
        <v>1138.06</v>
      </c>
      <c r="E811" s="11">
        <v>68.12</v>
      </c>
      <c r="F811" s="11">
        <v>1206.18</v>
      </c>
      <c r="G811" s="9">
        <v>9</v>
      </c>
      <c r="H811" s="9"/>
    </row>
    <row r="812" spans="1:8" ht="28.8" x14ac:dyDescent="0.3">
      <c r="A812" s="1" t="s">
        <v>2368</v>
      </c>
      <c r="B812" s="13" t="s">
        <v>7343</v>
      </c>
      <c r="C812" s="12" t="s">
        <v>6801</v>
      </c>
      <c r="D812" s="11">
        <v>160.18</v>
      </c>
      <c r="E812" s="11"/>
      <c r="F812" s="11">
        <v>160.18</v>
      </c>
      <c r="G812" s="9">
        <v>9</v>
      </c>
      <c r="H812" s="9"/>
    </row>
    <row r="813" spans="1:8" ht="28.8" x14ac:dyDescent="0.3">
      <c r="A813" s="1" t="s">
        <v>2369</v>
      </c>
      <c r="B813" s="13" t="s">
        <v>7344</v>
      </c>
      <c r="C813" s="12" t="s">
        <v>6801</v>
      </c>
      <c r="D813" s="11">
        <v>218.33</v>
      </c>
      <c r="E813" s="11"/>
      <c r="F813" s="11">
        <v>218.33</v>
      </c>
      <c r="G813" s="9">
        <v>9</v>
      </c>
      <c r="H813" s="9"/>
    </row>
    <row r="814" spans="1:8" ht="28.8" x14ac:dyDescent="0.3">
      <c r="A814" s="1" t="s">
        <v>2370</v>
      </c>
      <c r="B814" s="13" t="s">
        <v>7345</v>
      </c>
      <c r="C814" s="12" t="s">
        <v>6801</v>
      </c>
      <c r="D814" s="11">
        <v>176.14</v>
      </c>
      <c r="E814" s="11"/>
      <c r="F814" s="11">
        <v>176.14</v>
      </c>
      <c r="G814" s="9">
        <v>9</v>
      </c>
      <c r="H814" s="9"/>
    </row>
    <row r="815" spans="1:8" ht="28.8" x14ac:dyDescent="0.3">
      <c r="A815" s="1" t="s">
        <v>2371</v>
      </c>
      <c r="B815" s="13" t="s">
        <v>7346</v>
      </c>
      <c r="C815" s="12" t="s">
        <v>6801</v>
      </c>
      <c r="D815" s="11">
        <v>196.73</v>
      </c>
      <c r="E815" s="11"/>
      <c r="F815" s="11">
        <v>196.73</v>
      </c>
      <c r="G815" s="9">
        <v>9</v>
      </c>
      <c r="H815" s="9"/>
    </row>
    <row r="816" spans="1:8" ht="28.8" x14ac:dyDescent="0.3">
      <c r="A816" s="1" t="s">
        <v>2372</v>
      </c>
      <c r="B816" s="13" t="s">
        <v>7347</v>
      </c>
      <c r="C816" s="12" t="s">
        <v>6801</v>
      </c>
      <c r="D816" s="11">
        <v>167.32</v>
      </c>
      <c r="E816" s="11"/>
      <c r="F816" s="11">
        <v>167.32</v>
      </c>
      <c r="G816" s="9">
        <v>9</v>
      </c>
      <c r="H816" s="9"/>
    </row>
    <row r="817" spans="1:8" ht="28.8" x14ac:dyDescent="0.3">
      <c r="A817" s="1" t="s">
        <v>2373</v>
      </c>
      <c r="B817" s="13" t="s">
        <v>7348</v>
      </c>
      <c r="C817" s="12" t="s">
        <v>6801</v>
      </c>
      <c r="D817" s="11">
        <v>150.82</v>
      </c>
      <c r="E817" s="11"/>
      <c r="F817" s="11">
        <v>150.82</v>
      </c>
      <c r="G817" s="9">
        <v>9</v>
      </c>
      <c r="H817" s="9"/>
    </row>
    <row r="818" spans="1:8" ht="28.8" x14ac:dyDescent="0.3">
      <c r="A818" s="1" t="s">
        <v>2374</v>
      </c>
      <c r="B818" s="13" t="s">
        <v>7349</v>
      </c>
      <c r="C818" s="12" t="s">
        <v>6801</v>
      </c>
      <c r="D818" s="11">
        <v>198.69</v>
      </c>
      <c r="E818" s="11"/>
      <c r="F818" s="11">
        <v>198.69</v>
      </c>
      <c r="G818" s="9">
        <v>9</v>
      </c>
      <c r="H818" s="9"/>
    </row>
    <row r="819" spans="1:8" ht="28.8" x14ac:dyDescent="0.3">
      <c r="A819" s="1" t="s">
        <v>2375</v>
      </c>
      <c r="B819" s="13" t="s">
        <v>7350</v>
      </c>
      <c r="C819" s="12" t="s">
        <v>6801</v>
      </c>
      <c r="D819" s="11">
        <v>141.68</v>
      </c>
      <c r="E819" s="11"/>
      <c r="F819" s="11">
        <v>141.68</v>
      </c>
      <c r="G819" s="9">
        <v>9</v>
      </c>
      <c r="H819" s="9"/>
    </row>
    <row r="820" spans="1:8" ht="28.8" x14ac:dyDescent="0.3">
      <c r="A820" s="1" t="s">
        <v>2376</v>
      </c>
      <c r="B820" s="13" t="s">
        <v>7351</v>
      </c>
      <c r="C820" s="12" t="s">
        <v>6801</v>
      </c>
      <c r="D820" s="11">
        <v>211.45</v>
      </c>
      <c r="E820" s="11"/>
      <c r="F820" s="11">
        <v>211.45</v>
      </c>
      <c r="G820" s="9">
        <v>9</v>
      </c>
      <c r="H820" s="9"/>
    </row>
    <row r="821" spans="1:8" ht="28.8" x14ac:dyDescent="0.3">
      <c r="A821" s="1" t="s">
        <v>2377</v>
      </c>
      <c r="B821" s="13" t="s">
        <v>7352</v>
      </c>
      <c r="C821" s="12" t="s">
        <v>6801</v>
      </c>
      <c r="D821" s="11">
        <v>234.16</v>
      </c>
      <c r="E821" s="11"/>
      <c r="F821" s="11">
        <v>234.16</v>
      </c>
      <c r="G821" s="9">
        <v>9</v>
      </c>
      <c r="H821" s="9"/>
    </row>
    <row r="822" spans="1:8" ht="28.8" x14ac:dyDescent="0.3">
      <c r="A822" s="1" t="s">
        <v>4942</v>
      </c>
      <c r="B822" s="13" t="s">
        <v>7353</v>
      </c>
      <c r="C822" s="12" t="s">
        <v>6801</v>
      </c>
      <c r="D822" s="11">
        <v>1284.1300000000001</v>
      </c>
      <c r="E822" s="11"/>
      <c r="F822" s="11">
        <v>1284.1300000000001</v>
      </c>
      <c r="G822" s="9">
        <v>9</v>
      </c>
      <c r="H822" s="9"/>
    </row>
    <row r="823" spans="1:8" ht="28.8" x14ac:dyDescent="0.3">
      <c r="A823" s="1" t="s">
        <v>4943</v>
      </c>
      <c r="B823" s="13" t="s">
        <v>7354</v>
      </c>
      <c r="C823" s="12" t="s">
        <v>6801</v>
      </c>
      <c r="D823" s="11">
        <v>882.19</v>
      </c>
      <c r="E823" s="11"/>
      <c r="F823" s="11">
        <v>882.19</v>
      </c>
      <c r="G823" s="9">
        <v>9</v>
      </c>
      <c r="H823" s="9"/>
    </row>
    <row r="824" spans="1:8" ht="28.8" x14ac:dyDescent="0.3">
      <c r="A824" s="1" t="s">
        <v>4944</v>
      </c>
      <c r="B824" s="13" t="s">
        <v>7355</v>
      </c>
      <c r="C824" s="12" t="s">
        <v>6801</v>
      </c>
      <c r="D824" s="11">
        <v>1582.2</v>
      </c>
      <c r="E824" s="11"/>
      <c r="F824" s="11">
        <v>1582.2</v>
      </c>
      <c r="G824" s="9">
        <v>9</v>
      </c>
      <c r="H824" s="9"/>
    </row>
    <row r="825" spans="1:8" x14ac:dyDescent="0.3">
      <c r="A825" s="1" t="s">
        <v>2378</v>
      </c>
      <c r="B825" s="13" t="s">
        <v>1420</v>
      </c>
      <c r="C825" s="12" t="s">
        <v>6801</v>
      </c>
      <c r="D825" s="11">
        <v>308.97000000000003</v>
      </c>
      <c r="E825" s="11">
        <v>63.2</v>
      </c>
      <c r="F825" s="11">
        <v>372.17</v>
      </c>
      <c r="G825" s="9">
        <v>9</v>
      </c>
      <c r="H825" s="9"/>
    </row>
    <row r="826" spans="1:8" ht="28.8" x14ac:dyDescent="0.3">
      <c r="A826" s="1" t="s">
        <v>2379</v>
      </c>
      <c r="B826" s="13" t="s">
        <v>7356</v>
      </c>
      <c r="C826" s="12" t="s">
        <v>6801</v>
      </c>
      <c r="D826" s="11">
        <v>261.70999999999998</v>
      </c>
      <c r="E826" s="11"/>
      <c r="F826" s="11">
        <v>261.70999999999998</v>
      </c>
      <c r="G826" s="9">
        <v>9</v>
      </c>
      <c r="H826" s="9"/>
    </row>
    <row r="827" spans="1:8" ht="28.8" x14ac:dyDescent="0.3">
      <c r="A827" s="1" t="s">
        <v>2380</v>
      </c>
      <c r="B827" s="13" t="s">
        <v>7357</v>
      </c>
      <c r="C827" s="12" t="s">
        <v>6801</v>
      </c>
      <c r="D827" s="11">
        <v>282.27</v>
      </c>
      <c r="E827" s="11"/>
      <c r="F827" s="11">
        <v>282.27</v>
      </c>
      <c r="G827" s="9">
        <v>9</v>
      </c>
      <c r="H827" s="9"/>
    </row>
    <row r="828" spans="1:8" ht="28.8" x14ac:dyDescent="0.3">
      <c r="A828" s="1" t="s">
        <v>2381</v>
      </c>
      <c r="B828" s="13" t="s">
        <v>7358</v>
      </c>
      <c r="C828" s="12" t="s">
        <v>6801</v>
      </c>
      <c r="D828" s="11">
        <v>289.39</v>
      </c>
      <c r="E828" s="11"/>
      <c r="F828" s="11">
        <v>289.39</v>
      </c>
      <c r="G828" s="9">
        <v>9</v>
      </c>
      <c r="H828" s="9"/>
    </row>
    <row r="829" spans="1:8" ht="28.8" x14ac:dyDescent="0.3">
      <c r="A829" s="1" t="s">
        <v>2382</v>
      </c>
      <c r="B829" s="13" t="s">
        <v>7359</v>
      </c>
      <c r="C829" s="12" t="s">
        <v>6801</v>
      </c>
      <c r="D829" s="11">
        <v>237.06</v>
      </c>
      <c r="E829" s="11"/>
      <c r="F829" s="11">
        <v>237.06</v>
      </c>
      <c r="G829" s="9">
        <v>9</v>
      </c>
      <c r="H829" s="9"/>
    </row>
    <row r="830" spans="1:8" ht="28.8" x14ac:dyDescent="0.3">
      <c r="A830" s="1" t="s">
        <v>2383</v>
      </c>
      <c r="B830" s="13" t="s">
        <v>7360</v>
      </c>
      <c r="C830" s="12" t="s">
        <v>6801</v>
      </c>
      <c r="D830" s="11">
        <v>259.77</v>
      </c>
      <c r="E830" s="11"/>
      <c r="F830" s="11">
        <v>259.77</v>
      </c>
      <c r="G830" s="9">
        <v>9</v>
      </c>
      <c r="H830" s="9"/>
    </row>
    <row r="831" spans="1:8" ht="28.8" x14ac:dyDescent="0.3">
      <c r="A831" s="1" t="s">
        <v>2384</v>
      </c>
      <c r="B831" s="13" t="s">
        <v>7361</v>
      </c>
      <c r="C831" s="12" t="s">
        <v>6801</v>
      </c>
      <c r="D831" s="11">
        <v>265.89</v>
      </c>
      <c r="E831" s="11"/>
      <c r="F831" s="11">
        <v>265.89</v>
      </c>
      <c r="G831" s="9">
        <v>9</v>
      </c>
      <c r="H831" s="9"/>
    </row>
    <row r="832" spans="1:8" x14ac:dyDescent="0.3">
      <c r="A832" s="1" t="s">
        <v>4945</v>
      </c>
      <c r="B832" s="13" t="s">
        <v>7186</v>
      </c>
      <c r="C832" s="12"/>
      <c r="D832" s="11"/>
      <c r="E832" s="11"/>
      <c r="F832" s="11"/>
      <c r="G832" s="9">
        <v>5</v>
      </c>
      <c r="H832" s="9"/>
    </row>
    <row r="833" spans="1:8" x14ac:dyDescent="0.3">
      <c r="A833" s="1" t="s">
        <v>2385</v>
      </c>
      <c r="B833" s="13" t="s">
        <v>6039</v>
      </c>
      <c r="C833" s="12" t="s">
        <v>6801</v>
      </c>
      <c r="D833" s="11">
        <v>102.69</v>
      </c>
      <c r="E833" s="11">
        <v>113.2</v>
      </c>
      <c r="F833" s="11">
        <v>215.89</v>
      </c>
      <c r="G833" s="9">
        <v>9</v>
      </c>
      <c r="H833" s="9"/>
    </row>
    <row r="834" spans="1:8" x14ac:dyDescent="0.3">
      <c r="A834" s="1" t="s">
        <v>4946</v>
      </c>
      <c r="B834" s="13" t="s">
        <v>7187</v>
      </c>
      <c r="C834" s="12"/>
      <c r="D834" s="11"/>
      <c r="E834" s="11"/>
      <c r="F834" s="11"/>
      <c r="G834" s="9">
        <v>5</v>
      </c>
      <c r="H834" s="9"/>
    </row>
    <row r="835" spans="1:8" x14ac:dyDescent="0.3">
      <c r="A835" s="1" t="s">
        <v>2386</v>
      </c>
      <c r="B835" s="13" t="s">
        <v>1419</v>
      </c>
      <c r="C835" s="12" t="s">
        <v>6801</v>
      </c>
      <c r="D835" s="11"/>
      <c r="E835" s="11">
        <v>39.119999999999997</v>
      </c>
      <c r="F835" s="11">
        <v>39.119999999999997</v>
      </c>
      <c r="G835" s="9">
        <v>9</v>
      </c>
      <c r="H835" s="9"/>
    </row>
    <row r="836" spans="1:8" ht="28.8" x14ac:dyDescent="0.3">
      <c r="A836" s="1" t="s">
        <v>2387</v>
      </c>
      <c r="B836" s="13" t="s">
        <v>1418</v>
      </c>
      <c r="C836" s="12" t="s">
        <v>6799</v>
      </c>
      <c r="D836" s="11">
        <v>2.12</v>
      </c>
      <c r="E836" s="11">
        <v>5.37</v>
      </c>
      <c r="F836" s="11">
        <v>7.49</v>
      </c>
      <c r="G836" s="9">
        <v>9</v>
      </c>
      <c r="H836" s="9"/>
    </row>
    <row r="837" spans="1:8" ht="28.8" x14ac:dyDescent="0.3">
      <c r="A837" s="1" t="s">
        <v>2388</v>
      </c>
      <c r="B837" s="13" t="s">
        <v>1417</v>
      </c>
      <c r="C837" s="12" t="s">
        <v>6799</v>
      </c>
      <c r="D837" s="11">
        <v>2.64</v>
      </c>
      <c r="E837" s="11">
        <v>5.37</v>
      </c>
      <c r="F837" s="11">
        <v>8.01</v>
      </c>
      <c r="G837" s="9">
        <v>9</v>
      </c>
      <c r="H837" s="9"/>
    </row>
    <row r="838" spans="1:8" ht="28.8" x14ac:dyDescent="0.3">
      <c r="A838" s="1" t="s">
        <v>2389</v>
      </c>
      <c r="B838" s="13" t="s">
        <v>1416</v>
      </c>
      <c r="C838" s="12" t="s">
        <v>6799</v>
      </c>
      <c r="D838" s="11">
        <v>2.99</v>
      </c>
      <c r="E838" s="11">
        <v>5.37</v>
      </c>
      <c r="F838" s="11">
        <v>8.36</v>
      </c>
      <c r="G838" s="9">
        <v>9</v>
      </c>
      <c r="H838" s="9"/>
    </row>
    <row r="839" spans="1:8" ht="28.8" x14ac:dyDescent="0.3">
      <c r="A839" s="1" t="s">
        <v>2390</v>
      </c>
      <c r="B839" s="13" t="s">
        <v>1415</v>
      </c>
      <c r="C839" s="12" t="s">
        <v>6799</v>
      </c>
      <c r="D839" s="11">
        <v>3.41</v>
      </c>
      <c r="E839" s="11">
        <v>5.37</v>
      </c>
      <c r="F839" s="11">
        <v>8.7799999999999994</v>
      </c>
      <c r="G839" s="9">
        <v>9</v>
      </c>
      <c r="H839" s="9"/>
    </row>
    <row r="840" spans="1:8" ht="28.8" x14ac:dyDescent="0.3">
      <c r="A840" s="1" t="s">
        <v>2391</v>
      </c>
      <c r="B840" s="13" t="s">
        <v>1414</v>
      </c>
      <c r="C840" s="12" t="s">
        <v>6799</v>
      </c>
      <c r="D840" s="11">
        <v>4.6900000000000004</v>
      </c>
      <c r="E840" s="11">
        <v>5.37</v>
      </c>
      <c r="F840" s="11">
        <v>10.06</v>
      </c>
      <c r="G840" s="9">
        <v>9</v>
      </c>
      <c r="H840" s="9"/>
    </row>
    <row r="841" spans="1:8" x14ac:dyDescent="0.3">
      <c r="A841" s="1" t="s">
        <v>4947</v>
      </c>
      <c r="B841" s="13" t="s">
        <v>6833</v>
      </c>
      <c r="C841" s="12"/>
      <c r="D841" s="11"/>
      <c r="E841" s="11"/>
      <c r="F841" s="11"/>
      <c r="G841" s="9">
        <v>2</v>
      </c>
      <c r="H841" s="9"/>
    </row>
    <row r="842" spans="1:8" x14ac:dyDescent="0.3">
      <c r="A842" s="1" t="s">
        <v>4948</v>
      </c>
      <c r="B842" s="13" t="s">
        <v>6040</v>
      </c>
      <c r="C842" s="12"/>
      <c r="D842" s="11"/>
      <c r="E842" s="11"/>
      <c r="F842" s="11"/>
      <c r="G842" s="9">
        <v>5</v>
      </c>
      <c r="H842" s="9"/>
    </row>
    <row r="843" spans="1:8" ht="28.8" x14ac:dyDescent="0.3">
      <c r="A843" s="1" t="s">
        <v>2392</v>
      </c>
      <c r="B843" s="13" t="s">
        <v>1413</v>
      </c>
      <c r="C843" s="12" t="s">
        <v>6801</v>
      </c>
      <c r="D843" s="11">
        <v>117.31</v>
      </c>
      <c r="E843" s="11">
        <v>48.9</v>
      </c>
      <c r="F843" s="11">
        <v>166.21</v>
      </c>
      <c r="G843" s="9">
        <v>9</v>
      </c>
      <c r="H843" s="9"/>
    </row>
    <row r="844" spans="1:8" ht="28.8" x14ac:dyDescent="0.3">
      <c r="A844" s="1" t="s">
        <v>2393</v>
      </c>
      <c r="B844" s="13" t="s">
        <v>1412</v>
      </c>
      <c r="C844" s="12" t="s">
        <v>6801</v>
      </c>
      <c r="D844" s="11">
        <v>125.87</v>
      </c>
      <c r="E844" s="11">
        <v>50.85</v>
      </c>
      <c r="F844" s="11">
        <v>176.72</v>
      </c>
      <c r="G844" s="9">
        <v>9</v>
      </c>
      <c r="H844" s="9"/>
    </row>
    <row r="845" spans="1:8" ht="28.8" x14ac:dyDescent="0.3">
      <c r="A845" s="1" t="s">
        <v>2394</v>
      </c>
      <c r="B845" s="13" t="s">
        <v>1411</v>
      </c>
      <c r="C845" s="12" t="s">
        <v>6801</v>
      </c>
      <c r="D845" s="11">
        <v>134.41999999999999</v>
      </c>
      <c r="E845" s="11">
        <v>52.81</v>
      </c>
      <c r="F845" s="11">
        <v>187.23</v>
      </c>
      <c r="G845" s="9">
        <v>9</v>
      </c>
      <c r="H845" s="9"/>
    </row>
    <row r="846" spans="1:8" ht="28.8" x14ac:dyDescent="0.3">
      <c r="A846" s="1" t="s">
        <v>2395</v>
      </c>
      <c r="B846" s="13" t="s">
        <v>1410</v>
      </c>
      <c r="C846" s="12" t="s">
        <v>6801</v>
      </c>
      <c r="D846" s="11">
        <v>147.43</v>
      </c>
      <c r="E846" s="11">
        <v>56.73</v>
      </c>
      <c r="F846" s="11">
        <v>204.16</v>
      </c>
      <c r="G846" s="9">
        <v>9</v>
      </c>
      <c r="H846" s="9"/>
    </row>
    <row r="847" spans="1:8" ht="28.8" x14ac:dyDescent="0.3">
      <c r="A847" s="1" t="s">
        <v>2396</v>
      </c>
      <c r="B847" s="13" t="s">
        <v>1409</v>
      </c>
      <c r="C847" s="12" t="s">
        <v>6801</v>
      </c>
      <c r="D847" s="11">
        <v>80.2</v>
      </c>
      <c r="E847" s="11">
        <v>37.17</v>
      </c>
      <c r="F847" s="11">
        <v>117.37</v>
      </c>
      <c r="G847" s="9">
        <v>9</v>
      </c>
      <c r="H847" s="9"/>
    </row>
    <row r="848" spans="1:8" ht="28.8" x14ac:dyDescent="0.3">
      <c r="A848" s="1" t="s">
        <v>2397</v>
      </c>
      <c r="B848" s="13" t="s">
        <v>1408</v>
      </c>
      <c r="C848" s="12" t="s">
        <v>6801</v>
      </c>
      <c r="D848" s="11">
        <v>88.77</v>
      </c>
      <c r="E848" s="11">
        <v>39.119999999999997</v>
      </c>
      <c r="F848" s="11">
        <v>127.89</v>
      </c>
      <c r="G848" s="9">
        <v>9</v>
      </c>
      <c r="H848" s="9"/>
    </row>
    <row r="849" spans="1:8" ht="28.8" x14ac:dyDescent="0.3">
      <c r="A849" s="1" t="s">
        <v>2398</v>
      </c>
      <c r="B849" s="13" t="s">
        <v>1407</v>
      </c>
      <c r="C849" s="12" t="s">
        <v>6801</v>
      </c>
      <c r="D849" s="11">
        <v>97.32</v>
      </c>
      <c r="E849" s="11">
        <v>41.07</v>
      </c>
      <c r="F849" s="11">
        <v>138.38999999999999</v>
      </c>
      <c r="G849" s="9">
        <v>9</v>
      </c>
      <c r="H849" s="9"/>
    </row>
    <row r="850" spans="1:8" ht="28.8" x14ac:dyDescent="0.3">
      <c r="A850" s="1" t="s">
        <v>2399</v>
      </c>
      <c r="B850" s="13" t="s">
        <v>1406</v>
      </c>
      <c r="C850" s="12" t="s">
        <v>6801</v>
      </c>
      <c r="D850" s="11">
        <v>106.24</v>
      </c>
      <c r="E850" s="11">
        <v>44.99</v>
      </c>
      <c r="F850" s="11">
        <v>151.22999999999999</v>
      </c>
      <c r="G850" s="9">
        <v>9</v>
      </c>
      <c r="H850" s="9"/>
    </row>
    <row r="851" spans="1:8" x14ac:dyDescent="0.3">
      <c r="A851" s="1" t="s">
        <v>2400</v>
      </c>
      <c r="B851" s="13" t="s">
        <v>1405</v>
      </c>
      <c r="C851" s="12" t="s">
        <v>6801</v>
      </c>
      <c r="D851" s="11">
        <v>88.73</v>
      </c>
      <c r="E851" s="11">
        <v>46.95</v>
      </c>
      <c r="F851" s="11">
        <v>135.68</v>
      </c>
      <c r="G851" s="9">
        <v>9</v>
      </c>
      <c r="H851" s="9"/>
    </row>
    <row r="852" spans="1:8" x14ac:dyDescent="0.3">
      <c r="A852" s="1" t="s">
        <v>2401</v>
      </c>
      <c r="B852" s="13" t="s">
        <v>1404</v>
      </c>
      <c r="C852" s="12" t="s">
        <v>6801</v>
      </c>
      <c r="D852" s="11">
        <v>66.900000000000006</v>
      </c>
      <c r="E852" s="11">
        <v>35.21</v>
      </c>
      <c r="F852" s="11">
        <v>102.11</v>
      </c>
      <c r="G852" s="9">
        <v>9</v>
      </c>
      <c r="H852" s="9"/>
    </row>
    <row r="853" spans="1:8" x14ac:dyDescent="0.3">
      <c r="A853" s="1" t="s">
        <v>2402</v>
      </c>
      <c r="B853" s="13" t="s">
        <v>1403</v>
      </c>
      <c r="C853" s="12" t="s">
        <v>6801</v>
      </c>
      <c r="D853" s="11">
        <v>82.62</v>
      </c>
      <c r="E853" s="11">
        <v>25.43</v>
      </c>
      <c r="F853" s="11">
        <v>108.05</v>
      </c>
      <c r="G853" s="9">
        <v>9</v>
      </c>
      <c r="H853" s="9"/>
    </row>
    <row r="854" spans="1:8" ht="28.8" x14ac:dyDescent="0.3">
      <c r="A854" s="1" t="s">
        <v>2403</v>
      </c>
      <c r="B854" s="13" t="s">
        <v>1402</v>
      </c>
      <c r="C854" s="12" t="s">
        <v>6801</v>
      </c>
      <c r="D854" s="11">
        <v>25.14</v>
      </c>
      <c r="E854" s="11">
        <v>4.9800000000000004</v>
      </c>
      <c r="F854" s="11">
        <v>30.12</v>
      </c>
      <c r="G854" s="9">
        <v>9</v>
      </c>
      <c r="H854" s="9"/>
    </row>
    <row r="855" spans="1:8" x14ac:dyDescent="0.3">
      <c r="A855" s="1" t="s">
        <v>2404</v>
      </c>
      <c r="B855" s="13" t="s">
        <v>1401</v>
      </c>
      <c r="C855" s="12" t="s">
        <v>6801</v>
      </c>
      <c r="D855" s="11">
        <v>15.72</v>
      </c>
      <c r="E855" s="11">
        <v>4.9800000000000004</v>
      </c>
      <c r="F855" s="11">
        <v>20.7</v>
      </c>
      <c r="G855" s="9">
        <v>9</v>
      </c>
      <c r="H855" s="9"/>
    </row>
    <row r="856" spans="1:8" x14ac:dyDescent="0.3">
      <c r="A856" s="1" t="s">
        <v>4949</v>
      </c>
      <c r="B856" s="13" t="s">
        <v>7188</v>
      </c>
      <c r="C856" s="12"/>
      <c r="D856" s="11"/>
      <c r="E856" s="11"/>
      <c r="F856" s="11"/>
      <c r="G856" s="9">
        <v>5</v>
      </c>
      <c r="H856" s="9"/>
    </row>
    <row r="857" spans="1:8" ht="28.8" x14ac:dyDescent="0.3">
      <c r="A857" s="1" t="s">
        <v>2405</v>
      </c>
      <c r="B857" s="13" t="s">
        <v>1400</v>
      </c>
      <c r="C857" s="12" t="s">
        <v>6814</v>
      </c>
      <c r="D857" s="11">
        <v>24.79</v>
      </c>
      <c r="E857" s="11"/>
      <c r="F857" s="11">
        <v>24.79</v>
      </c>
      <c r="G857" s="9">
        <v>9</v>
      </c>
      <c r="H857" s="9"/>
    </row>
    <row r="858" spans="1:8" x14ac:dyDescent="0.3">
      <c r="A858" s="1" t="s">
        <v>2406</v>
      </c>
      <c r="B858" s="13" t="s">
        <v>1399</v>
      </c>
      <c r="C858" s="12" t="s">
        <v>6814</v>
      </c>
      <c r="D858" s="11"/>
      <c r="E858" s="11">
        <v>5.04</v>
      </c>
      <c r="F858" s="11">
        <v>5.04</v>
      </c>
      <c r="G858" s="9">
        <v>9</v>
      </c>
      <c r="H858" s="9"/>
    </row>
    <row r="859" spans="1:8" ht="28.8" x14ac:dyDescent="0.3">
      <c r="A859" s="1" t="s">
        <v>2407</v>
      </c>
      <c r="B859" s="13" t="s">
        <v>1398</v>
      </c>
      <c r="C859" s="12" t="s">
        <v>6814</v>
      </c>
      <c r="D859" s="11">
        <v>25.91</v>
      </c>
      <c r="E859" s="11"/>
      <c r="F859" s="11">
        <v>25.91</v>
      </c>
      <c r="G859" s="9">
        <v>9</v>
      </c>
      <c r="H859" s="9"/>
    </row>
    <row r="860" spans="1:8" ht="28.8" x14ac:dyDescent="0.3">
      <c r="A860" s="1" t="s">
        <v>4950</v>
      </c>
      <c r="B860" s="13" t="s">
        <v>4951</v>
      </c>
      <c r="C860" s="12" t="s">
        <v>6814</v>
      </c>
      <c r="D860" s="11">
        <v>25.73</v>
      </c>
      <c r="E860" s="11"/>
      <c r="F860" s="11">
        <v>25.73</v>
      </c>
      <c r="G860" s="9">
        <v>9</v>
      </c>
      <c r="H860" s="9"/>
    </row>
    <row r="861" spans="1:8" ht="28.8" x14ac:dyDescent="0.3">
      <c r="A861" s="1" t="s">
        <v>4952</v>
      </c>
      <c r="B861" s="13" t="s">
        <v>4953</v>
      </c>
      <c r="C861" s="12" t="s">
        <v>6814</v>
      </c>
      <c r="D861" s="11">
        <v>27.7</v>
      </c>
      <c r="E861" s="11"/>
      <c r="F861" s="11">
        <v>27.7</v>
      </c>
      <c r="G861" s="9">
        <v>9</v>
      </c>
      <c r="H861" s="9"/>
    </row>
    <row r="862" spans="1:8" ht="28.8" x14ac:dyDescent="0.3">
      <c r="A862" s="1" t="s">
        <v>6377</v>
      </c>
      <c r="B862" s="13" t="s">
        <v>6378</v>
      </c>
      <c r="C862" s="12" t="s">
        <v>6814</v>
      </c>
      <c r="D862" s="11">
        <v>11.94</v>
      </c>
      <c r="E862" s="11">
        <v>5.04</v>
      </c>
      <c r="F862" s="11">
        <v>16.98</v>
      </c>
      <c r="G862" s="9">
        <v>9</v>
      </c>
      <c r="H862" s="9"/>
    </row>
    <row r="863" spans="1:8" x14ac:dyDescent="0.3">
      <c r="A863" s="1" t="s">
        <v>4954</v>
      </c>
      <c r="B863" s="13" t="s">
        <v>6834</v>
      </c>
      <c r="C863" s="12"/>
      <c r="D863" s="11"/>
      <c r="E863" s="11"/>
      <c r="F863" s="11"/>
      <c r="G863" s="9">
        <v>5</v>
      </c>
      <c r="H863" s="9"/>
    </row>
    <row r="864" spans="1:8" ht="28.8" x14ac:dyDescent="0.3">
      <c r="A864" s="1" t="s">
        <v>2408</v>
      </c>
      <c r="B864" s="13" t="s">
        <v>1397</v>
      </c>
      <c r="C864" s="12" t="s">
        <v>6805</v>
      </c>
      <c r="D864" s="11">
        <v>2573.04</v>
      </c>
      <c r="E864" s="11">
        <v>753.49</v>
      </c>
      <c r="F864" s="11">
        <v>3326.53</v>
      </c>
      <c r="G864" s="9">
        <v>9</v>
      </c>
      <c r="H864" s="9"/>
    </row>
    <row r="865" spans="1:8" x14ac:dyDescent="0.3">
      <c r="A865" s="1" t="s">
        <v>2409</v>
      </c>
      <c r="B865" s="13" t="s">
        <v>6041</v>
      </c>
      <c r="C865" s="12" t="s">
        <v>6805</v>
      </c>
      <c r="D865" s="11">
        <v>2484.8200000000002</v>
      </c>
      <c r="E865" s="11">
        <v>831.25</v>
      </c>
      <c r="F865" s="11">
        <v>3316.07</v>
      </c>
      <c r="G865" s="9">
        <v>9</v>
      </c>
      <c r="H865" s="9"/>
    </row>
    <row r="866" spans="1:8" ht="28.8" x14ac:dyDescent="0.3">
      <c r="A866" s="1" t="s">
        <v>2410</v>
      </c>
      <c r="B866" s="13" t="s">
        <v>6042</v>
      </c>
      <c r="C866" s="12" t="s">
        <v>6805</v>
      </c>
      <c r="D866" s="11">
        <v>2281.67</v>
      </c>
      <c r="E866" s="11">
        <v>716.41</v>
      </c>
      <c r="F866" s="11">
        <v>2998.08</v>
      </c>
      <c r="G866" s="9">
        <v>9</v>
      </c>
      <c r="H866" s="9"/>
    </row>
    <row r="867" spans="1:8" ht="28.8" x14ac:dyDescent="0.3">
      <c r="A867" s="1" t="s">
        <v>2411</v>
      </c>
      <c r="B867" s="13" t="s">
        <v>6043</v>
      </c>
      <c r="C867" s="12" t="s">
        <v>6805</v>
      </c>
      <c r="D867" s="11">
        <v>2003.4</v>
      </c>
      <c r="E867" s="11">
        <v>709.18</v>
      </c>
      <c r="F867" s="11">
        <v>2712.58</v>
      </c>
      <c r="G867" s="9">
        <v>9</v>
      </c>
      <c r="H867" s="9"/>
    </row>
    <row r="868" spans="1:8" x14ac:dyDescent="0.3">
      <c r="A868" s="1" t="s">
        <v>2412</v>
      </c>
      <c r="B868" s="13" t="s">
        <v>6044</v>
      </c>
      <c r="C868" s="12" t="s">
        <v>6805</v>
      </c>
      <c r="D868" s="11">
        <v>2244.59</v>
      </c>
      <c r="E868" s="11">
        <v>759.8</v>
      </c>
      <c r="F868" s="11">
        <v>3004.39</v>
      </c>
      <c r="G868" s="9">
        <v>9</v>
      </c>
      <c r="H868" s="9"/>
    </row>
    <row r="869" spans="1:8" x14ac:dyDescent="0.3">
      <c r="A869" s="1" t="s">
        <v>4955</v>
      </c>
      <c r="B869" s="13" t="s">
        <v>7189</v>
      </c>
      <c r="C869" s="12"/>
      <c r="D869" s="11"/>
      <c r="E869" s="11"/>
      <c r="F869" s="11"/>
      <c r="G869" s="9">
        <v>5</v>
      </c>
      <c r="H869" s="9"/>
    </row>
    <row r="870" spans="1:8" x14ac:dyDescent="0.3">
      <c r="A870" s="1" t="s">
        <v>2413</v>
      </c>
      <c r="B870" s="13" t="s">
        <v>1396</v>
      </c>
      <c r="C870" s="12" t="s">
        <v>6805</v>
      </c>
      <c r="D870" s="11">
        <v>4130.91</v>
      </c>
      <c r="E870" s="11">
        <v>1173.5999999999999</v>
      </c>
      <c r="F870" s="11">
        <v>5304.51</v>
      </c>
      <c r="G870" s="9">
        <v>9</v>
      </c>
      <c r="H870" s="9"/>
    </row>
    <row r="871" spans="1:8" x14ac:dyDescent="0.3">
      <c r="A871" s="1" t="s">
        <v>2414</v>
      </c>
      <c r="B871" s="13" t="s">
        <v>1395</v>
      </c>
      <c r="C871" s="12" t="s">
        <v>6804</v>
      </c>
      <c r="D871" s="11">
        <v>0.11</v>
      </c>
      <c r="E871" s="11">
        <v>5.48</v>
      </c>
      <c r="F871" s="11">
        <v>5.59</v>
      </c>
      <c r="G871" s="9">
        <v>9</v>
      </c>
      <c r="H871" s="9"/>
    </row>
    <row r="872" spans="1:8" ht="28.8" x14ac:dyDescent="0.3">
      <c r="A872" s="1" t="s">
        <v>2415</v>
      </c>
      <c r="B872" s="13" t="s">
        <v>1394</v>
      </c>
      <c r="C872" s="12" t="s">
        <v>6804</v>
      </c>
      <c r="D872" s="11">
        <v>0.28000000000000003</v>
      </c>
      <c r="E872" s="11">
        <v>14.48</v>
      </c>
      <c r="F872" s="11">
        <v>14.76</v>
      </c>
      <c r="G872" s="9">
        <v>9</v>
      </c>
      <c r="H872" s="9"/>
    </row>
    <row r="873" spans="1:8" x14ac:dyDescent="0.3">
      <c r="A873" s="1" t="s">
        <v>4956</v>
      </c>
      <c r="B873" s="13" t="s">
        <v>6045</v>
      </c>
      <c r="C873" s="12"/>
      <c r="D873" s="11"/>
      <c r="E873" s="11"/>
      <c r="F873" s="11"/>
      <c r="G873" s="9">
        <v>2</v>
      </c>
      <c r="H873" s="9"/>
    </row>
    <row r="874" spans="1:8" x14ac:dyDescent="0.3">
      <c r="A874" s="1" t="s">
        <v>4957</v>
      </c>
      <c r="B874" s="13" t="s">
        <v>6046</v>
      </c>
      <c r="C874" s="12"/>
      <c r="D874" s="11"/>
      <c r="E874" s="11"/>
      <c r="F874" s="11"/>
      <c r="G874" s="9">
        <v>5</v>
      </c>
      <c r="H874" s="9"/>
    </row>
    <row r="875" spans="1:8" x14ac:dyDescent="0.3">
      <c r="A875" s="1" t="s">
        <v>2416</v>
      </c>
      <c r="B875" s="13" t="s">
        <v>1393</v>
      </c>
      <c r="C875" s="12" t="s">
        <v>6801</v>
      </c>
      <c r="D875" s="11">
        <v>44.32</v>
      </c>
      <c r="E875" s="11">
        <v>28.38</v>
      </c>
      <c r="F875" s="11">
        <v>72.7</v>
      </c>
      <c r="G875" s="9">
        <v>9</v>
      </c>
      <c r="H875" s="9"/>
    </row>
    <row r="876" spans="1:8" x14ac:dyDescent="0.3">
      <c r="A876" s="1" t="s">
        <v>2417</v>
      </c>
      <c r="B876" s="13" t="s">
        <v>1392</v>
      </c>
      <c r="C876" s="12" t="s">
        <v>6801</v>
      </c>
      <c r="D876" s="11">
        <v>60.48</v>
      </c>
      <c r="E876" s="11">
        <v>28.38</v>
      </c>
      <c r="F876" s="11">
        <v>88.86</v>
      </c>
      <c r="G876" s="9">
        <v>9</v>
      </c>
      <c r="H876" s="9"/>
    </row>
    <row r="877" spans="1:8" x14ac:dyDescent="0.3">
      <c r="A877" s="1" t="s">
        <v>2418</v>
      </c>
      <c r="B877" s="13" t="s">
        <v>1391</v>
      </c>
      <c r="C877" s="12" t="s">
        <v>6801</v>
      </c>
      <c r="D877" s="11">
        <v>35.520000000000003</v>
      </c>
      <c r="E877" s="11">
        <v>28.38</v>
      </c>
      <c r="F877" s="11">
        <v>63.9</v>
      </c>
      <c r="G877" s="9">
        <v>9</v>
      </c>
      <c r="H877" s="9"/>
    </row>
    <row r="878" spans="1:8" x14ac:dyDescent="0.3">
      <c r="A878" s="1" t="s">
        <v>5714</v>
      </c>
      <c r="B878" s="13" t="s">
        <v>6047</v>
      </c>
      <c r="C878" s="12" t="s">
        <v>6801</v>
      </c>
      <c r="D878" s="11">
        <v>85.32</v>
      </c>
      <c r="E878" s="11">
        <v>42.57</v>
      </c>
      <c r="F878" s="11">
        <v>127.89</v>
      </c>
      <c r="G878" s="9">
        <v>9</v>
      </c>
      <c r="H878" s="9"/>
    </row>
    <row r="879" spans="1:8" x14ac:dyDescent="0.3">
      <c r="A879" s="1" t="s">
        <v>2419</v>
      </c>
      <c r="B879" s="13" t="s">
        <v>1390</v>
      </c>
      <c r="C879" s="12" t="s">
        <v>6801</v>
      </c>
      <c r="D879" s="11">
        <v>99.09</v>
      </c>
      <c r="E879" s="11">
        <v>42.57</v>
      </c>
      <c r="F879" s="11">
        <v>141.66</v>
      </c>
      <c r="G879" s="9">
        <v>9</v>
      </c>
      <c r="H879" s="9"/>
    </row>
    <row r="880" spans="1:8" x14ac:dyDescent="0.3">
      <c r="A880" s="1" t="s">
        <v>2420</v>
      </c>
      <c r="B880" s="13" t="s">
        <v>1389</v>
      </c>
      <c r="C880" s="12" t="s">
        <v>6804</v>
      </c>
      <c r="D880" s="11">
        <v>0.96</v>
      </c>
      <c r="E880" s="11">
        <v>12.51</v>
      </c>
      <c r="F880" s="11">
        <v>13.47</v>
      </c>
      <c r="G880" s="9">
        <v>9</v>
      </c>
      <c r="H880" s="9"/>
    </row>
    <row r="881" spans="1:8" ht="28.8" x14ac:dyDescent="0.3">
      <c r="A881" s="1" t="s">
        <v>2421</v>
      </c>
      <c r="B881" s="13" t="s">
        <v>1388</v>
      </c>
      <c r="C881" s="12" t="s">
        <v>6804</v>
      </c>
      <c r="D881" s="11">
        <v>13.06</v>
      </c>
      <c r="E881" s="11">
        <v>15.65</v>
      </c>
      <c r="F881" s="11">
        <v>28.71</v>
      </c>
      <c r="G881" s="9">
        <v>9</v>
      </c>
      <c r="H881" s="9"/>
    </row>
    <row r="882" spans="1:8" x14ac:dyDescent="0.3">
      <c r="A882" s="1" t="s">
        <v>2422</v>
      </c>
      <c r="B882" s="13" t="s">
        <v>1387</v>
      </c>
      <c r="C882" s="12" t="s">
        <v>6804</v>
      </c>
      <c r="D882" s="11">
        <v>20.18</v>
      </c>
      <c r="E882" s="11">
        <v>15.65</v>
      </c>
      <c r="F882" s="11">
        <v>35.83</v>
      </c>
      <c r="G882" s="9">
        <v>9</v>
      </c>
      <c r="H882" s="9"/>
    </row>
    <row r="883" spans="1:8" x14ac:dyDescent="0.3">
      <c r="A883" s="1" t="s">
        <v>4958</v>
      </c>
      <c r="B883" s="13" t="s">
        <v>7190</v>
      </c>
      <c r="C883" s="12"/>
      <c r="D883" s="11"/>
      <c r="E883" s="11"/>
      <c r="F883" s="11"/>
      <c r="G883" s="9">
        <v>5</v>
      </c>
      <c r="H883" s="9"/>
    </row>
    <row r="884" spans="1:8" ht="28.8" x14ac:dyDescent="0.3">
      <c r="A884" s="1" t="s">
        <v>2423</v>
      </c>
      <c r="B884" s="13" t="s">
        <v>1386</v>
      </c>
      <c r="C884" s="12" t="s">
        <v>6801</v>
      </c>
      <c r="D884" s="11">
        <v>42.21</v>
      </c>
      <c r="E884" s="11">
        <v>15.65</v>
      </c>
      <c r="F884" s="11">
        <v>57.86</v>
      </c>
      <c r="G884" s="9">
        <v>9</v>
      </c>
      <c r="H884" s="9"/>
    </row>
    <row r="885" spans="1:8" ht="28.8" x14ac:dyDescent="0.3">
      <c r="A885" s="1" t="s">
        <v>2424</v>
      </c>
      <c r="B885" s="13" t="s">
        <v>1385</v>
      </c>
      <c r="C885" s="12" t="s">
        <v>6801</v>
      </c>
      <c r="D885" s="11">
        <v>66.77</v>
      </c>
      <c r="E885" s="11">
        <v>15.65</v>
      </c>
      <c r="F885" s="11">
        <v>82.42</v>
      </c>
      <c r="G885" s="9">
        <v>9</v>
      </c>
      <c r="H885" s="9"/>
    </row>
    <row r="886" spans="1:8" ht="28.8" x14ac:dyDescent="0.3">
      <c r="A886" s="1" t="s">
        <v>2425</v>
      </c>
      <c r="B886" s="13" t="s">
        <v>1384</v>
      </c>
      <c r="C886" s="12" t="s">
        <v>6801</v>
      </c>
      <c r="D886" s="11">
        <v>153.72</v>
      </c>
      <c r="E886" s="11">
        <v>15.65</v>
      </c>
      <c r="F886" s="11">
        <v>169.37</v>
      </c>
      <c r="G886" s="9">
        <v>9</v>
      </c>
      <c r="H886" s="9"/>
    </row>
    <row r="887" spans="1:8" ht="28.8" x14ac:dyDescent="0.3">
      <c r="A887" s="1" t="s">
        <v>2426</v>
      </c>
      <c r="B887" s="13" t="s">
        <v>1383</v>
      </c>
      <c r="C887" s="12" t="s">
        <v>6801</v>
      </c>
      <c r="D887" s="11">
        <v>167.11</v>
      </c>
      <c r="E887" s="11">
        <v>15.65</v>
      </c>
      <c r="F887" s="11">
        <v>182.76</v>
      </c>
      <c r="G887" s="9">
        <v>9</v>
      </c>
      <c r="H887" s="9"/>
    </row>
    <row r="888" spans="1:8" ht="28.8" x14ac:dyDescent="0.3">
      <c r="A888" s="1" t="s">
        <v>2427</v>
      </c>
      <c r="B888" s="13" t="s">
        <v>1382</v>
      </c>
      <c r="C888" s="12" t="s">
        <v>6804</v>
      </c>
      <c r="D888" s="11">
        <v>85.97</v>
      </c>
      <c r="E888" s="11">
        <v>7.83</v>
      </c>
      <c r="F888" s="11">
        <v>93.8</v>
      </c>
      <c r="G888" s="9">
        <v>9</v>
      </c>
      <c r="H888" s="9"/>
    </row>
    <row r="889" spans="1:8" ht="28.8" x14ac:dyDescent="0.3">
      <c r="A889" s="1" t="s">
        <v>2428</v>
      </c>
      <c r="B889" s="13" t="s">
        <v>1381</v>
      </c>
      <c r="C889" s="12" t="s">
        <v>6804</v>
      </c>
      <c r="D889" s="11">
        <v>77.709999999999994</v>
      </c>
      <c r="E889" s="11">
        <v>7.83</v>
      </c>
      <c r="F889" s="11">
        <v>85.54</v>
      </c>
      <c r="G889" s="9">
        <v>9</v>
      </c>
      <c r="H889" s="9"/>
    </row>
    <row r="890" spans="1:8" ht="28.8" x14ac:dyDescent="0.3">
      <c r="A890" s="1" t="s">
        <v>2429</v>
      </c>
      <c r="B890" s="13" t="s">
        <v>1380</v>
      </c>
      <c r="C890" s="12" t="s">
        <v>6804</v>
      </c>
      <c r="D890" s="11">
        <v>111.78</v>
      </c>
      <c r="E890" s="11">
        <v>7.83</v>
      </c>
      <c r="F890" s="11">
        <v>119.61</v>
      </c>
      <c r="G890" s="9">
        <v>9</v>
      </c>
      <c r="H890" s="9"/>
    </row>
    <row r="891" spans="1:8" ht="28.8" x14ac:dyDescent="0.3">
      <c r="A891" s="1" t="s">
        <v>2430</v>
      </c>
      <c r="B891" s="13" t="s">
        <v>1379</v>
      </c>
      <c r="C891" s="12" t="s">
        <v>6804</v>
      </c>
      <c r="D891" s="11">
        <v>168.13</v>
      </c>
      <c r="E891" s="11">
        <v>7.83</v>
      </c>
      <c r="F891" s="11">
        <v>175.96</v>
      </c>
      <c r="G891" s="9">
        <v>9</v>
      </c>
      <c r="H891" s="9"/>
    </row>
    <row r="892" spans="1:8" ht="28.8" x14ac:dyDescent="0.3">
      <c r="A892" s="1" t="s">
        <v>2431</v>
      </c>
      <c r="B892" s="13" t="s">
        <v>1378</v>
      </c>
      <c r="C892" s="12" t="s">
        <v>6804</v>
      </c>
      <c r="D892" s="11">
        <v>54.48</v>
      </c>
      <c r="E892" s="11">
        <v>7.83</v>
      </c>
      <c r="F892" s="11">
        <v>62.31</v>
      </c>
      <c r="G892" s="9">
        <v>9</v>
      </c>
      <c r="H892" s="9"/>
    </row>
    <row r="893" spans="1:8" ht="28.8" x14ac:dyDescent="0.3">
      <c r="A893" s="1" t="s">
        <v>2432</v>
      </c>
      <c r="B893" s="13" t="s">
        <v>1377</v>
      </c>
      <c r="C893" s="12" t="s">
        <v>6804</v>
      </c>
      <c r="D893" s="11">
        <v>104.6</v>
      </c>
      <c r="E893" s="11">
        <v>7.83</v>
      </c>
      <c r="F893" s="11">
        <v>112.43</v>
      </c>
      <c r="G893" s="9">
        <v>9</v>
      </c>
      <c r="H893" s="9"/>
    </row>
    <row r="894" spans="1:8" x14ac:dyDescent="0.3">
      <c r="A894" s="1" t="s">
        <v>2433</v>
      </c>
      <c r="B894" s="13" t="s">
        <v>1376</v>
      </c>
      <c r="C894" s="12" t="s">
        <v>6804</v>
      </c>
      <c r="D894" s="11">
        <v>70.34</v>
      </c>
      <c r="E894" s="11">
        <v>7.83</v>
      </c>
      <c r="F894" s="11">
        <v>78.17</v>
      </c>
      <c r="G894" s="9">
        <v>9</v>
      </c>
      <c r="H894" s="9"/>
    </row>
    <row r="895" spans="1:8" x14ac:dyDescent="0.3">
      <c r="A895" s="1" t="s">
        <v>4959</v>
      </c>
      <c r="B895" s="13" t="s">
        <v>6048</v>
      </c>
      <c r="C895" s="12"/>
      <c r="D895" s="11"/>
      <c r="E895" s="11"/>
      <c r="F895" s="11"/>
      <c r="G895" s="9">
        <v>5</v>
      </c>
      <c r="H895" s="9"/>
    </row>
    <row r="896" spans="1:8" x14ac:dyDescent="0.3">
      <c r="A896" s="1" t="s">
        <v>2434</v>
      </c>
      <c r="B896" s="13" t="s">
        <v>6049</v>
      </c>
      <c r="C896" s="12" t="s">
        <v>6801</v>
      </c>
      <c r="D896" s="11">
        <v>81.58</v>
      </c>
      <c r="E896" s="11">
        <v>25.43</v>
      </c>
      <c r="F896" s="11">
        <v>107.01</v>
      </c>
      <c r="G896" s="9">
        <v>9</v>
      </c>
      <c r="H896" s="9"/>
    </row>
    <row r="897" spans="1:8" x14ac:dyDescent="0.3">
      <c r="A897" s="1" t="s">
        <v>2435</v>
      </c>
      <c r="B897" s="13" t="s">
        <v>6050</v>
      </c>
      <c r="C897" s="12" t="s">
        <v>6804</v>
      </c>
      <c r="D897" s="11">
        <v>105.7</v>
      </c>
      <c r="E897" s="11">
        <v>8.61</v>
      </c>
      <c r="F897" s="11">
        <v>114.31</v>
      </c>
      <c r="G897" s="9">
        <v>9</v>
      </c>
      <c r="H897" s="9"/>
    </row>
    <row r="898" spans="1:8" x14ac:dyDescent="0.3">
      <c r="A898" s="1" t="s">
        <v>4960</v>
      </c>
      <c r="B898" s="13" t="s">
        <v>7191</v>
      </c>
      <c r="C898" s="12"/>
      <c r="D898" s="11"/>
      <c r="E898" s="11"/>
      <c r="F898" s="11"/>
      <c r="G898" s="9">
        <v>5</v>
      </c>
      <c r="H898" s="9"/>
    </row>
    <row r="899" spans="1:8" ht="28.8" x14ac:dyDescent="0.3">
      <c r="A899" s="1" t="s">
        <v>2436</v>
      </c>
      <c r="B899" s="13" t="s">
        <v>7362</v>
      </c>
      <c r="C899" s="12" t="s">
        <v>6801</v>
      </c>
      <c r="D899" s="11">
        <v>114.23</v>
      </c>
      <c r="E899" s="11">
        <v>15.65</v>
      </c>
      <c r="F899" s="11">
        <v>129.88</v>
      </c>
      <c r="G899" s="9">
        <v>9</v>
      </c>
      <c r="H899" s="9"/>
    </row>
    <row r="900" spans="1:8" ht="28.8" x14ac:dyDescent="0.3">
      <c r="A900" s="1" t="s">
        <v>2437</v>
      </c>
      <c r="B900" s="13" t="s">
        <v>7363</v>
      </c>
      <c r="C900" s="12" t="s">
        <v>6801</v>
      </c>
      <c r="D900" s="11">
        <v>187.59</v>
      </c>
      <c r="E900" s="11">
        <v>15.65</v>
      </c>
      <c r="F900" s="11">
        <v>203.24</v>
      </c>
      <c r="G900" s="9">
        <v>9</v>
      </c>
      <c r="H900" s="9"/>
    </row>
    <row r="901" spans="1:8" ht="28.8" x14ac:dyDescent="0.3">
      <c r="A901" s="1" t="s">
        <v>2438</v>
      </c>
      <c r="B901" s="13" t="s">
        <v>7364</v>
      </c>
      <c r="C901" s="12" t="s">
        <v>6801</v>
      </c>
      <c r="D901" s="11">
        <v>174.31</v>
      </c>
      <c r="E901" s="11">
        <v>15.65</v>
      </c>
      <c r="F901" s="11">
        <v>189.96</v>
      </c>
      <c r="G901" s="9">
        <v>9</v>
      </c>
      <c r="H901" s="9"/>
    </row>
    <row r="902" spans="1:8" ht="28.8" x14ac:dyDescent="0.3">
      <c r="A902" s="1" t="s">
        <v>2439</v>
      </c>
      <c r="B902" s="13" t="s">
        <v>7365</v>
      </c>
      <c r="C902" s="12" t="s">
        <v>6801</v>
      </c>
      <c r="D902" s="11">
        <v>104.36</v>
      </c>
      <c r="E902" s="11">
        <v>15.65</v>
      </c>
      <c r="F902" s="11">
        <v>120.01</v>
      </c>
      <c r="G902" s="9">
        <v>9</v>
      </c>
      <c r="H902" s="9"/>
    </row>
    <row r="903" spans="1:8" ht="28.8" x14ac:dyDescent="0.3">
      <c r="A903" s="1" t="s">
        <v>2440</v>
      </c>
      <c r="B903" s="13" t="s">
        <v>7366</v>
      </c>
      <c r="C903" s="12" t="s">
        <v>6804</v>
      </c>
      <c r="D903" s="11">
        <v>83.25</v>
      </c>
      <c r="E903" s="11">
        <v>7.83</v>
      </c>
      <c r="F903" s="11">
        <v>91.08</v>
      </c>
      <c r="G903" s="9">
        <v>9</v>
      </c>
      <c r="H903" s="9"/>
    </row>
    <row r="904" spans="1:8" ht="28.8" x14ac:dyDescent="0.3">
      <c r="A904" s="1" t="s">
        <v>2441</v>
      </c>
      <c r="B904" s="13" t="s">
        <v>7367</v>
      </c>
      <c r="C904" s="12" t="s">
        <v>6804</v>
      </c>
      <c r="D904" s="11">
        <v>100.03</v>
      </c>
      <c r="E904" s="11">
        <v>7.83</v>
      </c>
      <c r="F904" s="11">
        <v>107.86</v>
      </c>
      <c r="G904" s="9">
        <v>9</v>
      </c>
      <c r="H904" s="9"/>
    </row>
    <row r="905" spans="1:8" x14ac:dyDescent="0.3">
      <c r="A905" s="1" t="s">
        <v>4961</v>
      </c>
      <c r="B905" s="13" t="s">
        <v>7192</v>
      </c>
      <c r="C905" s="12"/>
      <c r="D905" s="11"/>
      <c r="E905" s="11"/>
      <c r="F905" s="11"/>
      <c r="G905" s="9">
        <v>5</v>
      </c>
      <c r="H905" s="9"/>
    </row>
    <row r="906" spans="1:8" ht="28.8" x14ac:dyDescent="0.3">
      <c r="A906" s="1" t="s">
        <v>2442</v>
      </c>
      <c r="B906" s="13" t="s">
        <v>7368</v>
      </c>
      <c r="C906" s="12" t="s">
        <v>6801</v>
      </c>
      <c r="D906" s="11">
        <v>175.17</v>
      </c>
      <c r="E906" s="11">
        <v>39.35</v>
      </c>
      <c r="F906" s="11">
        <v>214.52</v>
      </c>
      <c r="G906" s="9">
        <v>9</v>
      </c>
      <c r="H906" s="9"/>
    </row>
    <row r="907" spans="1:8" ht="28.8" x14ac:dyDescent="0.3">
      <c r="A907" s="1" t="s">
        <v>2443</v>
      </c>
      <c r="B907" s="13" t="s">
        <v>7369</v>
      </c>
      <c r="C907" s="12" t="s">
        <v>6801</v>
      </c>
      <c r="D907" s="11">
        <v>148.03</v>
      </c>
      <c r="E907" s="11">
        <v>17.02</v>
      </c>
      <c r="F907" s="11">
        <v>165.05</v>
      </c>
      <c r="G907" s="9">
        <v>9</v>
      </c>
      <c r="H907" s="9"/>
    </row>
    <row r="908" spans="1:8" ht="28.8" x14ac:dyDescent="0.3">
      <c r="A908" s="1" t="s">
        <v>2444</v>
      </c>
      <c r="B908" s="13" t="s">
        <v>7370</v>
      </c>
      <c r="C908" s="12" t="s">
        <v>6801</v>
      </c>
      <c r="D908" s="11">
        <v>134.75</v>
      </c>
      <c r="E908" s="11">
        <v>17.02</v>
      </c>
      <c r="F908" s="11">
        <v>151.77000000000001</v>
      </c>
      <c r="G908" s="9">
        <v>9</v>
      </c>
      <c r="H908" s="9"/>
    </row>
    <row r="909" spans="1:8" ht="28.8" x14ac:dyDescent="0.3">
      <c r="A909" s="1" t="s">
        <v>2445</v>
      </c>
      <c r="B909" s="13" t="s">
        <v>7371</v>
      </c>
      <c r="C909" s="12" t="s">
        <v>6801</v>
      </c>
      <c r="D909" s="11">
        <v>118.33</v>
      </c>
      <c r="E909" s="11">
        <v>15.65</v>
      </c>
      <c r="F909" s="11">
        <v>133.97999999999999</v>
      </c>
      <c r="G909" s="9">
        <v>9</v>
      </c>
      <c r="H909" s="9"/>
    </row>
    <row r="910" spans="1:8" x14ac:dyDescent="0.3">
      <c r="A910" s="1" t="s">
        <v>4962</v>
      </c>
      <c r="B910" s="13" t="s">
        <v>7193</v>
      </c>
      <c r="C910" s="12"/>
      <c r="D910" s="11"/>
      <c r="E910" s="11"/>
      <c r="F910" s="11"/>
      <c r="G910" s="9">
        <v>5</v>
      </c>
      <c r="H910" s="9"/>
    </row>
    <row r="911" spans="1:8" x14ac:dyDescent="0.3">
      <c r="A911" s="1" t="s">
        <v>2446</v>
      </c>
      <c r="B911" s="13" t="s">
        <v>1375</v>
      </c>
      <c r="C911" s="12" t="s">
        <v>6801</v>
      </c>
      <c r="D911" s="11">
        <v>78.069999999999993</v>
      </c>
      <c r="E911" s="11">
        <v>15.65</v>
      </c>
      <c r="F911" s="11">
        <v>93.72</v>
      </c>
      <c r="G911" s="9">
        <v>9</v>
      </c>
      <c r="H911" s="9"/>
    </row>
    <row r="912" spans="1:8" ht="28.8" x14ac:dyDescent="0.3">
      <c r="A912" s="1" t="s">
        <v>2447</v>
      </c>
      <c r="B912" s="13" t="s">
        <v>1374</v>
      </c>
      <c r="C912" s="12" t="s">
        <v>6801</v>
      </c>
      <c r="D912" s="11">
        <v>118.14</v>
      </c>
      <c r="E912" s="11">
        <v>15.65</v>
      </c>
      <c r="F912" s="11">
        <v>133.79</v>
      </c>
      <c r="G912" s="9">
        <v>9</v>
      </c>
      <c r="H912" s="9"/>
    </row>
    <row r="913" spans="1:8" x14ac:dyDescent="0.3">
      <c r="A913" s="1" t="s">
        <v>2448</v>
      </c>
      <c r="B913" s="13" t="s">
        <v>6051</v>
      </c>
      <c r="C913" s="12" t="s">
        <v>6804</v>
      </c>
      <c r="D913" s="11">
        <v>168.69</v>
      </c>
      <c r="E913" s="11">
        <v>7.83</v>
      </c>
      <c r="F913" s="11">
        <v>176.52</v>
      </c>
      <c r="G913" s="9">
        <v>9</v>
      </c>
      <c r="H913" s="9"/>
    </row>
    <row r="914" spans="1:8" x14ac:dyDescent="0.3">
      <c r="A914" s="1" t="s">
        <v>4963</v>
      </c>
      <c r="B914" s="13" t="s">
        <v>6052</v>
      </c>
      <c r="C914" s="12"/>
      <c r="D914" s="11"/>
      <c r="E914" s="11"/>
      <c r="F914" s="11"/>
      <c r="G914" s="9">
        <v>5</v>
      </c>
      <c r="H914" s="9"/>
    </row>
    <row r="915" spans="1:8" x14ac:dyDescent="0.3">
      <c r="A915" s="1" t="s">
        <v>2449</v>
      </c>
      <c r="B915" s="13" t="s">
        <v>1373</v>
      </c>
      <c r="C915" s="12" t="s">
        <v>6799</v>
      </c>
      <c r="D915" s="11">
        <v>64.930000000000007</v>
      </c>
      <c r="E915" s="11">
        <v>3.91</v>
      </c>
      <c r="F915" s="11">
        <v>68.84</v>
      </c>
      <c r="G915" s="9">
        <v>9</v>
      </c>
      <c r="H915" s="9"/>
    </row>
    <row r="916" spans="1:8" x14ac:dyDescent="0.3">
      <c r="A916" s="1" t="s">
        <v>2450</v>
      </c>
      <c r="B916" s="13" t="s">
        <v>1372</v>
      </c>
      <c r="C916" s="12" t="s">
        <v>6799</v>
      </c>
      <c r="D916" s="11">
        <v>64.930000000000007</v>
      </c>
      <c r="E916" s="11">
        <v>3.91</v>
      </c>
      <c r="F916" s="11">
        <v>68.84</v>
      </c>
      <c r="G916" s="9">
        <v>9</v>
      </c>
      <c r="H916" s="9"/>
    </row>
    <row r="917" spans="1:8" x14ac:dyDescent="0.3">
      <c r="A917" s="1" t="s">
        <v>4964</v>
      </c>
      <c r="B917" s="13" t="s">
        <v>6053</v>
      </c>
      <c r="C917" s="12"/>
      <c r="D917" s="11"/>
      <c r="E917" s="11"/>
      <c r="F917" s="11"/>
      <c r="G917" s="9">
        <v>5</v>
      </c>
      <c r="H917" s="9"/>
    </row>
    <row r="918" spans="1:8" x14ac:dyDescent="0.3">
      <c r="A918" s="1" t="s">
        <v>2451</v>
      </c>
      <c r="B918" s="13" t="s">
        <v>1371</v>
      </c>
      <c r="C918" s="12" t="s">
        <v>6801</v>
      </c>
      <c r="D918" s="11">
        <v>760.56</v>
      </c>
      <c r="E918" s="11"/>
      <c r="F918" s="11">
        <v>760.56</v>
      </c>
      <c r="G918" s="9">
        <v>9</v>
      </c>
      <c r="H918" s="9"/>
    </row>
    <row r="919" spans="1:8" x14ac:dyDescent="0.3">
      <c r="A919" s="1" t="s">
        <v>4965</v>
      </c>
      <c r="B919" s="13" t="s">
        <v>6054</v>
      </c>
      <c r="C919" s="12"/>
      <c r="D919" s="11"/>
      <c r="E919" s="11"/>
      <c r="F919" s="11"/>
      <c r="G919" s="9">
        <v>5</v>
      </c>
      <c r="H919" s="9"/>
    </row>
    <row r="920" spans="1:8" ht="28.8" x14ac:dyDescent="0.3">
      <c r="A920" s="1" t="s">
        <v>2452</v>
      </c>
      <c r="B920" s="13" t="s">
        <v>1370</v>
      </c>
      <c r="C920" s="12" t="s">
        <v>6801</v>
      </c>
      <c r="D920" s="11">
        <v>129.99</v>
      </c>
      <c r="E920" s="11">
        <v>80.08</v>
      </c>
      <c r="F920" s="11">
        <v>210.07</v>
      </c>
      <c r="G920" s="9">
        <v>9</v>
      </c>
      <c r="H920" s="9"/>
    </row>
    <row r="921" spans="1:8" x14ac:dyDescent="0.3">
      <c r="A921" s="1" t="s">
        <v>2453</v>
      </c>
      <c r="B921" s="13" t="s">
        <v>6055</v>
      </c>
      <c r="C921" s="12" t="s">
        <v>6801</v>
      </c>
      <c r="D921" s="11">
        <v>226</v>
      </c>
      <c r="E921" s="11">
        <v>72.069999999999993</v>
      </c>
      <c r="F921" s="11">
        <v>298.07</v>
      </c>
      <c r="G921" s="9">
        <v>9</v>
      </c>
      <c r="H921" s="9"/>
    </row>
    <row r="922" spans="1:8" ht="28.8" x14ac:dyDescent="0.3">
      <c r="A922" s="1" t="s">
        <v>2454</v>
      </c>
      <c r="B922" s="13" t="s">
        <v>6056</v>
      </c>
      <c r="C922" s="12" t="s">
        <v>6801</v>
      </c>
      <c r="D922" s="11">
        <v>233.88</v>
      </c>
      <c r="E922" s="11">
        <v>80.08</v>
      </c>
      <c r="F922" s="11">
        <v>313.95999999999998</v>
      </c>
      <c r="G922" s="9">
        <v>9</v>
      </c>
      <c r="H922" s="9"/>
    </row>
    <row r="923" spans="1:8" x14ac:dyDescent="0.3">
      <c r="A923" s="1" t="s">
        <v>4966</v>
      </c>
      <c r="B923" s="13" t="s">
        <v>6057</v>
      </c>
      <c r="C923" s="12"/>
      <c r="D923" s="11"/>
      <c r="E923" s="11"/>
      <c r="F923" s="11"/>
      <c r="G923" s="9">
        <v>5</v>
      </c>
      <c r="H923" s="9"/>
    </row>
    <row r="924" spans="1:8" x14ac:dyDescent="0.3">
      <c r="A924" s="1" t="s">
        <v>6292</v>
      </c>
      <c r="B924" s="13" t="s">
        <v>1369</v>
      </c>
      <c r="C924" s="12" t="s">
        <v>6804</v>
      </c>
      <c r="D924" s="11">
        <v>53.02</v>
      </c>
      <c r="E924" s="11">
        <v>47.7</v>
      </c>
      <c r="F924" s="11">
        <v>100.72</v>
      </c>
      <c r="G924" s="9">
        <v>9</v>
      </c>
      <c r="H924" s="9"/>
    </row>
    <row r="925" spans="1:8" x14ac:dyDescent="0.3">
      <c r="A925" s="1" t="s">
        <v>6293</v>
      </c>
      <c r="B925" s="13" t="s">
        <v>1368</v>
      </c>
      <c r="C925" s="12" t="s">
        <v>6804</v>
      </c>
      <c r="D925" s="11">
        <v>83.51</v>
      </c>
      <c r="E925" s="11">
        <v>56.38</v>
      </c>
      <c r="F925" s="11">
        <v>139.88999999999999</v>
      </c>
      <c r="G925" s="9">
        <v>9</v>
      </c>
      <c r="H925" s="9"/>
    </row>
    <row r="926" spans="1:8" x14ac:dyDescent="0.3">
      <c r="A926" s="1" t="s">
        <v>6294</v>
      </c>
      <c r="B926" s="13" t="s">
        <v>1367</v>
      </c>
      <c r="C926" s="12" t="s">
        <v>6804</v>
      </c>
      <c r="D926" s="11">
        <v>150.33000000000001</v>
      </c>
      <c r="E926" s="11">
        <v>60.72</v>
      </c>
      <c r="F926" s="11">
        <v>211.05</v>
      </c>
      <c r="G926" s="9">
        <v>9</v>
      </c>
      <c r="H926" s="9"/>
    </row>
    <row r="927" spans="1:8" x14ac:dyDescent="0.3">
      <c r="A927" s="1" t="s">
        <v>6295</v>
      </c>
      <c r="B927" s="13" t="s">
        <v>1366</v>
      </c>
      <c r="C927" s="12" t="s">
        <v>6804</v>
      </c>
      <c r="D927" s="11">
        <v>40.869999999999997</v>
      </c>
      <c r="E927" s="11">
        <v>47.7</v>
      </c>
      <c r="F927" s="11">
        <v>88.57</v>
      </c>
      <c r="G927" s="9">
        <v>9</v>
      </c>
      <c r="H927" s="9"/>
    </row>
    <row r="928" spans="1:8" x14ac:dyDescent="0.3">
      <c r="A928" s="1" t="s">
        <v>6296</v>
      </c>
      <c r="B928" s="13" t="s">
        <v>1365</v>
      </c>
      <c r="C928" s="12" t="s">
        <v>6804</v>
      </c>
      <c r="D928" s="11">
        <v>63.05</v>
      </c>
      <c r="E928" s="11">
        <v>56.38</v>
      </c>
      <c r="F928" s="11">
        <v>119.43</v>
      </c>
      <c r="G928" s="9">
        <v>9</v>
      </c>
      <c r="H928" s="9"/>
    </row>
    <row r="929" spans="1:8" x14ac:dyDescent="0.3">
      <c r="A929" s="1" t="s">
        <v>7944</v>
      </c>
      <c r="B929" s="13" t="s">
        <v>7945</v>
      </c>
      <c r="C929" s="12" t="s">
        <v>6804</v>
      </c>
      <c r="D929" s="11">
        <v>96.26</v>
      </c>
      <c r="E929" s="11">
        <v>41.2</v>
      </c>
      <c r="F929" s="11">
        <v>137.46</v>
      </c>
      <c r="G929" s="9">
        <v>9</v>
      </c>
      <c r="H929" s="9"/>
    </row>
    <row r="930" spans="1:8" x14ac:dyDescent="0.3">
      <c r="A930" s="1" t="s">
        <v>2455</v>
      </c>
      <c r="B930" s="13" t="s">
        <v>1364</v>
      </c>
      <c r="C930" s="12" t="s">
        <v>6799</v>
      </c>
      <c r="D930" s="11">
        <v>15.21</v>
      </c>
      <c r="E930" s="11">
        <v>1.23</v>
      </c>
      <c r="F930" s="11">
        <v>16.440000000000001</v>
      </c>
      <c r="G930" s="9">
        <v>9</v>
      </c>
      <c r="H930" s="9"/>
    </row>
    <row r="931" spans="1:8" x14ac:dyDescent="0.3">
      <c r="A931" s="1" t="s">
        <v>2456</v>
      </c>
      <c r="B931" s="13" t="s">
        <v>1363</v>
      </c>
      <c r="C931" s="12" t="s">
        <v>6799</v>
      </c>
      <c r="D931" s="11">
        <v>17.71</v>
      </c>
      <c r="E931" s="11">
        <v>1.76</v>
      </c>
      <c r="F931" s="11">
        <v>19.47</v>
      </c>
      <c r="G931" s="9">
        <v>9</v>
      </c>
      <c r="H931" s="9"/>
    </row>
    <row r="932" spans="1:8" x14ac:dyDescent="0.3">
      <c r="A932" s="1" t="s">
        <v>6716</v>
      </c>
      <c r="B932" s="13" t="s">
        <v>6717</v>
      </c>
      <c r="C932" s="12" t="s">
        <v>6799</v>
      </c>
      <c r="D932" s="11">
        <v>18.77</v>
      </c>
      <c r="E932" s="11">
        <v>2.4700000000000002</v>
      </c>
      <c r="F932" s="11">
        <v>21.24</v>
      </c>
      <c r="G932" s="9">
        <v>9</v>
      </c>
      <c r="H932" s="9"/>
    </row>
    <row r="933" spans="1:8" x14ac:dyDescent="0.3">
      <c r="A933" s="1" t="s">
        <v>4967</v>
      </c>
      <c r="B933" s="13" t="s">
        <v>7194</v>
      </c>
      <c r="C933" s="12"/>
      <c r="D933" s="11"/>
      <c r="E933" s="11"/>
      <c r="F933" s="11"/>
      <c r="G933" s="9">
        <v>5</v>
      </c>
      <c r="H933" s="9"/>
    </row>
    <row r="934" spans="1:8" x14ac:dyDescent="0.3">
      <c r="A934" s="1" t="s">
        <v>2457</v>
      </c>
      <c r="B934" s="13" t="s">
        <v>1362</v>
      </c>
      <c r="C934" s="12" t="s">
        <v>6804</v>
      </c>
      <c r="D934" s="11">
        <v>2.4700000000000002</v>
      </c>
      <c r="E934" s="11">
        <v>15.65</v>
      </c>
      <c r="F934" s="11">
        <v>18.12</v>
      </c>
      <c r="G934" s="9">
        <v>9</v>
      </c>
      <c r="H934" s="9"/>
    </row>
    <row r="935" spans="1:8" x14ac:dyDescent="0.3">
      <c r="A935" s="1" t="s">
        <v>2458</v>
      </c>
      <c r="B935" s="13" t="s">
        <v>1361</v>
      </c>
      <c r="C935" s="12" t="s">
        <v>6801</v>
      </c>
      <c r="D935" s="11"/>
      <c r="E935" s="11">
        <v>42.57</v>
      </c>
      <c r="F935" s="11">
        <v>42.57</v>
      </c>
      <c r="G935" s="9">
        <v>9</v>
      </c>
      <c r="H935" s="9"/>
    </row>
    <row r="936" spans="1:8" x14ac:dyDescent="0.3">
      <c r="A936" s="1" t="s">
        <v>2459</v>
      </c>
      <c r="B936" s="13" t="s">
        <v>1360</v>
      </c>
      <c r="C936" s="12" t="s">
        <v>6801</v>
      </c>
      <c r="D936" s="11"/>
      <c r="E936" s="11">
        <v>42.57</v>
      </c>
      <c r="F936" s="11">
        <v>42.57</v>
      </c>
      <c r="G936" s="9">
        <v>9</v>
      </c>
      <c r="H936" s="9"/>
    </row>
    <row r="937" spans="1:8" ht="28.8" x14ac:dyDescent="0.3">
      <c r="A937" s="1" t="s">
        <v>2460</v>
      </c>
      <c r="B937" s="13" t="s">
        <v>1359</v>
      </c>
      <c r="C937" s="12" t="s">
        <v>6801</v>
      </c>
      <c r="D937" s="11"/>
      <c r="E937" s="11">
        <v>19.559999999999999</v>
      </c>
      <c r="F937" s="11">
        <v>19.559999999999999</v>
      </c>
      <c r="G937" s="9">
        <v>9</v>
      </c>
      <c r="H937" s="9"/>
    </row>
    <row r="938" spans="1:8" x14ac:dyDescent="0.3">
      <c r="A938" s="1" t="s">
        <v>2461</v>
      </c>
      <c r="B938" s="13" t="s">
        <v>8348</v>
      </c>
      <c r="C938" s="12" t="s">
        <v>6801</v>
      </c>
      <c r="D938" s="11"/>
      <c r="E938" s="11">
        <v>28.38</v>
      </c>
      <c r="F938" s="11">
        <v>28.38</v>
      </c>
      <c r="G938" s="9">
        <v>9</v>
      </c>
      <c r="H938" s="9"/>
    </row>
    <row r="939" spans="1:8" x14ac:dyDescent="0.3">
      <c r="A939" s="1" t="s">
        <v>2462</v>
      </c>
      <c r="B939" s="13" t="s">
        <v>1358</v>
      </c>
      <c r="C939" s="12" t="s">
        <v>6801</v>
      </c>
      <c r="D939" s="11">
        <v>3.45</v>
      </c>
      <c r="E939" s="11">
        <v>15.65</v>
      </c>
      <c r="F939" s="11">
        <v>19.100000000000001</v>
      </c>
      <c r="G939" s="9">
        <v>9</v>
      </c>
      <c r="H939" s="9"/>
    </row>
    <row r="940" spans="1:8" ht="28.8" x14ac:dyDescent="0.3">
      <c r="A940" s="1" t="s">
        <v>2463</v>
      </c>
      <c r="B940" s="13" t="s">
        <v>4968</v>
      </c>
      <c r="C940" s="12" t="s">
        <v>6801</v>
      </c>
      <c r="D940" s="11">
        <v>10.35</v>
      </c>
      <c r="E940" s="11">
        <v>15.65</v>
      </c>
      <c r="F940" s="11">
        <v>26</v>
      </c>
      <c r="G940" s="9">
        <v>9</v>
      </c>
      <c r="H940" s="9"/>
    </row>
    <row r="941" spans="1:8" x14ac:dyDescent="0.3">
      <c r="A941" s="1" t="s">
        <v>4969</v>
      </c>
      <c r="B941" s="13" t="s">
        <v>6058</v>
      </c>
      <c r="C941" s="12"/>
      <c r="D941" s="11"/>
      <c r="E941" s="11"/>
      <c r="F941" s="11"/>
      <c r="G941" s="9">
        <v>2</v>
      </c>
      <c r="H941" s="9"/>
    </row>
    <row r="942" spans="1:8" x14ac:dyDescent="0.3">
      <c r="A942" s="1" t="s">
        <v>4970</v>
      </c>
      <c r="B942" s="13" t="s">
        <v>7195</v>
      </c>
      <c r="C942" s="12"/>
      <c r="D942" s="11"/>
      <c r="E942" s="11"/>
      <c r="F942" s="11"/>
      <c r="G942" s="9">
        <v>5</v>
      </c>
      <c r="H942" s="9"/>
    </row>
    <row r="943" spans="1:8" x14ac:dyDescent="0.3">
      <c r="A943" s="1" t="s">
        <v>2464</v>
      </c>
      <c r="B943" s="13" t="s">
        <v>1357</v>
      </c>
      <c r="C943" s="12" t="s">
        <v>6805</v>
      </c>
      <c r="D943" s="11">
        <v>951.48</v>
      </c>
      <c r="E943" s="11">
        <v>278.82</v>
      </c>
      <c r="F943" s="11">
        <v>1230.3</v>
      </c>
      <c r="G943" s="9">
        <v>9</v>
      </c>
      <c r="H943" s="9"/>
    </row>
    <row r="944" spans="1:8" x14ac:dyDescent="0.3">
      <c r="A944" s="1" t="s">
        <v>2465</v>
      </c>
      <c r="B944" s="13" t="s">
        <v>1356</v>
      </c>
      <c r="C944" s="12" t="s">
        <v>6805</v>
      </c>
      <c r="D944" s="11">
        <v>448.05</v>
      </c>
      <c r="E944" s="11">
        <v>278.82</v>
      </c>
      <c r="F944" s="11">
        <v>726.87</v>
      </c>
      <c r="G944" s="9">
        <v>9</v>
      </c>
      <c r="H944" s="9"/>
    </row>
    <row r="945" spans="1:8" x14ac:dyDescent="0.3">
      <c r="A945" s="1" t="s">
        <v>2466</v>
      </c>
      <c r="B945" s="13" t="s">
        <v>1355</v>
      </c>
      <c r="C945" s="12" t="s">
        <v>6805</v>
      </c>
      <c r="D945" s="11">
        <v>401.26</v>
      </c>
      <c r="E945" s="11">
        <v>278.82</v>
      </c>
      <c r="F945" s="11">
        <v>680.08</v>
      </c>
      <c r="G945" s="9">
        <v>9</v>
      </c>
      <c r="H945" s="9"/>
    </row>
    <row r="946" spans="1:8" x14ac:dyDescent="0.3">
      <c r="A946" s="1" t="s">
        <v>2467</v>
      </c>
      <c r="B946" s="13" t="s">
        <v>1354</v>
      </c>
      <c r="C946" s="12" t="s">
        <v>6801</v>
      </c>
      <c r="D946" s="11">
        <v>3.79</v>
      </c>
      <c r="E946" s="11">
        <v>21.71</v>
      </c>
      <c r="F946" s="11">
        <v>25.5</v>
      </c>
      <c r="G946" s="9">
        <v>9</v>
      </c>
      <c r="H946" s="9"/>
    </row>
    <row r="947" spans="1:8" ht="28.8" x14ac:dyDescent="0.3">
      <c r="A947" s="1" t="s">
        <v>2468</v>
      </c>
      <c r="B947" s="13" t="s">
        <v>8178</v>
      </c>
      <c r="C947" s="12" t="s">
        <v>6801</v>
      </c>
      <c r="D947" s="11">
        <v>8.76</v>
      </c>
      <c r="E947" s="11">
        <v>21.32</v>
      </c>
      <c r="F947" s="11">
        <v>30.08</v>
      </c>
      <c r="G947" s="9">
        <v>9</v>
      </c>
      <c r="H947" s="9"/>
    </row>
    <row r="948" spans="1:8" x14ac:dyDescent="0.3">
      <c r="A948" s="1" t="s">
        <v>2469</v>
      </c>
      <c r="B948" s="13" t="s">
        <v>6059</v>
      </c>
      <c r="C948" s="12" t="s">
        <v>6805</v>
      </c>
      <c r="D948" s="11">
        <v>1107.79</v>
      </c>
      <c r="E948" s="11">
        <v>278.82</v>
      </c>
      <c r="F948" s="11">
        <v>1386.61</v>
      </c>
      <c r="G948" s="9">
        <v>9</v>
      </c>
      <c r="H948" s="9"/>
    </row>
    <row r="949" spans="1:8" x14ac:dyDescent="0.3">
      <c r="A949" s="1" t="s">
        <v>4971</v>
      </c>
      <c r="B949" s="13" t="s">
        <v>6060</v>
      </c>
      <c r="C949" s="12"/>
      <c r="D949" s="11"/>
      <c r="E949" s="11"/>
      <c r="F949" s="11"/>
      <c r="G949" s="9">
        <v>5</v>
      </c>
      <c r="H949" s="9"/>
    </row>
    <row r="950" spans="1:8" x14ac:dyDescent="0.3">
      <c r="A950" s="1" t="s">
        <v>2470</v>
      </c>
      <c r="B950" s="13" t="s">
        <v>1353</v>
      </c>
      <c r="C950" s="12" t="s">
        <v>6801</v>
      </c>
      <c r="D950" s="11">
        <v>2.2400000000000002</v>
      </c>
      <c r="E950" s="11">
        <v>4.13</v>
      </c>
      <c r="F950" s="11">
        <v>6.37</v>
      </c>
      <c r="G950" s="9">
        <v>9</v>
      </c>
      <c r="H950" s="9"/>
    </row>
    <row r="951" spans="1:8" x14ac:dyDescent="0.3">
      <c r="A951" s="1" t="s">
        <v>5715</v>
      </c>
      <c r="B951" s="13" t="s">
        <v>5716</v>
      </c>
      <c r="C951" s="12" t="s">
        <v>6801</v>
      </c>
      <c r="D951" s="11">
        <v>1.42</v>
      </c>
      <c r="E951" s="11">
        <v>4.13</v>
      </c>
      <c r="F951" s="11">
        <v>5.55</v>
      </c>
      <c r="G951" s="9">
        <v>9</v>
      </c>
      <c r="H951" s="9"/>
    </row>
    <row r="952" spans="1:8" x14ac:dyDescent="0.3">
      <c r="A952" s="1" t="s">
        <v>2471</v>
      </c>
      <c r="B952" s="13" t="s">
        <v>8179</v>
      </c>
      <c r="C952" s="12" t="s">
        <v>6801</v>
      </c>
      <c r="D952" s="11">
        <v>7.06</v>
      </c>
      <c r="E952" s="11">
        <v>4.13</v>
      </c>
      <c r="F952" s="11">
        <v>11.19</v>
      </c>
      <c r="G952" s="9">
        <v>9</v>
      </c>
      <c r="H952" s="9"/>
    </row>
    <row r="953" spans="1:8" x14ac:dyDescent="0.3">
      <c r="A953" s="1" t="s">
        <v>2472</v>
      </c>
      <c r="B953" s="13" t="s">
        <v>1352</v>
      </c>
      <c r="C953" s="12" t="s">
        <v>6801</v>
      </c>
      <c r="D953" s="11">
        <v>2.29</v>
      </c>
      <c r="E953" s="11">
        <v>6.03</v>
      </c>
      <c r="F953" s="11">
        <v>8.32</v>
      </c>
      <c r="G953" s="9">
        <v>9</v>
      </c>
      <c r="H953" s="9"/>
    </row>
    <row r="954" spans="1:8" x14ac:dyDescent="0.3">
      <c r="A954" s="1" t="s">
        <v>2473</v>
      </c>
      <c r="B954" s="13" t="s">
        <v>1351</v>
      </c>
      <c r="C954" s="12" t="s">
        <v>6801</v>
      </c>
      <c r="D954" s="11">
        <v>3.96</v>
      </c>
      <c r="E954" s="11">
        <v>6.4</v>
      </c>
      <c r="F954" s="11">
        <v>10.36</v>
      </c>
      <c r="G954" s="9">
        <v>9</v>
      </c>
      <c r="H954" s="9"/>
    </row>
    <row r="955" spans="1:8" x14ac:dyDescent="0.3">
      <c r="A955" s="1" t="s">
        <v>2474</v>
      </c>
      <c r="B955" s="13" t="s">
        <v>1350</v>
      </c>
      <c r="C955" s="12" t="s">
        <v>6801</v>
      </c>
      <c r="D955" s="11">
        <v>9.66</v>
      </c>
      <c r="E955" s="11">
        <v>11.36</v>
      </c>
      <c r="F955" s="11">
        <v>21.02</v>
      </c>
      <c r="G955" s="9">
        <v>9</v>
      </c>
      <c r="H955" s="9"/>
    </row>
    <row r="956" spans="1:8" x14ac:dyDescent="0.3">
      <c r="A956" s="1" t="s">
        <v>2475</v>
      </c>
      <c r="B956" s="13" t="s">
        <v>1349</v>
      </c>
      <c r="C956" s="12" t="s">
        <v>6801</v>
      </c>
      <c r="D956" s="11">
        <v>9.66</v>
      </c>
      <c r="E956" s="11">
        <v>15.65</v>
      </c>
      <c r="F956" s="11">
        <v>25.31</v>
      </c>
      <c r="G956" s="9">
        <v>9</v>
      </c>
      <c r="H956" s="9"/>
    </row>
    <row r="957" spans="1:8" x14ac:dyDescent="0.3">
      <c r="A957" s="1" t="s">
        <v>6537</v>
      </c>
      <c r="B957" s="13" t="s">
        <v>1346</v>
      </c>
      <c r="C957" s="12" t="s">
        <v>6801</v>
      </c>
      <c r="D957" s="11">
        <v>42.93</v>
      </c>
      <c r="E957" s="11">
        <v>9.7799999999999994</v>
      </c>
      <c r="F957" s="11">
        <v>52.71</v>
      </c>
      <c r="G957" s="9">
        <v>9</v>
      </c>
      <c r="H957" s="9"/>
    </row>
    <row r="958" spans="1:8" x14ac:dyDescent="0.3">
      <c r="A958" s="1" t="s">
        <v>2476</v>
      </c>
      <c r="B958" s="13" t="s">
        <v>1348</v>
      </c>
      <c r="C958" s="12" t="s">
        <v>6801</v>
      </c>
      <c r="D958" s="11">
        <v>1.93</v>
      </c>
      <c r="E958" s="11">
        <v>9.7799999999999994</v>
      </c>
      <c r="F958" s="11">
        <v>11.71</v>
      </c>
      <c r="G958" s="9">
        <v>9</v>
      </c>
      <c r="H958" s="9"/>
    </row>
    <row r="959" spans="1:8" x14ac:dyDescent="0.3">
      <c r="A959" s="1" t="s">
        <v>2477</v>
      </c>
      <c r="B959" s="13" t="s">
        <v>1347</v>
      </c>
      <c r="C959" s="12" t="s">
        <v>6801</v>
      </c>
      <c r="D959" s="11">
        <v>9.2100000000000009</v>
      </c>
      <c r="E959" s="11">
        <v>25.43</v>
      </c>
      <c r="F959" s="11">
        <v>34.64</v>
      </c>
      <c r="G959" s="9">
        <v>9</v>
      </c>
      <c r="H959" s="9"/>
    </row>
    <row r="960" spans="1:8" x14ac:dyDescent="0.3">
      <c r="A960" s="1" t="s">
        <v>4972</v>
      </c>
      <c r="B960" s="13" t="s">
        <v>6061</v>
      </c>
      <c r="C960" s="12"/>
      <c r="D960" s="11"/>
      <c r="E960" s="11"/>
      <c r="F960" s="11"/>
      <c r="G960" s="9">
        <v>5</v>
      </c>
      <c r="H960" s="9"/>
    </row>
    <row r="961" spans="1:8" x14ac:dyDescent="0.3">
      <c r="A961" s="1" t="s">
        <v>2478</v>
      </c>
      <c r="B961" s="13" t="s">
        <v>1345</v>
      </c>
      <c r="C961" s="12" t="s">
        <v>6801</v>
      </c>
      <c r="D961" s="11">
        <v>8.9600000000000009</v>
      </c>
      <c r="E961" s="11">
        <v>21.51</v>
      </c>
      <c r="F961" s="11">
        <v>30.47</v>
      </c>
      <c r="G961" s="9">
        <v>9</v>
      </c>
      <c r="H961" s="9"/>
    </row>
    <row r="962" spans="1:8" x14ac:dyDescent="0.3">
      <c r="A962" s="1" t="s">
        <v>2479</v>
      </c>
      <c r="B962" s="13" t="s">
        <v>1344</v>
      </c>
      <c r="C962" s="12" t="s">
        <v>6801</v>
      </c>
      <c r="D962" s="11">
        <v>9.56</v>
      </c>
      <c r="E962" s="11">
        <v>25.43</v>
      </c>
      <c r="F962" s="11">
        <v>34.99</v>
      </c>
      <c r="G962" s="9">
        <v>9</v>
      </c>
      <c r="H962" s="9"/>
    </row>
    <row r="963" spans="1:8" x14ac:dyDescent="0.3">
      <c r="A963" s="1" t="s">
        <v>2480</v>
      </c>
      <c r="B963" s="13" t="s">
        <v>1343</v>
      </c>
      <c r="C963" s="12" t="s">
        <v>6801</v>
      </c>
      <c r="D963" s="11">
        <v>29.01</v>
      </c>
      <c r="E963" s="11">
        <v>25.43</v>
      </c>
      <c r="F963" s="11">
        <v>54.44</v>
      </c>
      <c r="G963" s="9">
        <v>9</v>
      </c>
      <c r="H963" s="9"/>
    </row>
    <row r="964" spans="1:8" x14ac:dyDescent="0.3">
      <c r="A964" s="1" t="s">
        <v>2481</v>
      </c>
      <c r="B964" s="13" t="s">
        <v>1342</v>
      </c>
      <c r="C964" s="12" t="s">
        <v>6801</v>
      </c>
      <c r="D964" s="11">
        <v>8.9600000000000009</v>
      </c>
      <c r="E964" s="11">
        <v>15.65</v>
      </c>
      <c r="F964" s="11">
        <v>24.61</v>
      </c>
      <c r="G964" s="9">
        <v>9</v>
      </c>
      <c r="H964" s="9"/>
    </row>
    <row r="965" spans="1:8" x14ac:dyDescent="0.3">
      <c r="A965" s="1" t="s">
        <v>2482</v>
      </c>
      <c r="B965" s="13" t="s">
        <v>1341</v>
      </c>
      <c r="C965" s="12" t="s">
        <v>6801</v>
      </c>
      <c r="D965" s="11">
        <v>8.9600000000000009</v>
      </c>
      <c r="E965" s="11">
        <v>27.39</v>
      </c>
      <c r="F965" s="11">
        <v>36.35</v>
      </c>
      <c r="G965" s="9">
        <v>9</v>
      </c>
      <c r="H965" s="9"/>
    </row>
    <row r="966" spans="1:8" x14ac:dyDescent="0.3">
      <c r="A966" s="1" t="s">
        <v>2483</v>
      </c>
      <c r="B966" s="13" t="s">
        <v>1340</v>
      </c>
      <c r="C966" s="12" t="s">
        <v>6804</v>
      </c>
      <c r="D966" s="11">
        <v>6.44</v>
      </c>
      <c r="E966" s="11">
        <v>44.3</v>
      </c>
      <c r="F966" s="11">
        <v>50.74</v>
      </c>
      <c r="G966" s="9">
        <v>9</v>
      </c>
      <c r="H966" s="9"/>
    </row>
    <row r="967" spans="1:8" x14ac:dyDescent="0.3">
      <c r="A967" s="1" t="s">
        <v>2484</v>
      </c>
      <c r="B967" s="13" t="s">
        <v>1339</v>
      </c>
      <c r="C967" s="12" t="s">
        <v>6804</v>
      </c>
      <c r="D967" s="11">
        <v>1.1499999999999999</v>
      </c>
      <c r="E967" s="11">
        <v>20.62</v>
      </c>
      <c r="F967" s="11">
        <v>21.77</v>
      </c>
      <c r="G967" s="9">
        <v>9</v>
      </c>
      <c r="H967" s="9"/>
    </row>
    <row r="968" spans="1:8" x14ac:dyDescent="0.3">
      <c r="A968" s="1" t="s">
        <v>2485</v>
      </c>
      <c r="B968" s="13" t="s">
        <v>1338</v>
      </c>
      <c r="C968" s="12" t="s">
        <v>6804</v>
      </c>
      <c r="D968" s="11">
        <v>1.33</v>
      </c>
      <c r="E968" s="11">
        <v>20.62</v>
      </c>
      <c r="F968" s="11">
        <v>21.95</v>
      </c>
      <c r="G968" s="9">
        <v>9</v>
      </c>
      <c r="H968" s="9"/>
    </row>
    <row r="969" spans="1:8" x14ac:dyDescent="0.3">
      <c r="A969" s="1" t="s">
        <v>2486</v>
      </c>
      <c r="B969" s="13" t="s">
        <v>1337</v>
      </c>
      <c r="C969" s="12" t="s">
        <v>6804</v>
      </c>
      <c r="D969" s="11">
        <v>1.57</v>
      </c>
      <c r="E969" s="11">
        <v>20.62</v>
      </c>
      <c r="F969" s="11">
        <v>22.19</v>
      </c>
      <c r="G969" s="9">
        <v>9</v>
      </c>
      <c r="H969" s="9"/>
    </row>
    <row r="970" spans="1:8" x14ac:dyDescent="0.3">
      <c r="A970" s="1" t="s">
        <v>2487</v>
      </c>
      <c r="B970" s="13" t="s">
        <v>1336</v>
      </c>
      <c r="C970" s="12" t="s">
        <v>6804</v>
      </c>
      <c r="D970" s="11">
        <v>2.0099999999999998</v>
      </c>
      <c r="E970" s="11">
        <v>20.62</v>
      </c>
      <c r="F970" s="11">
        <v>22.63</v>
      </c>
      <c r="G970" s="9">
        <v>9</v>
      </c>
      <c r="H970" s="9"/>
    </row>
    <row r="971" spans="1:8" x14ac:dyDescent="0.3">
      <c r="A971" s="1" t="s">
        <v>4973</v>
      </c>
      <c r="B971" s="13" t="s">
        <v>6062</v>
      </c>
      <c r="C971" s="12"/>
      <c r="D971" s="11"/>
      <c r="E971" s="11"/>
      <c r="F971" s="11"/>
      <c r="G971" s="9">
        <v>5</v>
      </c>
      <c r="H971" s="9"/>
    </row>
    <row r="972" spans="1:8" x14ac:dyDescent="0.3">
      <c r="A972" s="1" t="s">
        <v>2488</v>
      </c>
      <c r="B972" s="13" t="s">
        <v>1335</v>
      </c>
      <c r="C972" s="12" t="s">
        <v>6801</v>
      </c>
      <c r="D972" s="11">
        <v>4.8499999999999996</v>
      </c>
      <c r="E972" s="11">
        <v>13</v>
      </c>
      <c r="F972" s="11">
        <v>17.850000000000001</v>
      </c>
      <c r="G972" s="9">
        <v>9</v>
      </c>
      <c r="H972" s="9"/>
    </row>
    <row r="973" spans="1:8" x14ac:dyDescent="0.3">
      <c r="A973" s="1" t="s">
        <v>2489</v>
      </c>
      <c r="B973" s="13" t="s">
        <v>1334</v>
      </c>
      <c r="C973" s="12" t="s">
        <v>6801</v>
      </c>
      <c r="D973" s="11">
        <v>6.79</v>
      </c>
      <c r="E973" s="11">
        <v>13</v>
      </c>
      <c r="F973" s="11">
        <v>19.79</v>
      </c>
      <c r="G973" s="9">
        <v>9</v>
      </c>
      <c r="H973" s="9"/>
    </row>
    <row r="974" spans="1:8" x14ac:dyDescent="0.3">
      <c r="A974" s="1" t="s">
        <v>4974</v>
      </c>
      <c r="B974" s="13" t="s">
        <v>6063</v>
      </c>
      <c r="C974" s="12"/>
      <c r="D974" s="11"/>
      <c r="E974" s="11"/>
      <c r="F974" s="11"/>
      <c r="G974" s="9">
        <v>5</v>
      </c>
      <c r="H974" s="9"/>
    </row>
    <row r="975" spans="1:8" x14ac:dyDescent="0.3">
      <c r="A975" s="1" t="s">
        <v>2490</v>
      </c>
      <c r="B975" s="13" t="s">
        <v>1333</v>
      </c>
      <c r="C975" s="12" t="s">
        <v>6805</v>
      </c>
      <c r="D975" s="11">
        <v>440.32</v>
      </c>
      <c r="E975" s="11">
        <v>375.48</v>
      </c>
      <c r="F975" s="11">
        <v>815.8</v>
      </c>
      <c r="G975" s="9">
        <v>9</v>
      </c>
      <c r="H975" s="9"/>
    </row>
    <row r="976" spans="1:8" ht="28.8" x14ac:dyDescent="0.3">
      <c r="A976" s="1" t="s">
        <v>2491</v>
      </c>
      <c r="B976" s="13" t="s">
        <v>6379</v>
      </c>
      <c r="C976" s="12" t="s">
        <v>6805</v>
      </c>
      <c r="D976" s="11">
        <v>510.38</v>
      </c>
      <c r="E976" s="11">
        <v>375.48</v>
      </c>
      <c r="F976" s="11">
        <v>885.86</v>
      </c>
      <c r="G976" s="9">
        <v>9</v>
      </c>
      <c r="H976" s="9"/>
    </row>
    <row r="977" spans="1:8" ht="28.8" x14ac:dyDescent="0.3">
      <c r="A977" s="1" t="s">
        <v>2492</v>
      </c>
      <c r="B977" s="13" t="s">
        <v>6380</v>
      </c>
      <c r="C977" s="12" t="s">
        <v>6805</v>
      </c>
      <c r="D977" s="11">
        <v>548.42999999999995</v>
      </c>
      <c r="E977" s="11">
        <v>375.48</v>
      </c>
      <c r="F977" s="11">
        <v>923.91</v>
      </c>
      <c r="G977" s="9">
        <v>9</v>
      </c>
      <c r="H977" s="9"/>
    </row>
    <row r="978" spans="1:8" x14ac:dyDescent="0.3">
      <c r="A978" s="1" t="s">
        <v>2493</v>
      </c>
      <c r="B978" s="13" t="s">
        <v>1332</v>
      </c>
      <c r="C978" s="12" t="s">
        <v>6804</v>
      </c>
      <c r="D978" s="11">
        <v>26.67</v>
      </c>
      <c r="E978" s="11">
        <v>43.63</v>
      </c>
      <c r="F978" s="11">
        <v>70.3</v>
      </c>
      <c r="G978" s="9">
        <v>9</v>
      </c>
      <c r="H978" s="9"/>
    </row>
    <row r="979" spans="1:8" x14ac:dyDescent="0.3">
      <c r="A979" s="1" t="s">
        <v>2494</v>
      </c>
      <c r="B979" s="13" t="s">
        <v>1331</v>
      </c>
      <c r="C979" s="12" t="s">
        <v>6804</v>
      </c>
      <c r="D979" s="11">
        <v>13.62</v>
      </c>
      <c r="E979" s="11">
        <v>59.4</v>
      </c>
      <c r="F979" s="11">
        <v>73.02</v>
      </c>
      <c r="G979" s="9">
        <v>9</v>
      </c>
      <c r="H979" s="9"/>
    </row>
    <row r="980" spans="1:8" x14ac:dyDescent="0.3">
      <c r="A980" s="1" t="s">
        <v>4975</v>
      </c>
      <c r="B980" s="13" t="s">
        <v>6064</v>
      </c>
      <c r="C980" s="12"/>
      <c r="D980" s="11"/>
      <c r="E980" s="11"/>
      <c r="F980" s="11"/>
      <c r="G980" s="9">
        <v>5</v>
      </c>
      <c r="H980" s="9"/>
    </row>
    <row r="981" spans="1:8" x14ac:dyDescent="0.3">
      <c r="A981" s="1" t="s">
        <v>2495</v>
      </c>
      <c r="B981" s="13" t="s">
        <v>1330</v>
      </c>
      <c r="C981" s="12" t="s">
        <v>6801</v>
      </c>
      <c r="D981" s="11">
        <v>86.87</v>
      </c>
      <c r="E981" s="11">
        <v>7.06</v>
      </c>
      <c r="F981" s="11">
        <v>93.93</v>
      </c>
      <c r="G981" s="9">
        <v>9</v>
      </c>
      <c r="H981" s="9"/>
    </row>
    <row r="982" spans="1:8" x14ac:dyDescent="0.3">
      <c r="A982" s="1" t="s">
        <v>2496</v>
      </c>
      <c r="B982" s="13" t="s">
        <v>1329</v>
      </c>
      <c r="C982" s="12" t="s">
        <v>6804</v>
      </c>
      <c r="D982" s="11">
        <v>49.31</v>
      </c>
      <c r="E982" s="11">
        <v>1.76</v>
      </c>
      <c r="F982" s="11">
        <v>51.07</v>
      </c>
      <c r="G982" s="9">
        <v>9</v>
      </c>
      <c r="H982" s="9"/>
    </row>
    <row r="983" spans="1:8" x14ac:dyDescent="0.3">
      <c r="A983" s="1" t="s">
        <v>2497</v>
      </c>
      <c r="B983" s="13" t="s">
        <v>1328</v>
      </c>
      <c r="C983" s="12" t="s">
        <v>6804</v>
      </c>
      <c r="D983" s="11">
        <v>76.39</v>
      </c>
      <c r="E983" s="11">
        <v>2.12</v>
      </c>
      <c r="F983" s="11">
        <v>78.510000000000005</v>
      </c>
      <c r="G983" s="9">
        <v>9</v>
      </c>
      <c r="H983" s="9"/>
    </row>
    <row r="984" spans="1:8" x14ac:dyDescent="0.3">
      <c r="A984" s="1" t="s">
        <v>2498</v>
      </c>
      <c r="B984" s="13" t="s">
        <v>1327</v>
      </c>
      <c r="C984" s="12" t="s">
        <v>6804</v>
      </c>
      <c r="D984" s="11">
        <v>45.53</v>
      </c>
      <c r="E984" s="11">
        <v>3.53</v>
      </c>
      <c r="F984" s="11">
        <v>49.06</v>
      </c>
      <c r="G984" s="9">
        <v>9</v>
      </c>
      <c r="H984" s="9"/>
    </row>
    <row r="985" spans="1:8" ht="28.8" x14ac:dyDescent="0.3">
      <c r="A985" s="1" t="s">
        <v>2499</v>
      </c>
      <c r="B985" s="13" t="s">
        <v>1326</v>
      </c>
      <c r="C985" s="12" t="s">
        <v>6804</v>
      </c>
      <c r="D985" s="11">
        <v>117.02</v>
      </c>
      <c r="E985" s="11">
        <v>0.42</v>
      </c>
      <c r="F985" s="11">
        <v>117.44</v>
      </c>
      <c r="G985" s="9">
        <v>9</v>
      </c>
      <c r="H985" s="9"/>
    </row>
    <row r="986" spans="1:8" x14ac:dyDescent="0.3">
      <c r="A986" s="1" t="s">
        <v>2500</v>
      </c>
      <c r="B986" s="13" t="s">
        <v>1325</v>
      </c>
      <c r="C986" s="12" t="s">
        <v>6801</v>
      </c>
      <c r="D986" s="11">
        <v>244.73</v>
      </c>
      <c r="E986" s="11">
        <v>4.2300000000000004</v>
      </c>
      <c r="F986" s="11">
        <v>248.96</v>
      </c>
      <c r="G986" s="9">
        <v>9</v>
      </c>
      <c r="H986" s="9"/>
    </row>
    <row r="987" spans="1:8" x14ac:dyDescent="0.3">
      <c r="A987" s="1" t="s">
        <v>4976</v>
      </c>
      <c r="B987" s="13" t="s">
        <v>6065</v>
      </c>
      <c r="C987" s="12"/>
      <c r="D987" s="11"/>
      <c r="E987" s="11"/>
      <c r="F987" s="11"/>
      <c r="G987" s="9">
        <v>5</v>
      </c>
      <c r="H987" s="9"/>
    </row>
    <row r="988" spans="1:8" x14ac:dyDescent="0.3">
      <c r="A988" s="1" t="s">
        <v>2501</v>
      </c>
      <c r="B988" s="13" t="s">
        <v>1324</v>
      </c>
      <c r="C988" s="12" t="s">
        <v>6801</v>
      </c>
      <c r="D988" s="11">
        <v>86.03</v>
      </c>
      <c r="E988" s="11">
        <v>7.06</v>
      </c>
      <c r="F988" s="11">
        <v>93.09</v>
      </c>
      <c r="G988" s="9">
        <v>9</v>
      </c>
      <c r="H988" s="9"/>
    </row>
    <row r="989" spans="1:8" x14ac:dyDescent="0.3">
      <c r="A989" s="1" t="s">
        <v>2502</v>
      </c>
      <c r="B989" s="13" t="s">
        <v>1323</v>
      </c>
      <c r="C989" s="12" t="s">
        <v>6804</v>
      </c>
      <c r="D989" s="11">
        <v>39.58</v>
      </c>
      <c r="E989" s="11">
        <v>1.76</v>
      </c>
      <c r="F989" s="11">
        <v>41.34</v>
      </c>
      <c r="G989" s="9">
        <v>9</v>
      </c>
      <c r="H989" s="9"/>
    </row>
    <row r="990" spans="1:8" x14ac:dyDescent="0.3">
      <c r="A990" s="1" t="s">
        <v>2503</v>
      </c>
      <c r="B990" s="13" t="s">
        <v>1322</v>
      </c>
      <c r="C990" s="12" t="s">
        <v>6804</v>
      </c>
      <c r="D990" s="11">
        <v>79.599999999999994</v>
      </c>
      <c r="E990" s="11">
        <v>2.12</v>
      </c>
      <c r="F990" s="11">
        <v>81.72</v>
      </c>
      <c r="G990" s="9">
        <v>9</v>
      </c>
      <c r="H990" s="9"/>
    </row>
    <row r="991" spans="1:8" x14ac:dyDescent="0.3">
      <c r="A991" s="1" t="s">
        <v>2504</v>
      </c>
      <c r="B991" s="13" t="s">
        <v>1321</v>
      </c>
      <c r="C991" s="12" t="s">
        <v>6804</v>
      </c>
      <c r="D991" s="11">
        <v>85.33</v>
      </c>
      <c r="E991" s="11">
        <v>2.12</v>
      </c>
      <c r="F991" s="11">
        <v>87.45</v>
      </c>
      <c r="G991" s="9">
        <v>9</v>
      </c>
      <c r="H991" s="9"/>
    </row>
    <row r="992" spans="1:8" x14ac:dyDescent="0.3">
      <c r="A992" s="1" t="s">
        <v>2505</v>
      </c>
      <c r="B992" s="13" t="s">
        <v>1320</v>
      </c>
      <c r="C992" s="12" t="s">
        <v>6804</v>
      </c>
      <c r="D992" s="11">
        <v>41.56</v>
      </c>
      <c r="E992" s="11">
        <v>3.53</v>
      </c>
      <c r="F992" s="11">
        <v>45.09</v>
      </c>
      <c r="G992" s="9">
        <v>9</v>
      </c>
      <c r="H992" s="9"/>
    </row>
    <row r="993" spans="1:8" x14ac:dyDescent="0.3">
      <c r="A993" s="1" t="s">
        <v>7927</v>
      </c>
      <c r="B993" s="13" t="s">
        <v>8040</v>
      </c>
      <c r="C993" s="12" t="s">
        <v>6804</v>
      </c>
      <c r="D993" s="11">
        <v>78.97</v>
      </c>
      <c r="E993" s="11"/>
      <c r="F993" s="11">
        <v>78.97</v>
      </c>
      <c r="G993" s="9">
        <v>9</v>
      </c>
      <c r="H993" s="9"/>
    </row>
    <row r="994" spans="1:8" x14ac:dyDescent="0.3">
      <c r="A994" s="1" t="s">
        <v>8041</v>
      </c>
      <c r="B994" s="13" t="s">
        <v>8042</v>
      </c>
      <c r="C994" s="12" t="s">
        <v>6801</v>
      </c>
      <c r="D994" s="11">
        <v>131.85</v>
      </c>
      <c r="E994" s="11"/>
      <c r="F994" s="11">
        <v>131.85</v>
      </c>
      <c r="G994" s="9">
        <v>9</v>
      </c>
      <c r="H994" s="9"/>
    </row>
    <row r="995" spans="1:8" ht="28.8" x14ac:dyDescent="0.3">
      <c r="A995" s="1" t="s">
        <v>8043</v>
      </c>
      <c r="B995" s="13" t="s">
        <v>8044</v>
      </c>
      <c r="C995" s="12" t="s">
        <v>6800</v>
      </c>
      <c r="D995" s="11">
        <v>2966.34</v>
      </c>
      <c r="E995" s="11"/>
      <c r="F995" s="11">
        <v>2966.34</v>
      </c>
      <c r="G995" s="9">
        <v>9</v>
      </c>
      <c r="H995" s="9"/>
    </row>
    <row r="996" spans="1:8" x14ac:dyDescent="0.3">
      <c r="A996" s="1" t="s">
        <v>4977</v>
      </c>
      <c r="B996" s="13" t="s">
        <v>6066</v>
      </c>
      <c r="C996" s="12"/>
      <c r="D996" s="11"/>
      <c r="E996" s="11"/>
      <c r="F996" s="11"/>
      <c r="G996" s="9">
        <v>5</v>
      </c>
      <c r="H996" s="9"/>
    </row>
    <row r="997" spans="1:8" x14ac:dyDescent="0.3">
      <c r="A997" s="1" t="s">
        <v>2506</v>
      </c>
      <c r="B997" s="13" t="s">
        <v>1319</v>
      </c>
      <c r="C997" s="12" t="s">
        <v>6801</v>
      </c>
      <c r="D997" s="11">
        <v>32.340000000000003</v>
      </c>
      <c r="E997" s="11">
        <v>49.59</v>
      </c>
      <c r="F997" s="11">
        <v>81.93</v>
      </c>
      <c r="G997" s="9">
        <v>9</v>
      </c>
      <c r="H997" s="9"/>
    </row>
    <row r="998" spans="1:8" ht="28.8" x14ac:dyDescent="0.3">
      <c r="A998" s="1" t="s">
        <v>2507</v>
      </c>
      <c r="B998" s="13" t="s">
        <v>1318</v>
      </c>
      <c r="C998" s="12" t="s">
        <v>6804</v>
      </c>
      <c r="D998" s="11">
        <v>82.8</v>
      </c>
      <c r="E998" s="11">
        <v>17.64</v>
      </c>
      <c r="F998" s="11">
        <v>100.44</v>
      </c>
      <c r="G998" s="9">
        <v>9</v>
      </c>
      <c r="H998" s="9"/>
    </row>
    <row r="999" spans="1:8" ht="28.8" x14ac:dyDescent="0.3">
      <c r="A999" s="1" t="s">
        <v>2508</v>
      </c>
      <c r="B999" s="13" t="s">
        <v>1317</v>
      </c>
      <c r="C999" s="12" t="s">
        <v>6804</v>
      </c>
      <c r="D999" s="11">
        <v>11.33</v>
      </c>
      <c r="E999" s="11"/>
      <c r="F999" s="11">
        <v>11.33</v>
      </c>
      <c r="G999" s="9">
        <v>9</v>
      </c>
      <c r="H999" s="9"/>
    </row>
    <row r="1000" spans="1:8" x14ac:dyDescent="0.3">
      <c r="A1000" s="1" t="s">
        <v>2509</v>
      </c>
      <c r="B1000" s="13" t="s">
        <v>1316</v>
      </c>
      <c r="C1000" s="12" t="s">
        <v>6801</v>
      </c>
      <c r="D1000" s="11">
        <v>134.03</v>
      </c>
      <c r="E1000" s="11">
        <v>17.64</v>
      </c>
      <c r="F1000" s="11">
        <v>151.66999999999999</v>
      </c>
      <c r="G1000" s="9">
        <v>9</v>
      </c>
      <c r="H1000" s="9"/>
    </row>
    <row r="1001" spans="1:8" x14ac:dyDescent="0.3">
      <c r="A1001" s="1" t="s">
        <v>2510</v>
      </c>
      <c r="B1001" s="13" t="s">
        <v>1315</v>
      </c>
      <c r="C1001" s="12" t="s">
        <v>6801</v>
      </c>
      <c r="D1001" s="11">
        <v>11.1</v>
      </c>
      <c r="E1001" s="11">
        <v>19.45</v>
      </c>
      <c r="F1001" s="11">
        <v>30.55</v>
      </c>
      <c r="G1001" s="9">
        <v>9</v>
      </c>
      <c r="H1001" s="9"/>
    </row>
    <row r="1002" spans="1:8" x14ac:dyDescent="0.3">
      <c r="A1002" s="1" t="s">
        <v>4978</v>
      </c>
      <c r="B1002" s="13" t="s">
        <v>7196</v>
      </c>
      <c r="C1002" s="12"/>
      <c r="D1002" s="11"/>
      <c r="E1002" s="11"/>
      <c r="F1002" s="11"/>
      <c r="G1002" s="9">
        <v>5</v>
      </c>
      <c r="H1002" s="9"/>
    </row>
    <row r="1003" spans="1:8" x14ac:dyDescent="0.3">
      <c r="A1003" s="1" t="s">
        <v>2511</v>
      </c>
      <c r="B1003" s="13" t="s">
        <v>1314</v>
      </c>
      <c r="C1003" s="12" t="s">
        <v>6801</v>
      </c>
      <c r="D1003" s="11">
        <v>46.25</v>
      </c>
      <c r="E1003" s="11"/>
      <c r="F1003" s="11">
        <v>46.25</v>
      </c>
      <c r="G1003" s="9">
        <v>9</v>
      </c>
      <c r="H1003" s="9"/>
    </row>
    <row r="1004" spans="1:8" ht="28.8" x14ac:dyDescent="0.3">
      <c r="A1004" s="1" t="s">
        <v>2512</v>
      </c>
      <c r="B1004" s="13" t="s">
        <v>1313</v>
      </c>
      <c r="C1004" s="12" t="s">
        <v>6801</v>
      </c>
      <c r="D1004" s="11">
        <v>42.38</v>
      </c>
      <c r="E1004" s="11"/>
      <c r="F1004" s="11">
        <v>42.38</v>
      </c>
      <c r="G1004" s="9">
        <v>9</v>
      </c>
      <c r="H1004" s="9"/>
    </row>
    <row r="1005" spans="1:8" ht="28.8" x14ac:dyDescent="0.3">
      <c r="A1005" s="1" t="s">
        <v>2513</v>
      </c>
      <c r="B1005" s="13" t="s">
        <v>6067</v>
      </c>
      <c r="C1005" s="12" t="s">
        <v>6804</v>
      </c>
      <c r="D1005" s="11">
        <v>49.2</v>
      </c>
      <c r="E1005" s="11"/>
      <c r="F1005" s="11">
        <v>49.2</v>
      </c>
      <c r="G1005" s="9">
        <v>9</v>
      </c>
      <c r="H1005" s="9"/>
    </row>
    <row r="1006" spans="1:8" x14ac:dyDescent="0.3">
      <c r="A1006" s="1" t="s">
        <v>2514</v>
      </c>
      <c r="B1006" s="13" t="s">
        <v>1312</v>
      </c>
      <c r="C1006" s="12" t="s">
        <v>6804</v>
      </c>
      <c r="D1006" s="11">
        <v>43.87</v>
      </c>
      <c r="E1006" s="11"/>
      <c r="F1006" s="11">
        <v>43.87</v>
      </c>
      <c r="G1006" s="9">
        <v>9</v>
      </c>
      <c r="H1006" s="9"/>
    </row>
    <row r="1007" spans="1:8" ht="28.8" x14ac:dyDescent="0.3">
      <c r="A1007" s="1" t="s">
        <v>2515</v>
      </c>
      <c r="B1007" s="13" t="s">
        <v>1311</v>
      </c>
      <c r="C1007" s="12" t="s">
        <v>6804</v>
      </c>
      <c r="D1007" s="11"/>
      <c r="E1007" s="11">
        <v>39.119999999999997</v>
      </c>
      <c r="F1007" s="11">
        <v>39.119999999999997</v>
      </c>
      <c r="G1007" s="9">
        <v>9</v>
      </c>
      <c r="H1007" s="9"/>
    </row>
    <row r="1008" spans="1:8" x14ac:dyDescent="0.3">
      <c r="A1008" s="1" t="s">
        <v>2516</v>
      </c>
      <c r="B1008" s="13" t="s">
        <v>4706</v>
      </c>
      <c r="C1008" s="12" t="s">
        <v>6801</v>
      </c>
      <c r="D1008" s="11">
        <v>11.57</v>
      </c>
      <c r="E1008" s="11">
        <v>19.93</v>
      </c>
      <c r="F1008" s="11">
        <v>31.5</v>
      </c>
      <c r="G1008" s="9">
        <v>9</v>
      </c>
      <c r="H1008" s="9"/>
    </row>
    <row r="1009" spans="1:8" x14ac:dyDescent="0.3">
      <c r="A1009" s="1" t="s">
        <v>2517</v>
      </c>
      <c r="B1009" s="13" t="s">
        <v>4707</v>
      </c>
      <c r="C1009" s="12" t="s">
        <v>6801</v>
      </c>
      <c r="D1009" s="11">
        <v>26.18</v>
      </c>
      <c r="E1009" s="11">
        <v>19.93</v>
      </c>
      <c r="F1009" s="11">
        <v>46.11</v>
      </c>
      <c r="G1009" s="9">
        <v>9</v>
      </c>
      <c r="H1009" s="9"/>
    </row>
    <row r="1010" spans="1:8" x14ac:dyDescent="0.3">
      <c r="A1010" s="1" t="s">
        <v>2518</v>
      </c>
      <c r="B1010" s="13" t="s">
        <v>1798</v>
      </c>
      <c r="C1010" s="12" t="s">
        <v>6804</v>
      </c>
      <c r="D1010" s="11">
        <v>6.17</v>
      </c>
      <c r="E1010" s="11">
        <v>10.39</v>
      </c>
      <c r="F1010" s="11">
        <v>16.559999999999999</v>
      </c>
      <c r="G1010" s="9">
        <v>9</v>
      </c>
      <c r="H1010" s="9"/>
    </row>
    <row r="1011" spans="1:8" x14ac:dyDescent="0.3">
      <c r="A1011" s="1" t="s">
        <v>2519</v>
      </c>
      <c r="B1011" s="13" t="s">
        <v>1799</v>
      </c>
      <c r="C1011" s="12" t="s">
        <v>6804</v>
      </c>
      <c r="D1011" s="11">
        <v>13.96</v>
      </c>
      <c r="E1011" s="11">
        <v>10.39</v>
      </c>
      <c r="F1011" s="11">
        <v>24.35</v>
      </c>
      <c r="G1011" s="9">
        <v>9</v>
      </c>
      <c r="H1011" s="9"/>
    </row>
    <row r="1012" spans="1:8" x14ac:dyDescent="0.3">
      <c r="A1012" s="1" t="s">
        <v>4979</v>
      </c>
      <c r="B1012" s="13" t="s">
        <v>6835</v>
      </c>
      <c r="C1012" s="12"/>
      <c r="D1012" s="11"/>
      <c r="E1012" s="11"/>
      <c r="F1012" s="11"/>
      <c r="G1012" s="9">
        <v>2</v>
      </c>
      <c r="H1012" s="9"/>
    </row>
    <row r="1013" spans="1:8" x14ac:dyDescent="0.3">
      <c r="A1013" s="1" t="s">
        <v>4980</v>
      </c>
      <c r="B1013" s="13" t="s">
        <v>6068</v>
      </c>
      <c r="C1013" s="12"/>
      <c r="D1013" s="11"/>
      <c r="E1013" s="11"/>
      <c r="F1013" s="11"/>
      <c r="G1013" s="9">
        <v>5</v>
      </c>
      <c r="H1013" s="9"/>
    </row>
    <row r="1014" spans="1:8" ht="28.8" x14ac:dyDescent="0.3">
      <c r="A1014" s="1" t="s">
        <v>2520</v>
      </c>
      <c r="B1014" s="13" t="s">
        <v>6069</v>
      </c>
      <c r="C1014" s="12" t="s">
        <v>6801</v>
      </c>
      <c r="D1014" s="11">
        <v>58.06</v>
      </c>
      <c r="E1014" s="11">
        <v>11.26</v>
      </c>
      <c r="F1014" s="11">
        <v>69.319999999999993</v>
      </c>
      <c r="G1014" s="9">
        <v>9</v>
      </c>
      <c r="H1014" s="9"/>
    </row>
    <row r="1015" spans="1:8" x14ac:dyDescent="0.3">
      <c r="A1015" s="1" t="s">
        <v>4981</v>
      </c>
      <c r="B1015" s="13" t="s">
        <v>7197</v>
      </c>
      <c r="C1015" s="12"/>
      <c r="D1015" s="11"/>
      <c r="E1015" s="11"/>
      <c r="F1015" s="11"/>
      <c r="G1015" s="9">
        <v>5</v>
      </c>
      <c r="H1015" s="9"/>
    </row>
    <row r="1016" spans="1:8" ht="43.2" x14ac:dyDescent="0.3">
      <c r="A1016" s="1" t="s">
        <v>5717</v>
      </c>
      <c r="B1016" s="13" t="s">
        <v>7372</v>
      </c>
      <c r="C1016" s="12" t="s">
        <v>6801</v>
      </c>
      <c r="D1016" s="11">
        <v>32.31</v>
      </c>
      <c r="E1016" s="11">
        <v>13.33</v>
      </c>
      <c r="F1016" s="11">
        <v>45.64</v>
      </c>
      <c r="G1016" s="9">
        <v>9</v>
      </c>
      <c r="H1016" s="9"/>
    </row>
    <row r="1017" spans="1:8" ht="43.2" x14ac:dyDescent="0.3">
      <c r="A1017" s="1" t="s">
        <v>5718</v>
      </c>
      <c r="B1017" s="13" t="s">
        <v>7373</v>
      </c>
      <c r="C1017" s="12" t="s">
        <v>6804</v>
      </c>
      <c r="D1017" s="11">
        <v>5.32</v>
      </c>
      <c r="E1017" s="11">
        <v>1.07</v>
      </c>
      <c r="F1017" s="11">
        <v>6.39</v>
      </c>
      <c r="G1017" s="9">
        <v>9</v>
      </c>
      <c r="H1017" s="9"/>
    </row>
    <row r="1018" spans="1:8" ht="43.2" x14ac:dyDescent="0.3">
      <c r="A1018" s="1" t="s">
        <v>5719</v>
      </c>
      <c r="B1018" s="13" t="s">
        <v>7374</v>
      </c>
      <c r="C1018" s="12" t="s">
        <v>6801</v>
      </c>
      <c r="D1018" s="11">
        <v>144.59</v>
      </c>
      <c r="E1018" s="11">
        <v>13.33</v>
      </c>
      <c r="F1018" s="11">
        <v>157.91999999999999</v>
      </c>
      <c r="G1018" s="9">
        <v>9</v>
      </c>
      <c r="H1018" s="9"/>
    </row>
    <row r="1019" spans="1:8" ht="57.6" x14ac:dyDescent="0.3">
      <c r="A1019" s="1" t="s">
        <v>5720</v>
      </c>
      <c r="B1019" s="13" t="s">
        <v>7375</v>
      </c>
      <c r="C1019" s="12" t="s">
        <v>6804</v>
      </c>
      <c r="D1019" s="11">
        <v>24.3</v>
      </c>
      <c r="E1019" s="11">
        <v>1.07</v>
      </c>
      <c r="F1019" s="11">
        <v>25.37</v>
      </c>
      <c r="G1019" s="9">
        <v>9</v>
      </c>
      <c r="H1019" s="9"/>
    </row>
    <row r="1020" spans="1:8" ht="43.2" x14ac:dyDescent="0.3">
      <c r="A1020" s="1" t="s">
        <v>8045</v>
      </c>
      <c r="B1020" s="13" t="s">
        <v>8046</v>
      </c>
      <c r="C1020" s="12" t="s">
        <v>6801</v>
      </c>
      <c r="D1020" s="11">
        <v>44.6</v>
      </c>
      <c r="E1020" s="11">
        <v>13.33</v>
      </c>
      <c r="F1020" s="11">
        <v>57.93</v>
      </c>
      <c r="G1020" s="9">
        <v>9</v>
      </c>
      <c r="H1020" s="9"/>
    </row>
    <row r="1021" spans="1:8" ht="43.2" x14ac:dyDescent="0.3">
      <c r="A1021" s="1" t="s">
        <v>8047</v>
      </c>
      <c r="B1021" s="13" t="s">
        <v>8048</v>
      </c>
      <c r="C1021" s="12" t="s">
        <v>6804</v>
      </c>
      <c r="D1021" s="11">
        <v>7.21</v>
      </c>
      <c r="E1021" s="11">
        <v>1.07</v>
      </c>
      <c r="F1021" s="11">
        <v>8.2799999999999994</v>
      </c>
      <c r="G1021" s="9">
        <v>9</v>
      </c>
      <c r="H1021" s="9"/>
    </row>
    <row r="1022" spans="1:8" ht="43.2" x14ac:dyDescent="0.3">
      <c r="A1022" s="1" t="s">
        <v>5721</v>
      </c>
      <c r="B1022" s="13" t="s">
        <v>7376</v>
      </c>
      <c r="C1022" s="12" t="s">
        <v>6801</v>
      </c>
      <c r="D1022" s="11">
        <v>43.69</v>
      </c>
      <c r="E1022" s="11">
        <v>13.33</v>
      </c>
      <c r="F1022" s="11">
        <v>57.02</v>
      </c>
      <c r="G1022" s="9">
        <v>9</v>
      </c>
      <c r="H1022" s="9"/>
    </row>
    <row r="1023" spans="1:8" ht="57.6" x14ac:dyDescent="0.3">
      <c r="A1023" s="1" t="s">
        <v>5722</v>
      </c>
      <c r="B1023" s="13" t="s">
        <v>7377</v>
      </c>
      <c r="C1023" s="12" t="s">
        <v>6804</v>
      </c>
      <c r="D1023" s="11">
        <v>7.06</v>
      </c>
      <c r="E1023" s="11">
        <v>1.07</v>
      </c>
      <c r="F1023" s="11">
        <v>8.1300000000000008</v>
      </c>
      <c r="G1023" s="9">
        <v>9</v>
      </c>
      <c r="H1023" s="9"/>
    </row>
    <row r="1024" spans="1:8" ht="28.8" x14ac:dyDescent="0.3">
      <c r="A1024" s="1" t="s">
        <v>5723</v>
      </c>
      <c r="B1024" s="13" t="s">
        <v>5724</v>
      </c>
      <c r="C1024" s="12" t="s">
        <v>6801</v>
      </c>
      <c r="D1024" s="11">
        <v>11.58</v>
      </c>
      <c r="E1024" s="11">
        <v>56.03</v>
      </c>
      <c r="F1024" s="11">
        <v>67.61</v>
      </c>
      <c r="G1024" s="9">
        <v>9</v>
      </c>
      <c r="H1024" s="9"/>
    </row>
    <row r="1025" spans="1:8" ht="28.8" x14ac:dyDescent="0.3">
      <c r="A1025" s="1" t="s">
        <v>2521</v>
      </c>
      <c r="B1025" s="13" t="s">
        <v>4982</v>
      </c>
      <c r="C1025" s="12" t="s">
        <v>6801</v>
      </c>
      <c r="D1025" s="11">
        <v>1.21</v>
      </c>
      <c r="E1025" s="11">
        <v>8.9</v>
      </c>
      <c r="F1025" s="11">
        <v>10.11</v>
      </c>
      <c r="G1025" s="9">
        <v>9</v>
      </c>
      <c r="H1025" s="9"/>
    </row>
    <row r="1026" spans="1:8" ht="28.8" x14ac:dyDescent="0.3">
      <c r="A1026" s="1" t="s">
        <v>2522</v>
      </c>
      <c r="B1026" s="13" t="s">
        <v>7378</v>
      </c>
      <c r="C1026" s="12" t="s">
        <v>6801</v>
      </c>
      <c r="D1026" s="11">
        <v>2.66</v>
      </c>
      <c r="E1026" s="11">
        <v>8.9</v>
      </c>
      <c r="F1026" s="11">
        <v>11.56</v>
      </c>
      <c r="G1026" s="9">
        <v>9</v>
      </c>
      <c r="H1026" s="9"/>
    </row>
    <row r="1027" spans="1:8" ht="28.8" x14ac:dyDescent="0.3">
      <c r="A1027" s="1" t="s">
        <v>2523</v>
      </c>
      <c r="B1027" s="13" t="s">
        <v>4983</v>
      </c>
      <c r="C1027" s="12" t="s">
        <v>6801</v>
      </c>
      <c r="D1027" s="11">
        <v>2.4300000000000002</v>
      </c>
      <c r="E1027" s="11">
        <v>8.9</v>
      </c>
      <c r="F1027" s="11">
        <v>11.33</v>
      </c>
      <c r="G1027" s="9">
        <v>9</v>
      </c>
      <c r="H1027" s="9"/>
    </row>
    <row r="1028" spans="1:8" ht="28.8" x14ac:dyDescent="0.3">
      <c r="A1028" s="1" t="s">
        <v>2524</v>
      </c>
      <c r="B1028" s="13" t="s">
        <v>7379</v>
      </c>
      <c r="C1028" s="12" t="s">
        <v>6801</v>
      </c>
      <c r="D1028" s="11">
        <v>6.66</v>
      </c>
      <c r="E1028" s="11">
        <v>8.9</v>
      </c>
      <c r="F1028" s="11">
        <v>15.56</v>
      </c>
      <c r="G1028" s="9">
        <v>9</v>
      </c>
      <c r="H1028" s="9"/>
    </row>
    <row r="1029" spans="1:8" ht="28.8" x14ac:dyDescent="0.3">
      <c r="A1029" s="1" t="s">
        <v>2525</v>
      </c>
      <c r="B1029" s="13" t="s">
        <v>7380</v>
      </c>
      <c r="C1029" s="12" t="s">
        <v>6804</v>
      </c>
      <c r="D1029" s="11">
        <v>0.12</v>
      </c>
      <c r="E1029" s="11">
        <v>0.99</v>
      </c>
      <c r="F1029" s="11">
        <v>1.1100000000000001</v>
      </c>
      <c r="G1029" s="9">
        <v>9</v>
      </c>
      <c r="H1029" s="9"/>
    </row>
    <row r="1030" spans="1:8" ht="43.2" x14ac:dyDescent="0.3">
      <c r="A1030" s="1" t="s">
        <v>2526</v>
      </c>
      <c r="B1030" s="13" t="s">
        <v>7381</v>
      </c>
      <c r="C1030" s="12" t="s">
        <v>6804</v>
      </c>
      <c r="D1030" s="11">
        <v>0.27</v>
      </c>
      <c r="E1030" s="11">
        <v>0.99</v>
      </c>
      <c r="F1030" s="11">
        <v>1.26</v>
      </c>
      <c r="G1030" s="9">
        <v>9</v>
      </c>
      <c r="H1030" s="9"/>
    </row>
    <row r="1031" spans="1:8" ht="28.8" x14ac:dyDescent="0.3">
      <c r="A1031" s="1" t="s">
        <v>2527</v>
      </c>
      <c r="B1031" s="13" t="s">
        <v>7382</v>
      </c>
      <c r="C1031" s="12" t="s">
        <v>6804</v>
      </c>
      <c r="D1031" s="11">
        <v>0.24</v>
      </c>
      <c r="E1031" s="11">
        <v>0.99</v>
      </c>
      <c r="F1031" s="11">
        <v>1.23</v>
      </c>
      <c r="G1031" s="9">
        <v>9</v>
      </c>
      <c r="H1031" s="9"/>
    </row>
    <row r="1032" spans="1:8" ht="43.2" x14ac:dyDescent="0.3">
      <c r="A1032" s="1" t="s">
        <v>2528</v>
      </c>
      <c r="B1032" s="13" t="s">
        <v>7383</v>
      </c>
      <c r="C1032" s="12" t="s">
        <v>6804</v>
      </c>
      <c r="D1032" s="11">
        <v>0.67</v>
      </c>
      <c r="E1032" s="11">
        <v>0.99</v>
      </c>
      <c r="F1032" s="11">
        <v>1.66</v>
      </c>
      <c r="G1032" s="9">
        <v>9</v>
      </c>
      <c r="H1032" s="9"/>
    </row>
    <row r="1033" spans="1:8" x14ac:dyDescent="0.3">
      <c r="A1033" s="1" t="s">
        <v>4984</v>
      </c>
      <c r="B1033" s="13" t="s">
        <v>6836</v>
      </c>
      <c r="C1033" s="12"/>
      <c r="D1033" s="11"/>
      <c r="E1033" s="11"/>
      <c r="F1033" s="11"/>
      <c r="G1033" s="9">
        <v>5</v>
      </c>
      <c r="H1033" s="9"/>
    </row>
    <row r="1034" spans="1:8" ht="43.2" x14ac:dyDescent="0.3">
      <c r="A1034" s="1" t="s">
        <v>2529</v>
      </c>
      <c r="B1034" s="13" t="s">
        <v>7384</v>
      </c>
      <c r="C1034" s="12" t="s">
        <v>6801</v>
      </c>
      <c r="D1034" s="11">
        <v>137.91</v>
      </c>
      <c r="E1034" s="11">
        <v>13.33</v>
      </c>
      <c r="F1034" s="11">
        <v>151.24</v>
      </c>
      <c r="G1034" s="9">
        <v>9</v>
      </c>
      <c r="H1034" s="9"/>
    </row>
    <row r="1035" spans="1:8" ht="43.2" x14ac:dyDescent="0.3">
      <c r="A1035" s="1" t="s">
        <v>6646</v>
      </c>
      <c r="B1035" s="13" t="s">
        <v>7385</v>
      </c>
      <c r="C1035" s="12" t="s">
        <v>6801</v>
      </c>
      <c r="D1035" s="11">
        <v>194.15</v>
      </c>
      <c r="E1035" s="11">
        <v>13.33</v>
      </c>
      <c r="F1035" s="11">
        <v>207.48</v>
      </c>
      <c r="G1035" s="9">
        <v>9</v>
      </c>
      <c r="H1035" s="9"/>
    </row>
    <row r="1036" spans="1:8" ht="43.2" x14ac:dyDescent="0.3">
      <c r="A1036" s="1" t="s">
        <v>2530</v>
      </c>
      <c r="B1036" s="13" t="s">
        <v>7386</v>
      </c>
      <c r="C1036" s="12" t="s">
        <v>6801</v>
      </c>
      <c r="D1036" s="11">
        <v>151.26</v>
      </c>
      <c r="E1036" s="11">
        <v>13.33</v>
      </c>
      <c r="F1036" s="11">
        <v>164.59</v>
      </c>
      <c r="G1036" s="9">
        <v>9</v>
      </c>
      <c r="H1036" s="9"/>
    </row>
    <row r="1037" spans="1:8" ht="43.2" x14ac:dyDescent="0.3">
      <c r="A1037" s="1" t="s">
        <v>2531</v>
      </c>
      <c r="B1037" s="13" t="s">
        <v>7387</v>
      </c>
      <c r="C1037" s="12" t="s">
        <v>6804</v>
      </c>
      <c r="D1037" s="11">
        <v>43.26</v>
      </c>
      <c r="E1037" s="11">
        <v>1.34</v>
      </c>
      <c r="F1037" s="11">
        <v>44.6</v>
      </c>
      <c r="G1037" s="9">
        <v>9</v>
      </c>
      <c r="H1037" s="9"/>
    </row>
    <row r="1038" spans="1:8" ht="57.6" x14ac:dyDescent="0.3">
      <c r="A1038" s="1" t="s">
        <v>2532</v>
      </c>
      <c r="B1038" s="13" t="s">
        <v>7388</v>
      </c>
      <c r="C1038" s="12" t="s">
        <v>6801</v>
      </c>
      <c r="D1038" s="11">
        <v>237.04</v>
      </c>
      <c r="E1038" s="11">
        <v>13.33</v>
      </c>
      <c r="F1038" s="11">
        <v>250.37</v>
      </c>
      <c r="G1038" s="9">
        <v>9</v>
      </c>
      <c r="H1038" s="9"/>
    </row>
    <row r="1039" spans="1:8" ht="57.6" x14ac:dyDescent="0.3">
      <c r="A1039" s="1" t="s">
        <v>2533</v>
      </c>
      <c r="B1039" s="13" t="s">
        <v>7389</v>
      </c>
      <c r="C1039" s="12" t="s">
        <v>6804</v>
      </c>
      <c r="D1039" s="11">
        <v>54.78</v>
      </c>
      <c r="E1039" s="11">
        <v>1.34</v>
      </c>
      <c r="F1039" s="11">
        <v>56.12</v>
      </c>
      <c r="G1039" s="9">
        <v>9</v>
      </c>
      <c r="H1039" s="9"/>
    </row>
    <row r="1040" spans="1:8" ht="43.2" x14ac:dyDescent="0.3">
      <c r="A1040" s="1" t="s">
        <v>5725</v>
      </c>
      <c r="B1040" s="13" t="s">
        <v>7390</v>
      </c>
      <c r="C1040" s="12" t="s">
        <v>6801</v>
      </c>
      <c r="D1040" s="11">
        <v>31.56</v>
      </c>
      <c r="E1040" s="11">
        <v>8.9</v>
      </c>
      <c r="F1040" s="11">
        <v>40.46</v>
      </c>
      <c r="G1040" s="9">
        <v>9</v>
      </c>
      <c r="H1040" s="9"/>
    </row>
    <row r="1041" spans="1:8" ht="43.2" x14ac:dyDescent="0.3">
      <c r="A1041" s="1" t="s">
        <v>2534</v>
      </c>
      <c r="B1041" s="13" t="s">
        <v>7391</v>
      </c>
      <c r="C1041" s="12" t="s">
        <v>6801</v>
      </c>
      <c r="D1041" s="11">
        <v>31.49</v>
      </c>
      <c r="E1041" s="11">
        <v>8.9</v>
      </c>
      <c r="F1041" s="11">
        <v>40.39</v>
      </c>
      <c r="G1041" s="9">
        <v>9</v>
      </c>
      <c r="H1041" s="9"/>
    </row>
    <row r="1042" spans="1:8" ht="43.2" x14ac:dyDescent="0.3">
      <c r="A1042" s="1" t="s">
        <v>5726</v>
      </c>
      <c r="B1042" s="13" t="s">
        <v>7392</v>
      </c>
      <c r="C1042" s="12" t="s">
        <v>6801</v>
      </c>
      <c r="D1042" s="11">
        <v>52.6</v>
      </c>
      <c r="E1042" s="11">
        <v>8.9</v>
      </c>
      <c r="F1042" s="11">
        <v>61.5</v>
      </c>
      <c r="G1042" s="9">
        <v>9</v>
      </c>
      <c r="H1042" s="9"/>
    </row>
    <row r="1043" spans="1:8" ht="43.2" x14ac:dyDescent="0.3">
      <c r="A1043" s="1" t="s">
        <v>2535</v>
      </c>
      <c r="B1043" s="13" t="s">
        <v>7393</v>
      </c>
      <c r="C1043" s="12" t="s">
        <v>6801</v>
      </c>
      <c r="D1043" s="11">
        <v>52.48</v>
      </c>
      <c r="E1043" s="11">
        <v>8.9</v>
      </c>
      <c r="F1043" s="11">
        <v>61.38</v>
      </c>
      <c r="G1043" s="9">
        <v>9</v>
      </c>
      <c r="H1043" s="9"/>
    </row>
    <row r="1044" spans="1:8" ht="57.6" x14ac:dyDescent="0.3">
      <c r="A1044" s="1" t="s">
        <v>2536</v>
      </c>
      <c r="B1044" s="13" t="s">
        <v>8049</v>
      </c>
      <c r="C1044" s="12" t="s">
        <v>6801</v>
      </c>
      <c r="D1044" s="11">
        <v>46.44</v>
      </c>
      <c r="E1044" s="11">
        <v>8.9</v>
      </c>
      <c r="F1044" s="11">
        <v>55.34</v>
      </c>
      <c r="G1044" s="9">
        <v>9</v>
      </c>
      <c r="H1044" s="9"/>
    </row>
    <row r="1045" spans="1:8" ht="43.2" x14ac:dyDescent="0.3">
      <c r="A1045" s="1" t="s">
        <v>5727</v>
      </c>
      <c r="B1045" s="13" t="s">
        <v>7394</v>
      </c>
      <c r="C1045" s="12" t="s">
        <v>6804</v>
      </c>
      <c r="D1045" s="11">
        <v>3.16</v>
      </c>
      <c r="E1045" s="11">
        <v>0.89</v>
      </c>
      <c r="F1045" s="11">
        <v>4.05</v>
      </c>
      <c r="G1045" s="9">
        <v>9</v>
      </c>
      <c r="H1045" s="9"/>
    </row>
    <row r="1046" spans="1:8" ht="43.2" x14ac:dyDescent="0.3">
      <c r="A1046" s="1" t="s">
        <v>2537</v>
      </c>
      <c r="B1046" s="13" t="s">
        <v>7395</v>
      </c>
      <c r="C1046" s="12" t="s">
        <v>6804</v>
      </c>
      <c r="D1046" s="11">
        <v>3.15</v>
      </c>
      <c r="E1046" s="11">
        <v>0.89</v>
      </c>
      <c r="F1046" s="11">
        <v>4.04</v>
      </c>
      <c r="G1046" s="9">
        <v>9</v>
      </c>
      <c r="H1046" s="9"/>
    </row>
    <row r="1047" spans="1:8" x14ac:dyDescent="0.3">
      <c r="A1047" s="1" t="s">
        <v>4985</v>
      </c>
      <c r="B1047" s="13" t="s">
        <v>6070</v>
      </c>
      <c r="C1047" s="12"/>
      <c r="D1047" s="11"/>
      <c r="E1047" s="11"/>
      <c r="F1047" s="11"/>
      <c r="G1047" s="9">
        <v>5</v>
      </c>
      <c r="H1047" s="9"/>
    </row>
    <row r="1048" spans="1:8" ht="43.2" x14ac:dyDescent="0.3">
      <c r="A1048" s="1" t="s">
        <v>5728</v>
      </c>
      <c r="B1048" s="13" t="s">
        <v>7396</v>
      </c>
      <c r="C1048" s="12" t="s">
        <v>6801</v>
      </c>
      <c r="D1048" s="11">
        <v>101.05</v>
      </c>
      <c r="E1048" s="11">
        <v>35.21</v>
      </c>
      <c r="F1048" s="11">
        <v>136.26</v>
      </c>
      <c r="G1048" s="9">
        <v>9</v>
      </c>
      <c r="H1048" s="9"/>
    </row>
    <row r="1049" spans="1:8" ht="43.2" x14ac:dyDescent="0.3">
      <c r="A1049" s="1" t="s">
        <v>5729</v>
      </c>
      <c r="B1049" s="13" t="s">
        <v>7397</v>
      </c>
      <c r="C1049" s="12" t="s">
        <v>6804</v>
      </c>
      <c r="D1049" s="11">
        <v>18</v>
      </c>
      <c r="E1049" s="11">
        <v>9.7799999999999994</v>
      </c>
      <c r="F1049" s="11">
        <v>27.78</v>
      </c>
      <c r="G1049" s="9">
        <v>9</v>
      </c>
      <c r="H1049" s="9"/>
    </row>
    <row r="1050" spans="1:8" ht="43.2" x14ac:dyDescent="0.3">
      <c r="A1050" s="1" t="s">
        <v>5730</v>
      </c>
      <c r="B1050" s="13" t="s">
        <v>7398</v>
      </c>
      <c r="C1050" s="12" t="s">
        <v>6801</v>
      </c>
      <c r="D1050" s="11">
        <v>189.96</v>
      </c>
      <c r="E1050" s="11">
        <v>35.21</v>
      </c>
      <c r="F1050" s="11">
        <v>225.17</v>
      </c>
      <c r="G1050" s="9">
        <v>9</v>
      </c>
      <c r="H1050" s="9"/>
    </row>
    <row r="1051" spans="1:8" ht="43.2" x14ac:dyDescent="0.3">
      <c r="A1051" s="1" t="s">
        <v>5731</v>
      </c>
      <c r="B1051" s="13" t="s">
        <v>7399</v>
      </c>
      <c r="C1051" s="12" t="s">
        <v>6804</v>
      </c>
      <c r="D1051" s="11">
        <v>33.479999999999997</v>
      </c>
      <c r="E1051" s="11">
        <v>9.7799999999999994</v>
      </c>
      <c r="F1051" s="11">
        <v>43.26</v>
      </c>
      <c r="G1051" s="9">
        <v>9</v>
      </c>
      <c r="H1051" s="9"/>
    </row>
    <row r="1052" spans="1:8" ht="57.6" x14ac:dyDescent="0.3">
      <c r="A1052" s="1" t="s">
        <v>2538</v>
      </c>
      <c r="B1052" s="13" t="s">
        <v>7400</v>
      </c>
      <c r="C1052" s="12" t="s">
        <v>6801</v>
      </c>
      <c r="D1052" s="11">
        <v>100.66</v>
      </c>
      <c r="E1052" s="11">
        <v>35.21</v>
      </c>
      <c r="F1052" s="11">
        <v>135.87</v>
      </c>
      <c r="G1052" s="9">
        <v>9</v>
      </c>
      <c r="H1052" s="9"/>
    </row>
    <row r="1053" spans="1:8" ht="57.6" x14ac:dyDescent="0.3">
      <c r="A1053" s="1" t="s">
        <v>2539</v>
      </c>
      <c r="B1053" s="13" t="s">
        <v>7401</v>
      </c>
      <c r="C1053" s="12" t="s">
        <v>6804</v>
      </c>
      <c r="D1053" s="11">
        <v>17.940000000000001</v>
      </c>
      <c r="E1053" s="11">
        <v>9.7799999999999994</v>
      </c>
      <c r="F1053" s="11">
        <v>27.72</v>
      </c>
      <c r="G1053" s="9">
        <v>9</v>
      </c>
      <c r="H1053" s="9"/>
    </row>
    <row r="1054" spans="1:8" ht="43.2" x14ac:dyDescent="0.3">
      <c r="A1054" s="1" t="s">
        <v>2540</v>
      </c>
      <c r="B1054" s="13" t="s">
        <v>7402</v>
      </c>
      <c r="C1054" s="12" t="s">
        <v>6801</v>
      </c>
      <c r="D1054" s="11">
        <v>154.6</v>
      </c>
      <c r="E1054" s="11">
        <v>35.21</v>
      </c>
      <c r="F1054" s="11">
        <v>189.81</v>
      </c>
      <c r="G1054" s="9">
        <v>9</v>
      </c>
      <c r="H1054" s="9"/>
    </row>
    <row r="1055" spans="1:8" ht="43.2" x14ac:dyDescent="0.3">
      <c r="A1055" s="1" t="s">
        <v>2541</v>
      </c>
      <c r="B1055" s="13" t="s">
        <v>7403</v>
      </c>
      <c r="C1055" s="12" t="s">
        <v>6804</v>
      </c>
      <c r="D1055" s="11">
        <v>27.6</v>
      </c>
      <c r="E1055" s="11">
        <v>9.7799999999999994</v>
      </c>
      <c r="F1055" s="11">
        <v>37.380000000000003</v>
      </c>
      <c r="G1055" s="9">
        <v>9</v>
      </c>
      <c r="H1055" s="9"/>
    </row>
    <row r="1056" spans="1:8" ht="43.2" x14ac:dyDescent="0.3">
      <c r="A1056" s="1" t="s">
        <v>5732</v>
      </c>
      <c r="B1056" s="13" t="s">
        <v>7404</v>
      </c>
      <c r="C1056" s="12" t="s">
        <v>6801</v>
      </c>
      <c r="D1056" s="11">
        <v>153.63999999999999</v>
      </c>
      <c r="E1056" s="11">
        <v>35.21</v>
      </c>
      <c r="F1056" s="11">
        <v>188.85</v>
      </c>
      <c r="G1056" s="9">
        <v>9</v>
      </c>
      <c r="H1056" s="9"/>
    </row>
    <row r="1057" spans="1:8" ht="43.2" x14ac:dyDescent="0.3">
      <c r="A1057" s="1" t="s">
        <v>5733</v>
      </c>
      <c r="B1057" s="13" t="s">
        <v>7405</v>
      </c>
      <c r="C1057" s="12" t="s">
        <v>6804</v>
      </c>
      <c r="D1057" s="11">
        <v>27.44</v>
      </c>
      <c r="E1057" s="11">
        <v>9.7799999999999994</v>
      </c>
      <c r="F1057" s="11">
        <v>37.22</v>
      </c>
      <c r="G1057" s="9">
        <v>9</v>
      </c>
      <c r="H1057" s="9"/>
    </row>
    <row r="1058" spans="1:8" ht="57.6" x14ac:dyDescent="0.3">
      <c r="A1058" s="1" t="s">
        <v>2542</v>
      </c>
      <c r="B1058" s="13" t="s">
        <v>7406</v>
      </c>
      <c r="C1058" s="12" t="s">
        <v>6801</v>
      </c>
      <c r="D1058" s="11">
        <v>205</v>
      </c>
      <c r="E1058" s="11">
        <v>35.21</v>
      </c>
      <c r="F1058" s="11">
        <v>240.21</v>
      </c>
      <c r="G1058" s="9">
        <v>9</v>
      </c>
      <c r="H1058" s="9"/>
    </row>
    <row r="1059" spans="1:8" ht="43.2" x14ac:dyDescent="0.3">
      <c r="A1059" s="1" t="s">
        <v>2543</v>
      </c>
      <c r="B1059" s="13" t="s">
        <v>7407</v>
      </c>
      <c r="C1059" s="12" t="s">
        <v>6804</v>
      </c>
      <c r="D1059" s="11">
        <v>36.380000000000003</v>
      </c>
      <c r="E1059" s="11">
        <v>9.7799999999999994</v>
      </c>
      <c r="F1059" s="11">
        <v>46.16</v>
      </c>
      <c r="G1059" s="9">
        <v>9</v>
      </c>
      <c r="H1059" s="9"/>
    </row>
    <row r="1060" spans="1:8" x14ac:dyDescent="0.3">
      <c r="A1060" s="1" t="s">
        <v>4986</v>
      </c>
      <c r="B1060" s="13" t="s">
        <v>6837</v>
      </c>
      <c r="C1060" s="12"/>
      <c r="D1060" s="11"/>
      <c r="E1060" s="11"/>
      <c r="F1060" s="11"/>
      <c r="G1060" s="9">
        <v>5</v>
      </c>
      <c r="H1060" s="9"/>
    </row>
    <row r="1061" spans="1:8" ht="28.8" x14ac:dyDescent="0.3">
      <c r="A1061" s="1" t="s">
        <v>5734</v>
      </c>
      <c r="B1061" s="13" t="s">
        <v>7408</v>
      </c>
      <c r="C1061" s="12" t="s">
        <v>6801</v>
      </c>
      <c r="D1061" s="11">
        <v>133.25</v>
      </c>
      <c r="E1061" s="11">
        <v>19.95</v>
      </c>
      <c r="F1061" s="11">
        <v>153.19999999999999</v>
      </c>
      <c r="G1061" s="9">
        <v>9</v>
      </c>
      <c r="H1061" s="9"/>
    </row>
    <row r="1062" spans="1:8" ht="28.8" x14ac:dyDescent="0.3">
      <c r="A1062" s="1" t="s">
        <v>5735</v>
      </c>
      <c r="B1062" s="13" t="s">
        <v>7409</v>
      </c>
      <c r="C1062" s="12" t="s">
        <v>6801</v>
      </c>
      <c r="D1062" s="11">
        <v>91.12</v>
      </c>
      <c r="E1062" s="11">
        <v>19.95</v>
      </c>
      <c r="F1062" s="11">
        <v>111.07</v>
      </c>
      <c r="G1062" s="9">
        <v>9</v>
      </c>
      <c r="H1062" s="9"/>
    </row>
    <row r="1063" spans="1:8" ht="28.8" x14ac:dyDescent="0.3">
      <c r="A1063" s="1" t="s">
        <v>5736</v>
      </c>
      <c r="B1063" s="13" t="s">
        <v>7410</v>
      </c>
      <c r="C1063" s="12" t="s">
        <v>6801</v>
      </c>
      <c r="D1063" s="11">
        <v>79.31</v>
      </c>
      <c r="E1063" s="11">
        <v>19.95</v>
      </c>
      <c r="F1063" s="11">
        <v>99.26</v>
      </c>
      <c r="G1063" s="9">
        <v>9</v>
      </c>
      <c r="H1063" s="9"/>
    </row>
    <row r="1064" spans="1:8" ht="28.8" x14ac:dyDescent="0.3">
      <c r="A1064" s="1" t="s">
        <v>5737</v>
      </c>
      <c r="B1064" s="13" t="s">
        <v>7411</v>
      </c>
      <c r="C1064" s="12" t="s">
        <v>6801</v>
      </c>
      <c r="D1064" s="11">
        <v>65.16</v>
      </c>
      <c r="E1064" s="11">
        <v>19.95</v>
      </c>
      <c r="F1064" s="11">
        <v>85.11</v>
      </c>
      <c r="G1064" s="9">
        <v>9</v>
      </c>
      <c r="H1064" s="9"/>
    </row>
    <row r="1065" spans="1:8" ht="28.8" x14ac:dyDescent="0.3">
      <c r="A1065" s="1" t="s">
        <v>5738</v>
      </c>
      <c r="B1065" s="13" t="s">
        <v>8050</v>
      </c>
      <c r="C1065" s="12" t="s">
        <v>6801</v>
      </c>
      <c r="D1065" s="11">
        <v>62.71</v>
      </c>
      <c r="E1065" s="11">
        <v>19.95</v>
      </c>
      <c r="F1065" s="11">
        <v>82.66</v>
      </c>
      <c r="G1065" s="9">
        <v>9</v>
      </c>
      <c r="H1065" s="9"/>
    </row>
    <row r="1066" spans="1:8" x14ac:dyDescent="0.3">
      <c r="A1066" s="1" t="s">
        <v>4987</v>
      </c>
      <c r="B1066" s="13" t="s">
        <v>6071</v>
      </c>
      <c r="C1066" s="12"/>
      <c r="D1066" s="11"/>
      <c r="E1066" s="11"/>
      <c r="F1066" s="11"/>
      <c r="G1066" s="9">
        <v>5</v>
      </c>
      <c r="H1066" s="9"/>
    </row>
    <row r="1067" spans="1:8" ht="43.2" x14ac:dyDescent="0.3">
      <c r="A1067" s="1" t="s">
        <v>2544</v>
      </c>
      <c r="B1067" s="13" t="s">
        <v>8051</v>
      </c>
      <c r="C1067" s="12" t="s">
        <v>6801</v>
      </c>
      <c r="D1067" s="11">
        <v>170.99</v>
      </c>
      <c r="E1067" s="11">
        <v>25.24</v>
      </c>
      <c r="F1067" s="11">
        <v>196.23</v>
      </c>
      <c r="G1067" s="9">
        <v>9</v>
      </c>
      <c r="H1067" s="9"/>
    </row>
    <row r="1068" spans="1:8" ht="43.2" x14ac:dyDescent="0.3">
      <c r="A1068" s="1" t="s">
        <v>2545</v>
      </c>
      <c r="B1068" s="13" t="s">
        <v>8052</v>
      </c>
      <c r="C1068" s="12" t="s">
        <v>6801</v>
      </c>
      <c r="D1068" s="11">
        <v>342.78</v>
      </c>
      <c r="E1068" s="11">
        <v>25.24</v>
      </c>
      <c r="F1068" s="11">
        <v>368.02</v>
      </c>
      <c r="G1068" s="9">
        <v>9</v>
      </c>
      <c r="H1068" s="9"/>
    </row>
    <row r="1069" spans="1:8" ht="43.2" x14ac:dyDescent="0.3">
      <c r="A1069" s="1" t="s">
        <v>5739</v>
      </c>
      <c r="B1069" s="13" t="s">
        <v>8053</v>
      </c>
      <c r="C1069" s="12" t="s">
        <v>6801</v>
      </c>
      <c r="D1069" s="11">
        <v>385.58</v>
      </c>
      <c r="E1069" s="11">
        <v>25.24</v>
      </c>
      <c r="F1069" s="11">
        <v>410.82</v>
      </c>
      <c r="G1069" s="9">
        <v>9</v>
      </c>
      <c r="H1069" s="9"/>
    </row>
    <row r="1070" spans="1:8" x14ac:dyDescent="0.3">
      <c r="A1070" s="1" t="s">
        <v>4988</v>
      </c>
      <c r="B1070" s="13" t="s">
        <v>6838</v>
      </c>
      <c r="C1070" s="12"/>
      <c r="D1070" s="11"/>
      <c r="E1070" s="11"/>
      <c r="F1070" s="11"/>
      <c r="G1070" s="9">
        <v>5</v>
      </c>
      <c r="H1070" s="9"/>
    </row>
    <row r="1071" spans="1:8" ht="43.2" x14ac:dyDescent="0.3">
      <c r="A1071" s="1" t="s">
        <v>2546</v>
      </c>
      <c r="B1071" s="13" t="s">
        <v>7412</v>
      </c>
      <c r="C1071" s="12" t="s">
        <v>6801</v>
      </c>
      <c r="D1071" s="11">
        <v>127.17</v>
      </c>
      <c r="E1071" s="11">
        <v>16.14</v>
      </c>
      <c r="F1071" s="11">
        <v>143.31</v>
      </c>
      <c r="G1071" s="9">
        <v>9</v>
      </c>
      <c r="H1071" s="9"/>
    </row>
    <row r="1072" spans="1:8" ht="43.2" x14ac:dyDescent="0.3">
      <c r="A1072" s="1" t="s">
        <v>5740</v>
      </c>
      <c r="B1072" s="13" t="s">
        <v>7413</v>
      </c>
      <c r="C1072" s="12" t="s">
        <v>6801</v>
      </c>
      <c r="D1072" s="11">
        <v>127.44</v>
      </c>
      <c r="E1072" s="11">
        <v>16.14</v>
      </c>
      <c r="F1072" s="11">
        <v>143.58000000000001</v>
      </c>
      <c r="G1072" s="9">
        <v>9</v>
      </c>
      <c r="H1072" s="9"/>
    </row>
    <row r="1073" spans="1:8" ht="43.2" x14ac:dyDescent="0.3">
      <c r="A1073" s="1" t="s">
        <v>5741</v>
      </c>
      <c r="B1073" s="13" t="s">
        <v>7414</v>
      </c>
      <c r="C1073" s="12" t="s">
        <v>6801</v>
      </c>
      <c r="D1073" s="11">
        <v>45.92</v>
      </c>
      <c r="E1073" s="11">
        <v>8.9</v>
      </c>
      <c r="F1073" s="11">
        <v>54.82</v>
      </c>
      <c r="G1073" s="9">
        <v>9</v>
      </c>
      <c r="H1073" s="9"/>
    </row>
    <row r="1074" spans="1:8" x14ac:dyDescent="0.3">
      <c r="A1074" s="1" t="s">
        <v>4989</v>
      </c>
      <c r="B1074" s="13" t="s">
        <v>6072</v>
      </c>
      <c r="C1074" s="12"/>
      <c r="D1074" s="11"/>
      <c r="E1074" s="11"/>
      <c r="F1074" s="11"/>
      <c r="G1074" s="9">
        <v>2</v>
      </c>
      <c r="H1074" s="9"/>
    </row>
    <row r="1075" spans="1:8" x14ac:dyDescent="0.3">
      <c r="A1075" s="1" t="s">
        <v>4990</v>
      </c>
      <c r="B1075" s="13" t="s">
        <v>6073</v>
      </c>
      <c r="C1075" s="12"/>
      <c r="D1075" s="11"/>
      <c r="E1075" s="11"/>
      <c r="F1075" s="11"/>
      <c r="G1075" s="9">
        <v>5</v>
      </c>
      <c r="H1075" s="9"/>
    </row>
    <row r="1076" spans="1:8" x14ac:dyDescent="0.3">
      <c r="A1076" s="1" t="s">
        <v>6538</v>
      </c>
      <c r="B1076" s="13" t="s">
        <v>6539</v>
      </c>
      <c r="C1076" s="12" t="s">
        <v>6801</v>
      </c>
      <c r="D1076" s="11">
        <v>453.67</v>
      </c>
      <c r="E1076" s="11">
        <v>41.05</v>
      </c>
      <c r="F1076" s="11">
        <v>494.72</v>
      </c>
      <c r="G1076" s="9">
        <v>9</v>
      </c>
      <c r="H1076" s="9"/>
    </row>
    <row r="1077" spans="1:8" ht="28.8" x14ac:dyDescent="0.3">
      <c r="A1077" s="1" t="s">
        <v>6540</v>
      </c>
      <c r="B1077" s="13" t="s">
        <v>6541</v>
      </c>
      <c r="C1077" s="12" t="s">
        <v>6804</v>
      </c>
      <c r="D1077" s="11">
        <v>137.12</v>
      </c>
      <c r="E1077" s="11">
        <v>18.89</v>
      </c>
      <c r="F1077" s="11">
        <v>156.01</v>
      </c>
      <c r="G1077" s="9">
        <v>9</v>
      </c>
      <c r="H1077" s="9"/>
    </row>
    <row r="1078" spans="1:8" ht="28.8" x14ac:dyDescent="0.3">
      <c r="A1078" s="1" t="s">
        <v>6542</v>
      </c>
      <c r="B1078" s="13" t="s">
        <v>7415</v>
      </c>
      <c r="C1078" s="12" t="s">
        <v>6804</v>
      </c>
      <c r="D1078" s="11">
        <v>164.45</v>
      </c>
      <c r="E1078" s="11">
        <v>23.61</v>
      </c>
      <c r="F1078" s="11">
        <v>188.06</v>
      </c>
      <c r="G1078" s="9">
        <v>9</v>
      </c>
      <c r="H1078" s="9"/>
    </row>
    <row r="1079" spans="1:8" x14ac:dyDescent="0.3">
      <c r="A1079" s="1" t="s">
        <v>6543</v>
      </c>
      <c r="B1079" s="13" t="s">
        <v>6544</v>
      </c>
      <c r="C1079" s="12" t="s">
        <v>6804</v>
      </c>
      <c r="D1079" s="11">
        <v>374.49</v>
      </c>
      <c r="E1079" s="11">
        <v>47.23</v>
      </c>
      <c r="F1079" s="11">
        <v>421.72</v>
      </c>
      <c r="G1079" s="9">
        <v>9</v>
      </c>
      <c r="H1079" s="9"/>
    </row>
    <row r="1080" spans="1:8" ht="28.8" x14ac:dyDescent="0.3">
      <c r="A1080" s="1" t="s">
        <v>6545</v>
      </c>
      <c r="B1080" s="13" t="s">
        <v>6546</v>
      </c>
      <c r="C1080" s="12" t="s">
        <v>6804</v>
      </c>
      <c r="D1080" s="11">
        <v>78.98</v>
      </c>
      <c r="E1080" s="11">
        <v>10.34</v>
      </c>
      <c r="F1080" s="11">
        <v>89.32</v>
      </c>
      <c r="G1080" s="9">
        <v>9</v>
      </c>
      <c r="H1080" s="9"/>
    </row>
    <row r="1081" spans="1:8" ht="28.8" x14ac:dyDescent="0.3">
      <c r="A1081" s="1" t="s">
        <v>6547</v>
      </c>
      <c r="B1081" s="13" t="s">
        <v>6548</v>
      </c>
      <c r="C1081" s="12" t="s">
        <v>6804</v>
      </c>
      <c r="D1081" s="11">
        <v>86.92</v>
      </c>
      <c r="E1081" s="11">
        <v>10.34</v>
      </c>
      <c r="F1081" s="11">
        <v>97.26</v>
      </c>
      <c r="G1081" s="9">
        <v>9</v>
      </c>
      <c r="H1081" s="9"/>
    </row>
    <row r="1082" spans="1:8" x14ac:dyDescent="0.3">
      <c r="A1082" s="1" t="s">
        <v>4991</v>
      </c>
      <c r="B1082" s="13" t="s">
        <v>6839</v>
      </c>
      <c r="C1082" s="12"/>
      <c r="D1082" s="11"/>
      <c r="E1082" s="11"/>
      <c r="F1082" s="11"/>
      <c r="G1082" s="9">
        <v>5</v>
      </c>
      <c r="H1082" s="9"/>
    </row>
    <row r="1083" spans="1:8" ht="28.8" x14ac:dyDescent="0.3">
      <c r="A1083" s="1" t="s">
        <v>2547</v>
      </c>
      <c r="B1083" s="13" t="s">
        <v>6074</v>
      </c>
      <c r="C1083" s="12" t="s">
        <v>6801</v>
      </c>
      <c r="D1083" s="11">
        <v>794.02</v>
      </c>
      <c r="E1083" s="11">
        <v>10.58</v>
      </c>
      <c r="F1083" s="11">
        <v>804.6</v>
      </c>
      <c r="G1083" s="9">
        <v>9</v>
      </c>
      <c r="H1083" s="9"/>
    </row>
    <row r="1084" spans="1:8" ht="28.8" x14ac:dyDescent="0.3">
      <c r="A1084" s="1" t="s">
        <v>2548</v>
      </c>
      <c r="B1084" s="13" t="s">
        <v>6075</v>
      </c>
      <c r="C1084" s="12" t="s">
        <v>6801</v>
      </c>
      <c r="D1084" s="11">
        <v>815.25</v>
      </c>
      <c r="E1084" s="11">
        <v>10.58</v>
      </c>
      <c r="F1084" s="11">
        <v>825.83</v>
      </c>
      <c r="G1084" s="9">
        <v>9</v>
      </c>
      <c r="H1084" s="9"/>
    </row>
    <row r="1085" spans="1:8" ht="28.8" x14ac:dyDescent="0.3">
      <c r="A1085" s="1" t="s">
        <v>2549</v>
      </c>
      <c r="B1085" s="13" t="s">
        <v>6076</v>
      </c>
      <c r="C1085" s="12" t="s">
        <v>6801</v>
      </c>
      <c r="D1085" s="11">
        <v>883.75</v>
      </c>
      <c r="E1085" s="11">
        <v>12.35</v>
      </c>
      <c r="F1085" s="11">
        <v>896.1</v>
      </c>
      <c r="G1085" s="9">
        <v>9</v>
      </c>
      <c r="H1085" s="9"/>
    </row>
    <row r="1086" spans="1:8" ht="28.8" x14ac:dyDescent="0.3">
      <c r="A1086" s="1" t="s">
        <v>2550</v>
      </c>
      <c r="B1086" s="13" t="s">
        <v>6077</v>
      </c>
      <c r="C1086" s="12" t="s">
        <v>6801</v>
      </c>
      <c r="D1086" s="11">
        <v>961.74</v>
      </c>
      <c r="E1086" s="11">
        <v>12.35</v>
      </c>
      <c r="F1086" s="11">
        <v>974.09</v>
      </c>
      <c r="G1086" s="9">
        <v>9</v>
      </c>
      <c r="H1086" s="9"/>
    </row>
    <row r="1087" spans="1:8" x14ac:dyDescent="0.3">
      <c r="A1087" s="1" t="s">
        <v>2551</v>
      </c>
      <c r="B1087" s="13" t="s">
        <v>6078</v>
      </c>
      <c r="C1087" s="12" t="s">
        <v>6804</v>
      </c>
      <c r="D1087" s="11">
        <v>423.01</v>
      </c>
      <c r="E1087" s="11">
        <v>6.17</v>
      </c>
      <c r="F1087" s="11">
        <v>429.18</v>
      </c>
      <c r="G1087" s="9">
        <v>9</v>
      </c>
      <c r="H1087" s="9"/>
    </row>
    <row r="1088" spans="1:8" ht="28.8" x14ac:dyDescent="0.3">
      <c r="A1088" s="1" t="s">
        <v>2552</v>
      </c>
      <c r="B1088" s="13" t="s">
        <v>6079</v>
      </c>
      <c r="C1088" s="12" t="s">
        <v>6804</v>
      </c>
      <c r="D1088" s="11">
        <v>364.03</v>
      </c>
      <c r="E1088" s="11">
        <v>6.17</v>
      </c>
      <c r="F1088" s="11">
        <v>370.2</v>
      </c>
      <c r="G1088" s="9">
        <v>9</v>
      </c>
      <c r="H1088" s="9"/>
    </row>
    <row r="1089" spans="1:8" x14ac:dyDescent="0.3">
      <c r="A1089" s="1" t="s">
        <v>2553</v>
      </c>
      <c r="B1089" s="13" t="s">
        <v>6080</v>
      </c>
      <c r="C1089" s="12" t="s">
        <v>6804</v>
      </c>
      <c r="D1089" s="11">
        <v>60.05</v>
      </c>
      <c r="E1089" s="11">
        <v>1.76</v>
      </c>
      <c r="F1089" s="11">
        <v>61.81</v>
      </c>
      <c r="G1089" s="9">
        <v>9</v>
      </c>
      <c r="H1089" s="9"/>
    </row>
    <row r="1090" spans="1:8" x14ac:dyDescent="0.3">
      <c r="A1090" s="1" t="s">
        <v>4992</v>
      </c>
      <c r="B1090" s="13" t="s">
        <v>6081</v>
      </c>
      <c r="C1090" s="12"/>
      <c r="D1090" s="11"/>
      <c r="E1090" s="11"/>
      <c r="F1090" s="11"/>
      <c r="G1090" s="9">
        <v>5</v>
      </c>
      <c r="H1090" s="9"/>
    </row>
    <row r="1091" spans="1:8" x14ac:dyDescent="0.3">
      <c r="A1091" s="1" t="s">
        <v>2554</v>
      </c>
      <c r="B1091" s="13" t="s">
        <v>1310</v>
      </c>
      <c r="C1091" s="12" t="s">
        <v>6801</v>
      </c>
      <c r="D1091" s="11">
        <v>339.2</v>
      </c>
      <c r="E1091" s="11">
        <v>28.22</v>
      </c>
      <c r="F1091" s="11">
        <v>367.42</v>
      </c>
      <c r="G1091" s="9">
        <v>9</v>
      </c>
      <c r="H1091" s="9"/>
    </row>
    <row r="1092" spans="1:8" x14ac:dyDescent="0.3">
      <c r="A1092" s="1" t="s">
        <v>2555</v>
      </c>
      <c r="B1092" s="13" t="s">
        <v>1309</v>
      </c>
      <c r="C1092" s="12" t="s">
        <v>6801</v>
      </c>
      <c r="D1092" s="11">
        <v>314.56</v>
      </c>
      <c r="E1092" s="11">
        <v>28.22</v>
      </c>
      <c r="F1092" s="11">
        <v>342.78</v>
      </c>
      <c r="G1092" s="9">
        <v>9</v>
      </c>
      <c r="H1092" s="9"/>
    </row>
    <row r="1093" spans="1:8" x14ac:dyDescent="0.3">
      <c r="A1093" s="1" t="s">
        <v>2556</v>
      </c>
      <c r="B1093" s="13" t="s">
        <v>4993</v>
      </c>
      <c r="C1093" s="12" t="s">
        <v>6801</v>
      </c>
      <c r="D1093" s="11">
        <v>105.23</v>
      </c>
      <c r="E1093" s="11">
        <v>22.15</v>
      </c>
      <c r="F1093" s="11">
        <v>127.38</v>
      </c>
      <c r="G1093" s="9">
        <v>9</v>
      </c>
      <c r="H1093" s="9"/>
    </row>
    <row r="1094" spans="1:8" x14ac:dyDescent="0.3">
      <c r="A1094" s="1" t="s">
        <v>2557</v>
      </c>
      <c r="B1094" s="13" t="s">
        <v>6082</v>
      </c>
      <c r="C1094" s="12" t="s">
        <v>6804</v>
      </c>
      <c r="D1094" s="11">
        <v>3.48</v>
      </c>
      <c r="E1094" s="11">
        <v>23.86</v>
      </c>
      <c r="F1094" s="11">
        <v>27.34</v>
      </c>
      <c r="G1094" s="9">
        <v>9</v>
      </c>
      <c r="H1094" s="9"/>
    </row>
    <row r="1095" spans="1:8" x14ac:dyDescent="0.3">
      <c r="A1095" s="1" t="s">
        <v>2558</v>
      </c>
      <c r="B1095" s="13" t="s">
        <v>6083</v>
      </c>
      <c r="C1095" s="12" t="s">
        <v>6804</v>
      </c>
      <c r="D1095" s="11">
        <v>7.07</v>
      </c>
      <c r="E1095" s="11">
        <v>35.590000000000003</v>
      </c>
      <c r="F1095" s="11">
        <v>42.66</v>
      </c>
      <c r="G1095" s="9">
        <v>9</v>
      </c>
      <c r="H1095" s="9"/>
    </row>
    <row r="1096" spans="1:8" x14ac:dyDescent="0.3">
      <c r="A1096" s="1" t="s">
        <v>2559</v>
      </c>
      <c r="B1096" s="13" t="s">
        <v>6084</v>
      </c>
      <c r="C1096" s="12" t="s">
        <v>6804</v>
      </c>
      <c r="D1096" s="11">
        <v>85.34</v>
      </c>
      <c r="E1096" s="11">
        <v>1.76</v>
      </c>
      <c r="F1096" s="11">
        <v>87.1</v>
      </c>
      <c r="G1096" s="9">
        <v>9</v>
      </c>
      <c r="H1096" s="9"/>
    </row>
    <row r="1097" spans="1:8" x14ac:dyDescent="0.3">
      <c r="A1097" s="1" t="s">
        <v>2560</v>
      </c>
      <c r="B1097" s="13" t="s">
        <v>1308</v>
      </c>
      <c r="C1097" s="12" t="s">
        <v>6801</v>
      </c>
      <c r="D1097" s="11">
        <v>229.06</v>
      </c>
      <c r="E1097" s="11">
        <v>22.7</v>
      </c>
      <c r="F1097" s="11">
        <v>251.76</v>
      </c>
      <c r="G1097" s="9">
        <v>9</v>
      </c>
      <c r="H1097" s="9"/>
    </row>
    <row r="1098" spans="1:8" x14ac:dyDescent="0.3">
      <c r="A1098" s="1" t="s">
        <v>2561</v>
      </c>
      <c r="B1098" s="13" t="s">
        <v>6085</v>
      </c>
      <c r="C1098" s="12" t="s">
        <v>6804</v>
      </c>
      <c r="D1098" s="11">
        <v>30.37</v>
      </c>
      <c r="E1098" s="11">
        <v>6.06</v>
      </c>
      <c r="F1098" s="11">
        <v>36.43</v>
      </c>
      <c r="G1098" s="9">
        <v>9</v>
      </c>
      <c r="H1098" s="9"/>
    </row>
    <row r="1099" spans="1:8" ht="28.8" x14ac:dyDescent="0.3">
      <c r="A1099" s="1" t="s">
        <v>2562</v>
      </c>
      <c r="B1099" s="13" t="s">
        <v>6086</v>
      </c>
      <c r="C1099" s="12" t="s">
        <v>6804</v>
      </c>
      <c r="D1099" s="11">
        <v>116.01</v>
      </c>
      <c r="E1099" s="11">
        <v>3.53</v>
      </c>
      <c r="F1099" s="11">
        <v>119.54</v>
      </c>
      <c r="G1099" s="9">
        <v>9</v>
      </c>
      <c r="H1099" s="9"/>
    </row>
    <row r="1100" spans="1:8" x14ac:dyDescent="0.3">
      <c r="A1100" s="1" t="s">
        <v>4994</v>
      </c>
      <c r="B1100" s="13" t="s">
        <v>6840</v>
      </c>
      <c r="C1100" s="12"/>
      <c r="D1100" s="11"/>
      <c r="E1100" s="11"/>
      <c r="F1100" s="11"/>
      <c r="G1100" s="9">
        <v>5</v>
      </c>
      <c r="H1100" s="9"/>
    </row>
    <row r="1101" spans="1:8" x14ac:dyDescent="0.3">
      <c r="A1101" s="1" t="s">
        <v>2563</v>
      </c>
      <c r="B1101" s="13" t="s">
        <v>1307</v>
      </c>
      <c r="C1101" s="12" t="s">
        <v>6801</v>
      </c>
      <c r="D1101" s="11">
        <v>11.34</v>
      </c>
      <c r="E1101" s="11">
        <v>45.4</v>
      </c>
      <c r="F1101" s="11">
        <v>56.74</v>
      </c>
      <c r="G1101" s="9">
        <v>9</v>
      </c>
      <c r="H1101" s="9"/>
    </row>
    <row r="1102" spans="1:8" x14ac:dyDescent="0.3">
      <c r="A1102" s="1" t="s">
        <v>4995</v>
      </c>
      <c r="B1102" s="13" t="s">
        <v>6087</v>
      </c>
      <c r="C1102" s="12"/>
      <c r="D1102" s="11"/>
      <c r="E1102" s="11"/>
      <c r="F1102" s="11"/>
      <c r="G1102" s="9">
        <v>2</v>
      </c>
      <c r="H1102" s="9"/>
    </row>
    <row r="1103" spans="1:8" x14ac:dyDescent="0.3">
      <c r="A1103" s="1" t="s">
        <v>4996</v>
      </c>
      <c r="B1103" s="13" t="s">
        <v>6088</v>
      </c>
      <c r="C1103" s="12"/>
      <c r="D1103" s="11"/>
      <c r="E1103" s="11"/>
      <c r="F1103" s="11"/>
      <c r="G1103" s="9">
        <v>5</v>
      </c>
      <c r="H1103" s="9"/>
    </row>
    <row r="1104" spans="1:8" x14ac:dyDescent="0.3">
      <c r="A1104" s="1" t="s">
        <v>2564</v>
      </c>
      <c r="B1104" s="13" t="s">
        <v>1306</v>
      </c>
      <c r="C1104" s="12" t="s">
        <v>6801</v>
      </c>
      <c r="D1104" s="11">
        <v>103.55</v>
      </c>
      <c r="E1104" s="11">
        <v>60.45</v>
      </c>
      <c r="F1104" s="11">
        <v>164</v>
      </c>
      <c r="G1104" s="9">
        <v>9</v>
      </c>
      <c r="H1104" s="9"/>
    </row>
    <row r="1105" spans="1:8" x14ac:dyDescent="0.3">
      <c r="A1105" s="1" t="s">
        <v>4997</v>
      </c>
      <c r="B1105" s="13" t="s">
        <v>6089</v>
      </c>
      <c r="C1105" s="12"/>
      <c r="D1105" s="11"/>
      <c r="E1105" s="11"/>
      <c r="F1105" s="11"/>
      <c r="G1105" s="9">
        <v>5</v>
      </c>
      <c r="H1105" s="9"/>
    </row>
    <row r="1106" spans="1:8" x14ac:dyDescent="0.3">
      <c r="A1106" s="1" t="s">
        <v>2565</v>
      </c>
      <c r="B1106" s="13" t="s">
        <v>1305</v>
      </c>
      <c r="C1106" s="12" t="s">
        <v>6801</v>
      </c>
      <c r="D1106" s="11">
        <v>722.06</v>
      </c>
      <c r="E1106" s="11"/>
      <c r="F1106" s="11">
        <v>722.06</v>
      </c>
      <c r="G1106" s="9">
        <v>9</v>
      </c>
      <c r="H1106" s="9"/>
    </row>
    <row r="1107" spans="1:8" x14ac:dyDescent="0.3">
      <c r="A1107" s="1" t="s">
        <v>4998</v>
      </c>
      <c r="B1107" s="13" t="s">
        <v>6090</v>
      </c>
      <c r="C1107" s="12"/>
      <c r="D1107" s="11"/>
      <c r="E1107" s="11"/>
      <c r="F1107" s="11"/>
      <c r="G1107" s="9">
        <v>5</v>
      </c>
      <c r="H1107" s="9"/>
    </row>
    <row r="1108" spans="1:8" x14ac:dyDescent="0.3">
      <c r="A1108" s="1" t="s">
        <v>2566</v>
      </c>
      <c r="B1108" s="13" t="s">
        <v>1304</v>
      </c>
      <c r="C1108" s="12" t="s">
        <v>6801</v>
      </c>
      <c r="D1108" s="11">
        <v>309.93</v>
      </c>
      <c r="E1108" s="11">
        <v>19.87</v>
      </c>
      <c r="F1108" s="11">
        <v>329.8</v>
      </c>
      <c r="G1108" s="9">
        <v>9</v>
      </c>
      <c r="H1108" s="9"/>
    </row>
    <row r="1109" spans="1:8" x14ac:dyDescent="0.3">
      <c r="A1109" s="1" t="s">
        <v>4999</v>
      </c>
      <c r="B1109" s="13" t="s">
        <v>6841</v>
      </c>
      <c r="C1109" s="12"/>
      <c r="D1109" s="11"/>
      <c r="E1109" s="11"/>
      <c r="F1109" s="11"/>
      <c r="G1109" s="9">
        <v>5</v>
      </c>
      <c r="H1109" s="9"/>
    </row>
    <row r="1110" spans="1:8" x14ac:dyDescent="0.3">
      <c r="A1110" s="1" t="s">
        <v>2567</v>
      </c>
      <c r="B1110" s="13" t="s">
        <v>1303</v>
      </c>
      <c r="C1110" s="12" t="s">
        <v>6804</v>
      </c>
      <c r="D1110" s="11">
        <v>19.920000000000002</v>
      </c>
      <c r="E1110" s="11">
        <v>13.19</v>
      </c>
      <c r="F1110" s="11">
        <v>33.11</v>
      </c>
      <c r="G1110" s="9">
        <v>9</v>
      </c>
      <c r="H1110" s="9"/>
    </row>
    <row r="1111" spans="1:8" x14ac:dyDescent="0.3">
      <c r="A1111" s="1" t="s">
        <v>2568</v>
      </c>
      <c r="B1111" s="13" t="s">
        <v>1302</v>
      </c>
      <c r="C1111" s="12" t="s">
        <v>6804</v>
      </c>
      <c r="D1111" s="11">
        <v>3.9</v>
      </c>
      <c r="E1111" s="11">
        <v>3.22</v>
      </c>
      <c r="F1111" s="11">
        <v>7.12</v>
      </c>
      <c r="G1111" s="9">
        <v>9</v>
      </c>
      <c r="H1111" s="9"/>
    </row>
    <row r="1112" spans="1:8" x14ac:dyDescent="0.3">
      <c r="A1112" s="1" t="s">
        <v>5000</v>
      </c>
      <c r="B1112" s="13" t="s">
        <v>6842</v>
      </c>
      <c r="C1112" s="12"/>
      <c r="D1112" s="11"/>
      <c r="E1112" s="11"/>
      <c r="F1112" s="11"/>
      <c r="G1112" s="9">
        <v>5</v>
      </c>
      <c r="H1112" s="9"/>
    </row>
    <row r="1113" spans="1:8" x14ac:dyDescent="0.3">
      <c r="A1113" s="1" t="s">
        <v>2569</v>
      </c>
      <c r="B1113" s="13" t="s">
        <v>1301</v>
      </c>
      <c r="C1113" s="12" t="s">
        <v>6801</v>
      </c>
      <c r="D1113" s="11">
        <v>0.45</v>
      </c>
      <c r="E1113" s="11">
        <v>7.83</v>
      </c>
      <c r="F1113" s="11">
        <v>8.2799999999999994</v>
      </c>
      <c r="G1113" s="9">
        <v>9</v>
      </c>
      <c r="H1113" s="9"/>
    </row>
    <row r="1114" spans="1:8" x14ac:dyDescent="0.3">
      <c r="A1114" s="1" t="s">
        <v>2570</v>
      </c>
      <c r="B1114" s="13" t="s">
        <v>1300</v>
      </c>
      <c r="C1114" s="12" t="s">
        <v>6801</v>
      </c>
      <c r="D1114" s="11">
        <v>25.43</v>
      </c>
      <c r="E1114" s="11">
        <v>19.87</v>
      </c>
      <c r="F1114" s="11">
        <v>45.3</v>
      </c>
      <c r="G1114" s="9">
        <v>9</v>
      </c>
      <c r="H1114" s="9"/>
    </row>
    <row r="1115" spans="1:8" x14ac:dyDescent="0.3">
      <c r="A1115" s="1" t="s">
        <v>2571</v>
      </c>
      <c r="B1115" s="13" t="s">
        <v>1299</v>
      </c>
      <c r="C1115" s="12" t="s">
        <v>6804</v>
      </c>
      <c r="D1115" s="11">
        <v>0.45</v>
      </c>
      <c r="E1115" s="11">
        <v>9.9700000000000006</v>
      </c>
      <c r="F1115" s="11">
        <v>10.42</v>
      </c>
      <c r="G1115" s="9">
        <v>9</v>
      </c>
      <c r="H1115" s="9"/>
    </row>
    <row r="1116" spans="1:8" x14ac:dyDescent="0.3">
      <c r="A1116" s="1" t="s">
        <v>6718</v>
      </c>
      <c r="B1116" s="13" t="s">
        <v>6719</v>
      </c>
      <c r="C1116" s="12" t="s">
        <v>6801</v>
      </c>
      <c r="D1116" s="11">
        <v>151.94999999999999</v>
      </c>
      <c r="E1116" s="11"/>
      <c r="F1116" s="11">
        <v>151.94999999999999</v>
      </c>
      <c r="G1116" s="9">
        <v>9</v>
      </c>
      <c r="H1116" s="9"/>
    </row>
    <row r="1117" spans="1:8" x14ac:dyDescent="0.3">
      <c r="A1117" s="1" t="s">
        <v>5001</v>
      </c>
      <c r="B1117" s="13" t="s">
        <v>6843</v>
      </c>
      <c r="C1117" s="12"/>
      <c r="D1117" s="11"/>
      <c r="E1117" s="11"/>
      <c r="F1117" s="11"/>
      <c r="G1117" s="9">
        <v>2</v>
      </c>
      <c r="H1117" s="9"/>
    </row>
    <row r="1118" spans="1:8" x14ac:dyDescent="0.3">
      <c r="A1118" s="1" t="s">
        <v>5002</v>
      </c>
      <c r="B1118" s="13" t="s">
        <v>6091</v>
      </c>
      <c r="C1118" s="12"/>
      <c r="D1118" s="11"/>
      <c r="E1118" s="11"/>
      <c r="F1118" s="11"/>
      <c r="G1118" s="9">
        <v>5</v>
      </c>
      <c r="H1118" s="9"/>
    </row>
    <row r="1119" spans="1:8" ht="28.8" x14ac:dyDescent="0.3">
      <c r="A1119" s="1" t="s">
        <v>2572</v>
      </c>
      <c r="B1119" s="13" t="s">
        <v>6092</v>
      </c>
      <c r="C1119" s="12" t="s">
        <v>6801</v>
      </c>
      <c r="D1119" s="11">
        <v>105.35</v>
      </c>
      <c r="E1119" s="11">
        <v>9</v>
      </c>
      <c r="F1119" s="11">
        <v>114.35</v>
      </c>
      <c r="G1119" s="9">
        <v>9</v>
      </c>
      <c r="H1119" s="9"/>
    </row>
    <row r="1120" spans="1:8" x14ac:dyDescent="0.3">
      <c r="A1120" s="1" t="s">
        <v>6297</v>
      </c>
      <c r="B1120" s="13" t="s">
        <v>6298</v>
      </c>
      <c r="C1120" s="12" t="s">
        <v>6801</v>
      </c>
      <c r="D1120" s="11">
        <v>64.540000000000006</v>
      </c>
      <c r="E1120" s="11"/>
      <c r="F1120" s="11">
        <v>64.540000000000006</v>
      </c>
      <c r="G1120" s="9">
        <v>9</v>
      </c>
      <c r="H1120" s="9"/>
    </row>
    <row r="1121" spans="1:8" x14ac:dyDescent="0.3">
      <c r="A1121" s="1" t="s">
        <v>5003</v>
      </c>
      <c r="B1121" s="13" t="s">
        <v>6844</v>
      </c>
      <c r="C1121" s="12"/>
      <c r="D1121" s="11"/>
      <c r="E1121" s="11"/>
      <c r="F1121" s="11"/>
      <c r="G1121" s="9">
        <v>5</v>
      </c>
      <c r="H1121" s="9"/>
    </row>
    <row r="1122" spans="1:8" ht="28.8" x14ac:dyDescent="0.3">
      <c r="A1122" s="1" t="s">
        <v>2573</v>
      </c>
      <c r="B1122" s="13" t="s">
        <v>7416</v>
      </c>
      <c r="C1122" s="12" t="s">
        <v>6801</v>
      </c>
      <c r="D1122" s="11">
        <v>143.22999999999999</v>
      </c>
      <c r="E1122" s="11">
        <v>19.96</v>
      </c>
      <c r="F1122" s="11">
        <v>163.19</v>
      </c>
      <c r="G1122" s="9">
        <v>9</v>
      </c>
      <c r="H1122" s="9"/>
    </row>
    <row r="1123" spans="1:8" ht="28.8" x14ac:dyDescent="0.3">
      <c r="A1123" s="1" t="s">
        <v>2574</v>
      </c>
      <c r="B1123" s="13" t="s">
        <v>7417</v>
      </c>
      <c r="C1123" s="12" t="s">
        <v>6801</v>
      </c>
      <c r="D1123" s="11">
        <v>228.82</v>
      </c>
      <c r="E1123" s="11">
        <v>19.96</v>
      </c>
      <c r="F1123" s="11">
        <v>248.78</v>
      </c>
      <c r="G1123" s="9">
        <v>9</v>
      </c>
      <c r="H1123" s="9"/>
    </row>
    <row r="1124" spans="1:8" ht="28.8" x14ac:dyDescent="0.3">
      <c r="A1124" s="1" t="s">
        <v>6299</v>
      </c>
      <c r="B1124" s="13" t="s">
        <v>7418</v>
      </c>
      <c r="C1124" s="12" t="s">
        <v>6801</v>
      </c>
      <c r="D1124" s="11">
        <v>171.29</v>
      </c>
      <c r="E1124" s="11"/>
      <c r="F1124" s="11">
        <v>171.29</v>
      </c>
      <c r="G1124" s="9">
        <v>9</v>
      </c>
      <c r="H1124" s="9"/>
    </row>
    <row r="1125" spans="1:8" ht="28.8" x14ac:dyDescent="0.3">
      <c r="A1125" s="1" t="s">
        <v>2575</v>
      </c>
      <c r="B1125" s="13" t="s">
        <v>7419</v>
      </c>
      <c r="C1125" s="12" t="s">
        <v>6801</v>
      </c>
      <c r="D1125" s="11">
        <v>254.54</v>
      </c>
      <c r="E1125" s="11">
        <v>19.96</v>
      </c>
      <c r="F1125" s="11">
        <v>274.5</v>
      </c>
      <c r="G1125" s="9">
        <v>9</v>
      </c>
      <c r="H1125" s="9"/>
    </row>
    <row r="1126" spans="1:8" ht="28.8" x14ac:dyDescent="0.3">
      <c r="A1126" s="1" t="s">
        <v>2576</v>
      </c>
      <c r="B1126" s="13" t="s">
        <v>7420</v>
      </c>
      <c r="C1126" s="12" t="s">
        <v>6801</v>
      </c>
      <c r="D1126" s="11">
        <v>377.07</v>
      </c>
      <c r="E1126" s="11">
        <v>19.96</v>
      </c>
      <c r="F1126" s="11">
        <v>397.03</v>
      </c>
      <c r="G1126" s="9">
        <v>9</v>
      </c>
      <c r="H1126" s="9"/>
    </row>
    <row r="1127" spans="1:8" ht="28.8" x14ac:dyDescent="0.3">
      <c r="A1127" s="1" t="s">
        <v>2577</v>
      </c>
      <c r="B1127" s="13" t="s">
        <v>7421</v>
      </c>
      <c r="C1127" s="12" t="s">
        <v>6801</v>
      </c>
      <c r="D1127" s="11">
        <v>234.2</v>
      </c>
      <c r="E1127" s="11">
        <v>19.96</v>
      </c>
      <c r="F1127" s="11">
        <v>254.16</v>
      </c>
      <c r="G1127" s="9">
        <v>9</v>
      </c>
      <c r="H1127" s="9"/>
    </row>
    <row r="1128" spans="1:8" ht="28.8" x14ac:dyDescent="0.3">
      <c r="A1128" s="1" t="s">
        <v>2578</v>
      </c>
      <c r="B1128" s="13" t="s">
        <v>7422</v>
      </c>
      <c r="C1128" s="12" t="s">
        <v>6801</v>
      </c>
      <c r="D1128" s="11">
        <v>543.04999999999995</v>
      </c>
      <c r="E1128" s="11">
        <v>19.96</v>
      </c>
      <c r="F1128" s="11">
        <v>563.01</v>
      </c>
      <c r="G1128" s="9">
        <v>9</v>
      </c>
      <c r="H1128" s="9"/>
    </row>
    <row r="1129" spans="1:8" ht="28.8" x14ac:dyDescent="0.3">
      <c r="A1129" s="1" t="s">
        <v>5004</v>
      </c>
      <c r="B1129" s="13" t="s">
        <v>6093</v>
      </c>
      <c r="C1129" s="12" t="s">
        <v>6801</v>
      </c>
      <c r="D1129" s="11">
        <v>418.08</v>
      </c>
      <c r="E1129" s="11">
        <v>19.96</v>
      </c>
      <c r="F1129" s="11">
        <v>438.04</v>
      </c>
      <c r="G1129" s="9">
        <v>9</v>
      </c>
      <c r="H1129" s="9"/>
    </row>
    <row r="1130" spans="1:8" ht="28.8" x14ac:dyDescent="0.3">
      <c r="A1130" s="1" t="s">
        <v>5782</v>
      </c>
      <c r="B1130" s="13" t="s">
        <v>7423</v>
      </c>
      <c r="C1130" s="12" t="s">
        <v>6801</v>
      </c>
      <c r="D1130" s="11">
        <v>277.49</v>
      </c>
      <c r="E1130" s="11">
        <v>40.549999999999997</v>
      </c>
      <c r="F1130" s="11">
        <v>318.04000000000002</v>
      </c>
      <c r="G1130" s="9">
        <v>9</v>
      </c>
      <c r="H1130" s="9"/>
    </row>
    <row r="1131" spans="1:8" x14ac:dyDescent="0.3">
      <c r="A1131" s="1" t="s">
        <v>5005</v>
      </c>
      <c r="B1131" s="13" t="s">
        <v>6845</v>
      </c>
      <c r="C1131" s="12"/>
      <c r="D1131" s="11"/>
      <c r="E1131" s="11"/>
      <c r="F1131" s="11"/>
      <c r="G1131" s="9">
        <v>5</v>
      </c>
      <c r="H1131" s="9"/>
    </row>
    <row r="1132" spans="1:8" ht="28.8" x14ac:dyDescent="0.3">
      <c r="A1132" s="1" t="s">
        <v>2579</v>
      </c>
      <c r="B1132" s="13" t="s">
        <v>7424</v>
      </c>
      <c r="C1132" s="12" t="s">
        <v>6801</v>
      </c>
      <c r="D1132" s="11">
        <v>1089.42</v>
      </c>
      <c r="E1132" s="11"/>
      <c r="F1132" s="11">
        <v>1089.42</v>
      </c>
      <c r="G1132" s="9">
        <v>9</v>
      </c>
      <c r="H1132" s="9"/>
    </row>
    <row r="1133" spans="1:8" x14ac:dyDescent="0.3">
      <c r="A1133" s="1" t="s">
        <v>2580</v>
      </c>
      <c r="B1133" s="13" t="s">
        <v>1298</v>
      </c>
      <c r="C1133" s="12" t="s">
        <v>6801</v>
      </c>
      <c r="D1133" s="11">
        <v>369</v>
      </c>
      <c r="E1133" s="11"/>
      <c r="F1133" s="11">
        <v>369</v>
      </c>
      <c r="G1133" s="9">
        <v>9</v>
      </c>
      <c r="H1133" s="9"/>
    </row>
    <row r="1134" spans="1:8" ht="28.8" x14ac:dyDescent="0.3">
      <c r="A1134" s="1" t="s">
        <v>5006</v>
      </c>
      <c r="B1134" s="13" t="s">
        <v>8349</v>
      </c>
      <c r="C1134" s="12" t="s">
        <v>6801</v>
      </c>
      <c r="D1134" s="11">
        <v>415.14</v>
      </c>
      <c r="E1134" s="11">
        <v>248.67</v>
      </c>
      <c r="F1134" s="11">
        <v>663.81</v>
      </c>
      <c r="G1134" s="9">
        <v>9</v>
      </c>
      <c r="H1134" s="9"/>
    </row>
    <row r="1135" spans="1:8" ht="28.8" x14ac:dyDescent="0.3">
      <c r="A1135" s="1" t="s">
        <v>8350</v>
      </c>
      <c r="B1135" s="13" t="s">
        <v>8351</v>
      </c>
      <c r="C1135" s="12" t="s">
        <v>6801</v>
      </c>
      <c r="D1135" s="11">
        <v>311.45</v>
      </c>
      <c r="E1135" s="11">
        <v>248.67</v>
      </c>
      <c r="F1135" s="11">
        <v>560.12</v>
      </c>
      <c r="G1135" s="9">
        <v>9</v>
      </c>
      <c r="H1135" s="9"/>
    </row>
    <row r="1136" spans="1:8" x14ac:dyDescent="0.3">
      <c r="A1136" s="1" t="s">
        <v>5007</v>
      </c>
      <c r="B1136" s="13" t="s">
        <v>6846</v>
      </c>
      <c r="C1136" s="12"/>
      <c r="D1136" s="11"/>
      <c r="E1136" s="11"/>
      <c r="F1136" s="11"/>
      <c r="G1136" s="9">
        <v>5</v>
      </c>
      <c r="H1136" s="9"/>
    </row>
    <row r="1137" spans="1:8" ht="28.8" x14ac:dyDescent="0.3">
      <c r="A1137" s="1" t="s">
        <v>2581</v>
      </c>
      <c r="B1137" s="13" t="s">
        <v>1297</v>
      </c>
      <c r="C1137" s="12" t="s">
        <v>6801</v>
      </c>
      <c r="D1137" s="11">
        <v>144.82</v>
      </c>
      <c r="E1137" s="11"/>
      <c r="F1137" s="11">
        <v>144.82</v>
      </c>
      <c r="G1137" s="9">
        <v>9</v>
      </c>
      <c r="H1137" s="9"/>
    </row>
    <row r="1138" spans="1:8" ht="28.8" x14ac:dyDescent="0.3">
      <c r="A1138" s="1" t="s">
        <v>2582</v>
      </c>
      <c r="B1138" s="13" t="s">
        <v>1296</v>
      </c>
      <c r="C1138" s="12" t="s">
        <v>6801</v>
      </c>
      <c r="D1138" s="11">
        <v>182.59</v>
      </c>
      <c r="E1138" s="11"/>
      <c r="F1138" s="11">
        <v>182.59</v>
      </c>
      <c r="G1138" s="9">
        <v>9</v>
      </c>
      <c r="H1138" s="9"/>
    </row>
    <row r="1139" spans="1:8" x14ac:dyDescent="0.3">
      <c r="A1139" s="1" t="s">
        <v>5008</v>
      </c>
      <c r="B1139" s="13" t="s">
        <v>6847</v>
      </c>
      <c r="C1139" s="12"/>
      <c r="D1139" s="11"/>
      <c r="E1139" s="11"/>
      <c r="F1139" s="11"/>
      <c r="G1139" s="9">
        <v>5</v>
      </c>
      <c r="H1139" s="9"/>
    </row>
    <row r="1140" spans="1:8" ht="28.8" x14ac:dyDescent="0.3">
      <c r="A1140" s="1" t="s">
        <v>2583</v>
      </c>
      <c r="B1140" s="13" t="s">
        <v>7425</v>
      </c>
      <c r="C1140" s="12" t="s">
        <v>6801</v>
      </c>
      <c r="D1140" s="11">
        <v>159.49</v>
      </c>
      <c r="E1140" s="11">
        <v>85.14</v>
      </c>
      <c r="F1140" s="11">
        <v>244.63</v>
      </c>
      <c r="G1140" s="9">
        <v>9</v>
      </c>
      <c r="H1140" s="9"/>
    </row>
    <row r="1141" spans="1:8" ht="28.8" x14ac:dyDescent="0.3">
      <c r="A1141" s="1" t="s">
        <v>5742</v>
      </c>
      <c r="B1141" s="13" t="s">
        <v>6094</v>
      </c>
      <c r="C1141" s="12" t="s">
        <v>6801</v>
      </c>
      <c r="D1141" s="11">
        <v>445.78</v>
      </c>
      <c r="E1141" s="11"/>
      <c r="F1141" s="11">
        <v>445.78</v>
      </c>
      <c r="G1141" s="9">
        <v>9</v>
      </c>
      <c r="H1141" s="9"/>
    </row>
    <row r="1142" spans="1:8" x14ac:dyDescent="0.3">
      <c r="A1142" s="1" t="s">
        <v>5009</v>
      </c>
      <c r="B1142" s="13" t="s">
        <v>6848</v>
      </c>
      <c r="C1142" s="12"/>
      <c r="D1142" s="11"/>
      <c r="E1142" s="11"/>
      <c r="F1142" s="11"/>
      <c r="G1142" s="9">
        <v>5</v>
      </c>
      <c r="H1142" s="9"/>
    </row>
    <row r="1143" spans="1:8" x14ac:dyDescent="0.3">
      <c r="A1143" s="1" t="s">
        <v>2584</v>
      </c>
      <c r="B1143" s="13" t="s">
        <v>1295</v>
      </c>
      <c r="C1143" s="12" t="s">
        <v>6801</v>
      </c>
      <c r="D1143" s="11">
        <v>776.37</v>
      </c>
      <c r="E1143" s="11"/>
      <c r="F1143" s="11">
        <v>776.37</v>
      </c>
      <c r="G1143" s="9">
        <v>9</v>
      </c>
      <c r="H1143" s="9"/>
    </row>
    <row r="1144" spans="1:8" x14ac:dyDescent="0.3">
      <c r="A1144" s="1" t="s">
        <v>5010</v>
      </c>
      <c r="B1144" s="13" t="s">
        <v>6849</v>
      </c>
      <c r="C1144" s="12"/>
      <c r="D1144" s="11"/>
      <c r="E1144" s="11"/>
      <c r="F1144" s="11"/>
      <c r="G1144" s="9">
        <v>5</v>
      </c>
      <c r="H1144" s="9"/>
    </row>
    <row r="1145" spans="1:8" x14ac:dyDescent="0.3">
      <c r="A1145" s="1" t="s">
        <v>2585</v>
      </c>
      <c r="B1145" s="13" t="s">
        <v>6095</v>
      </c>
      <c r="C1145" s="12" t="s">
        <v>6804</v>
      </c>
      <c r="D1145" s="11">
        <v>43.88</v>
      </c>
      <c r="E1145" s="11">
        <v>6.89</v>
      </c>
      <c r="F1145" s="11">
        <v>50.77</v>
      </c>
      <c r="G1145" s="9">
        <v>9</v>
      </c>
      <c r="H1145" s="9"/>
    </row>
    <row r="1146" spans="1:8" x14ac:dyDescent="0.3">
      <c r="A1146" s="1" t="s">
        <v>2586</v>
      </c>
      <c r="B1146" s="13" t="s">
        <v>6096</v>
      </c>
      <c r="C1146" s="12" t="s">
        <v>6804</v>
      </c>
      <c r="D1146" s="11">
        <v>57.63</v>
      </c>
      <c r="E1146" s="11">
        <v>6.89</v>
      </c>
      <c r="F1146" s="11">
        <v>64.52</v>
      </c>
      <c r="G1146" s="9">
        <v>9</v>
      </c>
      <c r="H1146" s="9"/>
    </row>
    <row r="1147" spans="1:8" ht="28.8" x14ac:dyDescent="0.3">
      <c r="A1147" s="1" t="s">
        <v>2587</v>
      </c>
      <c r="B1147" s="13" t="s">
        <v>7426</v>
      </c>
      <c r="C1147" s="12" t="s">
        <v>6804</v>
      </c>
      <c r="D1147" s="11">
        <v>28.38</v>
      </c>
      <c r="E1147" s="11">
        <v>9.01</v>
      </c>
      <c r="F1147" s="11">
        <v>37.39</v>
      </c>
      <c r="G1147" s="9">
        <v>9</v>
      </c>
      <c r="H1147" s="9"/>
    </row>
    <row r="1148" spans="1:8" ht="28.8" x14ac:dyDescent="0.3">
      <c r="A1148" s="1" t="s">
        <v>2588</v>
      </c>
      <c r="B1148" s="13" t="s">
        <v>7427</v>
      </c>
      <c r="C1148" s="12" t="s">
        <v>6804</v>
      </c>
      <c r="D1148" s="11">
        <v>34.69</v>
      </c>
      <c r="E1148" s="11">
        <v>9.01</v>
      </c>
      <c r="F1148" s="11">
        <v>43.7</v>
      </c>
      <c r="G1148" s="9">
        <v>9</v>
      </c>
      <c r="H1148" s="9"/>
    </row>
    <row r="1149" spans="1:8" ht="28.8" x14ac:dyDescent="0.3">
      <c r="A1149" s="1" t="s">
        <v>2589</v>
      </c>
      <c r="B1149" s="13" t="s">
        <v>7428</v>
      </c>
      <c r="C1149" s="12" t="s">
        <v>6804</v>
      </c>
      <c r="D1149" s="11">
        <v>47.27</v>
      </c>
      <c r="E1149" s="11">
        <v>6.89</v>
      </c>
      <c r="F1149" s="11">
        <v>54.16</v>
      </c>
      <c r="G1149" s="9">
        <v>9</v>
      </c>
      <c r="H1149" s="9"/>
    </row>
    <row r="1150" spans="1:8" x14ac:dyDescent="0.3">
      <c r="A1150" s="1" t="s">
        <v>2590</v>
      </c>
      <c r="B1150" s="13" t="s">
        <v>6097</v>
      </c>
      <c r="C1150" s="12" t="s">
        <v>6804</v>
      </c>
      <c r="D1150" s="11">
        <v>20.99</v>
      </c>
      <c r="E1150" s="11">
        <v>2.73</v>
      </c>
      <c r="F1150" s="11">
        <v>23.72</v>
      </c>
      <c r="G1150" s="9">
        <v>9</v>
      </c>
      <c r="H1150" s="9"/>
    </row>
    <row r="1151" spans="1:8" x14ac:dyDescent="0.3">
      <c r="A1151" s="1" t="s">
        <v>2591</v>
      </c>
      <c r="B1151" s="13" t="s">
        <v>1294</v>
      </c>
      <c r="C1151" s="12" t="s">
        <v>6804</v>
      </c>
      <c r="D1151" s="11">
        <v>9.2100000000000009</v>
      </c>
      <c r="E1151" s="11"/>
      <c r="F1151" s="11">
        <v>9.2100000000000009</v>
      </c>
      <c r="G1151" s="9">
        <v>9</v>
      </c>
      <c r="H1151" s="9"/>
    </row>
    <row r="1152" spans="1:8" ht="28.8" x14ac:dyDescent="0.3">
      <c r="A1152" s="1" t="s">
        <v>2592</v>
      </c>
      <c r="B1152" s="13" t="s">
        <v>6098</v>
      </c>
      <c r="C1152" s="12" t="s">
        <v>6804</v>
      </c>
      <c r="D1152" s="11">
        <v>81.33</v>
      </c>
      <c r="E1152" s="11"/>
      <c r="F1152" s="11">
        <v>81.33</v>
      </c>
      <c r="G1152" s="9">
        <v>9</v>
      </c>
      <c r="H1152" s="9"/>
    </row>
    <row r="1153" spans="1:8" x14ac:dyDescent="0.3">
      <c r="A1153" s="1" t="s">
        <v>5011</v>
      </c>
      <c r="B1153" s="13" t="s">
        <v>6850</v>
      </c>
      <c r="C1153" s="12"/>
      <c r="D1153" s="11"/>
      <c r="E1153" s="11"/>
      <c r="F1153" s="11"/>
      <c r="G1153" s="9">
        <v>5</v>
      </c>
      <c r="H1153" s="9"/>
    </row>
    <row r="1154" spans="1:8" ht="28.8" x14ac:dyDescent="0.3">
      <c r="A1154" s="1" t="s">
        <v>2593</v>
      </c>
      <c r="B1154" s="13" t="s">
        <v>1293</v>
      </c>
      <c r="C1154" s="12" t="s">
        <v>6804</v>
      </c>
      <c r="D1154" s="11">
        <v>196.25</v>
      </c>
      <c r="E1154" s="11">
        <v>7.43</v>
      </c>
      <c r="F1154" s="11">
        <v>203.68</v>
      </c>
      <c r="G1154" s="9">
        <v>9</v>
      </c>
      <c r="H1154" s="9"/>
    </row>
    <row r="1155" spans="1:8" ht="28.8" x14ac:dyDescent="0.3">
      <c r="A1155" s="1" t="s">
        <v>2594</v>
      </c>
      <c r="B1155" s="13" t="s">
        <v>7429</v>
      </c>
      <c r="C1155" s="12" t="s">
        <v>6804</v>
      </c>
      <c r="D1155" s="11">
        <v>47.35</v>
      </c>
      <c r="E1155" s="11">
        <v>6.89</v>
      </c>
      <c r="F1155" s="11">
        <v>54.24</v>
      </c>
      <c r="G1155" s="9">
        <v>9</v>
      </c>
      <c r="H1155" s="9"/>
    </row>
    <row r="1156" spans="1:8" x14ac:dyDescent="0.3">
      <c r="A1156" s="1" t="s">
        <v>5012</v>
      </c>
      <c r="B1156" s="13" t="s">
        <v>6851</v>
      </c>
      <c r="C1156" s="12"/>
      <c r="D1156" s="11"/>
      <c r="E1156" s="11"/>
      <c r="F1156" s="11"/>
      <c r="G1156" s="9">
        <v>5</v>
      </c>
      <c r="H1156" s="9"/>
    </row>
    <row r="1157" spans="1:8" x14ac:dyDescent="0.3">
      <c r="A1157" s="1" t="s">
        <v>2595</v>
      </c>
      <c r="B1157" s="13" t="s">
        <v>1292</v>
      </c>
      <c r="C1157" s="12" t="s">
        <v>6801</v>
      </c>
      <c r="D1157" s="11">
        <v>11.67</v>
      </c>
      <c r="E1157" s="11">
        <v>7.83</v>
      </c>
      <c r="F1157" s="11">
        <v>19.5</v>
      </c>
      <c r="G1157" s="9">
        <v>9</v>
      </c>
      <c r="H1157" s="9"/>
    </row>
    <row r="1158" spans="1:8" x14ac:dyDescent="0.3">
      <c r="A1158" s="1" t="s">
        <v>2596</v>
      </c>
      <c r="B1158" s="13" t="s">
        <v>1291</v>
      </c>
      <c r="C1158" s="12" t="s">
        <v>6801</v>
      </c>
      <c r="D1158" s="11">
        <v>3.81</v>
      </c>
      <c r="E1158" s="11">
        <v>27.39</v>
      </c>
      <c r="F1158" s="11">
        <v>31.2</v>
      </c>
      <c r="G1158" s="9">
        <v>9</v>
      </c>
      <c r="H1158" s="9"/>
    </row>
    <row r="1159" spans="1:8" ht="28.8" x14ac:dyDescent="0.3">
      <c r="A1159" s="1" t="s">
        <v>2597</v>
      </c>
      <c r="B1159" s="13" t="s">
        <v>1290</v>
      </c>
      <c r="C1159" s="12" t="s">
        <v>6801</v>
      </c>
      <c r="D1159" s="11"/>
      <c r="E1159" s="11">
        <v>59.97</v>
      </c>
      <c r="F1159" s="11">
        <v>59.97</v>
      </c>
      <c r="G1159" s="9">
        <v>9</v>
      </c>
      <c r="H1159" s="9"/>
    </row>
    <row r="1160" spans="1:8" x14ac:dyDescent="0.3">
      <c r="A1160" s="1" t="s">
        <v>2598</v>
      </c>
      <c r="B1160" s="13" t="s">
        <v>1289</v>
      </c>
      <c r="C1160" s="12" t="s">
        <v>6799</v>
      </c>
      <c r="D1160" s="11">
        <v>59.17</v>
      </c>
      <c r="E1160" s="11"/>
      <c r="F1160" s="11">
        <v>59.17</v>
      </c>
      <c r="G1160" s="9">
        <v>9</v>
      </c>
      <c r="H1160" s="9"/>
    </row>
    <row r="1161" spans="1:8" x14ac:dyDescent="0.3">
      <c r="A1161" s="1" t="s">
        <v>2599</v>
      </c>
      <c r="B1161" s="13" t="s">
        <v>1288</v>
      </c>
      <c r="C1161" s="12" t="s">
        <v>6804</v>
      </c>
      <c r="D1161" s="11"/>
      <c r="E1161" s="11">
        <v>9.9700000000000006</v>
      </c>
      <c r="F1161" s="11">
        <v>9.9700000000000006</v>
      </c>
      <c r="G1161" s="9">
        <v>9</v>
      </c>
      <c r="H1161" s="9"/>
    </row>
    <row r="1162" spans="1:8" x14ac:dyDescent="0.3">
      <c r="A1162" s="1" t="s">
        <v>4708</v>
      </c>
      <c r="B1162" s="13" t="s">
        <v>4709</v>
      </c>
      <c r="C1162" s="12" t="s">
        <v>6804</v>
      </c>
      <c r="D1162" s="11">
        <v>15.57</v>
      </c>
      <c r="E1162" s="11">
        <v>10.74</v>
      </c>
      <c r="F1162" s="11">
        <v>26.31</v>
      </c>
      <c r="G1162" s="9">
        <v>9</v>
      </c>
      <c r="H1162" s="9"/>
    </row>
    <row r="1163" spans="1:8" ht="28.8" x14ac:dyDescent="0.3">
      <c r="A1163" s="1" t="s">
        <v>4710</v>
      </c>
      <c r="B1163" s="13" t="s">
        <v>5743</v>
      </c>
      <c r="C1163" s="12" t="s">
        <v>6804</v>
      </c>
      <c r="D1163" s="11">
        <v>15.03</v>
      </c>
      <c r="E1163" s="11">
        <v>10.74</v>
      </c>
      <c r="F1163" s="11">
        <v>25.77</v>
      </c>
      <c r="G1163" s="9">
        <v>9</v>
      </c>
      <c r="H1163" s="9"/>
    </row>
    <row r="1164" spans="1:8" x14ac:dyDescent="0.3">
      <c r="A1164" s="1" t="s">
        <v>2600</v>
      </c>
      <c r="B1164" s="13" t="s">
        <v>5013</v>
      </c>
      <c r="C1164" s="12" t="s">
        <v>6804</v>
      </c>
      <c r="D1164" s="11">
        <v>59.08</v>
      </c>
      <c r="E1164" s="11">
        <v>2.73</v>
      </c>
      <c r="F1164" s="11">
        <v>61.81</v>
      </c>
      <c r="G1164" s="9">
        <v>9</v>
      </c>
      <c r="H1164" s="9"/>
    </row>
    <row r="1165" spans="1:8" x14ac:dyDescent="0.3">
      <c r="A1165" s="1" t="s">
        <v>2601</v>
      </c>
      <c r="B1165" s="13" t="s">
        <v>1287</v>
      </c>
      <c r="C1165" s="12" t="s">
        <v>6804</v>
      </c>
      <c r="D1165" s="11">
        <v>10.95</v>
      </c>
      <c r="E1165" s="11">
        <v>1.37</v>
      </c>
      <c r="F1165" s="11">
        <v>12.32</v>
      </c>
      <c r="G1165" s="9">
        <v>9</v>
      </c>
      <c r="H1165" s="9"/>
    </row>
    <row r="1166" spans="1:8" x14ac:dyDescent="0.3">
      <c r="A1166" s="1" t="s">
        <v>6549</v>
      </c>
      <c r="B1166" s="13" t="s">
        <v>6550</v>
      </c>
      <c r="C1166" s="12" t="s">
        <v>6804</v>
      </c>
      <c r="D1166" s="11">
        <v>37.78</v>
      </c>
      <c r="E1166" s="11">
        <v>5.87</v>
      </c>
      <c r="F1166" s="11">
        <v>43.65</v>
      </c>
      <c r="G1166" s="9">
        <v>9</v>
      </c>
      <c r="H1166" s="9"/>
    </row>
    <row r="1167" spans="1:8" x14ac:dyDescent="0.3">
      <c r="A1167" s="1" t="s">
        <v>5014</v>
      </c>
      <c r="B1167" s="13" t="s">
        <v>6099</v>
      </c>
      <c r="C1167" s="12"/>
      <c r="D1167" s="11"/>
      <c r="E1167" s="11"/>
      <c r="F1167" s="11"/>
      <c r="G1167" s="9">
        <v>2</v>
      </c>
      <c r="H1167" s="9"/>
    </row>
    <row r="1168" spans="1:8" x14ac:dyDescent="0.3">
      <c r="A1168" s="1" t="s">
        <v>5015</v>
      </c>
      <c r="B1168" s="13" t="s">
        <v>6100</v>
      </c>
      <c r="C1168" s="12"/>
      <c r="D1168" s="11"/>
      <c r="E1168" s="11"/>
      <c r="F1168" s="11"/>
      <c r="G1168" s="9">
        <v>5</v>
      </c>
      <c r="H1168" s="9"/>
    </row>
    <row r="1169" spans="1:8" x14ac:dyDescent="0.3">
      <c r="A1169" s="1" t="s">
        <v>2602</v>
      </c>
      <c r="B1169" s="13" t="s">
        <v>1286</v>
      </c>
      <c r="C1169" s="12" t="s">
        <v>6801</v>
      </c>
      <c r="D1169" s="11">
        <v>57.7</v>
      </c>
      <c r="E1169" s="11">
        <v>23.47</v>
      </c>
      <c r="F1169" s="11">
        <v>81.17</v>
      </c>
      <c r="G1169" s="9">
        <v>9</v>
      </c>
      <c r="H1169" s="9"/>
    </row>
    <row r="1170" spans="1:8" x14ac:dyDescent="0.3">
      <c r="A1170" s="1" t="s">
        <v>2603</v>
      </c>
      <c r="B1170" s="13" t="s">
        <v>1285</v>
      </c>
      <c r="C1170" s="12" t="s">
        <v>6801</v>
      </c>
      <c r="D1170" s="11">
        <v>76.650000000000006</v>
      </c>
      <c r="E1170" s="11">
        <v>46.95</v>
      </c>
      <c r="F1170" s="11">
        <v>123.6</v>
      </c>
      <c r="G1170" s="9">
        <v>9</v>
      </c>
      <c r="H1170" s="9"/>
    </row>
    <row r="1171" spans="1:8" ht="28.8" x14ac:dyDescent="0.3">
      <c r="A1171" s="1" t="s">
        <v>2604</v>
      </c>
      <c r="B1171" s="13" t="s">
        <v>1284</v>
      </c>
      <c r="C1171" s="12" t="s">
        <v>6801</v>
      </c>
      <c r="D1171" s="11">
        <v>92.22</v>
      </c>
      <c r="E1171" s="11">
        <v>50.85</v>
      </c>
      <c r="F1171" s="11">
        <v>143.07</v>
      </c>
      <c r="G1171" s="9">
        <v>9</v>
      </c>
      <c r="H1171" s="9"/>
    </row>
    <row r="1172" spans="1:8" x14ac:dyDescent="0.3">
      <c r="A1172" s="1" t="s">
        <v>2605</v>
      </c>
      <c r="B1172" s="13" t="s">
        <v>8054</v>
      </c>
      <c r="C1172" s="12" t="s">
        <v>6804</v>
      </c>
      <c r="D1172" s="11">
        <v>21.8</v>
      </c>
      <c r="E1172" s="11">
        <v>15.65</v>
      </c>
      <c r="F1172" s="11">
        <v>37.450000000000003</v>
      </c>
      <c r="G1172" s="9">
        <v>9</v>
      </c>
      <c r="H1172" s="9"/>
    </row>
    <row r="1173" spans="1:8" ht="28.8" x14ac:dyDescent="0.3">
      <c r="A1173" s="1" t="s">
        <v>2606</v>
      </c>
      <c r="B1173" s="13" t="s">
        <v>1283</v>
      </c>
      <c r="C1173" s="12" t="s">
        <v>6801</v>
      </c>
      <c r="D1173" s="11">
        <v>127.52</v>
      </c>
      <c r="E1173" s="11">
        <v>46.95</v>
      </c>
      <c r="F1173" s="11">
        <v>174.47</v>
      </c>
      <c r="G1173" s="9">
        <v>9</v>
      </c>
      <c r="H1173" s="9"/>
    </row>
    <row r="1174" spans="1:8" ht="28.8" x14ac:dyDescent="0.3">
      <c r="A1174" s="1" t="s">
        <v>2607</v>
      </c>
      <c r="B1174" s="13" t="s">
        <v>1282</v>
      </c>
      <c r="C1174" s="12" t="s">
        <v>6801</v>
      </c>
      <c r="D1174" s="11">
        <v>96.7</v>
      </c>
      <c r="E1174" s="11">
        <v>23.47</v>
      </c>
      <c r="F1174" s="11">
        <v>120.17</v>
      </c>
      <c r="G1174" s="9">
        <v>9</v>
      </c>
      <c r="H1174" s="9"/>
    </row>
    <row r="1175" spans="1:8" x14ac:dyDescent="0.3">
      <c r="A1175" s="1" t="s">
        <v>5016</v>
      </c>
      <c r="B1175" s="13" t="s">
        <v>6101</v>
      </c>
      <c r="C1175" s="12"/>
      <c r="D1175" s="11"/>
      <c r="E1175" s="11"/>
      <c r="F1175" s="11"/>
      <c r="G1175" s="9">
        <v>5</v>
      </c>
      <c r="H1175" s="9"/>
    </row>
    <row r="1176" spans="1:8" x14ac:dyDescent="0.3">
      <c r="A1176" s="1" t="s">
        <v>2608</v>
      </c>
      <c r="B1176" s="13" t="s">
        <v>1281</v>
      </c>
      <c r="C1176" s="12" t="s">
        <v>6801</v>
      </c>
      <c r="D1176" s="11">
        <v>88.24</v>
      </c>
      <c r="E1176" s="11"/>
      <c r="F1176" s="11">
        <v>88.24</v>
      </c>
      <c r="G1176" s="9">
        <v>9</v>
      </c>
      <c r="H1176" s="9"/>
    </row>
    <row r="1177" spans="1:8" x14ac:dyDescent="0.3">
      <c r="A1177" s="1" t="s">
        <v>2609</v>
      </c>
      <c r="B1177" s="13" t="s">
        <v>8055</v>
      </c>
      <c r="C1177" s="12" t="s">
        <v>6801</v>
      </c>
      <c r="D1177" s="11">
        <v>100.49</v>
      </c>
      <c r="E1177" s="11"/>
      <c r="F1177" s="11">
        <v>100.49</v>
      </c>
      <c r="G1177" s="9">
        <v>9</v>
      </c>
      <c r="H1177" s="9"/>
    </row>
    <row r="1178" spans="1:8" ht="28.8" x14ac:dyDescent="0.3">
      <c r="A1178" s="1" t="s">
        <v>2610</v>
      </c>
      <c r="B1178" s="13" t="s">
        <v>8352</v>
      </c>
      <c r="C1178" s="12" t="s">
        <v>6801</v>
      </c>
      <c r="D1178" s="11">
        <v>131.85</v>
      </c>
      <c r="E1178" s="11"/>
      <c r="F1178" s="11">
        <v>131.85</v>
      </c>
      <c r="G1178" s="9">
        <v>9</v>
      </c>
      <c r="H1178" s="9"/>
    </row>
    <row r="1179" spans="1:8" x14ac:dyDescent="0.3">
      <c r="A1179" s="1" t="s">
        <v>5017</v>
      </c>
      <c r="B1179" s="13" t="s">
        <v>6852</v>
      </c>
      <c r="C1179" s="12"/>
      <c r="D1179" s="11"/>
      <c r="E1179" s="11"/>
      <c r="F1179" s="11"/>
      <c r="G1179" s="9">
        <v>5</v>
      </c>
      <c r="H1179" s="9"/>
    </row>
    <row r="1180" spans="1:8" x14ac:dyDescent="0.3">
      <c r="A1180" s="1" t="s">
        <v>2611</v>
      </c>
      <c r="B1180" s="13" t="s">
        <v>8056</v>
      </c>
      <c r="C1180" s="12" t="s">
        <v>6801</v>
      </c>
      <c r="D1180" s="11">
        <v>72.89</v>
      </c>
      <c r="E1180" s="11"/>
      <c r="F1180" s="11">
        <v>72.89</v>
      </c>
      <c r="G1180" s="9">
        <v>9</v>
      </c>
      <c r="H1180" s="9"/>
    </row>
    <row r="1181" spans="1:8" x14ac:dyDescent="0.3">
      <c r="A1181" s="1" t="s">
        <v>2612</v>
      </c>
      <c r="B1181" s="13" t="s">
        <v>8057</v>
      </c>
      <c r="C1181" s="12" t="s">
        <v>6801</v>
      </c>
      <c r="D1181" s="11">
        <v>159.44999999999999</v>
      </c>
      <c r="E1181" s="11"/>
      <c r="F1181" s="11">
        <v>159.44999999999999</v>
      </c>
      <c r="G1181" s="9">
        <v>9</v>
      </c>
      <c r="H1181" s="9"/>
    </row>
    <row r="1182" spans="1:8" x14ac:dyDescent="0.3">
      <c r="A1182" s="1" t="s">
        <v>2613</v>
      </c>
      <c r="B1182" s="13" t="s">
        <v>6102</v>
      </c>
      <c r="C1182" s="12" t="s">
        <v>6801</v>
      </c>
      <c r="D1182" s="11">
        <v>115.33</v>
      </c>
      <c r="E1182" s="11"/>
      <c r="F1182" s="11">
        <v>115.33</v>
      </c>
      <c r="G1182" s="9">
        <v>9</v>
      </c>
      <c r="H1182" s="9"/>
    </row>
    <row r="1183" spans="1:8" x14ac:dyDescent="0.3">
      <c r="A1183" s="1" t="s">
        <v>2614</v>
      </c>
      <c r="B1183" s="13" t="s">
        <v>8058</v>
      </c>
      <c r="C1183" s="12" t="s">
        <v>6801</v>
      </c>
      <c r="D1183" s="11">
        <v>153.02000000000001</v>
      </c>
      <c r="E1183" s="11"/>
      <c r="F1183" s="11">
        <v>153.02000000000001</v>
      </c>
      <c r="G1183" s="9">
        <v>9</v>
      </c>
      <c r="H1183" s="9"/>
    </row>
    <row r="1184" spans="1:8" x14ac:dyDescent="0.3">
      <c r="A1184" s="1" t="s">
        <v>2615</v>
      </c>
      <c r="B1184" s="13" t="s">
        <v>1280</v>
      </c>
      <c r="C1184" s="12" t="s">
        <v>6801</v>
      </c>
      <c r="D1184" s="11">
        <v>90.51</v>
      </c>
      <c r="E1184" s="11"/>
      <c r="F1184" s="11">
        <v>90.51</v>
      </c>
      <c r="G1184" s="9">
        <v>9</v>
      </c>
      <c r="H1184" s="9"/>
    </row>
    <row r="1185" spans="1:8" ht="28.8" x14ac:dyDescent="0.3">
      <c r="A1185" s="1" t="s">
        <v>5744</v>
      </c>
      <c r="B1185" s="13" t="s">
        <v>8059</v>
      </c>
      <c r="C1185" s="12" t="s">
        <v>6801</v>
      </c>
      <c r="D1185" s="11">
        <v>314.47000000000003</v>
      </c>
      <c r="E1185" s="11"/>
      <c r="F1185" s="11">
        <v>314.47000000000003</v>
      </c>
      <c r="G1185" s="9">
        <v>9</v>
      </c>
      <c r="H1185" s="9"/>
    </row>
    <row r="1186" spans="1:8" ht="28.8" x14ac:dyDescent="0.3">
      <c r="A1186" s="1" t="s">
        <v>2616</v>
      </c>
      <c r="B1186" s="13" t="s">
        <v>8060</v>
      </c>
      <c r="C1186" s="12" t="s">
        <v>6801</v>
      </c>
      <c r="D1186" s="11">
        <v>185.26</v>
      </c>
      <c r="E1186" s="11"/>
      <c r="F1186" s="11">
        <v>185.26</v>
      </c>
      <c r="G1186" s="9">
        <v>9</v>
      </c>
      <c r="H1186" s="9"/>
    </row>
    <row r="1187" spans="1:8" x14ac:dyDescent="0.3">
      <c r="A1187" s="1" t="s">
        <v>8061</v>
      </c>
      <c r="B1187" s="13" t="s">
        <v>8062</v>
      </c>
      <c r="C1187" s="12" t="s">
        <v>6801</v>
      </c>
      <c r="D1187" s="11">
        <v>306.04000000000002</v>
      </c>
      <c r="E1187" s="11"/>
      <c r="F1187" s="11">
        <v>306.04000000000002</v>
      </c>
      <c r="G1187" s="9">
        <v>9</v>
      </c>
      <c r="H1187" s="9"/>
    </row>
    <row r="1188" spans="1:8" x14ac:dyDescent="0.3">
      <c r="A1188" s="1" t="s">
        <v>5018</v>
      </c>
      <c r="B1188" s="13" t="s">
        <v>6853</v>
      </c>
      <c r="C1188" s="12"/>
      <c r="D1188" s="11"/>
      <c r="E1188" s="11"/>
      <c r="F1188" s="11"/>
      <c r="G1188" s="9">
        <v>5</v>
      </c>
      <c r="H1188" s="9"/>
    </row>
    <row r="1189" spans="1:8" ht="28.8" x14ac:dyDescent="0.3">
      <c r="A1189" s="1" t="s">
        <v>2617</v>
      </c>
      <c r="B1189" s="13" t="s">
        <v>6103</v>
      </c>
      <c r="C1189" s="12" t="s">
        <v>6801</v>
      </c>
      <c r="D1189" s="11">
        <v>813.23</v>
      </c>
      <c r="E1189" s="11"/>
      <c r="F1189" s="11">
        <v>813.23</v>
      </c>
      <c r="G1189" s="9">
        <v>9</v>
      </c>
      <c r="H1189" s="9"/>
    </row>
    <row r="1190" spans="1:8" ht="28.8" x14ac:dyDescent="0.3">
      <c r="A1190" s="1" t="s">
        <v>7946</v>
      </c>
      <c r="B1190" s="13" t="s">
        <v>7947</v>
      </c>
      <c r="C1190" s="12" t="s">
        <v>6801</v>
      </c>
      <c r="D1190" s="11">
        <v>392.76</v>
      </c>
      <c r="E1190" s="11"/>
      <c r="F1190" s="11">
        <v>392.76</v>
      </c>
      <c r="G1190" s="9">
        <v>9</v>
      </c>
      <c r="H1190" s="9"/>
    </row>
    <row r="1191" spans="1:8" x14ac:dyDescent="0.3">
      <c r="A1191" s="1" t="s">
        <v>5019</v>
      </c>
      <c r="B1191" s="13" t="s">
        <v>6104</v>
      </c>
      <c r="C1191" s="12"/>
      <c r="D1191" s="11"/>
      <c r="E1191" s="11"/>
      <c r="F1191" s="11"/>
      <c r="G1191" s="9">
        <v>5</v>
      </c>
      <c r="H1191" s="9"/>
    </row>
    <row r="1192" spans="1:8" x14ac:dyDescent="0.3">
      <c r="A1192" s="1" t="s">
        <v>2618</v>
      </c>
      <c r="B1192" s="13" t="s">
        <v>1279</v>
      </c>
      <c r="C1192" s="12" t="s">
        <v>6801</v>
      </c>
      <c r="D1192" s="11">
        <v>274.95999999999998</v>
      </c>
      <c r="E1192" s="11">
        <v>113.2</v>
      </c>
      <c r="F1192" s="11">
        <v>388.16</v>
      </c>
      <c r="G1192" s="9">
        <v>9</v>
      </c>
      <c r="H1192" s="9"/>
    </row>
    <row r="1193" spans="1:8" ht="28.8" x14ac:dyDescent="0.3">
      <c r="A1193" s="1" t="s">
        <v>2619</v>
      </c>
      <c r="B1193" s="13" t="s">
        <v>8063</v>
      </c>
      <c r="C1193" s="12" t="s">
        <v>6801</v>
      </c>
      <c r="D1193" s="11">
        <v>817.76</v>
      </c>
      <c r="E1193" s="11"/>
      <c r="F1193" s="11">
        <v>817.76</v>
      </c>
      <c r="G1193" s="9">
        <v>9</v>
      </c>
      <c r="H1193" s="9"/>
    </row>
    <row r="1194" spans="1:8" ht="28.8" x14ac:dyDescent="0.3">
      <c r="A1194" s="1" t="s">
        <v>2620</v>
      </c>
      <c r="B1194" s="13" t="s">
        <v>2621</v>
      </c>
      <c r="C1194" s="12" t="s">
        <v>6801</v>
      </c>
      <c r="D1194" s="11">
        <v>622.29</v>
      </c>
      <c r="E1194" s="11"/>
      <c r="F1194" s="11">
        <v>622.29</v>
      </c>
      <c r="G1194" s="9">
        <v>9</v>
      </c>
      <c r="H1194" s="9"/>
    </row>
    <row r="1195" spans="1:8" ht="28.8" x14ac:dyDescent="0.3">
      <c r="A1195" s="1" t="s">
        <v>2622</v>
      </c>
      <c r="B1195" s="13" t="s">
        <v>2623</v>
      </c>
      <c r="C1195" s="12" t="s">
        <v>6801</v>
      </c>
      <c r="D1195" s="11">
        <v>1037.1500000000001</v>
      </c>
      <c r="E1195" s="11"/>
      <c r="F1195" s="11">
        <v>1037.1500000000001</v>
      </c>
      <c r="G1195" s="9">
        <v>9</v>
      </c>
      <c r="H1195" s="9"/>
    </row>
    <row r="1196" spans="1:8" x14ac:dyDescent="0.3">
      <c r="A1196" s="1" t="s">
        <v>5020</v>
      </c>
      <c r="B1196" s="13" t="s">
        <v>6854</v>
      </c>
      <c r="C1196" s="12"/>
      <c r="D1196" s="11"/>
      <c r="E1196" s="11"/>
      <c r="F1196" s="11"/>
      <c r="G1196" s="9">
        <v>5</v>
      </c>
      <c r="H1196" s="9"/>
    </row>
    <row r="1197" spans="1:8" x14ac:dyDescent="0.3">
      <c r="A1197" s="1" t="s">
        <v>6551</v>
      </c>
      <c r="B1197" s="13" t="s">
        <v>6552</v>
      </c>
      <c r="C1197" s="12" t="s">
        <v>6801</v>
      </c>
      <c r="D1197" s="11">
        <v>52.76</v>
      </c>
      <c r="E1197" s="11"/>
      <c r="F1197" s="11">
        <v>52.76</v>
      </c>
      <c r="G1197" s="9">
        <v>9</v>
      </c>
      <c r="H1197" s="9"/>
    </row>
    <row r="1198" spans="1:8" x14ac:dyDescent="0.3">
      <c r="A1198" s="1" t="s">
        <v>2624</v>
      </c>
      <c r="B1198" s="13" t="s">
        <v>1278</v>
      </c>
      <c r="C1198" s="12" t="s">
        <v>6801</v>
      </c>
      <c r="D1198" s="11">
        <v>0.89</v>
      </c>
      <c r="E1198" s="11">
        <v>11.73</v>
      </c>
      <c r="F1198" s="11">
        <v>12.62</v>
      </c>
      <c r="G1198" s="9">
        <v>9</v>
      </c>
      <c r="H1198" s="9"/>
    </row>
    <row r="1199" spans="1:8" x14ac:dyDescent="0.3">
      <c r="A1199" s="1" t="s">
        <v>2625</v>
      </c>
      <c r="B1199" s="13" t="s">
        <v>1277</v>
      </c>
      <c r="C1199" s="12" t="s">
        <v>6801</v>
      </c>
      <c r="D1199" s="11"/>
      <c r="E1199" s="11">
        <v>5.87</v>
      </c>
      <c r="F1199" s="11">
        <v>5.87</v>
      </c>
      <c r="G1199" s="9">
        <v>9</v>
      </c>
      <c r="H1199" s="9"/>
    </row>
    <row r="1200" spans="1:8" x14ac:dyDescent="0.3">
      <c r="A1200" s="1" t="s">
        <v>2626</v>
      </c>
      <c r="B1200" s="13" t="s">
        <v>8064</v>
      </c>
      <c r="C1200" s="12" t="s">
        <v>6804</v>
      </c>
      <c r="D1200" s="11">
        <v>21.67</v>
      </c>
      <c r="E1200" s="11"/>
      <c r="F1200" s="11">
        <v>21.67</v>
      </c>
      <c r="G1200" s="9">
        <v>9</v>
      </c>
      <c r="H1200" s="9"/>
    </row>
    <row r="1201" spans="1:8" x14ac:dyDescent="0.3">
      <c r="A1201" s="1" t="s">
        <v>2627</v>
      </c>
      <c r="B1201" s="13" t="s">
        <v>1276</v>
      </c>
      <c r="C1201" s="12" t="s">
        <v>6799</v>
      </c>
      <c r="D1201" s="11">
        <v>23.12</v>
      </c>
      <c r="E1201" s="11"/>
      <c r="F1201" s="11">
        <v>23.12</v>
      </c>
      <c r="G1201" s="9">
        <v>9</v>
      </c>
      <c r="H1201" s="9"/>
    </row>
    <row r="1202" spans="1:8" x14ac:dyDescent="0.3">
      <c r="A1202" s="1" t="s">
        <v>5021</v>
      </c>
      <c r="B1202" s="13" t="s">
        <v>6105</v>
      </c>
      <c r="C1202" s="12"/>
      <c r="D1202" s="11"/>
      <c r="E1202" s="11"/>
      <c r="F1202" s="11"/>
      <c r="G1202" s="9">
        <v>2</v>
      </c>
      <c r="H1202" s="9"/>
    </row>
    <row r="1203" spans="1:8" x14ac:dyDescent="0.3">
      <c r="A1203" s="1" t="s">
        <v>5022</v>
      </c>
      <c r="B1203" s="13" t="s">
        <v>6106</v>
      </c>
      <c r="C1203" s="12"/>
      <c r="D1203" s="11"/>
      <c r="E1203" s="11"/>
      <c r="F1203" s="11"/>
      <c r="G1203" s="9">
        <v>5</v>
      </c>
      <c r="H1203" s="9"/>
    </row>
    <row r="1204" spans="1:8" x14ac:dyDescent="0.3">
      <c r="A1204" s="1" t="s">
        <v>2628</v>
      </c>
      <c r="B1204" s="13" t="s">
        <v>6553</v>
      </c>
      <c r="C1204" s="12" t="s">
        <v>6801</v>
      </c>
      <c r="D1204" s="11">
        <v>932.4</v>
      </c>
      <c r="E1204" s="11">
        <v>51.25</v>
      </c>
      <c r="F1204" s="11">
        <v>983.65</v>
      </c>
      <c r="G1204" s="9">
        <v>9</v>
      </c>
      <c r="H1204" s="9"/>
    </row>
    <row r="1205" spans="1:8" x14ac:dyDescent="0.3">
      <c r="A1205" s="1" t="s">
        <v>2629</v>
      </c>
      <c r="B1205" s="13" t="s">
        <v>1275</v>
      </c>
      <c r="C1205" s="12" t="s">
        <v>6801</v>
      </c>
      <c r="D1205" s="11">
        <v>797.77</v>
      </c>
      <c r="E1205" s="11">
        <v>51.25</v>
      </c>
      <c r="F1205" s="11">
        <v>849.02</v>
      </c>
      <c r="G1205" s="9">
        <v>9</v>
      </c>
      <c r="H1205" s="9"/>
    </row>
    <row r="1206" spans="1:8" x14ac:dyDescent="0.3">
      <c r="A1206" s="1" t="s">
        <v>5023</v>
      </c>
      <c r="B1206" s="13" t="s">
        <v>6855</v>
      </c>
      <c r="C1206" s="12"/>
      <c r="D1206" s="11"/>
      <c r="E1206" s="11"/>
      <c r="F1206" s="11"/>
      <c r="G1206" s="9">
        <v>5</v>
      </c>
      <c r="H1206" s="9"/>
    </row>
    <row r="1207" spans="1:8" ht="28.8" x14ac:dyDescent="0.3">
      <c r="A1207" s="1" t="s">
        <v>2630</v>
      </c>
      <c r="B1207" s="13" t="s">
        <v>1274</v>
      </c>
      <c r="C1207" s="12" t="s">
        <v>6801</v>
      </c>
      <c r="D1207" s="11">
        <v>640.42999999999995</v>
      </c>
      <c r="E1207" s="11">
        <v>53.99</v>
      </c>
      <c r="F1207" s="11">
        <v>694.42</v>
      </c>
      <c r="G1207" s="9">
        <v>9</v>
      </c>
      <c r="H1207" s="9"/>
    </row>
    <row r="1208" spans="1:8" x14ac:dyDescent="0.3">
      <c r="A1208" s="1" t="s">
        <v>2631</v>
      </c>
      <c r="B1208" s="13" t="s">
        <v>4711</v>
      </c>
      <c r="C1208" s="12" t="s">
        <v>6799</v>
      </c>
      <c r="D1208" s="11">
        <v>1093.0999999999999</v>
      </c>
      <c r="E1208" s="11">
        <v>109.53</v>
      </c>
      <c r="F1208" s="11">
        <v>1202.6300000000001</v>
      </c>
      <c r="G1208" s="9">
        <v>9</v>
      </c>
      <c r="H1208" s="9"/>
    </row>
    <row r="1209" spans="1:8" x14ac:dyDescent="0.3">
      <c r="A1209" s="1" t="s">
        <v>2632</v>
      </c>
      <c r="B1209" s="13" t="s">
        <v>4712</v>
      </c>
      <c r="C1209" s="12" t="s">
        <v>6799</v>
      </c>
      <c r="D1209" s="11">
        <v>1152.07</v>
      </c>
      <c r="E1209" s="11">
        <v>109.53</v>
      </c>
      <c r="F1209" s="11">
        <v>1261.5999999999999</v>
      </c>
      <c r="G1209" s="9">
        <v>9</v>
      </c>
      <c r="H1209" s="9"/>
    </row>
    <row r="1210" spans="1:8" x14ac:dyDescent="0.3">
      <c r="A1210" s="1" t="s">
        <v>2633</v>
      </c>
      <c r="B1210" s="13" t="s">
        <v>4713</v>
      </c>
      <c r="C1210" s="12" t="s">
        <v>6799</v>
      </c>
      <c r="D1210" s="11">
        <v>1308.23</v>
      </c>
      <c r="E1210" s="11">
        <v>109.53</v>
      </c>
      <c r="F1210" s="11">
        <v>1417.76</v>
      </c>
      <c r="G1210" s="9">
        <v>9</v>
      </c>
      <c r="H1210" s="9"/>
    </row>
    <row r="1211" spans="1:8" x14ac:dyDescent="0.3">
      <c r="A1211" s="1" t="s">
        <v>2634</v>
      </c>
      <c r="B1211" s="13" t="s">
        <v>4714</v>
      </c>
      <c r="C1211" s="12" t="s">
        <v>6799</v>
      </c>
      <c r="D1211" s="11">
        <v>1911.1</v>
      </c>
      <c r="E1211" s="11">
        <v>136.91999999999999</v>
      </c>
      <c r="F1211" s="11">
        <v>2048.02</v>
      </c>
      <c r="G1211" s="9">
        <v>9</v>
      </c>
      <c r="H1211" s="9"/>
    </row>
    <row r="1212" spans="1:8" x14ac:dyDescent="0.3">
      <c r="A1212" s="1" t="s">
        <v>5024</v>
      </c>
      <c r="B1212" s="13" t="s">
        <v>6107</v>
      </c>
      <c r="C1212" s="12"/>
      <c r="D1212" s="11"/>
      <c r="E1212" s="11"/>
      <c r="F1212" s="11"/>
      <c r="G1212" s="9">
        <v>5</v>
      </c>
      <c r="H1212" s="9"/>
    </row>
    <row r="1213" spans="1:8" ht="28.8" x14ac:dyDescent="0.3">
      <c r="A1213" s="1" t="s">
        <v>2635</v>
      </c>
      <c r="B1213" s="13" t="s">
        <v>4715</v>
      </c>
      <c r="C1213" s="12" t="s">
        <v>6799</v>
      </c>
      <c r="D1213" s="11">
        <v>1263.22</v>
      </c>
      <c r="E1213" s="11">
        <v>54.77</v>
      </c>
      <c r="F1213" s="11">
        <v>1317.99</v>
      </c>
      <c r="G1213" s="9">
        <v>9</v>
      </c>
      <c r="H1213" s="9"/>
    </row>
    <row r="1214" spans="1:8" ht="28.8" x14ac:dyDescent="0.3">
      <c r="A1214" s="1" t="s">
        <v>2636</v>
      </c>
      <c r="B1214" s="13" t="s">
        <v>4716</v>
      </c>
      <c r="C1214" s="12" t="s">
        <v>6799</v>
      </c>
      <c r="D1214" s="11">
        <v>1082</v>
      </c>
      <c r="E1214" s="11">
        <v>54.77</v>
      </c>
      <c r="F1214" s="11">
        <v>1136.77</v>
      </c>
      <c r="G1214" s="9">
        <v>9</v>
      </c>
      <c r="H1214" s="9"/>
    </row>
    <row r="1215" spans="1:8" ht="28.8" x14ac:dyDescent="0.3">
      <c r="A1215" s="1" t="s">
        <v>2637</v>
      </c>
      <c r="B1215" s="13" t="s">
        <v>7430</v>
      </c>
      <c r="C1215" s="12" t="s">
        <v>6799</v>
      </c>
      <c r="D1215" s="11">
        <v>1250.8699999999999</v>
      </c>
      <c r="E1215" s="11">
        <v>109.53</v>
      </c>
      <c r="F1215" s="11">
        <v>1360.4</v>
      </c>
      <c r="G1215" s="9">
        <v>9</v>
      </c>
      <c r="H1215" s="9"/>
    </row>
    <row r="1216" spans="1:8" ht="28.8" x14ac:dyDescent="0.3">
      <c r="A1216" s="1" t="s">
        <v>2638</v>
      </c>
      <c r="B1216" s="13" t="s">
        <v>7431</v>
      </c>
      <c r="C1216" s="12" t="s">
        <v>6799</v>
      </c>
      <c r="D1216" s="11">
        <v>1354.07</v>
      </c>
      <c r="E1216" s="11">
        <v>109.53</v>
      </c>
      <c r="F1216" s="11">
        <v>1463.6</v>
      </c>
      <c r="G1216" s="9">
        <v>9</v>
      </c>
      <c r="H1216" s="9"/>
    </row>
    <row r="1217" spans="1:8" ht="28.8" x14ac:dyDescent="0.3">
      <c r="A1217" s="1" t="s">
        <v>2639</v>
      </c>
      <c r="B1217" s="13" t="s">
        <v>7432</v>
      </c>
      <c r="C1217" s="12" t="s">
        <v>6799</v>
      </c>
      <c r="D1217" s="11">
        <v>1369.03</v>
      </c>
      <c r="E1217" s="11">
        <v>109.53</v>
      </c>
      <c r="F1217" s="11">
        <v>1478.56</v>
      </c>
      <c r="G1217" s="9">
        <v>9</v>
      </c>
      <c r="H1217" s="9"/>
    </row>
    <row r="1218" spans="1:8" ht="28.8" x14ac:dyDescent="0.3">
      <c r="A1218" s="1" t="s">
        <v>2640</v>
      </c>
      <c r="B1218" s="13" t="s">
        <v>7433</v>
      </c>
      <c r="C1218" s="12" t="s">
        <v>6799</v>
      </c>
      <c r="D1218" s="11">
        <v>2215.84</v>
      </c>
      <c r="E1218" s="11">
        <v>136.91999999999999</v>
      </c>
      <c r="F1218" s="11">
        <v>2352.7600000000002</v>
      </c>
      <c r="G1218" s="9">
        <v>9</v>
      </c>
      <c r="H1218" s="9"/>
    </row>
    <row r="1219" spans="1:8" ht="28.8" x14ac:dyDescent="0.3">
      <c r="A1219" s="1" t="s">
        <v>2641</v>
      </c>
      <c r="B1219" s="13" t="s">
        <v>7434</v>
      </c>
      <c r="C1219" s="12" t="s">
        <v>6799</v>
      </c>
      <c r="D1219" s="11">
        <v>2361.13</v>
      </c>
      <c r="E1219" s="11">
        <v>136.91999999999999</v>
      </c>
      <c r="F1219" s="11">
        <v>2498.0500000000002</v>
      </c>
      <c r="G1219" s="9">
        <v>9</v>
      </c>
      <c r="H1219" s="9"/>
    </row>
    <row r="1220" spans="1:8" ht="28.8" x14ac:dyDescent="0.3">
      <c r="A1220" s="1" t="s">
        <v>2642</v>
      </c>
      <c r="B1220" s="13" t="s">
        <v>7435</v>
      </c>
      <c r="C1220" s="12" t="s">
        <v>6799</v>
      </c>
      <c r="D1220" s="11">
        <v>4275.1499999999996</v>
      </c>
      <c r="E1220" s="11">
        <v>156.47999999999999</v>
      </c>
      <c r="F1220" s="11">
        <v>4431.63</v>
      </c>
      <c r="G1220" s="9">
        <v>9</v>
      </c>
      <c r="H1220" s="9"/>
    </row>
    <row r="1221" spans="1:8" ht="28.8" x14ac:dyDescent="0.3">
      <c r="A1221" s="1" t="s">
        <v>2643</v>
      </c>
      <c r="B1221" s="13" t="s">
        <v>7436</v>
      </c>
      <c r="C1221" s="12" t="s">
        <v>6799</v>
      </c>
      <c r="D1221" s="11">
        <v>930.65</v>
      </c>
      <c r="E1221" s="11">
        <v>13.69</v>
      </c>
      <c r="F1221" s="11">
        <v>944.34</v>
      </c>
      <c r="G1221" s="9">
        <v>9</v>
      </c>
      <c r="H1221" s="9"/>
    </row>
    <row r="1222" spans="1:8" ht="28.8" x14ac:dyDescent="0.3">
      <c r="A1222" s="1" t="s">
        <v>2644</v>
      </c>
      <c r="B1222" s="13" t="s">
        <v>4717</v>
      </c>
      <c r="C1222" s="12" t="s">
        <v>6799</v>
      </c>
      <c r="D1222" s="11">
        <v>2105.63</v>
      </c>
      <c r="E1222" s="11">
        <v>105.62</v>
      </c>
      <c r="F1222" s="11">
        <v>2211.25</v>
      </c>
      <c r="G1222" s="9">
        <v>9</v>
      </c>
      <c r="H1222" s="9"/>
    </row>
    <row r="1223" spans="1:8" ht="28.8" x14ac:dyDescent="0.3">
      <c r="A1223" s="1" t="s">
        <v>2645</v>
      </c>
      <c r="B1223" s="13" t="s">
        <v>4718</v>
      </c>
      <c r="C1223" s="12" t="s">
        <v>6799</v>
      </c>
      <c r="D1223" s="11">
        <v>2194.0300000000002</v>
      </c>
      <c r="E1223" s="11">
        <v>101.7</v>
      </c>
      <c r="F1223" s="11">
        <v>2295.73</v>
      </c>
      <c r="G1223" s="9">
        <v>9</v>
      </c>
      <c r="H1223" s="9"/>
    </row>
    <row r="1224" spans="1:8" ht="28.8" x14ac:dyDescent="0.3">
      <c r="A1224" s="1" t="s">
        <v>2646</v>
      </c>
      <c r="B1224" s="13" t="s">
        <v>4719</v>
      </c>
      <c r="C1224" s="12" t="s">
        <v>6799</v>
      </c>
      <c r="D1224" s="11">
        <v>2345.5300000000002</v>
      </c>
      <c r="E1224" s="11">
        <v>101.7</v>
      </c>
      <c r="F1224" s="11">
        <v>2447.23</v>
      </c>
      <c r="G1224" s="9">
        <v>9</v>
      </c>
      <c r="H1224" s="9"/>
    </row>
    <row r="1225" spans="1:8" ht="28.8" x14ac:dyDescent="0.3">
      <c r="A1225" s="1" t="s">
        <v>2647</v>
      </c>
      <c r="B1225" s="13" t="s">
        <v>4720</v>
      </c>
      <c r="C1225" s="12" t="s">
        <v>6799</v>
      </c>
      <c r="D1225" s="11">
        <v>2360.4899999999998</v>
      </c>
      <c r="E1225" s="11">
        <v>101.7</v>
      </c>
      <c r="F1225" s="11">
        <v>2462.19</v>
      </c>
      <c r="G1225" s="9">
        <v>9</v>
      </c>
      <c r="H1225" s="9"/>
    </row>
    <row r="1226" spans="1:8" ht="28.8" x14ac:dyDescent="0.3">
      <c r="A1226" s="1" t="s">
        <v>2648</v>
      </c>
      <c r="B1226" s="13" t="s">
        <v>4721</v>
      </c>
      <c r="C1226" s="12" t="s">
        <v>6799</v>
      </c>
      <c r="D1226" s="11">
        <v>3167.39</v>
      </c>
      <c r="E1226" s="11">
        <v>133.02000000000001</v>
      </c>
      <c r="F1226" s="11">
        <v>3300.41</v>
      </c>
      <c r="G1226" s="9">
        <v>9</v>
      </c>
      <c r="H1226" s="9"/>
    </row>
    <row r="1227" spans="1:8" x14ac:dyDescent="0.3">
      <c r="A1227" s="1" t="s">
        <v>5025</v>
      </c>
      <c r="B1227" s="13" t="s">
        <v>6108</v>
      </c>
      <c r="C1227" s="12"/>
      <c r="D1227" s="11"/>
      <c r="E1227" s="11"/>
      <c r="F1227" s="11"/>
      <c r="G1227" s="9">
        <v>5</v>
      </c>
      <c r="H1227" s="9"/>
    </row>
    <row r="1228" spans="1:8" x14ac:dyDescent="0.3">
      <c r="A1228" s="1" t="s">
        <v>2649</v>
      </c>
      <c r="B1228" s="13" t="s">
        <v>1273</v>
      </c>
      <c r="C1228" s="12" t="s">
        <v>6801</v>
      </c>
      <c r="D1228" s="11">
        <v>98.77</v>
      </c>
      <c r="E1228" s="11">
        <v>39.119999999999997</v>
      </c>
      <c r="F1228" s="11">
        <v>137.88999999999999</v>
      </c>
      <c r="G1228" s="9">
        <v>9</v>
      </c>
      <c r="H1228" s="9"/>
    </row>
    <row r="1229" spans="1:8" ht="28.8" x14ac:dyDescent="0.3">
      <c r="A1229" s="1" t="s">
        <v>2650</v>
      </c>
      <c r="B1229" s="13" t="s">
        <v>6109</v>
      </c>
      <c r="C1229" s="12" t="s">
        <v>6804</v>
      </c>
      <c r="D1229" s="11">
        <v>8.09</v>
      </c>
      <c r="E1229" s="11">
        <v>7.83</v>
      </c>
      <c r="F1229" s="11">
        <v>15.92</v>
      </c>
      <c r="G1229" s="9">
        <v>9</v>
      </c>
      <c r="H1229" s="9"/>
    </row>
    <row r="1230" spans="1:8" ht="28.8" x14ac:dyDescent="0.3">
      <c r="A1230" s="1" t="s">
        <v>2651</v>
      </c>
      <c r="B1230" s="13" t="s">
        <v>7437</v>
      </c>
      <c r="C1230" s="12" t="s">
        <v>6804</v>
      </c>
      <c r="D1230" s="11">
        <v>98.18</v>
      </c>
      <c r="E1230" s="11">
        <v>78.239999999999995</v>
      </c>
      <c r="F1230" s="11">
        <v>176.42</v>
      </c>
      <c r="G1230" s="9">
        <v>9</v>
      </c>
      <c r="H1230" s="9"/>
    </row>
    <row r="1231" spans="1:8" ht="28.8" x14ac:dyDescent="0.3">
      <c r="A1231" s="1" t="s">
        <v>2652</v>
      </c>
      <c r="B1231" s="13" t="s">
        <v>7438</v>
      </c>
      <c r="C1231" s="12" t="s">
        <v>6801</v>
      </c>
      <c r="D1231" s="11">
        <v>2257.11</v>
      </c>
      <c r="E1231" s="11"/>
      <c r="F1231" s="11">
        <v>2257.11</v>
      </c>
      <c r="G1231" s="9">
        <v>9</v>
      </c>
      <c r="H1231" s="9"/>
    </row>
    <row r="1232" spans="1:8" ht="28.8" x14ac:dyDescent="0.3">
      <c r="A1232" s="1" t="s">
        <v>2653</v>
      </c>
      <c r="B1232" s="13" t="s">
        <v>1272</v>
      </c>
      <c r="C1232" s="12" t="s">
        <v>6801</v>
      </c>
      <c r="D1232" s="11">
        <v>803.94</v>
      </c>
      <c r="E1232" s="11"/>
      <c r="F1232" s="11">
        <v>803.94</v>
      </c>
      <c r="G1232" s="9">
        <v>9</v>
      </c>
      <c r="H1232" s="9"/>
    </row>
    <row r="1233" spans="1:8" ht="28.8" x14ac:dyDescent="0.3">
      <c r="A1233" s="1" t="s">
        <v>2654</v>
      </c>
      <c r="B1233" s="13" t="s">
        <v>7439</v>
      </c>
      <c r="C1233" s="12" t="s">
        <v>6801</v>
      </c>
      <c r="D1233" s="11">
        <v>622.75</v>
      </c>
      <c r="E1233" s="11">
        <v>15.65</v>
      </c>
      <c r="F1233" s="11">
        <v>638.4</v>
      </c>
      <c r="G1233" s="9">
        <v>9</v>
      </c>
      <c r="H1233" s="9"/>
    </row>
    <row r="1234" spans="1:8" ht="28.8" x14ac:dyDescent="0.3">
      <c r="A1234" s="1" t="s">
        <v>2655</v>
      </c>
      <c r="B1234" s="13" t="s">
        <v>7440</v>
      </c>
      <c r="C1234" s="12" t="s">
        <v>6801</v>
      </c>
      <c r="D1234" s="11">
        <v>1986.42</v>
      </c>
      <c r="E1234" s="11"/>
      <c r="F1234" s="11">
        <v>1986.42</v>
      </c>
      <c r="G1234" s="9">
        <v>9</v>
      </c>
      <c r="H1234" s="9"/>
    </row>
    <row r="1235" spans="1:8" x14ac:dyDescent="0.3">
      <c r="A1235" s="1" t="s">
        <v>2656</v>
      </c>
      <c r="B1235" s="13" t="s">
        <v>1271</v>
      </c>
      <c r="C1235" s="12" t="s">
        <v>6801</v>
      </c>
      <c r="D1235" s="11">
        <v>188.89</v>
      </c>
      <c r="E1235" s="11">
        <v>39.119999999999997</v>
      </c>
      <c r="F1235" s="11">
        <v>228.01</v>
      </c>
      <c r="G1235" s="9">
        <v>9</v>
      </c>
      <c r="H1235" s="9"/>
    </row>
    <row r="1236" spans="1:8" x14ac:dyDescent="0.3">
      <c r="A1236" s="1" t="s">
        <v>2657</v>
      </c>
      <c r="B1236" s="13" t="s">
        <v>4722</v>
      </c>
      <c r="C1236" s="12" t="s">
        <v>6807</v>
      </c>
      <c r="D1236" s="11">
        <v>1114</v>
      </c>
      <c r="E1236" s="11">
        <v>168.21</v>
      </c>
      <c r="F1236" s="11">
        <v>1282.21</v>
      </c>
      <c r="G1236" s="9">
        <v>9</v>
      </c>
      <c r="H1236" s="9"/>
    </row>
    <row r="1237" spans="1:8" x14ac:dyDescent="0.3">
      <c r="A1237" s="1" t="s">
        <v>2658</v>
      </c>
      <c r="B1237" s="13" t="s">
        <v>1270</v>
      </c>
      <c r="C1237" s="12" t="s">
        <v>6801</v>
      </c>
      <c r="D1237" s="11">
        <v>245.97</v>
      </c>
      <c r="E1237" s="11">
        <v>7.67</v>
      </c>
      <c r="F1237" s="11">
        <v>253.64</v>
      </c>
      <c r="G1237" s="9">
        <v>9</v>
      </c>
      <c r="H1237" s="9"/>
    </row>
    <row r="1238" spans="1:8" ht="28.8" x14ac:dyDescent="0.3">
      <c r="A1238" s="1" t="s">
        <v>2659</v>
      </c>
      <c r="B1238" s="13" t="s">
        <v>7441</v>
      </c>
      <c r="C1238" s="12" t="s">
        <v>6801</v>
      </c>
      <c r="D1238" s="11">
        <v>2149.3000000000002</v>
      </c>
      <c r="E1238" s="11"/>
      <c r="F1238" s="11">
        <v>2149.3000000000002</v>
      </c>
      <c r="G1238" s="9">
        <v>9</v>
      </c>
      <c r="H1238" s="9"/>
    </row>
    <row r="1239" spans="1:8" ht="28.8" x14ac:dyDescent="0.3">
      <c r="A1239" s="1" t="s">
        <v>2660</v>
      </c>
      <c r="B1239" s="13" t="s">
        <v>7442</v>
      </c>
      <c r="C1239" s="12" t="s">
        <v>6801</v>
      </c>
      <c r="D1239" s="11">
        <v>1802.26</v>
      </c>
      <c r="E1239" s="11"/>
      <c r="F1239" s="11">
        <v>1802.26</v>
      </c>
      <c r="G1239" s="9">
        <v>9</v>
      </c>
      <c r="H1239" s="9"/>
    </row>
    <row r="1240" spans="1:8" x14ac:dyDescent="0.3">
      <c r="A1240" s="1" t="s">
        <v>7948</v>
      </c>
      <c r="B1240" s="13" t="s">
        <v>7949</v>
      </c>
      <c r="C1240" s="12" t="s">
        <v>6801</v>
      </c>
      <c r="D1240" s="11">
        <v>549.20000000000005</v>
      </c>
      <c r="E1240" s="11">
        <v>32.22</v>
      </c>
      <c r="F1240" s="11">
        <v>581.41999999999996</v>
      </c>
      <c r="G1240" s="9">
        <v>9</v>
      </c>
      <c r="H1240" s="9"/>
    </row>
    <row r="1241" spans="1:8" ht="28.8" x14ac:dyDescent="0.3">
      <c r="A1241" s="1" t="s">
        <v>8065</v>
      </c>
      <c r="B1241" s="13" t="s">
        <v>8066</v>
      </c>
      <c r="C1241" s="12" t="s">
        <v>6801</v>
      </c>
      <c r="D1241" s="11">
        <v>739.89</v>
      </c>
      <c r="E1241" s="11">
        <v>156.47999999999999</v>
      </c>
      <c r="F1241" s="11">
        <v>896.37</v>
      </c>
      <c r="G1241" s="9">
        <v>9</v>
      </c>
      <c r="H1241" s="9"/>
    </row>
    <row r="1242" spans="1:8" x14ac:dyDescent="0.3">
      <c r="A1242" s="1" t="s">
        <v>2661</v>
      </c>
      <c r="B1242" s="13" t="s">
        <v>1269</v>
      </c>
      <c r="C1242" s="12" t="s">
        <v>6801</v>
      </c>
      <c r="D1242" s="11">
        <v>460.88</v>
      </c>
      <c r="E1242" s="11">
        <v>78.22</v>
      </c>
      <c r="F1242" s="11">
        <v>539.1</v>
      </c>
      <c r="G1242" s="9">
        <v>9</v>
      </c>
      <c r="H1242" s="9"/>
    </row>
    <row r="1243" spans="1:8" ht="28.8" x14ac:dyDescent="0.3">
      <c r="A1243" s="1" t="s">
        <v>2662</v>
      </c>
      <c r="B1243" s="13" t="s">
        <v>7443</v>
      </c>
      <c r="C1243" s="12" t="s">
        <v>6804</v>
      </c>
      <c r="D1243" s="11">
        <v>234.74</v>
      </c>
      <c r="E1243" s="11">
        <v>7.83</v>
      </c>
      <c r="F1243" s="11">
        <v>242.57</v>
      </c>
      <c r="G1243" s="9">
        <v>9</v>
      </c>
      <c r="H1243" s="9"/>
    </row>
    <row r="1244" spans="1:8" x14ac:dyDescent="0.3">
      <c r="A1244" s="1" t="s">
        <v>5026</v>
      </c>
      <c r="B1244" s="13" t="s">
        <v>6110</v>
      </c>
      <c r="C1244" s="12"/>
      <c r="D1244" s="11"/>
      <c r="E1244" s="11"/>
      <c r="F1244" s="11"/>
      <c r="G1244" s="9">
        <v>5</v>
      </c>
      <c r="H1244" s="9"/>
    </row>
    <row r="1245" spans="1:8" x14ac:dyDescent="0.3">
      <c r="A1245" s="1" t="s">
        <v>2663</v>
      </c>
      <c r="B1245" s="13" t="s">
        <v>1268</v>
      </c>
      <c r="C1245" s="12" t="s">
        <v>6801</v>
      </c>
      <c r="D1245" s="11">
        <v>237.67</v>
      </c>
      <c r="E1245" s="11">
        <v>53.99</v>
      </c>
      <c r="F1245" s="11">
        <v>291.66000000000003</v>
      </c>
      <c r="G1245" s="9">
        <v>9</v>
      </c>
      <c r="H1245" s="9"/>
    </row>
    <row r="1246" spans="1:8" x14ac:dyDescent="0.3">
      <c r="A1246" s="1" t="s">
        <v>2664</v>
      </c>
      <c r="B1246" s="13" t="s">
        <v>4723</v>
      </c>
      <c r="C1246" s="12" t="s">
        <v>6799</v>
      </c>
      <c r="D1246" s="11">
        <v>482.83</v>
      </c>
      <c r="E1246" s="11">
        <v>109.53</v>
      </c>
      <c r="F1246" s="11">
        <v>592.36</v>
      </c>
      <c r="G1246" s="9">
        <v>9</v>
      </c>
      <c r="H1246" s="9"/>
    </row>
    <row r="1247" spans="1:8" x14ac:dyDescent="0.3">
      <c r="A1247" s="1" t="s">
        <v>2665</v>
      </c>
      <c r="B1247" s="13" t="s">
        <v>4724</v>
      </c>
      <c r="C1247" s="12" t="s">
        <v>6799</v>
      </c>
      <c r="D1247" s="11">
        <v>487.52</v>
      </c>
      <c r="E1247" s="11">
        <v>109.53</v>
      </c>
      <c r="F1247" s="11">
        <v>597.04999999999995</v>
      </c>
      <c r="G1247" s="9">
        <v>9</v>
      </c>
      <c r="H1247" s="9"/>
    </row>
    <row r="1248" spans="1:8" x14ac:dyDescent="0.3">
      <c r="A1248" s="1" t="s">
        <v>2666</v>
      </c>
      <c r="B1248" s="13" t="s">
        <v>4725</v>
      </c>
      <c r="C1248" s="12" t="s">
        <v>6799</v>
      </c>
      <c r="D1248" s="11">
        <v>490.77</v>
      </c>
      <c r="E1248" s="11">
        <v>109.53</v>
      </c>
      <c r="F1248" s="11">
        <v>600.29999999999995</v>
      </c>
      <c r="G1248" s="9">
        <v>9</v>
      </c>
      <c r="H1248" s="9"/>
    </row>
    <row r="1249" spans="1:8" x14ac:dyDescent="0.3">
      <c r="A1249" s="1" t="s">
        <v>2667</v>
      </c>
      <c r="B1249" s="13" t="s">
        <v>4726</v>
      </c>
      <c r="C1249" s="12" t="s">
        <v>6799</v>
      </c>
      <c r="D1249" s="11">
        <v>507.83</v>
      </c>
      <c r="E1249" s="11">
        <v>109.53</v>
      </c>
      <c r="F1249" s="11">
        <v>617.36</v>
      </c>
      <c r="G1249" s="9">
        <v>9</v>
      </c>
      <c r="H1249" s="9"/>
    </row>
    <row r="1250" spans="1:8" x14ac:dyDescent="0.3">
      <c r="A1250" s="1" t="s">
        <v>4727</v>
      </c>
      <c r="B1250" s="13" t="s">
        <v>1267</v>
      </c>
      <c r="C1250" s="12" t="s">
        <v>6799</v>
      </c>
      <c r="D1250" s="11">
        <v>640.49</v>
      </c>
      <c r="E1250" s="11">
        <v>109.53</v>
      </c>
      <c r="F1250" s="11">
        <v>750.02</v>
      </c>
      <c r="G1250" s="9">
        <v>9</v>
      </c>
      <c r="H1250" s="9"/>
    </row>
    <row r="1251" spans="1:8" x14ac:dyDescent="0.3">
      <c r="A1251" s="1" t="s">
        <v>2668</v>
      </c>
      <c r="B1251" s="13" t="s">
        <v>4728</v>
      </c>
      <c r="C1251" s="12" t="s">
        <v>6799</v>
      </c>
      <c r="D1251" s="11">
        <v>811.02</v>
      </c>
      <c r="E1251" s="11">
        <v>136.91999999999999</v>
      </c>
      <c r="F1251" s="11">
        <v>947.94</v>
      </c>
      <c r="G1251" s="9">
        <v>9</v>
      </c>
      <c r="H1251" s="9"/>
    </row>
    <row r="1252" spans="1:8" x14ac:dyDescent="0.3">
      <c r="A1252" s="1" t="s">
        <v>2669</v>
      </c>
      <c r="B1252" s="13" t="s">
        <v>4729</v>
      </c>
      <c r="C1252" s="12" t="s">
        <v>6799</v>
      </c>
      <c r="D1252" s="11">
        <v>866.65</v>
      </c>
      <c r="E1252" s="11">
        <v>158.43</v>
      </c>
      <c r="F1252" s="11">
        <v>1025.08</v>
      </c>
      <c r="G1252" s="9">
        <v>9</v>
      </c>
      <c r="H1252" s="9"/>
    </row>
    <row r="1253" spans="1:8" ht="28.8" x14ac:dyDescent="0.3">
      <c r="A1253" s="1" t="s">
        <v>2670</v>
      </c>
      <c r="B1253" s="13" t="s">
        <v>4730</v>
      </c>
      <c r="C1253" s="12" t="s">
        <v>6799</v>
      </c>
      <c r="D1253" s="11">
        <v>317.5</v>
      </c>
      <c r="E1253" s="11">
        <v>54.77</v>
      </c>
      <c r="F1253" s="11">
        <v>372.27</v>
      </c>
      <c r="G1253" s="9">
        <v>9</v>
      </c>
      <c r="H1253" s="9"/>
    </row>
    <row r="1254" spans="1:8" ht="28.8" x14ac:dyDescent="0.3">
      <c r="A1254" s="1" t="s">
        <v>2671</v>
      </c>
      <c r="B1254" s="13" t="s">
        <v>4731</v>
      </c>
      <c r="C1254" s="12" t="s">
        <v>6799</v>
      </c>
      <c r="D1254" s="11">
        <v>325.44</v>
      </c>
      <c r="E1254" s="11">
        <v>54.77</v>
      </c>
      <c r="F1254" s="11">
        <v>380.21</v>
      </c>
      <c r="G1254" s="9">
        <v>9</v>
      </c>
      <c r="H1254" s="9"/>
    </row>
    <row r="1255" spans="1:8" ht="28.8" x14ac:dyDescent="0.3">
      <c r="A1255" s="1" t="s">
        <v>2672</v>
      </c>
      <c r="B1255" s="13" t="s">
        <v>4732</v>
      </c>
      <c r="C1255" s="12" t="s">
        <v>6799</v>
      </c>
      <c r="D1255" s="11">
        <v>342.5</v>
      </c>
      <c r="E1255" s="11">
        <v>54.77</v>
      </c>
      <c r="F1255" s="11">
        <v>397.27</v>
      </c>
      <c r="G1255" s="9">
        <v>9</v>
      </c>
      <c r="H1255" s="9"/>
    </row>
    <row r="1256" spans="1:8" x14ac:dyDescent="0.3">
      <c r="A1256" s="1" t="s">
        <v>2673</v>
      </c>
      <c r="B1256" s="13" t="s">
        <v>4733</v>
      </c>
      <c r="C1256" s="12" t="s">
        <v>6799</v>
      </c>
      <c r="D1256" s="11">
        <v>991.65</v>
      </c>
      <c r="E1256" s="11">
        <v>54.77</v>
      </c>
      <c r="F1256" s="11">
        <v>1046.42</v>
      </c>
      <c r="G1256" s="9">
        <v>9</v>
      </c>
      <c r="H1256" s="9"/>
    </row>
    <row r="1257" spans="1:8" x14ac:dyDescent="0.3">
      <c r="A1257" s="1" t="s">
        <v>2674</v>
      </c>
      <c r="B1257" s="13" t="s">
        <v>4734</v>
      </c>
      <c r="C1257" s="12" t="s">
        <v>6799</v>
      </c>
      <c r="D1257" s="11">
        <v>999.59</v>
      </c>
      <c r="E1257" s="11">
        <v>54.77</v>
      </c>
      <c r="F1257" s="11">
        <v>1054.3599999999999</v>
      </c>
      <c r="G1257" s="9">
        <v>9</v>
      </c>
      <c r="H1257" s="9"/>
    </row>
    <row r="1258" spans="1:8" x14ac:dyDescent="0.3">
      <c r="A1258" s="1" t="s">
        <v>2675</v>
      </c>
      <c r="B1258" s="13" t="s">
        <v>4735</v>
      </c>
      <c r="C1258" s="12" t="s">
        <v>6799</v>
      </c>
      <c r="D1258" s="11">
        <v>1430.68</v>
      </c>
      <c r="E1258" s="11">
        <v>101.7</v>
      </c>
      <c r="F1258" s="11">
        <v>1532.38</v>
      </c>
      <c r="G1258" s="9">
        <v>9</v>
      </c>
      <c r="H1258" s="9"/>
    </row>
    <row r="1259" spans="1:8" x14ac:dyDescent="0.3">
      <c r="A1259" s="1" t="s">
        <v>2676</v>
      </c>
      <c r="B1259" s="13" t="s">
        <v>4736</v>
      </c>
      <c r="C1259" s="12" t="s">
        <v>6799</v>
      </c>
      <c r="D1259" s="11">
        <v>1458.08</v>
      </c>
      <c r="E1259" s="11">
        <v>101.7</v>
      </c>
      <c r="F1259" s="11">
        <v>1559.78</v>
      </c>
      <c r="G1259" s="9">
        <v>9</v>
      </c>
      <c r="H1259" s="9"/>
    </row>
    <row r="1260" spans="1:8" x14ac:dyDescent="0.3">
      <c r="A1260" s="1" t="s">
        <v>2677</v>
      </c>
      <c r="B1260" s="13" t="s">
        <v>4737</v>
      </c>
      <c r="C1260" s="12" t="s">
        <v>6799</v>
      </c>
      <c r="D1260" s="11">
        <v>1499.29</v>
      </c>
      <c r="E1260" s="11">
        <v>101.7</v>
      </c>
      <c r="F1260" s="11">
        <v>1600.99</v>
      </c>
      <c r="G1260" s="9">
        <v>9</v>
      </c>
      <c r="H1260" s="9"/>
    </row>
    <row r="1261" spans="1:8" x14ac:dyDescent="0.3">
      <c r="A1261" s="1" t="s">
        <v>2678</v>
      </c>
      <c r="B1261" s="13" t="s">
        <v>4738</v>
      </c>
      <c r="C1261" s="12" t="s">
        <v>6799</v>
      </c>
      <c r="D1261" s="11">
        <v>1762.57</v>
      </c>
      <c r="E1261" s="11">
        <v>133.02000000000001</v>
      </c>
      <c r="F1261" s="11">
        <v>1895.59</v>
      </c>
      <c r="G1261" s="9">
        <v>9</v>
      </c>
      <c r="H1261" s="9"/>
    </row>
    <row r="1262" spans="1:8" x14ac:dyDescent="0.3">
      <c r="A1262" s="1" t="s">
        <v>2679</v>
      </c>
      <c r="B1262" s="13" t="s">
        <v>4739</v>
      </c>
      <c r="C1262" s="12" t="s">
        <v>6799</v>
      </c>
      <c r="D1262" s="11">
        <v>1875.05</v>
      </c>
      <c r="E1262" s="11">
        <v>133.02000000000001</v>
      </c>
      <c r="F1262" s="11">
        <v>2008.07</v>
      </c>
      <c r="G1262" s="9">
        <v>9</v>
      </c>
      <c r="H1262" s="9"/>
    </row>
    <row r="1263" spans="1:8" x14ac:dyDescent="0.3">
      <c r="A1263" s="1" t="s">
        <v>2680</v>
      </c>
      <c r="B1263" s="13" t="s">
        <v>4740</v>
      </c>
      <c r="C1263" s="12" t="s">
        <v>6799</v>
      </c>
      <c r="D1263" s="11">
        <v>1185.8599999999999</v>
      </c>
      <c r="E1263" s="11">
        <v>54.77</v>
      </c>
      <c r="F1263" s="11">
        <v>1240.6300000000001</v>
      </c>
      <c r="G1263" s="9">
        <v>9</v>
      </c>
      <c r="H1263" s="9"/>
    </row>
    <row r="1264" spans="1:8" x14ac:dyDescent="0.3">
      <c r="A1264" s="1" t="s">
        <v>2681</v>
      </c>
      <c r="B1264" s="13" t="s">
        <v>4741</v>
      </c>
      <c r="C1264" s="12" t="s">
        <v>6799</v>
      </c>
      <c r="D1264" s="11">
        <v>1401.84</v>
      </c>
      <c r="E1264" s="11">
        <v>54.77</v>
      </c>
      <c r="F1264" s="11">
        <v>1456.61</v>
      </c>
      <c r="G1264" s="9">
        <v>9</v>
      </c>
      <c r="H1264" s="9"/>
    </row>
    <row r="1265" spans="1:8" x14ac:dyDescent="0.3">
      <c r="A1265" s="1" t="s">
        <v>2682</v>
      </c>
      <c r="B1265" s="13" t="s">
        <v>5783</v>
      </c>
      <c r="C1265" s="12" t="s">
        <v>6799</v>
      </c>
      <c r="D1265" s="11">
        <v>757.32</v>
      </c>
      <c r="E1265" s="11">
        <v>136.91999999999999</v>
      </c>
      <c r="F1265" s="11">
        <v>894.24</v>
      </c>
      <c r="G1265" s="9">
        <v>9</v>
      </c>
      <c r="H1265" s="9"/>
    </row>
    <row r="1266" spans="1:8" x14ac:dyDescent="0.3">
      <c r="A1266" s="1" t="s">
        <v>5027</v>
      </c>
      <c r="B1266" s="13" t="s">
        <v>6111</v>
      </c>
      <c r="C1266" s="12"/>
      <c r="D1266" s="11"/>
      <c r="E1266" s="11"/>
      <c r="F1266" s="11"/>
      <c r="G1266" s="9">
        <v>5</v>
      </c>
      <c r="H1266" s="9"/>
    </row>
    <row r="1267" spans="1:8" ht="28.8" x14ac:dyDescent="0.3">
      <c r="A1267" s="1" t="s">
        <v>2683</v>
      </c>
      <c r="B1267" s="13" t="s">
        <v>1266</v>
      </c>
      <c r="C1267" s="12" t="s">
        <v>6801</v>
      </c>
      <c r="D1267" s="11">
        <v>252.44</v>
      </c>
      <c r="E1267" s="11">
        <v>53.99</v>
      </c>
      <c r="F1267" s="11">
        <v>306.43</v>
      </c>
      <c r="G1267" s="9">
        <v>9</v>
      </c>
      <c r="H1267" s="9"/>
    </row>
    <row r="1268" spans="1:8" ht="28.8" x14ac:dyDescent="0.3">
      <c r="A1268" s="1" t="s">
        <v>2684</v>
      </c>
      <c r="B1268" s="13" t="s">
        <v>4742</v>
      </c>
      <c r="C1268" s="12" t="s">
        <v>6799</v>
      </c>
      <c r="D1268" s="11">
        <v>495.83</v>
      </c>
      <c r="E1268" s="11">
        <v>109.53</v>
      </c>
      <c r="F1268" s="11">
        <v>605.36</v>
      </c>
      <c r="G1268" s="9">
        <v>9</v>
      </c>
      <c r="H1268" s="9"/>
    </row>
    <row r="1269" spans="1:8" ht="28.8" x14ac:dyDescent="0.3">
      <c r="A1269" s="1" t="s">
        <v>2685</v>
      </c>
      <c r="B1269" s="13" t="s">
        <v>4743</v>
      </c>
      <c r="C1269" s="12" t="s">
        <v>6799</v>
      </c>
      <c r="D1269" s="11">
        <v>499.51</v>
      </c>
      <c r="E1269" s="11">
        <v>109.53</v>
      </c>
      <c r="F1269" s="11">
        <v>609.04</v>
      </c>
      <c r="G1269" s="9">
        <v>9</v>
      </c>
      <c r="H1269" s="9"/>
    </row>
    <row r="1270" spans="1:8" ht="28.8" x14ac:dyDescent="0.3">
      <c r="A1270" s="1" t="s">
        <v>2686</v>
      </c>
      <c r="B1270" s="13" t="s">
        <v>4744</v>
      </c>
      <c r="C1270" s="12" t="s">
        <v>6799</v>
      </c>
      <c r="D1270" s="11">
        <v>532.65</v>
      </c>
      <c r="E1270" s="11">
        <v>109.53</v>
      </c>
      <c r="F1270" s="11">
        <v>642.17999999999995</v>
      </c>
      <c r="G1270" s="9">
        <v>9</v>
      </c>
      <c r="H1270" s="9"/>
    </row>
    <row r="1271" spans="1:8" x14ac:dyDescent="0.3">
      <c r="A1271" s="1" t="s">
        <v>5028</v>
      </c>
      <c r="B1271" s="13" t="s">
        <v>6856</v>
      </c>
      <c r="C1271" s="12"/>
      <c r="D1271" s="11"/>
      <c r="E1271" s="11"/>
      <c r="F1271" s="11"/>
      <c r="G1271" s="9">
        <v>5</v>
      </c>
      <c r="H1271" s="9"/>
    </row>
    <row r="1272" spans="1:8" ht="28.8" x14ac:dyDescent="0.3">
      <c r="A1272" s="1" t="s">
        <v>5029</v>
      </c>
      <c r="B1272" s="13" t="s">
        <v>7444</v>
      </c>
      <c r="C1272" s="12" t="s">
        <v>6799</v>
      </c>
      <c r="D1272" s="11">
        <v>600.01</v>
      </c>
      <c r="E1272" s="11"/>
      <c r="F1272" s="11">
        <v>600.01</v>
      </c>
      <c r="G1272" s="9">
        <v>9</v>
      </c>
      <c r="H1272" s="9"/>
    </row>
    <row r="1273" spans="1:8" ht="28.8" x14ac:dyDescent="0.3">
      <c r="A1273" s="1" t="s">
        <v>5030</v>
      </c>
      <c r="B1273" s="13" t="s">
        <v>6857</v>
      </c>
      <c r="C1273" s="12"/>
      <c r="D1273" s="11"/>
      <c r="E1273" s="11"/>
      <c r="F1273" s="11"/>
      <c r="G1273" s="9">
        <v>5</v>
      </c>
      <c r="H1273" s="9"/>
    </row>
    <row r="1274" spans="1:8" ht="43.2" x14ac:dyDescent="0.3">
      <c r="A1274" s="1" t="s">
        <v>5031</v>
      </c>
      <c r="B1274" s="13" t="s">
        <v>7445</v>
      </c>
      <c r="C1274" s="12" t="s">
        <v>6799</v>
      </c>
      <c r="D1274" s="11">
        <v>600.01</v>
      </c>
      <c r="E1274" s="11"/>
      <c r="F1274" s="11">
        <v>600.01</v>
      </c>
      <c r="G1274" s="9">
        <v>9</v>
      </c>
      <c r="H1274" s="9"/>
    </row>
    <row r="1275" spans="1:8" ht="43.2" x14ac:dyDescent="0.3">
      <c r="A1275" s="1" t="s">
        <v>5032</v>
      </c>
      <c r="B1275" s="13" t="s">
        <v>7446</v>
      </c>
      <c r="C1275" s="12" t="s">
        <v>6799</v>
      </c>
      <c r="D1275" s="11">
        <v>616.87</v>
      </c>
      <c r="E1275" s="11"/>
      <c r="F1275" s="11">
        <v>616.87</v>
      </c>
      <c r="G1275" s="9">
        <v>9</v>
      </c>
      <c r="H1275" s="9"/>
    </row>
    <row r="1276" spans="1:8" ht="43.2" x14ac:dyDescent="0.3">
      <c r="A1276" s="1" t="s">
        <v>5033</v>
      </c>
      <c r="B1276" s="13" t="s">
        <v>7447</v>
      </c>
      <c r="C1276" s="12" t="s">
        <v>6799</v>
      </c>
      <c r="D1276" s="11">
        <v>600.01</v>
      </c>
      <c r="E1276" s="11"/>
      <c r="F1276" s="11">
        <v>600.01</v>
      </c>
      <c r="G1276" s="9">
        <v>9</v>
      </c>
      <c r="H1276" s="9"/>
    </row>
    <row r="1277" spans="1:8" ht="57.6" x14ac:dyDescent="0.3">
      <c r="A1277" s="1" t="s">
        <v>5034</v>
      </c>
      <c r="B1277" s="13" t="s">
        <v>7448</v>
      </c>
      <c r="C1277" s="12" t="s">
        <v>6799</v>
      </c>
      <c r="D1277" s="11">
        <v>745.36</v>
      </c>
      <c r="E1277" s="11"/>
      <c r="F1277" s="11">
        <v>745.36</v>
      </c>
      <c r="G1277" s="9">
        <v>9</v>
      </c>
      <c r="H1277" s="9"/>
    </row>
    <row r="1278" spans="1:8" ht="43.2" x14ac:dyDescent="0.3">
      <c r="A1278" s="1" t="s">
        <v>5035</v>
      </c>
      <c r="B1278" s="13" t="s">
        <v>7449</v>
      </c>
      <c r="C1278" s="12" t="s">
        <v>6799</v>
      </c>
      <c r="D1278" s="11">
        <v>781.15</v>
      </c>
      <c r="E1278" s="11"/>
      <c r="F1278" s="11">
        <v>781.15</v>
      </c>
      <c r="G1278" s="9">
        <v>9</v>
      </c>
      <c r="H1278" s="9"/>
    </row>
    <row r="1279" spans="1:8" ht="57.6" x14ac:dyDescent="0.3">
      <c r="A1279" s="1" t="s">
        <v>5036</v>
      </c>
      <c r="B1279" s="13" t="s">
        <v>7450</v>
      </c>
      <c r="C1279" s="12" t="s">
        <v>6799</v>
      </c>
      <c r="D1279" s="11">
        <v>873.14</v>
      </c>
      <c r="E1279" s="11"/>
      <c r="F1279" s="11">
        <v>873.14</v>
      </c>
      <c r="G1279" s="9">
        <v>9</v>
      </c>
      <c r="H1279" s="9"/>
    </row>
    <row r="1280" spans="1:8" x14ac:dyDescent="0.3">
      <c r="A1280" s="1" t="s">
        <v>5037</v>
      </c>
      <c r="B1280" s="13" t="s">
        <v>6858</v>
      </c>
      <c r="C1280" s="12"/>
      <c r="D1280" s="11"/>
      <c r="E1280" s="11"/>
      <c r="F1280" s="11"/>
      <c r="G1280" s="9">
        <v>5</v>
      </c>
      <c r="H1280" s="9"/>
    </row>
    <row r="1281" spans="1:8" x14ac:dyDescent="0.3">
      <c r="A1281" s="1" t="s">
        <v>2687</v>
      </c>
      <c r="B1281" s="13" t="s">
        <v>1265</v>
      </c>
      <c r="C1281" s="12" t="s">
        <v>6799</v>
      </c>
      <c r="D1281" s="11"/>
      <c r="E1281" s="11">
        <v>50.85</v>
      </c>
      <c r="F1281" s="11">
        <v>50.85</v>
      </c>
      <c r="G1281" s="9">
        <v>9</v>
      </c>
      <c r="H1281" s="9"/>
    </row>
    <row r="1282" spans="1:8" x14ac:dyDescent="0.3">
      <c r="A1282" s="1" t="s">
        <v>2688</v>
      </c>
      <c r="B1282" s="13" t="s">
        <v>1264</v>
      </c>
      <c r="C1282" s="12" t="s">
        <v>6799</v>
      </c>
      <c r="D1282" s="11"/>
      <c r="E1282" s="11">
        <v>62.59</v>
      </c>
      <c r="F1282" s="11">
        <v>62.59</v>
      </c>
      <c r="G1282" s="9">
        <v>9</v>
      </c>
      <c r="H1282" s="9"/>
    </row>
    <row r="1283" spans="1:8" x14ac:dyDescent="0.3">
      <c r="A1283" s="1" t="s">
        <v>2689</v>
      </c>
      <c r="B1283" s="13" t="s">
        <v>1263</v>
      </c>
      <c r="C1283" s="12" t="s">
        <v>6804</v>
      </c>
      <c r="D1283" s="11"/>
      <c r="E1283" s="11">
        <v>1.95</v>
      </c>
      <c r="F1283" s="11">
        <v>1.95</v>
      </c>
      <c r="G1283" s="9">
        <v>9</v>
      </c>
      <c r="H1283" s="9"/>
    </row>
    <row r="1284" spans="1:8" x14ac:dyDescent="0.3">
      <c r="A1284" s="1" t="s">
        <v>2690</v>
      </c>
      <c r="B1284" s="13" t="s">
        <v>1262</v>
      </c>
      <c r="C1284" s="12" t="s">
        <v>6804</v>
      </c>
      <c r="D1284" s="11">
        <v>41.77</v>
      </c>
      <c r="E1284" s="11">
        <v>11.73</v>
      </c>
      <c r="F1284" s="11">
        <v>53.5</v>
      </c>
      <c r="G1284" s="9">
        <v>9</v>
      </c>
      <c r="H1284" s="9"/>
    </row>
    <row r="1285" spans="1:8" x14ac:dyDescent="0.3">
      <c r="A1285" s="1" t="s">
        <v>2691</v>
      </c>
      <c r="B1285" s="13" t="s">
        <v>1261</v>
      </c>
      <c r="C1285" s="12" t="s">
        <v>6801</v>
      </c>
      <c r="D1285" s="11">
        <v>1517.15</v>
      </c>
      <c r="E1285" s="11">
        <v>156.47999999999999</v>
      </c>
      <c r="F1285" s="11">
        <v>1673.63</v>
      </c>
      <c r="G1285" s="9">
        <v>9</v>
      </c>
      <c r="H1285" s="9"/>
    </row>
    <row r="1286" spans="1:8" x14ac:dyDescent="0.3">
      <c r="A1286" s="1" t="s">
        <v>2692</v>
      </c>
      <c r="B1286" s="13" t="s">
        <v>1260</v>
      </c>
      <c r="C1286" s="12" t="s">
        <v>6804</v>
      </c>
      <c r="D1286" s="11">
        <v>6.69</v>
      </c>
      <c r="E1286" s="11">
        <v>1.95</v>
      </c>
      <c r="F1286" s="11">
        <v>8.64</v>
      </c>
      <c r="G1286" s="9">
        <v>9</v>
      </c>
      <c r="H1286" s="9"/>
    </row>
    <row r="1287" spans="1:8" x14ac:dyDescent="0.3">
      <c r="A1287" s="1" t="s">
        <v>2693</v>
      </c>
      <c r="B1287" s="13" t="s">
        <v>1259</v>
      </c>
      <c r="C1287" s="12" t="s">
        <v>6799</v>
      </c>
      <c r="D1287" s="11">
        <v>270.5</v>
      </c>
      <c r="E1287" s="11"/>
      <c r="F1287" s="11">
        <v>270.5</v>
      </c>
      <c r="G1287" s="9">
        <v>9</v>
      </c>
      <c r="H1287" s="9"/>
    </row>
    <row r="1288" spans="1:8" x14ac:dyDescent="0.3">
      <c r="A1288" s="1" t="s">
        <v>2694</v>
      </c>
      <c r="B1288" s="13" t="s">
        <v>1258</v>
      </c>
      <c r="C1288" s="12" t="s">
        <v>6801</v>
      </c>
      <c r="D1288" s="11">
        <v>1066.74</v>
      </c>
      <c r="E1288" s="11">
        <v>19.559999999999999</v>
      </c>
      <c r="F1288" s="11">
        <v>1086.3</v>
      </c>
      <c r="G1288" s="9">
        <v>9</v>
      </c>
      <c r="H1288" s="9"/>
    </row>
    <row r="1289" spans="1:8" x14ac:dyDescent="0.3">
      <c r="A1289" s="1" t="s">
        <v>2695</v>
      </c>
      <c r="B1289" s="13" t="s">
        <v>1257</v>
      </c>
      <c r="C1289" s="12" t="s">
        <v>6801</v>
      </c>
      <c r="D1289" s="11">
        <v>123.78</v>
      </c>
      <c r="E1289" s="11">
        <v>19.559999999999999</v>
      </c>
      <c r="F1289" s="11">
        <v>143.34</v>
      </c>
      <c r="G1289" s="9">
        <v>9</v>
      </c>
      <c r="H1289" s="9"/>
    </row>
    <row r="1290" spans="1:8" x14ac:dyDescent="0.3">
      <c r="A1290" s="1" t="s">
        <v>2696</v>
      </c>
      <c r="B1290" s="13" t="s">
        <v>1256</v>
      </c>
      <c r="C1290" s="12" t="s">
        <v>6801</v>
      </c>
      <c r="D1290" s="11">
        <v>442.44</v>
      </c>
      <c r="E1290" s="11">
        <v>19.559999999999999</v>
      </c>
      <c r="F1290" s="11">
        <v>462</v>
      </c>
      <c r="G1290" s="9">
        <v>9</v>
      </c>
      <c r="H1290" s="9"/>
    </row>
    <row r="1291" spans="1:8" x14ac:dyDescent="0.3">
      <c r="A1291" s="1" t="s">
        <v>2697</v>
      </c>
      <c r="B1291" s="13" t="s">
        <v>6381</v>
      </c>
      <c r="C1291" s="12" t="s">
        <v>6799</v>
      </c>
      <c r="D1291" s="11">
        <v>215.82</v>
      </c>
      <c r="E1291" s="11">
        <v>58.68</v>
      </c>
      <c r="F1291" s="11">
        <v>274.5</v>
      </c>
      <c r="G1291" s="9">
        <v>9</v>
      </c>
      <c r="H1291" s="9"/>
    </row>
    <row r="1292" spans="1:8" x14ac:dyDescent="0.3">
      <c r="A1292" s="1" t="s">
        <v>2698</v>
      </c>
      <c r="B1292" s="13" t="s">
        <v>6382</v>
      </c>
      <c r="C1292" s="12" t="s">
        <v>6799</v>
      </c>
      <c r="D1292" s="11">
        <v>220.51</v>
      </c>
      <c r="E1292" s="11">
        <v>58.68</v>
      </c>
      <c r="F1292" s="11">
        <v>279.19</v>
      </c>
      <c r="G1292" s="9">
        <v>9</v>
      </c>
      <c r="H1292" s="9"/>
    </row>
    <row r="1293" spans="1:8" x14ac:dyDescent="0.3">
      <c r="A1293" s="1" t="s">
        <v>2699</v>
      </c>
      <c r="B1293" s="13" t="s">
        <v>6383</v>
      </c>
      <c r="C1293" s="12" t="s">
        <v>6799</v>
      </c>
      <c r="D1293" s="11">
        <v>223.76</v>
      </c>
      <c r="E1293" s="11">
        <v>58.68</v>
      </c>
      <c r="F1293" s="11">
        <v>282.44</v>
      </c>
      <c r="G1293" s="9">
        <v>9</v>
      </c>
      <c r="H1293" s="9"/>
    </row>
    <row r="1294" spans="1:8" x14ac:dyDescent="0.3">
      <c r="A1294" s="1" t="s">
        <v>2700</v>
      </c>
      <c r="B1294" s="13" t="s">
        <v>6384</v>
      </c>
      <c r="C1294" s="12" t="s">
        <v>6799</v>
      </c>
      <c r="D1294" s="11">
        <v>240.82</v>
      </c>
      <c r="E1294" s="11">
        <v>58.68</v>
      </c>
      <c r="F1294" s="11">
        <v>299.5</v>
      </c>
      <c r="G1294" s="9">
        <v>9</v>
      </c>
      <c r="H1294" s="9"/>
    </row>
    <row r="1295" spans="1:8" ht="28.8" x14ac:dyDescent="0.3">
      <c r="A1295" s="1" t="s">
        <v>2701</v>
      </c>
      <c r="B1295" s="13" t="s">
        <v>6385</v>
      </c>
      <c r="C1295" s="12" t="s">
        <v>6799</v>
      </c>
      <c r="D1295" s="11">
        <v>983.86</v>
      </c>
      <c r="E1295" s="11">
        <v>58.68</v>
      </c>
      <c r="F1295" s="11">
        <v>1042.54</v>
      </c>
      <c r="G1295" s="9">
        <v>9</v>
      </c>
      <c r="H1295" s="9"/>
    </row>
    <row r="1296" spans="1:8" ht="28.8" x14ac:dyDescent="0.3">
      <c r="A1296" s="1" t="s">
        <v>2702</v>
      </c>
      <c r="B1296" s="13" t="s">
        <v>6386</v>
      </c>
      <c r="C1296" s="12" t="s">
        <v>6799</v>
      </c>
      <c r="D1296" s="11">
        <v>1102.02</v>
      </c>
      <c r="E1296" s="11">
        <v>58.68</v>
      </c>
      <c r="F1296" s="11">
        <v>1160.7</v>
      </c>
      <c r="G1296" s="9">
        <v>9</v>
      </c>
      <c r="H1296" s="9"/>
    </row>
    <row r="1297" spans="1:8" ht="28.8" x14ac:dyDescent="0.3">
      <c r="A1297" s="1" t="s">
        <v>2703</v>
      </c>
      <c r="B1297" s="13" t="s">
        <v>6387</v>
      </c>
      <c r="C1297" s="12" t="s">
        <v>6799</v>
      </c>
      <c r="D1297" s="11">
        <v>1087.06</v>
      </c>
      <c r="E1297" s="11">
        <v>58.68</v>
      </c>
      <c r="F1297" s="11">
        <v>1145.74</v>
      </c>
      <c r="G1297" s="9">
        <v>9</v>
      </c>
      <c r="H1297" s="9"/>
    </row>
    <row r="1298" spans="1:8" x14ac:dyDescent="0.3">
      <c r="A1298" s="1" t="s">
        <v>2704</v>
      </c>
      <c r="B1298" s="13" t="s">
        <v>1255</v>
      </c>
      <c r="C1298" s="12" t="s">
        <v>6801</v>
      </c>
      <c r="D1298" s="11">
        <v>1186.94</v>
      </c>
      <c r="E1298" s="11">
        <v>58.68</v>
      </c>
      <c r="F1298" s="11">
        <v>1245.6199999999999</v>
      </c>
      <c r="G1298" s="9">
        <v>9</v>
      </c>
      <c r="H1298" s="9"/>
    </row>
    <row r="1299" spans="1:8" x14ac:dyDescent="0.3">
      <c r="A1299" s="1" t="s">
        <v>5038</v>
      </c>
      <c r="B1299" s="13" t="s">
        <v>6112</v>
      </c>
      <c r="C1299" s="12"/>
      <c r="D1299" s="11"/>
      <c r="E1299" s="11"/>
      <c r="F1299" s="11"/>
      <c r="G1299" s="9">
        <v>2</v>
      </c>
      <c r="H1299" s="9"/>
    </row>
    <row r="1300" spans="1:8" x14ac:dyDescent="0.3">
      <c r="A1300" s="1" t="s">
        <v>5039</v>
      </c>
      <c r="B1300" s="13" t="s">
        <v>6113</v>
      </c>
      <c r="C1300" s="12"/>
      <c r="D1300" s="11"/>
      <c r="E1300" s="11"/>
      <c r="F1300" s="11"/>
      <c r="G1300" s="9">
        <v>5</v>
      </c>
      <c r="H1300" s="9"/>
    </row>
    <row r="1301" spans="1:8" x14ac:dyDescent="0.3">
      <c r="A1301" s="1" t="s">
        <v>2705</v>
      </c>
      <c r="B1301" s="13" t="s">
        <v>1254</v>
      </c>
      <c r="C1301" s="12" t="s">
        <v>6801</v>
      </c>
      <c r="D1301" s="11">
        <v>445.05</v>
      </c>
      <c r="E1301" s="11">
        <v>24.83</v>
      </c>
      <c r="F1301" s="11">
        <v>469.88</v>
      </c>
      <c r="G1301" s="9">
        <v>9</v>
      </c>
      <c r="H1301" s="9"/>
    </row>
    <row r="1302" spans="1:8" x14ac:dyDescent="0.3">
      <c r="A1302" s="1" t="s">
        <v>2706</v>
      </c>
      <c r="B1302" s="13" t="s">
        <v>1253</v>
      </c>
      <c r="C1302" s="12" t="s">
        <v>6801</v>
      </c>
      <c r="D1302" s="11">
        <v>1211.75</v>
      </c>
      <c r="E1302" s="11">
        <v>24.83</v>
      </c>
      <c r="F1302" s="11">
        <v>1236.58</v>
      </c>
      <c r="G1302" s="9">
        <v>9</v>
      </c>
      <c r="H1302" s="9"/>
    </row>
    <row r="1303" spans="1:8" x14ac:dyDescent="0.3">
      <c r="A1303" s="1" t="s">
        <v>2707</v>
      </c>
      <c r="B1303" s="13" t="s">
        <v>1252</v>
      </c>
      <c r="C1303" s="12" t="s">
        <v>6801</v>
      </c>
      <c r="D1303" s="11">
        <v>834.89</v>
      </c>
      <c r="E1303" s="11">
        <v>24.83</v>
      </c>
      <c r="F1303" s="11">
        <v>859.72</v>
      </c>
      <c r="G1303" s="9">
        <v>9</v>
      </c>
      <c r="H1303" s="9"/>
    </row>
    <row r="1304" spans="1:8" x14ac:dyDescent="0.3">
      <c r="A1304" s="1" t="s">
        <v>2708</v>
      </c>
      <c r="B1304" s="13" t="s">
        <v>1251</v>
      </c>
      <c r="C1304" s="12" t="s">
        <v>6801</v>
      </c>
      <c r="D1304" s="11">
        <v>811.52</v>
      </c>
      <c r="E1304" s="11">
        <v>24.83</v>
      </c>
      <c r="F1304" s="11">
        <v>836.35</v>
      </c>
      <c r="G1304" s="9">
        <v>9</v>
      </c>
      <c r="H1304" s="9"/>
    </row>
    <row r="1305" spans="1:8" x14ac:dyDescent="0.3">
      <c r="A1305" s="1" t="s">
        <v>2709</v>
      </c>
      <c r="B1305" s="13" t="s">
        <v>1250</v>
      </c>
      <c r="C1305" s="12" t="s">
        <v>6801</v>
      </c>
      <c r="D1305" s="11">
        <v>502.44</v>
      </c>
      <c r="E1305" s="11">
        <v>24.83</v>
      </c>
      <c r="F1305" s="11">
        <v>527.27</v>
      </c>
      <c r="G1305" s="9">
        <v>9</v>
      </c>
      <c r="H1305" s="9"/>
    </row>
    <row r="1306" spans="1:8" x14ac:dyDescent="0.3">
      <c r="A1306" s="1" t="s">
        <v>2710</v>
      </c>
      <c r="B1306" s="13" t="s">
        <v>1249</v>
      </c>
      <c r="C1306" s="12" t="s">
        <v>6801</v>
      </c>
      <c r="D1306" s="11">
        <v>886.53</v>
      </c>
      <c r="E1306" s="11">
        <v>24.83</v>
      </c>
      <c r="F1306" s="11">
        <v>911.36</v>
      </c>
      <c r="G1306" s="9">
        <v>9</v>
      </c>
      <c r="H1306" s="9"/>
    </row>
    <row r="1307" spans="1:8" ht="28.8" x14ac:dyDescent="0.3">
      <c r="A1307" s="1" t="s">
        <v>2711</v>
      </c>
      <c r="B1307" s="13" t="s">
        <v>7451</v>
      </c>
      <c r="C1307" s="12" t="s">
        <v>6801</v>
      </c>
      <c r="D1307" s="11">
        <v>271.89999999999998</v>
      </c>
      <c r="E1307" s="11"/>
      <c r="F1307" s="11">
        <v>271.89999999999998</v>
      </c>
      <c r="G1307" s="9">
        <v>9</v>
      </c>
      <c r="H1307" s="9"/>
    </row>
    <row r="1308" spans="1:8" ht="43.2" x14ac:dyDescent="0.3">
      <c r="A1308" s="1" t="s">
        <v>2712</v>
      </c>
      <c r="B1308" s="13" t="s">
        <v>7452</v>
      </c>
      <c r="C1308" s="12" t="s">
        <v>6801</v>
      </c>
      <c r="D1308" s="11">
        <v>829.33</v>
      </c>
      <c r="E1308" s="11">
        <v>23.9</v>
      </c>
      <c r="F1308" s="11">
        <v>853.23</v>
      </c>
      <c r="G1308" s="9">
        <v>9</v>
      </c>
      <c r="H1308" s="9"/>
    </row>
    <row r="1309" spans="1:8" ht="43.2" x14ac:dyDescent="0.3">
      <c r="A1309" s="1" t="s">
        <v>2713</v>
      </c>
      <c r="B1309" s="13" t="s">
        <v>7453</v>
      </c>
      <c r="C1309" s="12" t="s">
        <v>6801</v>
      </c>
      <c r="D1309" s="11">
        <v>740.56</v>
      </c>
      <c r="E1309" s="11">
        <v>23.9</v>
      </c>
      <c r="F1309" s="11">
        <v>764.46</v>
      </c>
      <c r="G1309" s="9">
        <v>9</v>
      </c>
      <c r="H1309" s="9"/>
    </row>
    <row r="1310" spans="1:8" ht="28.8" x14ac:dyDescent="0.3">
      <c r="A1310" s="1" t="s">
        <v>2714</v>
      </c>
      <c r="B1310" s="13" t="s">
        <v>1248</v>
      </c>
      <c r="C1310" s="12" t="s">
        <v>6801</v>
      </c>
      <c r="D1310" s="11">
        <v>1780.83</v>
      </c>
      <c r="E1310" s="11">
        <v>63.26</v>
      </c>
      <c r="F1310" s="11">
        <v>1844.09</v>
      </c>
      <c r="G1310" s="9">
        <v>9</v>
      </c>
      <c r="H1310" s="9"/>
    </row>
    <row r="1311" spans="1:8" x14ac:dyDescent="0.3">
      <c r="A1311" s="1" t="s">
        <v>2715</v>
      </c>
      <c r="B1311" s="13" t="s">
        <v>1247</v>
      </c>
      <c r="C1311" s="12" t="s">
        <v>6801</v>
      </c>
      <c r="D1311" s="11">
        <v>1117.25</v>
      </c>
      <c r="E1311" s="11">
        <v>74.400000000000006</v>
      </c>
      <c r="F1311" s="11">
        <v>1191.6500000000001</v>
      </c>
      <c r="G1311" s="9">
        <v>9</v>
      </c>
      <c r="H1311" s="9"/>
    </row>
    <row r="1312" spans="1:8" x14ac:dyDescent="0.3">
      <c r="A1312" s="1" t="s">
        <v>5040</v>
      </c>
      <c r="B1312" s="13" t="s">
        <v>6859</v>
      </c>
      <c r="C1312" s="12"/>
      <c r="D1312" s="11"/>
      <c r="E1312" s="11"/>
      <c r="F1312" s="11"/>
      <c r="G1312" s="9">
        <v>5</v>
      </c>
      <c r="H1312" s="9"/>
    </row>
    <row r="1313" spans="1:8" x14ac:dyDescent="0.3">
      <c r="A1313" s="1" t="s">
        <v>2716</v>
      </c>
      <c r="B1313" s="13" t="s">
        <v>1246</v>
      </c>
      <c r="C1313" s="12" t="s">
        <v>6801</v>
      </c>
      <c r="D1313" s="11">
        <v>970.89</v>
      </c>
      <c r="E1313" s="11">
        <v>74.400000000000006</v>
      </c>
      <c r="F1313" s="11">
        <v>1045.29</v>
      </c>
      <c r="G1313" s="9">
        <v>9</v>
      </c>
      <c r="H1313" s="9"/>
    </row>
    <row r="1314" spans="1:8" x14ac:dyDescent="0.3">
      <c r="A1314" s="1" t="s">
        <v>2717</v>
      </c>
      <c r="B1314" s="13" t="s">
        <v>1245</v>
      </c>
      <c r="C1314" s="12" t="s">
        <v>6801</v>
      </c>
      <c r="D1314" s="11">
        <v>813.04</v>
      </c>
      <c r="E1314" s="11">
        <v>74.400000000000006</v>
      </c>
      <c r="F1314" s="11">
        <v>887.44</v>
      </c>
      <c r="G1314" s="9">
        <v>9</v>
      </c>
      <c r="H1314" s="9"/>
    </row>
    <row r="1315" spans="1:8" ht="28.8" x14ac:dyDescent="0.3">
      <c r="A1315" s="1" t="s">
        <v>2718</v>
      </c>
      <c r="B1315" s="13" t="s">
        <v>1244</v>
      </c>
      <c r="C1315" s="12" t="s">
        <v>6799</v>
      </c>
      <c r="D1315" s="11">
        <v>1498.19</v>
      </c>
      <c r="E1315" s="11">
        <v>131.16</v>
      </c>
      <c r="F1315" s="11">
        <v>1629.35</v>
      </c>
      <c r="G1315" s="9">
        <v>9</v>
      </c>
      <c r="H1315" s="9"/>
    </row>
    <row r="1316" spans="1:8" ht="28.8" x14ac:dyDescent="0.3">
      <c r="A1316" s="1" t="s">
        <v>4745</v>
      </c>
      <c r="B1316" s="13" t="s">
        <v>1237</v>
      </c>
      <c r="C1316" s="12" t="s">
        <v>6799</v>
      </c>
      <c r="D1316" s="11">
        <v>1120.8499999999999</v>
      </c>
      <c r="E1316" s="11">
        <v>131.16</v>
      </c>
      <c r="F1316" s="11">
        <v>1252.01</v>
      </c>
      <c r="G1316" s="9">
        <v>9</v>
      </c>
      <c r="H1316" s="9"/>
    </row>
    <row r="1317" spans="1:8" ht="28.8" x14ac:dyDescent="0.3">
      <c r="A1317" s="1" t="s">
        <v>4746</v>
      </c>
      <c r="B1317" s="13" t="s">
        <v>1226</v>
      </c>
      <c r="C1317" s="12" t="s">
        <v>6801</v>
      </c>
      <c r="D1317" s="11">
        <v>1042.23</v>
      </c>
      <c r="E1317" s="11">
        <v>74.400000000000006</v>
      </c>
      <c r="F1317" s="11">
        <v>1116.6300000000001</v>
      </c>
      <c r="G1317" s="9">
        <v>9</v>
      </c>
      <c r="H1317" s="9"/>
    </row>
    <row r="1318" spans="1:8" ht="28.8" x14ac:dyDescent="0.3">
      <c r="A1318" s="1" t="s">
        <v>4747</v>
      </c>
      <c r="B1318" s="13" t="s">
        <v>1224</v>
      </c>
      <c r="C1318" s="12" t="s">
        <v>6799</v>
      </c>
      <c r="D1318" s="11">
        <v>2205.8000000000002</v>
      </c>
      <c r="E1318" s="11">
        <v>131.16</v>
      </c>
      <c r="F1318" s="11">
        <v>2336.96</v>
      </c>
      <c r="G1318" s="9">
        <v>9</v>
      </c>
      <c r="H1318" s="9"/>
    </row>
    <row r="1319" spans="1:8" ht="28.8" x14ac:dyDescent="0.3">
      <c r="A1319" s="1" t="s">
        <v>4748</v>
      </c>
      <c r="B1319" s="13" t="s">
        <v>4749</v>
      </c>
      <c r="C1319" s="12" t="s">
        <v>6799</v>
      </c>
      <c r="D1319" s="11">
        <v>2275.25</v>
      </c>
      <c r="E1319" s="11">
        <v>131.16</v>
      </c>
      <c r="F1319" s="11">
        <v>2406.41</v>
      </c>
      <c r="G1319" s="9">
        <v>9</v>
      </c>
      <c r="H1319" s="9"/>
    </row>
    <row r="1320" spans="1:8" x14ac:dyDescent="0.3">
      <c r="A1320" s="1" t="s">
        <v>2719</v>
      </c>
      <c r="B1320" s="13" t="s">
        <v>1243</v>
      </c>
      <c r="C1320" s="12" t="s">
        <v>6801</v>
      </c>
      <c r="D1320" s="11">
        <v>881.05</v>
      </c>
      <c r="E1320" s="11">
        <v>74.400000000000006</v>
      </c>
      <c r="F1320" s="11">
        <v>955.45</v>
      </c>
      <c r="G1320" s="9">
        <v>9</v>
      </c>
      <c r="H1320" s="9"/>
    </row>
    <row r="1321" spans="1:8" x14ac:dyDescent="0.3">
      <c r="A1321" s="1" t="s">
        <v>2720</v>
      </c>
      <c r="B1321" s="13" t="s">
        <v>1242</v>
      </c>
      <c r="C1321" s="12" t="s">
        <v>6801</v>
      </c>
      <c r="D1321" s="11">
        <v>426.7</v>
      </c>
      <c r="E1321" s="11">
        <v>74.400000000000006</v>
      </c>
      <c r="F1321" s="11">
        <v>501.1</v>
      </c>
      <c r="G1321" s="9">
        <v>9</v>
      </c>
      <c r="H1321" s="9"/>
    </row>
    <row r="1322" spans="1:8" x14ac:dyDescent="0.3">
      <c r="A1322" s="1" t="s">
        <v>2721</v>
      </c>
      <c r="B1322" s="13" t="s">
        <v>15295</v>
      </c>
      <c r="C1322" s="12" t="s">
        <v>6801</v>
      </c>
      <c r="D1322" s="11">
        <v>1497.74</v>
      </c>
      <c r="E1322" s="11">
        <v>74.400000000000006</v>
      </c>
      <c r="F1322" s="11">
        <v>1572.14</v>
      </c>
      <c r="G1322" s="9">
        <v>9</v>
      </c>
      <c r="H1322" s="9"/>
    </row>
    <row r="1323" spans="1:8" ht="28.8" x14ac:dyDescent="0.3">
      <c r="A1323" s="1" t="s">
        <v>2722</v>
      </c>
      <c r="B1323" s="13" t="s">
        <v>1241</v>
      </c>
      <c r="C1323" s="12" t="s">
        <v>6801</v>
      </c>
      <c r="D1323" s="11">
        <v>880</v>
      </c>
      <c r="E1323" s="11">
        <v>56.76</v>
      </c>
      <c r="F1323" s="11">
        <v>936.76</v>
      </c>
      <c r="G1323" s="9">
        <v>9</v>
      </c>
      <c r="H1323" s="9"/>
    </row>
    <row r="1324" spans="1:8" ht="28.8" x14ac:dyDescent="0.3">
      <c r="A1324" s="1" t="s">
        <v>2723</v>
      </c>
      <c r="B1324" s="13" t="s">
        <v>1240</v>
      </c>
      <c r="C1324" s="12" t="s">
        <v>6801</v>
      </c>
      <c r="D1324" s="11">
        <v>822.69</v>
      </c>
      <c r="E1324" s="11">
        <v>74.400000000000006</v>
      </c>
      <c r="F1324" s="11">
        <v>897.09</v>
      </c>
      <c r="G1324" s="9">
        <v>9</v>
      </c>
      <c r="H1324" s="9"/>
    </row>
    <row r="1325" spans="1:8" ht="28.8" x14ac:dyDescent="0.3">
      <c r="A1325" s="1" t="s">
        <v>2724</v>
      </c>
      <c r="B1325" s="13" t="s">
        <v>1239</v>
      </c>
      <c r="C1325" s="12" t="s">
        <v>6801</v>
      </c>
      <c r="D1325" s="11">
        <v>633.80999999999995</v>
      </c>
      <c r="E1325" s="11">
        <v>74.400000000000006</v>
      </c>
      <c r="F1325" s="11">
        <v>708.21</v>
      </c>
      <c r="G1325" s="9">
        <v>9</v>
      </c>
      <c r="H1325" s="9"/>
    </row>
    <row r="1326" spans="1:8" x14ac:dyDescent="0.3">
      <c r="A1326" s="1" t="s">
        <v>2725</v>
      </c>
      <c r="B1326" s="13" t="s">
        <v>1238</v>
      </c>
      <c r="C1326" s="12" t="s">
        <v>6801</v>
      </c>
      <c r="D1326" s="11">
        <v>1217.8800000000001</v>
      </c>
      <c r="E1326" s="11">
        <v>74.400000000000006</v>
      </c>
      <c r="F1326" s="11">
        <v>1292.28</v>
      </c>
      <c r="G1326" s="9">
        <v>9</v>
      </c>
      <c r="H1326" s="9"/>
    </row>
    <row r="1327" spans="1:8" x14ac:dyDescent="0.3">
      <c r="A1327" s="1" t="s">
        <v>2726</v>
      </c>
      <c r="B1327" s="13" t="s">
        <v>1236</v>
      </c>
      <c r="C1327" s="12" t="s">
        <v>6801</v>
      </c>
      <c r="D1327" s="11">
        <v>1801.61</v>
      </c>
      <c r="E1327" s="11">
        <v>74.400000000000006</v>
      </c>
      <c r="F1327" s="11">
        <v>1876.01</v>
      </c>
      <c r="G1327" s="9">
        <v>9</v>
      </c>
      <c r="H1327" s="9"/>
    </row>
    <row r="1328" spans="1:8" ht="28.8" x14ac:dyDescent="0.3">
      <c r="A1328" s="1" t="s">
        <v>2727</v>
      </c>
      <c r="B1328" s="13" t="s">
        <v>7454</v>
      </c>
      <c r="C1328" s="12" t="s">
        <v>6801</v>
      </c>
      <c r="D1328" s="11">
        <v>1401.99</v>
      </c>
      <c r="E1328" s="11">
        <v>74.400000000000006</v>
      </c>
      <c r="F1328" s="11">
        <v>1476.39</v>
      </c>
      <c r="G1328" s="9">
        <v>9</v>
      </c>
      <c r="H1328" s="9"/>
    </row>
    <row r="1329" spans="1:8" x14ac:dyDescent="0.3">
      <c r="A1329" s="1" t="s">
        <v>2728</v>
      </c>
      <c r="B1329" s="13" t="s">
        <v>1235</v>
      </c>
      <c r="C1329" s="12" t="s">
        <v>6801</v>
      </c>
      <c r="D1329" s="11">
        <v>932.47</v>
      </c>
      <c r="E1329" s="11">
        <v>49.44</v>
      </c>
      <c r="F1329" s="11">
        <v>981.91</v>
      </c>
      <c r="G1329" s="9">
        <v>9</v>
      </c>
      <c r="H1329" s="9"/>
    </row>
    <row r="1330" spans="1:8" x14ac:dyDescent="0.3">
      <c r="A1330" s="1" t="s">
        <v>2729</v>
      </c>
      <c r="B1330" s="16" t="s">
        <v>1234</v>
      </c>
      <c r="C1330" s="12" t="s">
        <v>6801</v>
      </c>
      <c r="D1330" s="11">
        <v>964.47</v>
      </c>
      <c r="E1330" s="11">
        <v>56.76</v>
      </c>
      <c r="F1330" s="11">
        <v>1021.23</v>
      </c>
      <c r="G1330" s="9">
        <v>9</v>
      </c>
      <c r="H1330" s="9"/>
    </row>
    <row r="1331" spans="1:8" ht="28.8" x14ac:dyDescent="0.3">
      <c r="A1331" s="1" t="s">
        <v>2730</v>
      </c>
      <c r="B1331" s="13" t="s">
        <v>1233</v>
      </c>
      <c r="C1331" s="12" t="s">
        <v>6801</v>
      </c>
      <c r="D1331" s="11">
        <v>1965.36</v>
      </c>
      <c r="E1331" s="11">
        <v>49.44</v>
      </c>
      <c r="F1331" s="11">
        <v>2014.8</v>
      </c>
      <c r="G1331" s="9">
        <v>9</v>
      </c>
      <c r="H1331" s="9"/>
    </row>
    <row r="1332" spans="1:8" ht="28.8" x14ac:dyDescent="0.3">
      <c r="A1332" s="1" t="s">
        <v>2731</v>
      </c>
      <c r="B1332" s="13" t="s">
        <v>1232</v>
      </c>
      <c r="C1332" s="12" t="s">
        <v>6801</v>
      </c>
      <c r="D1332" s="11">
        <v>1375.28</v>
      </c>
      <c r="E1332" s="11">
        <v>49.44</v>
      </c>
      <c r="F1332" s="11">
        <v>1424.72</v>
      </c>
      <c r="G1332" s="9">
        <v>9</v>
      </c>
      <c r="H1332" s="9"/>
    </row>
    <row r="1333" spans="1:8" x14ac:dyDescent="0.3">
      <c r="A1333" s="1" t="s">
        <v>2732</v>
      </c>
      <c r="B1333" s="13" t="s">
        <v>1231</v>
      </c>
      <c r="C1333" s="12" t="s">
        <v>6801</v>
      </c>
      <c r="D1333" s="11">
        <v>1527.73</v>
      </c>
      <c r="E1333" s="11">
        <v>24.83</v>
      </c>
      <c r="F1333" s="11">
        <v>1552.56</v>
      </c>
      <c r="G1333" s="9">
        <v>9</v>
      </c>
      <c r="H1333" s="9"/>
    </row>
    <row r="1334" spans="1:8" x14ac:dyDescent="0.3">
      <c r="A1334" s="1" t="s">
        <v>2733</v>
      </c>
      <c r="B1334" s="13" t="s">
        <v>1230</v>
      </c>
      <c r="C1334" s="12" t="s">
        <v>6801</v>
      </c>
      <c r="D1334" s="11">
        <v>367.58</v>
      </c>
      <c r="E1334" s="11">
        <v>39.119999999999997</v>
      </c>
      <c r="F1334" s="11">
        <v>406.7</v>
      </c>
      <c r="G1334" s="9">
        <v>9</v>
      </c>
      <c r="H1334" s="9"/>
    </row>
    <row r="1335" spans="1:8" ht="28.8" x14ac:dyDescent="0.3">
      <c r="A1335" s="1" t="s">
        <v>2734</v>
      </c>
      <c r="B1335" s="13" t="s">
        <v>7455</v>
      </c>
      <c r="C1335" s="12" t="s">
        <v>6801</v>
      </c>
      <c r="D1335" s="11">
        <v>805.33</v>
      </c>
      <c r="E1335" s="11">
        <v>74.400000000000006</v>
      </c>
      <c r="F1335" s="11">
        <v>879.73</v>
      </c>
      <c r="G1335" s="9">
        <v>9</v>
      </c>
      <c r="H1335" s="9"/>
    </row>
    <row r="1336" spans="1:8" ht="28.8" x14ac:dyDescent="0.3">
      <c r="A1336" s="1" t="s">
        <v>2735</v>
      </c>
      <c r="B1336" s="13" t="s">
        <v>1229</v>
      </c>
      <c r="C1336" s="12" t="s">
        <v>6801</v>
      </c>
      <c r="D1336" s="11">
        <v>1161.8699999999999</v>
      </c>
      <c r="E1336" s="11">
        <v>118.06</v>
      </c>
      <c r="F1336" s="11">
        <v>1279.93</v>
      </c>
      <c r="G1336" s="9">
        <v>9</v>
      </c>
      <c r="H1336" s="9"/>
    </row>
    <row r="1337" spans="1:8" ht="28.8" x14ac:dyDescent="0.3">
      <c r="A1337" s="1" t="s">
        <v>7198</v>
      </c>
      <c r="B1337" s="13" t="s">
        <v>7456</v>
      </c>
      <c r="C1337" s="12" t="s">
        <v>6801</v>
      </c>
      <c r="D1337" s="11">
        <v>6510.51</v>
      </c>
      <c r="E1337" s="11">
        <v>145.72999999999999</v>
      </c>
      <c r="F1337" s="11">
        <v>6656.24</v>
      </c>
      <c r="G1337" s="9">
        <v>9</v>
      </c>
      <c r="H1337" s="9"/>
    </row>
    <row r="1338" spans="1:8" ht="28.8" x14ac:dyDescent="0.3">
      <c r="A1338" s="1" t="s">
        <v>2736</v>
      </c>
      <c r="B1338" s="13" t="s">
        <v>1228</v>
      </c>
      <c r="C1338" s="12" t="s">
        <v>6801</v>
      </c>
      <c r="D1338" s="11">
        <v>941.91</v>
      </c>
      <c r="E1338" s="11">
        <v>49.44</v>
      </c>
      <c r="F1338" s="11">
        <v>991.35</v>
      </c>
      <c r="G1338" s="9">
        <v>9</v>
      </c>
      <c r="H1338" s="9"/>
    </row>
    <row r="1339" spans="1:8" ht="28.8" x14ac:dyDescent="0.3">
      <c r="A1339" s="1" t="s">
        <v>2737</v>
      </c>
      <c r="B1339" s="13" t="s">
        <v>1227</v>
      </c>
      <c r="C1339" s="12" t="s">
        <v>6801</v>
      </c>
      <c r="D1339" s="11">
        <v>1584.41</v>
      </c>
      <c r="E1339" s="11">
        <v>56.5</v>
      </c>
      <c r="F1339" s="11">
        <v>1640.91</v>
      </c>
      <c r="G1339" s="9">
        <v>9</v>
      </c>
      <c r="H1339" s="9"/>
    </row>
    <row r="1340" spans="1:8" ht="28.8" x14ac:dyDescent="0.3">
      <c r="A1340" s="1" t="s">
        <v>2738</v>
      </c>
      <c r="B1340" s="13" t="s">
        <v>1225</v>
      </c>
      <c r="C1340" s="12" t="s">
        <v>6801</v>
      </c>
      <c r="D1340" s="11">
        <v>1319.26</v>
      </c>
      <c r="E1340" s="11">
        <v>74.400000000000006</v>
      </c>
      <c r="F1340" s="11">
        <v>1393.66</v>
      </c>
      <c r="G1340" s="9">
        <v>9</v>
      </c>
      <c r="H1340" s="9"/>
    </row>
    <row r="1341" spans="1:8" x14ac:dyDescent="0.3">
      <c r="A1341" s="1" t="s">
        <v>5041</v>
      </c>
      <c r="B1341" s="13" t="s">
        <v>6114</v>
      </c>
      <c r="C1341" s="12"/>
      <c r="D1341" s="11"/>
      <c r="E1341" s="11"/>
      <c r="F1341" s="11"/>
      <c r="G1341" s="9">
        <v>5</v>
      </c>
      <c r="H1341" s="9"/>
    </row>
    <row r="1342" spans="1:8" ht="28.8" x14ac:dyDescent="0.3">
      <c r="A1342" s="1" t="s">
        <v>2739</v>
      </c>
      <c r="B1342" s="13" t="s">
        <v>1223</v>
      </c>
      <c r="C1342" s="12" t="s">
        <v>6804</v>
      </c>
      <c r="D1342" s="11">
        <v>858.73</v>
      </c>
      <c r="E1342" s="11">
        <v>39.119999999999997</v>
      </c>
      <c r="F1342" s="11">
        <v>897.85</v>
      </c>
      <c r="G1342" s="9">
        <v>9</v>
      </c>
      <c r="H1342" s="9"/>
    </row>
    <row r="1343" spans="1:8" x14ac:dyDescent="0.3">
      <c r="A1343" s="1" t="s">
        <v>2740</v>
      </c>
      <c r="B1343" s="13" t="s">
        <v>8353</v>
      </c>
      <c r="C1343" s="12" t="s">
        <v>6804</v>
      </c>
      <c r="D1343" s="11">
        <v>805.43</v>
      </c>
      <c r="E1343" s="11">
        <v>15.65</v>
      </c>
      <c r="F1343" s="11">
        <v>821.08</v>
      </c>
      <c r="G1343" s="9">
        <v>9</v>
      </c>
      <c r="H1343" s="9"/>
    </row>
    <row r="1344" spans="1:8" x14ac:dyDescent="0.3">
      <c r="A1344" s="1" t="s">
        <v>2741</v>
      </c>
      <c r="B1344" s="13" t="s">
        <v>8354</v>
      </c>
      <c r="C1344" s="12" t="s">
        <v>6804</v>
      </c>
      <c r="D1344" s="11">
        <v>1287.99</v>
      </c>
      <c r="E1344" s="11">
        <v>39.119999999999997</v>
      </c>
      <c r="F1344" s="11">
        <v>1327.11</v>
      </c>
      <c r="G1344" s="9">
        <v>9</v>
      </c>
      <c r="H1344" s="9"/>
    </row>
    <row r="1345" spans="1:8" x14ac:dyDescent="0.3">
      <c r="A1345" s="1" t="s">
        <v>2742</v>
      </c>
      <c r="B1345" s="13" t="s">
        <v>1222</v>
      </c>
      <c r="C1345" s="12" t="s">
        <v>6801</v>
      </c>
      <c r="D1345" s="11">
        <v>1243.33</v>
      </c>
      <c r="E1345" s="11">
        <v>78.239999999999995</v>
      </c>
      <c r="F1345" s="11">
        <v>1321.57</v>
      </c>
      <c r="G1345" s="9">
        <v>9</v>
      </c>
      <c r="H1345" s="9"/>
    </row>
    <row r="1346" spans="1:8" ht="28.8" x14ac:dyDescent="0.3">
      <c r="A1346" s="1" t="s">
        <v>2743</v>
      </c>
      <c r="B1346" s="13" t="s">
        <v>6300</v>
      </c>
      <c r="C1346" s="12" t="s">
        <v>6801</v>
      </c>
      <c r="D1346" s="11">
        <v>1051.75</v>
      </c>
      <c r="E1346" s="11">
        <v>12.91</v>
      </c>
      <c r="F1346" s="11">
        <v>1064.6600000000001</v>
      </c>
      <c r="G1346" s="9">
        <v>9</v>
      </c>
      <c r="H1346" s="9"/>
    </row>
    <row r="1347" spans="1:8" ht="28.8" x14ac:dyDescent="0.3">
      <c r="A1347" s="1" t="s">
        <v>2744</v>
      </c>
      <c r="B1347" s="13" t="s">
        <v>15296</v>
      </c>
      <c r="C1347" s="12" t="s">
        <v>6801</v>
      </c>
      <c r="D1347" s="11">
        <v>385.66</v>
      </c>
      <c r="E1347" s="11">
        <v>170.9</v>
      </c>
      <c r="F1347" s="11">
        <v>556.55999999999995</v>
      </c>
      <c r="G1347" s="9">
        <v>9</v>
      </c>
      <c r="H1347" s="9"/>
    </row>
    <row r="1348" spans="1:8" ht="28.8" x14ac:dyDescent="0.3">
      <c r="A1348" s="1" t="s">
        <v>2745</v>
      </c>
      <c r="B1348" s="13" t="s">
        <v>7457</v>
      </c>
      <c r="C1348" s="12" t="s">
        <v>6801</v>
      </c>
      <c r="D1348" s="11">
        <v>1114.08</v>
      </c>
      <c r="E1348" s="11">
        <v>24.83</v>
      </c>
      <c r="F1348" s="11">
        <v>1138.9100000000001</v>
      </c>
      <c r="G1348" s="9">
        <v>9</v>
      </c>
      <c r="H1348" s="9"/>
    </row>
    <row r="1349" spans="1:8" ht="28.8" x14ac:dyDescent="0.3">
      <c r="A1349" s="1" t="s">
        <v>2746</v>
      </c>
      <c r="B1349" s="13" t="s">
        <v>7458</v>
      </c>
      <c r="C1349" s="12" t="s">
        <v>6801</v>
      </c>
      <c r="D1349" s="11">
        <v>688.64</v>
      </c>
      <c r="E1349" s="11">
        <v>49.44</v>
      </c>
      <c r="F1349" s="11">
        <v>738.08</v>
      </c>
      <c r="G1349" s="9">
        <v>9</v>
      </c>
      <c r="H1349" s="9"/>
    </row>
    <row r="1350" spans="1:8" x14ac:dyDescent="0.3">
      <c r="A1350" s="1" t="s">
        <v>2747</v>
      </c>
      <c r="B1350" s="13" t="s">
        <v>1221</v>
      </c>
      <c r="C1350" s="12" t="s">
        <v>6804</v>
      </c>
      <c r="D1350" s="11">
        <v>197.46</v>
      </c>
      <c r="E1350" s="11">
        <v>19.559999999999999</v>
      </c>
      <c r="F1350" s="11">
        <v>217.02</v>
      </c>
      <c r="G1350" s="9">
        <v>9</v>
      </c>
      <c r="H1350" s="9"/>
    </row>
    <row r="1351" spans="1:8" x14ac:dyDescent="0.3">
      <c r="A1351" s="1" t="s">
        <v>2748</v>
      </c>
      <c r="B1351" s="13" t="s">
        <v>1220</v>
      </c>
      <c r="C1351" s="12" t="s">
        <v>6804</v>
      </c>
      <c r="D1351" s="11">
        <v>227.56</v>
      </c>
      <c r="E1351" s="11">
        <v>19.559999999999999</v>
      </c>
      <c r="F1351" s="11">
        <v>247.12</v>
      </c>
      <c r="G1351" s="9">
        <v>9</v>
      </c>
      <c r="H1351" s="9"/>
    </row>
    <row r="1352" spans="1:8" ht="28.8" x14ac:dyDescent="0.3">
      <c r="A1352" s="1" t="s">
        <v>2749</v>
      </c>
      <c r="B1352" s="13" t="s">
        <v>1219</v>
      </c>
      <c r="C1352" s="12" t="s">
        <v>6801</v>
      </c>
      <c r="D1352" s="11">
        <v>1290.33</v>
      </c>
      <c r="E1352" s="11">
        <v>56.76</v>
      </c>
      <c r="F1352" s="11">
        <v>1347.09</v>
      </c>
      <c r="G1352" s="9">
        <v>9</v>
      </c>
      <c r="H1352" s="9"/>
    </row>
    <row r="1353" spans="1:8" ht="28.8" x14ac:dyDescent="0.3">
      <c r="A1353" s="1" t="s">
        <v>2750</v>
      </c>
      <c r="B1353" s="13" t="s">
        <v>7459</v>
      </c>
      <c r="C1353" s="12" t="s">
        <v>6801</v>
      </c>
      <c r="D1353" s="11">
        <v>1511.3</v>
      </c>
      <c r="E1353" s="11">
        <v>24.83</v>
      </c>
      <c r="F1353" s="11">
        <v>1536.13</v>
      </c>
      <c r="G1353" s="9">
        <v>9</v>
      </c>
      <c r="H1353" s="9"/>
    </row>
    <row r="1354" spans="1:8" ht="28.8" x14ac:dyDescent="0.3">
      <c r="A1354" s="1" t="s">
        <v>2751</v>
      </c>
      <c r="B1354" s="13" t="s">
        <v>1218</v>
      </c>
      <c r="C1354" s="12" t="s">
        <v>6801</v>
      </c>
      <c r="D1354" s="11">
        <v>1176.1500000000001</v>
      </c>
      <c r="E1354" s="11">
        <v>49.44</v>
      </c>
      <c r="F1354" s="11">
        <v>1225.5899999999999</v>
      </c>
      <c r="G1354" s="9">
        <v>9</v>
      </c>
      <c r="H1354" s="9"/>
    </row>
    <row r="1355" spans="1:8" ht="28.8" x14ac:dyDescent="0.3">
      <c r="A1355" s="1" t="s">
        <v>2752</v>
      </c>
      <c r="B1355" s="13" t="s">
        <v>1217</v>
      </c>
      <c r="C1355" s="12" t="s">
        <v>6801</v>
      </c>
      <c r="D1355" s="11">
        <v>663.5</v>
      </c>
      <c r="E1355" s="11">
        <v>15.65</v>
      </c>
      <c r="F1355" s="11">
        <v>679.15</v>
      </c>
      <c r="G1355" s="9">
        <v>9</v>
      </c>
      <c r="H1355" s="9"/>
    </row>
    <row r="1356" spans="1:8" ht="28.8" x14ac:dyDescent="0.3">
      <c r="A1356" s="1" t="s">
        <v>2753</v>
      </c>
      <c r="B1356" s="13" t="s">
        <v>7460</v>
      </c>
      <c r="C1356" s="12" t="s">
        <v>6801</v>
      </c>
      <c r="D1356" s="11">
        <v>558.46</v>
      </c>
      <c r="E1356" s="11"/>
      <c r="F1356" s="11">
        <v>558.46</v>
      </c>
      <c r="G1356" s="9">
        <v>9</v>
      </c>
      <c r="H1356" s="9"/>
    </row>
    <row r="1357" spans="1:8" x14ac:dyDescent="0.3">
      <c r="A1357" s="1" t="s">
        <v>5042</v>
      </c>
      <c r="B1357" s="13" t="s">
        <v>6860</v>
      </c>
      <c r="C1357" s="12"/>
      <c r="D1357" s="11"/>
      <c r="E1357" s="11"/>
      <c r="F1357" s="11"/>
      <c r="G1357" s="9">
        <v>5</v>
      </c>
      <c r="H1357" s="9"/>
    </row>
    <row r="1358" spans="1:8" ht="28.8" x14ac:dyDescent="0.3">
      <c r="A1358" s="1" t="s">
        <v>2754</v>
      </c>
      <c r="B1358" s="13" t="s">
        <v>7461</v>
      </c>
      <c r="C1358" s="12" t="s">
        <v>6801</v>
      </c>
      <c r="D1358" s="11">
        <v>3088.61</v>
      </c>
      <c r="E1358" s="11">
        <v>55.1</v>
      </c>
      <c r="F1358" s="11">
        <v>3143.71</v>
      </c>
      <c r="G1358" s="9">
        <v>9</v>
      </c>
      <c r="H1358" s="9"/>
    </row>
    <row r="1359" spans="1:8" ht="28.8" x14ac:dyDescent="0.3">
      <c r="A1359" s="1" t="s">
        <v>2755</v>
      </c>
      <c r="B1359" s="13" t="s">
        <v>1216</v>
      </c>
      <c r="C1359" s="12" t="s">
        <v>6801</v>
      </c>
      <c r="D1359" s="11">
        <v>1818.35</v>
      </c>
      <c r="E1359" s="11">
        <v>55.1</v>
      </c>
      <c r="F1359" s="11">
        <v>1873.45</v>
      </c>
      <c r="G1359" s="9">
        <v>9</v>
      </c>
      <c r="H1359" s="9"/>
    </row>
    <row r="1360" spans="1:8" ht="28.8" x14ac:dyDescent="0.3">
      <c r="A1360" s="1" t="s">
        <v>2756</v>
      </c>
      <c r="B1360" s="13" t="s">
        <v>6388</v>
      </c>
      <c r="C1360" s="12" t="s">
        <v>6801</v>
      </c>
      <c r="D1360" s="11">
        <v>1950.29</v>
      </c>
      <c r="E1360" s="11">
        <v>55.1</v>
      </c>
      <c r="F1360" s="11">
        <v>2005.39</v>
      </c>
      <c r="G1360" s="9">
        <v>9</v>
      </c>
      <c r="H1360" s="9"/>
    </row>
    <row r="1361" spans="1:8" ht="28.8" x14ac:dyDescent="0.3">
      <c r="A1361" s="1" t="s">
        <v>2757</v>
      </c>
      <c r="B1361" s="13" t="s">
        <v>1215</v>
      </c>
      <c r="C1361" s="12" t="s">
        <v>6801</v>
      </c>
      <c r="D1361" s="11">
        <v>2954.29</v>
      </c>
      <c r="E1361" s="11">
        <v>55.1</v>
      </c>
      <c r="F1361" s="11">
        <v>3009.39</v>
      </c>
      <c r="G1361" s="9">
        <v>9</v>
      </c>
      <c r="H1361" s="9"/>
    </row>
    <row r="1362" spans="1:8" ht="28.8" x14ac:dyDescent="0.3">
      <c r="A1362" s="1" t="s">
        <v>2758</v>
      </c>
      <c r="B1362" s="13" t="s">
        <v>7462</v>
      </c>
      <c r="C1362" s="12" t="s">
        <v>6801</v>
      </c>
      <c r="D1362" s="11">
        <v>2381.52</v>
      </c>
      <c r="E1362" s="11">
        <v>100.96</v>
      </c>
      <c r="F1362" s="11">
        <v>2482.48</v>
      </c>
      <c r="G1362" s="9">
        <v>9</v>
      </c>
      <c r="H1362" s="9"/>
    </row>
    <row r="1363" spans="1:8" ht="28.8" x14ac:dyDescent="0.3">
      <c r="A1363" s="1" t="s">
        <v>2759</v>
      </c>
      <c r="B1363" s="13" t="s">
        <v>7463</v>
      </c>
      <c r="C1363" s="12" t="s">
        <v>6801</v>
      </c>
      <c r="D1363" s="11">
        <v>3588.25</v>
      </c>
      <c r="E1363" s="11">
        <v>100.96</v>
      </c>
      <c r="F1363" s="11">
        <v>3689.21</v>
      </c>
      <c r="G1363" s="9">
        <v>9</v>
      </c>
      <c r="H1363" s="9"/>
    </row>
    <row r="1364" spans="1:8" ht="43.2" x14ac:dyDescent="0.3">
      <c r="A1364" s="1" t="s">
        <v>2760</v>
      </c>
      <c r="B1364" s="13" t="s">
        <v>7464</v>
      </c>
      <c r="C1364" s="12" t="s">
        <v>6801</v>
      </c>
      <c r="D1364" s="11">
        <v>2869.94</v>
      </c>
      <c r="E1364" s="11">
        <v>100.96</v>
      </c>
      <c r="F1364" s="11">
        <v>2970.9</v>
      </c>
      <c r="G1364" s="9">
        <v>9</v>
      </c>
      <c r="H1364" s="9"/>
    </row>
    <row r="1365" spans="1:8" ht="28.8" x14ac:dyDescent="0.3">
      <c r="A1365" s="1" t="s">
        <v>2761</v>
      </c>
      <c r="B1365" s="13" t="s">
        <v>7465</v>
      </c>
      <c r="C1365" s="12" t="s">
        <v>6801</v>
      </c>
      <c r="D1365" s="11">
        <v>3632.36</v>
      </c>
      <c r="E1365" s="11">
        <v>100.96</v>
      </c>
      <c r="F1365" s="11">
        <v>3733.32</v>
      </c>
      <c r="G1365" s="9">
        <v>9</v>
      </c>
      <c r="H1365" s="9"/>
    </row>
    <row r="1366" spans="1:8" ht="28.8" x14ac:dyDescent="0.3">
      <c r="A1366" s="1" t="s">
        <v>2762</v>
      </c>
      <c r="B1366" s="13" t="s">
        <v>1214</v>
      </c>
      <c r="C1366" s="12" t="s">
        <v>6801</v>
      </c>
      <c r="D1366" s="11">
        <v>2358.89</v>
      </c>
      <c r="E1366" s="11">
        <v>55.1</v>
      </c>
      <c r="F1366" s="11">
        <v>2413.9899999999998</v>
      </c>
      <c r="G1366" s="9">
        <v>9</v>
      </c>
      <c r="H1366" s="9"/>
    </row>
    <row r="1367" spans="1:8" ht="28.8" x14ac:dyDescent="0.3">
      <c r="A1367" s="1" t="s">
        <v>2763</v>
      </c>
      <c r="B1367" s="13" t="s">
        <v>6389</v>
      </c>
      <c r="C1367" s="12" t="s">
        <v>6801</v>
      </c>
      <c r="D1367" s="11">
        <v>2380.62</v>
      </c>
      <c r="E1367" s="11">
        <v>55.1</v>
      </c>
      <c r="F1367" s="11">
        <v>2435.7199999999998</v>
      </c>
      <c r="G1367" s="9">
        <v>9</v>
      </c>
      <c r="H1367" s="9"/>
    </row>
    <row r="1368" spans="1:8" ht="28.8" x14ac:dyDescent="0.3">
      <c r="A1368" s="1" t="s">
        <v>2764</v>
      </c>
      <c r="B1368" s="13" t="s">
        <v>1213</v>
      </c>
      <c r="C1368" s="12" t="s">
        <v>6801</v>
      </c>
      <c r="D1368" s="11">
        <v>3532.59</v>
      </c>
      <c r="E1368" s="11">
        <v>55.1</v>
      </c>
      <c r="F1368" s="11">
        <v>3587.69</v>
      </c>
      <c r="G1368" s="9">
        <v>9</v>
      </c>
      <c r="H1368" s="9"/>
    </row>
    <row r="1369" spans="1:8" ht="28.8" x14ac:dyDescent="0.3">
      <c r="A1369" s="1" t="s">
        <v>2765</v>
      </c>
      <c r="B1369" s="13" t="s">
        <v>7466</v>
      </c>
      <c r="C1369" s="12" t="s">
        <v>6801</v>
      </c>
      <c r="D1369" s="11">
        <v>2938.32</v>
      </c>
      <c r="E1369" s="11">
        <v>100.96</v>
      </c>
      <c r="F1369" s="11">
        <v>3039.28</v>
      </c>
      <c r="G1369" s="9">
        <v>9</v>
      </c>
      <c r="H1369" s="9"/>
    </row>
    <row r="1370" spans="1:8" ht="28.8" x14ac:dyDescent="0.3">
      <c r="A1370" s="1" t="s">
        <v>2766</v>
      </c>
      <c r="B1370" s="13" t="s">
        <v>7467</v>
      </c>
      <c r="C1370" s="12" t="s">
        <v>6801</v>
      </c>
      <c r="D1370" s="11">
        <v>4158.79</v>
      </c>
      <c r="E1370" s="11">
        <v>100.96</v>
      </c>
      <c r="F1370" s="11">
        <v>4259.75</v>
      </c>
      <c r="G1370" s="9">
        <v>9</v>
      </c>
      <c r="H1370" s="9"/>
    </row>
    <row r="1371" spans="1:8" ht="43.2" x14ac:dyDescent="0.3">
      <c r="A1371" s="1" t="s">
        <v>2767</v>
      </c>
      <c r="B1371" s="13" t="s">
        <v>7468</v>
      </c>
      <c r="C1371" s="12" t="s">
        <v>6801</v>
      </c>
      <c r="D1371" s="11">
        <v>3183.21</v>
      </c>
      <c r="E1371" s="11">
        <v>100.96</v>
      </c>
      <c r="F1371" s="11">
        <v>3284.17</v>
      </c>
      <c r="G1371" s="9">
        <v>9</v>
      </c>
      <c r="H1371" s="9"/>
    </row>
    <row r="1372" spans="1:8" ht="43.2" x14ac:dyDescent="0.3">
      <c r="A1372" s="1" t="s">
        <v>2768</v>
      </c>
      <c r="B1372" s="13" t="s">
        <v>7469</v>
      </c>
      <c r="C1372" s="12" t="s">
        <v>6801</v>
      </c>
      <c r="D1372" s="11">
        <v>4193.8900000000003</v>
      </c>
      <c r="E1372" s="11">
        <v>100.96</v>
      </c>
      <c r="F1372" s="11">
        <v>4294.8500000000004</v>
      </c>
      <c r="G1372" s="9">
        <v>9</v>
      </c>
      <c r="H1372" s="9"/>
    </row>
    <row r="1373" spans="1:8" ht="28.8" x14ac:dyDescent="0.3">
      <c r="A1373" s="1" t="s">
        <v>2769</v>
      </c>
      <c r="B1373" s="13" t="s">
        <v>7470</v>
      </c>
      <c r="C1373" s="12" t="s">
        <v>6801</v>
      </c>
      <c r="D1373" s="11">
        <v>4256.07</v>
      </c>
      <c r="E1373" s="11">
        <v>100.96</v>
      </c>
      <c r="F1373" s="11">
        <v>4357.03</v>
      </c>
      <c r="G1373" s="9">
        <v>9</v>
      </c>
      <c r="H1373" s="9"/>
    </row>
    <row r="1374" spans="1:8" ht="28.8" x14ac:dyDescent="0.3">
      <c r="A1374" s="1" t="s">
        <v>2770</v>
      </c>
      <c r="B1374" s="13" t="s">
        <v>7471</v>
      </c>
      <c r="C1374" s="12" t="s">
        <v>6801</v>
      </c>
      <c r="D1374" s="11">
        <v>4084.47</v>
      </c>
      <c r="E1374" s="11">
        <v>55.1</v>
      </c>
      <c r="F1374" s="11">
        <v>4139.57</v>
      </c>
      <c r="G1374" s="9">
        <v>9</v>
      </c>
      <c r="H1374" s="9"/>
    </row>
    <row r="1375" spans="1:8" ht="28.8" x14ac:dyDescent="0.3">
      <c r="A1375" s="1" t="s">
        <v>2771</v>
      </c>
      <c r="B1375" s="13" t="s">
        <v>7472</v>
      </c>
      <c r="C1375" s="12" t="s">
        <v>6801</v>
      </c>
      <c r="D1375" s="11">
        <v>2586.37</v>
      </c>
      <c r="E1375" s="11">
        <v>55.1</v>
      </c>
      <c r="F1375" s="11">
        <v>2641.47</v>
      </c>
      <c r="G1375" s="9">
        <v>9</v>
      </c>
      <c r="H1375" s="9"/>
    </row>
    <row r="1376" spans="1:8" ht="28.8" x14ac:dyDescent="0.3">
      <c r="A1376" s="1" t="s">
        <v>2772</v>
      </c>
      <c r="B1376" s="13" t="s">
        <v>7473</v>
      </c>
      <c r="C1376" s="12" t="s">
        <v>6801</v>
      </c>
      <c r="D1376" s="11">
        <v>4386.5200000000004</v>
      </c>
      <c r="E1376" s="11">
        <v>55.1</v>
      </c>
      <c r="F1376" s="11">
        <v>4441.62</v>
      </c>
      <c r="G1376" s="9">
        <v>9</v>
      </c>
      <c r="H1376" s="9"/>
    </row>
    <row r="1377" spans="1:8" ht="28.8" x14ac:dyDescent="0.3">
      <c r="A1377" s="1" t="s">
        <v>2773</v>
      </c>
      <c r="B1377" s="13" t="s">
        <v>7474</v>
      </c>
      <c r="C1377" s="12" t="s">
        <v>6801</v>
      </c>
      <c r="D1377" s="11">
        <v>3847.2</v>
      </c>
      <c r="E1377" s="11">
        <v>221.16</v>
      </c>
      <c r="F1377" s="11">
        <v>4068.36</v>
      </c>
      <c r="G1377" s="9">
        <v>9</v>
      </c>
      <c r="H1377" s="9"/>
    </row>
    <row r="1378" spans="1:8" ht="28.8" x14ac:dyDescent="0.3">
      <c r="A1378" s="1" t="s">
        <v>2774</v>
      </c>
      <c r="B1378" s="13" t="s">
        <v>7475</v>
      </c>
      <c r="C1378" s="12" t="s">
        <v>6801</v>
      </c>
      <c r="D1378" s="11">
        <v>3399.43</v>
      </c>
      <c r="E1378" s="11">
        <v>55.1</v>
      </c>
      <c r="F1378" s="11">
        <v>3454.53</v>
      </c>
      <c r="G1378" s="9">
        <v>9</v>
      </c>
      <c r="H1378" s="9"/>
    </row>
    <row r="1379" spans="1:8" ht="28.8" x14ac:dyDescent="0.3">
      <c r="A1379" s="1" t="s">
        <v>2775</v>
      </c>
      <c r="B1379" s="13" t="s">
        <v>7476</v>
      </c>
      <c r="C1379" s="12" t="s">
        <v>6801</v>
      </c>
      <c r="D1379" s="11">
        <v>1667.57</v>
      </c>
      <c r="E1379" s="11">
        <v>55.1</v>
      </c>
      <c r="F1379" s="11">
        <v>1722.67</v>
      </c>
      <c r="G1379" s="9">
        <v>9</v>
      </c>
      <c r="H1379" s="9"/>
    </row>
    <row r="1380" spans="1:8" ht="28.8" x14ac:dyDescent="0.3">
      <c r="A1380" s="1" t="s">
        <v>2776</v>
      </c>
      <c r="B1380" s="13" t="s">
        <v>6481</v>
      </c>
      <c r="C1380" s="12" t="s">
        <v>6801</v>
      </c>
      <c r="D1380" s="11">
        <v>2705.92</v>
      </c>
      <c r="E1380" s="11">
        <v>55.1</v>
      </c>
      <c r="F1380" s="11">
        <v>2761.02</v>
      </c>
      <c r="G1380" s="9">
        <v>9</v>
      </c>
      <c r="H1380" s="9"/>
    </row>
    <row r="1381" spans="1:8" ht="28.8" x14ac:dyDescent="0.3">
      <c r="A1381" s="1" t="s">
        <v>2777</v>
      </c>
      <c r="B1381" s="13" t="s">
        <v>6482</v>
      </c>
      <c r="C1381" s="12" t="s">
        <v>6801</v>
      </c>
      <c r="D1381" s="11">
        <v>2216.88</v>
      </c>
      <c r="E1381" s="11">
        <v>55.1</v>
      </c>
      <c r="F1381" s="11">
        <v>2271.98</v>
      </c>
      <c r="G1381" s="9">
        <v>9</v>
      </c>
      <c r="H1381" s="9"/>
    </row>
    <row r="1382" spans="1:8" x14ac:dyDescent="0.3">
      <c r="A1382" s="1" t="s">
        <v>5043</v>
      </c>
      <c r="B1382" s="13" t="s">
        <v>6115</v>
      </c>
      <c r="C1382" s="12"/>
      <c r="D1382" s="11"/>
      <c r="E1382" s="11"/>
      <c r="F1382" s="11"/>
      <c r="G1382" s="9">
        <v>5</v>
      </c>
      <c r="H1382" s="9"/>
    </row>
    <row r="1383" spans="1:8" ht="28.8" x14ac:dyDescent="0.3">
      <c r="A1383" s="1" t="s">
        <v>2778</v>
      </c>
      <c r="B1383" s="13" t="s">
        <v>6554</v>
      </c>
      <c r="C1383" s="12" t="s">
        <v>6804</v>
      </c>
      <c r="D1383" s="11">
        <v>1037.56</v>
      </c>
      <c r="E1383" s="11">
        <v>45.86</v>
      </c>
      <c r="F1383" s="11">
        <v>1083.42</v>
      </c>
      <c r="G1383" s="9">
        <v>9</v>
      </c>
      <c r="H1383" s="9"/>
    </row>
    <row r="1384" spans="1:8" x14ac:dyDescent="0.3">
      <c r="A1384" s="1" t="s">
        <v>5044</v>
      </c>
      <c r="B1384" s="13" t="s">
        <v>6861</v>
      </c>
      <c r="C1384" s="12"/>
      <c r="D1384" s="11"/>
      <c r="E1384" s="11"/>
      <c r="F1384" s="11"/>
      <c r="G1384" s="9">
        <v>5</v>
      </c>
      <c r="H1384" s="9"/>
    </row>
    <row r="1385" spans="1:8" ht="28.8" x14ac:dyDescent="0.3">
      <c r="A1385" s="1" t="s">
        <v>2779</v>
      </c>
      <c r="B1385" s="13" t="s">
        <v>1212</v>
      </c>
      <c r="C1385" s="12" t="s">
        <v>6801</v>
      </c>
      <c r="D1385" s="11">
        <v>722.44</v>
      </c>
      <c r="E1385" s="11">
        <v>39.119999999999997</v>
      </c>
      <c r="F1385" s="11">
        <v>761.56</v>
      </c>
      <c r="G1385" s="9">
        <v>9</v>
      </c>
      <c r="H1385" s="9"/>
    </row>
    <row r="1386" spans="1:8" ht="28.8" x14ac:dyDescent="0.3">
      <c r="A1386" s="1" t="s">
        <v>2780</v>
      </c>
      <c r="B1386" s="13" t="s">
        <v>7477</v>
      </c>
      <c r="C1386" s="12" t="s">
        <v>6801</v>
      </c>
      <c r="D1386" s="11">
        <v>904.48</v>
      </c>
      <c r="E1386" s="11">
        <v>109.86</v>
      </c>
      <c r="F1386" s="11">
        <v>1014.34</v>
      </c>
      <c r="G1386" s="9">
        <v>9</v>
      </c>
      <c r="H1386" s="9"/>
    </row>
    <row r="1387" spans="1:8" x14ac:dyDescent="0.3">
      <c r="A1387" s="1" t="s">
        <v>5045</v>
      </c>
      <c r="B1387" s="13" t="s">
        <v>6862</v>
      </c>
      <c r="C1387" s="12"/>
      <c r="D1387" s="11"/>
      <c r="E1387" s="11"/>
      <c r="F1387" s="11"/>
      <c r="G1387" s="9">
        <v>5</v>
      </c>
      <c r="H1387" s="9"/>
    </row>
    <row r="1388" spans="1:8" ht="28.8" x14ac:dyDescent="0.3">
      <c r="A1388" s="1" t="s">
        <v>2781</v>
      </c>
      <c r="B1388" s="13" t="s">
        <v>7478</v>
      </c>
      <c r="C1388" s="12" t="s">
        <v>6804</v>
      </c>
      <c r="D1388" s="11">
        <v>728.76</v>
      </c>
      <c r="E1388" s="11">
        <v>46.95</v>
      </c>
      <c r="F1388" s="11">
        <v>775.71</v>
      </c>
      <c r="G1388" s="9">
        <v>9</v>
      </c>
      <c r="H1388" s="9"/>
    </row>
    <row r="1389" spans="1:8" x14ac:dyDescent="0.3">
      <c r="A1389" s="1" t="s">
        <v>6116</v>
      </c>
      <c r="B1389" s="13" t="s">
        <v>6117</v>
      </c>
      <c r="C1389" s="12" t="s">
        <v>6804</v>
      </c>
      <c r="D1389" s="11">
        <v>520.66999999999996</v>
      </c>
      <c r="E1389" s="11">
        <v>19.559999999999999</v>
      </c>
      <c r="F1389" s="11">
        <v>540.23</v>
      </c>
      <c r="G1389" s="9">
        <v>9</v>
      </c>
      <c r="H1389" s="9"/>
    </row>
    <row r="1390" spans="1:8" ht="28.8" x14ac:dyDescent="0.3">
      <c r="A1390" s="1" t="s">
        <v>2782</v>
      </c>
      <c r="B1390" s="13" t="s">
        <v>7479</v>
      </c>
      <c r="C1390" s="12" t="s">
        <v>6804</v>
      </c>
      <c r="D1390" s="11">
        <v>638.98</v>
      </c>
      <c r="E1390" s="11">
        <v>39.119999999999997</v>
      </c>
      <c r="F1390" s="11">
        <v>678.1</v>
      </c>
      <c r="G1390" s="9">
        <v>9</v>
      </c>
      <c r="H1390" s="9"/>
    </row>
    <row r="1391" spans="1:8" x14ac:dyDescent="0.3">
      <c r="A1391" s="1" t="s">
        <v>5046</v>
      </c>
      <c r="B1391" s="13" t="s">
        <v>6863</v>
      </c>
      <c r="C1391" s="12"/>
      <c r="D1391" s="11"/>
      <c r="E1391" s="11"/>
      <c r="F1391" s="11"/>
      <c r="G1391" s="9">
        <v>5</v>
      </c>
      <c r="H1391" s="9"/>
    </row>
    <row r="1392" spans="1:8" x14ac:dyDescent="0.3">
      <c r="A1392" s="1" t="s">
        <v>2783</v>
      </c>
      <c r="B1392" s="13" t="s">
        <v>1211</v>
      </c>
      <c r="C1392" s="12" t="s">
        <v>6801</v>
      </c>
      <c r="D1392" s="11"/>
      <c r="E1392" s="11">
        <v>39.119999999999997</v>
      </c>
      <c r="F1392" s="11">
        <v>39.119999999999997</v>
      </c>
      <c r="G1392" s="9">
        <v>9</v>
      </c>
      <c r="H1392" s="9"/>
    </row>
    <row r="1393" spans="1:8" x14ac:dyDescent="0.3">
      <c r="A1393" s="1" t="s">
        <v>2784</v>
      </c>
      <c r="B1393" s="13" t="s">
        <v>1210</v>
      </c>
      <c r="C1393" s="12" t="s">
        <v>6804</v>
      </c>
      <c r="D1393" s="11">
        <v>1.89</v>
      </c>
      <c r="E1393" s="11">
        <v>10.17</v>
      </c>
      <c r="F1393" s="11">
        <v>12.06</v>
      </c>
      <c r="G1393" s="9">
        <v>9</v>
      </c>
      <c r="H1393" s="9"/>
    </row>
    <row r="1394" spans="1:8" x14ac:dyDescent="0.3">
      <c r="A1394" s="1" t="s">
        <v>2785</v>
      </c>
      <c r="B1394" s="13" t="s">
        <v>1209</v>
      </c>
      <c r="C1394" s="12" t="s">
        <v>6804</v>
      </c>
      <c r="D1394" s="11"/>
      <c r="E1394" s="11">
        <v>23.47</v>
      </c>
      <c r="F1394" s="11">
        <v>23.47</v>
      </c>
      <c r="G1394" s="9">
        <v>9</v>
      </c>
      <c r="H1394" s="9"/>
    </row>
    <row r="1395" spans="1:8" x14ac:dyDescent="0.3">
      <c r="A1395" s="1" t="s">
        <v>2786</v>
      </c>
      <c r="B1395" s="13" t="s">
        <v>1208</v>
      </c>
      <c r="C1395" s="12" t="s">
        <v>6804</v>
      </c>
      <c r="D1395" s="11">
        <v>31.14</v>
      </c>
      <c r="E1395" s="11">
        <v>24.44</v>
      </c>
      <c r="F1395" s="11">
        <v>55.58</v>
      </c>
      <c r="G1395" s="9">
        <v>9</v>
      </c>
      <c r="H1395" s="9"/>
    </row>
    <row r="1396" spans="1:8" x14ac:dyDescent="0.3">
      <c r="A1396" s="1" t="s">
        <v>2787</v>
      </c>
      <c r="B1396" s="13" t="s">
        <v>1207</v>
      </c>
      <c r="C1396" s="12" t="s">
        <v>6807</v>
      </c>
      <c r="D1396" s="11">
        <v>3841.04</v>
      </c>
      <c r="E1396" s="11">
        <v>91.72</v>
      </c>
      <c r="F1396" s="11">
        <v>3932.76</v>
      </c>
      <c r="G1396" s="9">
        <v>9</v>
      </c>
      <c r="H1396" s="9"/>
    </row>
    <row r="1397" spans="1:8" x14ac:dyDescent="0.3">
      <c r="A1397" s="1" t="s">
        <v>2788</v>
      </c>
      <c r="B1397" s="13" t="s">
        <v>1206</v>
      </c>
      <c r="C1397" s="12" t="s">
        <v>6804</v>
      </c>
      <c r="D1397" s="11">
        <v>244.26</v>
      </c>
      <c r="E1397" s="11">
        <v>10.17</v>
      </c>
      <c r="F1397" s="11">
        <v>254.43</v>
      </c>
      <c r="G1397" s="9">
        <v>9</v>
      </c>
      <c r="H1397" s="9"/>
    </row>
    <row r="1398" spans="1:8" ht="28.8" x14ac:dyDescent="0.3">
      <c r="A1398" s="1" t="s">
        <v>2789</v>
      </c>
      <c r="B1398" s="13" t="s">
        <v>1205</v>
      </c>
      <c r="C1398" s="12" t="s">
        <v>6804</v>
      </c>
      <c r="D1398" s="11">
        <v>314.24</v>
      </c>
      <c r="E1398" s="11">
        <v>10.17</v>
      </c>
      <c r="F1398" s="11">
        <v>324.41000000000003</v>
      </c>
      <c r="G1398" s="9">
        <v>9</v>
      </c>
      <c r="H1398" s="9"/>
    </row>
    <row r="1399" spans="1:8" x14ac:dyDescent="0.3">
      <c r="A1399" s="1" t="s">
        <v>2790</v>
      </c>
      <c r="B1399" s="13" t="s">
        <v>1204</v>
      </c>
      <c r="C1399" s="12" t="s">
        <v>6801</v>
      </c>
      <c r="D1399" s="11">
        <v>263.27</v>
      </c>
      <c r="E1399" s="11">
        <v>46.95</v>
      </c>
      <c r="F1399" s="11">
        <v>310.22000000000003</v>
      </c>
      <c r="G1399" s="9">
        <v>9</v>
      </c>
      <c r="H1399" s="9"/>
    </row>
    <row r="1400" spans="1:8" x14ac:dyDescent="0.3">
      <c r="A1400" s="1" t="s">
        <v>2791</v>
      </c>
      <c r="B1400" s="13" t="s">
        <v>1203</v>
      </c>
      <c r="C1400" s="12" t="s">
        <v>6801</v>
      </c>
      <c r="D1400" s="11">
        <v>102.13</v>
      </c>
      <c r="E1400" s="11">
        <v>8.51</v>
      </c>
      <c r="F1400" s="11">
        <v>110.64</v>
      </c>
      <c r="G1400" s="9">
        <v>9</v>
      </c>
      <c r="H1400" s="9"/>
    </row>
    <row r="1401" spans="1:8" x14ac:dyDescent="0.3">
      <c r="A1401" s="1" t="s">
        <v>2792</v>
      </c>
      <c r="B1401" s="13" t="s">
        <v>1202</v>
      </c>
      <c r="C1401" s="12" t="s">
        <v>6801</v>
      </c>
      <c r="D1401" s="11">
        <v>38.42</v>
      </c>
      <c r="E1401" s="11">
        <v>8.51</v>
      </c>
      <c r="F1401" s="11">
        <v>46.93</v>
      </c>
      <c r="G1401" s="9">
        <v>9</v>
      </c>
      <c r="H1401" s="9"/>
    </row>
    <row r="1402" spans="1:8" ht="28.8" x14ac:dyDescent="0.3">
      <c r="A1402" s="1" t="s">
        <v>2793</v>
      </c>
      <c r="B1402" s="13" t="s">
        <v>7480</v>
      </c>
      <c r="C1402" s="12" t="s">
        <v>6801</v>
      </c>
      <c r="D1402" s="11">
        <v>571.37</v>
      </c>
      <c r="E1402" s="11">
        <v>83.78</v>
      </c>
      <c r="F1402" s="11">
        <v>655.15</v>
      </c>
      <c r="G1402" s="9">
        <v>9</v>
      </c>
      <c r="H1402" s="9"/>
    </row>
    <row r="1403" spans="1:8" ht="28.8" x14ac:dyDescent="0.3">
      <c r="A1403" s="1" t="s">
        <v>2794</v>
      </c>
      <c r="B1403" s="13" t="s">
        <v>7481</v>
      </c>
      <c r="C1403" s="12" t="s">
        <v>6801</v>
      </c>
      <c r="D1403" s="11">
        <v>970.81</v>
      </c>
      <c r="E1403" s="11">
        <v>83.78</v>
      </c>
      <c r="F1403" s="11">
        <v>1054.5899999999999</v>
      </c>
      <c r="G1403" s="9">
        <v>9</v>
      </c>
      <c r="H1403" s="9"/>
    </row>
    <row r="1404" spans="1:8" x14ac:dyDescent="0.3">
      <c r="A1404" s="1" t="s">
        <v>5047</v>
      </c>
      <c r="B1404" s="13" t="s">
        <v>6864</v>
      </c>
      <c r="C1404" s="12"/>
      <c r="D1404" s="11"/>
      <c r="E1404" s="11"/>
      <c r="F1404" s="11"/>
      <c r="G1404" s="9">
        <v>2</v>
      </c>
      <c r="H1404" s="9"/>
    </row>
    <row r="1405" spans="1:8" x14ac:dyDescent="0.3">
      <c r="A1405" s="1" t="s">
        <v>5048</v>
      </c>
      <c r="B1405" s="13" t="s">
        <v>6865</v>
      </c>
      <c r="C1405" s="12"/>
      <c r="D1405" s="11"/>
      <c r="E1405" s="11"/>
      <c r="F1405" s="11"/>
      <c r="G1405" s="9">
        <v>5</v>
      </c>
      <c r="H1405" s="9"/>
    </row>
    <row r="1406" spans="1:8" x14ac:dyDescent="0.3">
      <c r="A1406" s="1" t="s">
        <v>2795</v>
      </c>
      <c r="B1406" s="13" t="s">
        <v>1201</v>
      </c>
      <c r="C1406" s="12" t="s">
        <v>6801</v>
      </c>
      <c r="D1406" s="11">
        <v>777.19</v>
      </c>
      <c r="E1406" s="11">
        <v>58.68</v>
      </c>
      <c r="F1406" s="11">
        <v>835.87</v>
      </c>
      <c r="G1406" s="9">
        <v>9</v>
      </c>
      <c r="H1406" s="9"/>
    </row>
    <row r="1407" spans="1:8" x14ac:dyDescent="0.3">
      <c r="A1407" s="1" t="s">
        <v>2796</v>
      </c>
      <c r="B1407" s="13" t="s">
        <v>1200</v>
      </c>
      <c r="C1407" s="12" t="s">
        <v>6801</v>
      </c>
      <c r="D1407" s="11">
        <v>367.29</v>
      </c>
      <c r="E1407" s="11">
        <v>58.68</v>
      </c>
      <c r="F1407" s="11">
        <v>425.97</v>
      </c>
      <c r="G1407" s="9">
        <v>9</v>
      </c>
      <c r="H1407" s="9"/>
    </row>
    <row r="1408" spans="1:8" x14ac:dyDescent="0.3">
      <c r="A1408" s="1" t="s">
        <v>2797</v>
      </c>
      <c r="B1408" s="13" t="s">
        <v>1199</v>
      </c>
      <c r="C1408" s="12" t="s">
        <v>6801</v>
      </c>
      <c r="D1408" s="11">
        <v>1122.1400000000001</v>
      </c>
      <c r="E1408" s="11">
        <v>58.68</v>
      </c>
      <c r="F1408" s="11">
        <v>1180.82</v>
      </c>
      <c r="G1408" s="9">
        <v>9</v>
      </c>
      <c r="H1408" s="9"/>
    </row>
    <row r="1409" spans="1:8" x14ac:dyDescent="0.3">
      <c r="A1409" s="1" t="s">
        <v>2798</v>
      </c>
      <c r="B1409" s="13" t="s">
        <v>6555</v>
      </c>
      <c r="C1409" s="12" t="s">
        <v>6801</v>
      </c>
      <c r="D1409" s="11">
        <v>395.77</v>
      </c>
      <c r="E1409" s="11">
        <v>58.68</v>
      </c>
      <c r="F1409" s="11">
        <v>454.45</v>
      </c>
      <c r="G1409" s="9">
        <v>9</v>
      </c>
      <c r="H1409" s="9"/>
    </row>
    <row r="1410" spans="1:8" x14ac:dyDescent="0.3">
      <c r="A1410" s="1" t="s">
        <v>2799</v>
      </c>
      <c r="B1410" s="13" t="s">
        <v>6556</v>
      </c>
      <c r="C1410" s="12" t="s">
        <v>6801</v>
      </c>
      <c r="D1410" s="11">
        <v>876.06</v>
      </c>
      <c r="E1410" s="11">
        <v>58.68</v>
      </c>
      <c r="F1410" s="11">
        <v>934.74</v>
      </c>
      <c r="G1410" s="9">
        <v>9</v>
      </c>
      <c r="H1410" s="9"/>
    </row>
    <row r="1411" spans="1:8" x14ac:dyDescent="0.3">
      <c r="A1411" s="1" t="s">
        <v>2800</v>
      </c>
      <c r="B1411" s="13" t="s">
        <v>1800</v>
      </c>
      <c r="C1411" s="12" t="s">
        <v>6801</v>
      </c>
      <c r="D1411" s="11">
        <v>246.88</v>
      </c>
      <c r="E1411" s="11">
        <v>58.68</v>
      </c>
      <c r="F1411" s="11">
        <v>305.56</v>
      </c>
      <c r="G1411" s="9">
        <v>9</v>
      </c>
      <c r="H1411" s="9"/>
    </row>
    <row r="1412" spans="1:8" x14ac:dyDescent="0.3">
      <c r="A1412" s="1" t="s">
        <v>2801</v>
      </c>
      <c r="B1412" s="13" t="s">
        <v>1198</v>
      </c>
      <c r="C1412" s="12" t="s">
        <v>6801</v>
      </c>
      <c r="D1412" s="11">
        <v>816.4</v>
      </c>
      <c r="E1412" s="11">
        <v>58.68</v>
      </c>
      <c r="F1412" s="11">
        <v>875.08</v>
      </c>
      <c r="G1412" s="9">
        <v>9</v>
      </c>
      <c r="H1412" s="9"/>
    </row>
    <row r="1413" spans="1:8" x14ac:dyDescent="0.3">
      <c r="A1413" s="1" t="s">
        <v>2802</v>
      </c>
      <c r="B1413" s="13" t="s">
        <v>1801</v>
      </c>
      <c r="C1413" s="12" t="s">
        <v>6801</v>
      </c>
      <c r="D1413" s="11">
        <v>329.71</v>
      </c>
      <c r="E1413" s="11">
        <v>58.68</v>
      </c>
      <c r="F1413" s="11">
        <v>388.39</v>
      </c>
      <c r="G1413" s="9">
        <v>9</v>
      </c>
      <c r="H1413" s="9"/>
    </row>
    <row r="1414" spans="1:8" x14ac:dyDescent="0.3">
      <c r="A1414" s="1" t="s">
        <v>2803</v>
      </c>
      <c r="B1414" s="13" t="s">
        <v>1197</v>
      </c>
      <c r="C1414" s="12" t="s">
        <v>6801</v>
      </c>
      <c r="D1414" s="11">
        <v>1202.75</v>
      </c>
      <c r="E1414" s="11">
        <v>58.68</v>
      </c>
      <c r="F1414" s="11">
        <v>1261.43</v>
      </c>
      <c r="G1414" s="9">
        <v>9</v>
      </c>
      <c r="H1414" s="9"/>
    </row>
    <row r="1415" spans="1:8" x14ac:dyDescent="0.3">
      <c r="A1415" s="1" t="s">
        <v>2804</v>
      </c>
      <c r="B1415" s="13" t="s">
        <v>1196</v>
      </c>
      <c r="C1415" s="12" t="s">
        <v>6801</v>
      </c>
      <c r="D1415" s="11">
        <v>1079.8399999999999</v>
      </c>
      <c r="E1415" s="11">
        <v>58.68</v>
      </c>
      <c r="F1415" s="11">
        <v>1138.52</v>
      </c>
      <c r="G1415" s="9">
        <v>9</v>
      </c>
      <c r="H1415" s="9"/>
    </row>
    <row r="1416" spans="1:8" ht="28.8" x14ac:dyDescent="0.3">
      <c r="A1416" s="1" t="s">
        <v>2805</v>
      </c>
      <c r="B1416" s="13" t="s">
        <v>1195</v>
      </c>
      <c r="C1416" s="12" t="s">
        <v>6801</v>
      </c>
      <c r="D1416" s="11">
        <v>496.95</v>
      </c>
      <c r="E1416" s="11"/>
      <c r="F1416" s="11">
        <v>496.95</v>
      </c>
      <c r="G1416" s="9">
        <v>9</v>
      </c>
      <c r="H1416" s="9"/>
    </row>
    <row r="1417" spans="1:8" x14ac:dyDescent="0.3">
      <c r="A1417" s="1" t="s">
        <v>2806</v>
      </c>
      <c r="B1417" s="13" t="s">
        <v>6390</v>
      </c>
      <c r="C1417" s="12" t="s">
        <v>6801</v>
      </c>
      <c r="D1417" s="11">
        <v>1115.42</v>
      </c>
      <c r="E1417" s="11">
        <v>45.1</v>
      </c>
      <c r="F1417" s="11">
        <v>1160.52</v>
      </c>
      <c r="G1417" s="9">
        <v>9</v>
      </c>
      <c r="H1417" s="9"/>
    </row>
    <row r="1418" spans="1:8" x14ac:dyDescent="0.3">
      <c r="A1418" s="1" t="s">
        <v>6301</v>
      </c>
      <c r="B1418" s="13" t="s">
        <v>6391</v>
      </c>
      <c r="C1418" s="12" t="s">
        <v>6801</v>
      </c>
      <c r="D1418" s="11">
        <v>1633.1</v>
      </c>
      <c r="E1418" s="11">
        <v>58.68</v>
      </c>
      <c r="F1418" s="11">
        <v>1691.78</v>
      </c>
      <c r="G1418" s="9">
        <v>9</v>
      </c>
      <c r="H1418" s="9"/>
    </row>
    <row r="1419" spans="1:8" x14ac:dyDescent="0.3">
      <c r="A1419" s="1" t="s">
        <v>6302</v>
      </c>
      <c r="B1419" s="13" t="s">
        <v>6392</v>
      </c>
      <c r="C1419" s="12" t="s">
        <v>6801</v>
      </c>
      <c r="D1419" s="11">
        <v>1408.9</v>
      </c>
      <c r="E1419" s="11">
        <v>58.68</v>
      </c>
      <c r="F1419" s="11">
        <v>1467.58</v>
      </c>
      <c r="G1419" s="9">
        <v>9</v>
      </c>
      <c r="H1419" s="9"/>
    </row>
    <row r="1420" spans="1:8" x14ac:dyDescent="0.3">
      <c r="A1420" s="1" t="s">
        <v>2807</v>
      </c>
      <c r="B1420" s="13" t="s">
        <v>6393</v>
      </c>
      <c r="C1420" s="12" t="s">
        <v>6801</v>
      </c>
      <c r="D1420" s="11">
        <v>792.62</v>
      </c>
      <c r="E1420" s="11">
        <v>58.68</v>
      </c>
      <c r="F1420" s="11">
        <v>851.3</v>
      </c>
      <c r="G1420" s="9">
        <v>9</v>
      </c>
      <c r="H1420" s="9"/>
    </row>
    <row r="1421" spans="1:8" x14ac:dyDescent="0.3">
      <c r="A1421" s="1" t="s">
        <v>2808</v>
      </c>
      <c r="B1421" s="13" t="s">
        <v>1194</v>
      </c>
      <c r="C1421" s="12" t="s">
        <v>6801</v>
      </c>
      <c r="D1421" s="11">
        <v>672.65</v>
      </c>
      <c r="E1421" s="11">
        <v>45.1</v>
      </c>
      <c r="F1421" s="11">
        <v>717.75</v>
      </c>
      <c r="G1421" s="9">
        <v>9</v>
      </c>
      <c r="H1421" s="9"/>
    </row>
    <row r="1422" spans="1:8" x14ac:dyDescent="0.3">
      <c r="A1422" s="1" t="s">
        <v>2809</v>
      </c>
      <c r="B1422" s="13" t="s">
        <v>6557</v>
      </c>
      <c r="C1422" s="12" t="s">
        <v>6801</v>
      </c>
      <c r="D1422" s="11">
        <v>980.32</v>
      </c>
      <c r="E1422" s="11">
        <v>45.1</v>
      </c>
      <c r="F1422" s="11">
        <v>1025.42</v>
      </c>
      <c r="G1422" s="9">
        <v>9</v>
      </c>
      <c r="H1422" s="9"/>
    </row>
    <row r="1423" spans="1:8" x14ac:dyDescent="0.3">
      <c r="A1423" s="1" t="s">
        <v>2810</v>
      </c>
      <c r="B1423" s="13" t="s">
        <v>1193</v>
      </c>
      <c r="C1423" s="12" t="s">
        <v>6801</v>
      </c>
      <c r="D1423" s="11">
        <v>972.41</v>
      </c>
      <c r="E1423" s="11">
        <v>33.83</v>
      </c>
      <c r="F1423" s="11">
        <v>1006.24</v>
      </c>
      <c r="G1423" s="9">
        <v>9</v>
      </c>
      <c r="H1423" s="9"/>
    </row>
    <row r="1424" spans="1:8" x14ac:dyDescent="0.3">
      <c r="A1424" s="1" t="s">
        <v>2811</v>
      </c>
      <c r="B1424" s="13" t="s">
        <v>6558</v>
      </c>
      <c r="C1424" s="12" t="s">
        <v>6801</v>
      </c>
      <c r="D1424" s="11">
        <v>838.97</v>
      </c>
      <c r="E1424" s="11">
        <v>33.83</v>
      </c>
      <c r="F1424" s="11">
        <v>872.8</v>
      </c>
      <c r="G1424" s="9">
        <v>9</v>
      </c>
      <c r="H1424" s="9"/>
    </row>
    <row r="1425" spans="1:8" x14ac:dyDescent="0.3">
      <c r="A1425" s="1" t="s">
        <v>2812</v>
      </c>
      <c r="B1425" s="13" t="s">
        <v>1192</v>
      </c>
      <c r="C1425" s="12" t="s">
        <v>6801</v>
      </c>
      <c r="D1425" s="11">
        <v>1191.4100000000001</v>
      </c>
      <c r="E1425" s="11">
        <v>33.83</v>
      </c>
      <c r="F1425" s="11">
        <v>1225.24</v>
      </c>
      <c r="G1425" s="9">
        <v>9</v>
      </c>
      <c r="H1425" s="9"/>
    </row>
    <row r="1426" spans="1:8" x14ac:dyDescent="0.3">
      <c r="A1426" s="1" t="s">
        <v>2813</v>
      </c>
      <c r="B1426" s="13" t="s">
        <v>4750</v>
      </c>
      <c r="C1426" s="12" t="s">
        <v>6801</v>
      </c>
      <c r="D1426" s="11">
        <v>687.79</v>
      </c>
      <c r="E1426" s="11"/>
      <c r="F1426" s="11">
        <v>687.79</v>
      </c>
      <c r="G1426" s="9">
        <v>9</v>
      </c>
      <c r="H1426" s="9"/>
    </row>
    <row r="1427" spans="1:8" ht="28.8" x14ac:dyDescent="0.3">
      <c r="A1427" s="1" t="s">
        <v>2814</v>
      </c>
      <c r="B1427" s="13" t="s">
        <v>1191</v>
      </c>
      <c r="C1427" s="12" t="s">
        <v>6801</v>
      </c>
      <c r="D1427" s="11">
        <v>1480.53</v>
      </c>
      <c r="E1427" s="11"/>
      <c r="F1427" s="11">
        <v>1480.53</v>
      </c>
      <c r="G1427" s="9">
        <v>9</v>
      </c>
      <c r="H1427" s="9"/>
    </row>
    <row r="1428" spans="1:8" ht="28.8" x14ac:dyDescent="0.3">
      <c r="A1428" s="1" t="s">
        <v>2815</v>
      </c>
      <c r="B1428" s="13" t="s">
        <v>1802</v>
      </c>
      <c r="C1428" s="12" t="s">
        <v>6801</v>
      </c>
      <c r="D1428" s="11">
        <v>856.63</v>
      </c>
      <c r="E1428" s="11"/>
      <c r="F1428" s="11">
        <v>856.63</v>
      </c>
      <c r="G1428" s="9">
        <v>9</v>
      </c>
      <c r="H1428" s="9"/>
    </row>
    <row r="1429" spans="1:8" ht="28.8" x14ac:dyDescent="0.3">
      <c r="A1429" s="1" t="s">
        <v>2816</v>
      </c>
      <c r="B1429" s="13" t="s">
        <v>6559</v>
      </c>
      <c r="C1429" s="12" t="s">
        <v>6801</v>
      </c>
      <c r="D1429" s="11">
        <v>918.64</v>
      </c>
      <c r="E1429" s="11"/>
      <c r="F1429" s="11">
        <v>918.64</v>
      </c>
      <c r="G1429" s="9">
        <v>9</v>
      </c>
      <c r="H1429" s="9"/>
    </row>
    <row r="1430" spans="1:8" x14ac:dyDescent="0.3">
      <c r="A1430" s="1" t="s">
        <v>2817</v>
      </c>
      <c r="B1430" s="13" t="s">
        <v>1190</v>
      </c>
      <c r="C1430" s="12" t="s">
        <v>6801</v>
      </c>
      <c r="D1430" s="11">
        <v>959.24</v>
      </c>
      <c r="E1430" s="11">
        <v>58.68</v>
      </c>
      <c r="F1430" s="11">
        <v>1017.92</v>
      </c>
      <c r="G1430" s="9">
        <v>9</v>
      </c>
      <c r="H1430" s="9"/>
    </row>
    <row r="1431" spans="1:8" ht="28.8" x14ac:dyDescent="0.3">
      <c r="A1431" s="1" t="s">
        <v>2818</v>
      </c>
      <c r="B1431" s="13" t="s">
        <v>1189</v>
      </c>
      <c r="C1431" s="12" t="s">
        <v>6801</v>
      </c>
      <c r="D1431" s="11">
        <v>1085.8699999999999</v>
      </c>
      <c r="E1431" s="11">
        <v>58.68</v>
      </c>
      <c r="F1431" s="11">
        <v>1144.55</v>
      </c>
      <c r="G1431" s="9">
        <v>9</v>
      </c>
      <c r="H1431" s="9"/>
    </row>
    <row r="1432" spans="1:8" ht="28.8" x14ac:dyDescent="0.3">
      <c r="A1432" s="1" t="s">
        <v>2819</v>
      </c>
      <c r="B1432" s="13" t="s">
        <v>6560</v>
      </c>
      <c r="C1432" s="12" t="s">
        <v>6801</v>
      </c>
      <c r="D1432" s="11">
        <v>1066.51</v>
      </c>
      <c r="E1432" s="11">
        <v>58.68</v>
      </c>
      <c r="F1432" s="11">
        <v>1125.19</v>
      </c>
      <c r="G1432" s="9">
        <v>9</v>
      </c>
      <c r="H1432" s="9"/>
    </row>
    <row r="1433" spans="1:8" ht="28.8" x14ac:dyDescent="0.3">
      <c r="A1433" s="1" t="s">
        <v>2820</v>
      </c>
      <c r="B1433" s="13" t="s">
        <v>1188</v>
      </c>
      <c r="C1433" s="12" t="s">
        <v>6801</v>
      </c>
      <c r="D1433" s="11">
        <v>1036.02</v>
      </c>
      <c r="E1433" s="11">
        <v>58.68</v>
      </c>
      <c r="F1433" s="11">
        <v>1094.7</v>
      </c>
      <c r="G1433" s="9">
        <v>9</v>
      </c>
      <c r="H1433" s="9"/>
    </row>
    <row r="1434" spans="1:8" x14ac:dyDescent="0.3">
      <c r="A1434" s="1" t="s">
        <v>5049</v>
      </c>
      <c r="B1434" s="13" t="s">
        <v>6866</v>
      </c>
      <c r="C1434" s="12"/>
      <c r="D1434" s="11"/>
      <c r="E1434" s="11"/>
      <c r="F1434" s="11"/>
      <c r="G1434" s="9">
        <v>5</v>
      </c>
      <c r="H1434" s="9"/>
    </row>
    <row r="1435" spans="1:8" x14ac:dyDescent="0.3">
      <c r="A1435" s="1" t="s">
        <v>8067</v>
      </c>
      <c r="B1435" s="13" t="s">
        <v>8068</v>
      </c>
      <c r="C1435" s="12" t="s">
        <v>6801</v>
      </c>
      <c r="D1435" s="11">
        <v>420.95</v>
      </c>
      <c r="E1435" s="11">
        <v>117.36</v>
      </c>
      <c r="F1435" s="11">
        <v>538.30999999999995</v>
      </c>
      <c r="G1435" s="9">
        <v>9</v>
      </c>
      <c r="H1435" s="9"/>
    </row>
    <row r="1436" spans="1:8" x14ac:dyDescent="0.3">
      <c r="A1436" s="1" t="s">
        <v>2821</v>
      </c>
      <c r="B1436" s="13" t="s">
        <v>1187</v>
      </c>
      <c r="C1436" s="12" t="s">
        <v>6801</v>
      </c>
      <c r="D1436" s="11">
        <v>871.8</v>
      </c>
      <c r="E1436" s="11">
        <v>117.36</v>
      </c>
      <c r="F1436" s="11">
        <v>989.16</v>
      </c>
      <c r="G1436" s="9">
        <v>9</v>
      </c>
      <c r="H1436" s="9"/>
    </row>
    <row r="1437" spans="1:8" x14ac:dyDescent="0.3">
      <c r="A1437" s="1" t="s">
        <v>2822</v>
      </c>
      <c r="B1437" s="13" t="s">
        <v>1186</v>
      </c>
      <c r="C1437" s="12" t="s">
        <v>6801</v>
      </c>
      <c r="D1437" s="11">
        <v>1001.27</v>
      </c>
      <c r="E1437" s="11">
        <v>117.36</v>
      </c>
      <c r="F1437" s="11">
        <v>1118.6300000000001</v>
      </c>
      <c r="G1437" s="9">
        <v>9</v>
      </c>
      <c r="H1437" s="9"/>
    </row>
    <row r="1438" spans="1:8" x14ac:dyDescent="0.3">
      <c r="A1438" s="1" t="s">
        <v>6647</v>
      </c>
      <c r="B1438" s="13" t="s">
        <v>6648</v>
      </c>
      <c r="C1438" s="12" t="s">
        <v>6801</v>
      </c>
      <c r="D1438" s="11">
        <v>981.44</v>
      </c>
      <c r="E1438" s="11">
        <v>58.68</v>
      </c>
      <c r="F1438" s="11">
        <v>1040.1199999999999</v>
      </c>
      <c r="G1438" s="9">
        <v>9</v>
      </c>
      <c r="H1438" s="9"/>
    </row>
    <row r="1439" spans="1:8" x14ac:dyDescent="0.3">
      <c r="A1439" s="1" t="s">
        <v>2823</v>
      </c>
      <c r="B1439" s="13" t="s">
        <v>1185</v>
      </c>
      <c r="C1439" s="12" t="s">
        <v>6801</v>
      </c>
      <c r="D1439" s="11">
        <v>382.07</v>
      </c>
      <c r="E1439" s="11">
        <v>117.36</v>
      </c>
      <c r="F1439" s="11">
        <v>499.43</v>
      </c>
      <c r="G1439" s="9">
        <v>9</v>
      </c>
      <c r="H1439" s="9"/>
    </row>
    <row r="1440" spans="1:8" x14ac:dyDescent="0.3">
      <c r="A1440" s="1" t="s">
        <v>2824</v>
      </c>
      <c r="B1440" s="13" t="s">
        <v>15234</v>
      </c>
      <c r="C1440" s="12" t="s">
        <v>6801</v>
      </c>
      <c r="D1440" s="11">
        <v>767.98</v>
      </c>
      <c r="E1440" s="11">
        <v>117.36</v>
      </c>
      <c r="F1440" s="11">
        <v>885.34</v>
      </c>
      <c r="G1440" s="9">
        <v>9</v>
      </c>
      <c r="H1440" s="9"/>
    </row>
    <row r="1441" spans="1:8" x14ac:dyDescent="0.3">
      <c r="A1441" s="1" t="s">
        <v>2825</v>
      </c>
      <c r="B1441" s="13" t="s">
        <v>15235</v>
      </c>
      <c r="C1441" s="12" t="s">
        <v>6801</v>
      </c>
      <c r="D1441" s="11">
        <v>522.26</v>
      </c>
      <c r="E1441" s="11">
        <v>117.36</v>
      </c>
      <c r="F1441" s="11">
        <v>639.62</v>
      </c>
      <c r="G1441" s="9">
        <v>9</v>
      </c>
      <c r="H1441" s="9"/>
    </row>
    <row r="1442" spans="1:8" x14ac:dyDescent="0.3">
      <c r="A1442" s="1" t="s">
        <v>2826</v>
      </c>
      <c r="B1442" s="13" t="s">
        <v>1184</v>
      </c>
      <c r="C1442" s="12" t="s">
        <v>6801</v>
      </c>
      <c r="D1442" s="11">
        <v>928.38</v>
      </c>
      <c r="E1442" s="11">
        <v>117.36</v>
      </c>
      <c r="F1442" s="11">
        <v>1045.74</v>
      </c>
      <c r="G1442" s="9">
        <v>9</v>
      </c>
      <c r="H1442" s="9"/>
    </row>
    <row r="1443" spans="1:8" x14ac:dyDescent="0.3">
      <c r="A1443" s="1" t="s">
        <v>6303</v>
      </c>
      <c r="B1443" s="13" t="s">
        <v>6483</v>
      </c>
      <c r="C1443" s="12" t="s">
        <v>6801</v>
      </c>
      <c r="D1443" s="11">
        <v>594.73</v>
      </c>
      <c r="E1443" s="11">
        <v>117.36</v>
      </c>
      <c r="F1443" s="11">
        <v>712.09</v>
      </c>
      <c r="G1443" s="9">
        <v>9</v>
      </c>
      <c r="H1443" s="9"/>
    </row>
    <row r="1444" spans="1:8" x14ac:dyDescent="0.3">
      <c r="A1444" s="1" t="s">
        <v>6304</v>
      </c>
      <c r="B1444" s="13" t="s">
        <v>6394</v>
      </c>
      <c r="C1444" s="12" t="s">
        <v>6801</v>
      </c>
      <c r="D1444" s="11">
        <v>653.41999999999996</v>
      </c>
      <c r="E1444" s="11">
        <v>117.36</v>
      </c>
      <c r="F1444" s="11">
        <v>770.78</v>
      </c>
      <c r="G1444" s="9">
        <v>9</v>
      </c>
      <c r="H1444" s="9"/>
    </row>
    <row r="1445" spans="1:8" x14ac:dyDescent="0.3">
      <c r="A1445" s="1" t="s">
        <v>2827</v>
      </c>
      <c r="B1445" s="13" t="s">
        <v>1183</v>
      </c>
      <c r="C1445" s="12" t="s">
        <v>6801</v>
      </c>
      <c r="D1445" s="11">
        <v>1029</v>
      </c>
      <c r="E1445" s="11">
        <v>58.68</v>
      </c>
      <c r="F1445" s="11">
        <v>1087.68</v>
      </c>
      <c r="G1445" s="9">
        <v>9</v>
      </c>
      <c r="H1445" s="9"/>
    </row>
    <row r="1446" spans="1:8" x14ac:dyDescent="0.3">
      <c r="A1446" s="1" t="s">
        <v>2828</v>
      </c>
      <c r="B1446" s="13" t="s">
        <v>1182</v>
      </c>
      <c r="C1446" s="12" t="s">
        <v>6801</v>
      </c>
      <c r="D1446" s="11">
        <v>951.74</v>
      </c>
      <c r="E1446" s="11">
        <v>58.68</v>
      </c>
      <c r="F1446" s="11">
        <v>1010.42</v>
      </c>
      <c r="G1446" s="9">
        <v>9</v>
      </c>
      <c r="H1446" s="9"/>
    </row>
    <row r="1447" spans="1:8" ht="28.8" x14ac:dyDescent="0.3">
      <c r="A1447" s="1" t="s">
        <v>2829</v>
      </c>
      <c r="B1447" s="13" t="s">
        <v>1181</v>
      </c>
      <c r="C1447" s="12" t="s">
        <v>6801</v>
      </c>
      <c r="D1447" s="11">
        <v>901.81</v>
      </c>
      <c r="E1447" s="11">
        <v>58.68</v>
      </c>
      <c r="F1447" s="11">
        <v>960.49</v>
      </c>
      <c r="G1447" s="9">
        <v>9</v>
      </c>
      <c r="H1447" s="9"/>
    </row>
    <row r="1448" spans="1:8" ht="28.8" x14ac:dyDescent="0.3">
      <c r="A1448" s="1" t="s">
        <v>2830</v>
      </c>
      <c r="B1448" s="13" t="s">
        <v>1180</v>
      </c>
      <c r="C1448" s="12" t="s">
        <v>6801</v>
      </c>
      <c r="D1448" s="11">
        <v>1229.6400000000001</v>
      </c>
      <c r="E1448" s="11">
        <v>58.68</v>
      </c>
      <c r="F1448" s="11">
        <v>1288.32</v>
      </c>
      <c r="G1448" s="9">
        <v>9</v>
      </c>
      <c r="H1448" s="9"/>
    </row>
    <row r="1449" spans="1:8" ht="28.8" x14ac:dyDescent="0.3">
      <c r="A1449" s="1" t="s">
        <v>2831</v>
      </c>
      <c r="B1449" s="13" t="s">
        <v>1179</v>
      </c>
      <c r="C1449" s="12" t="s">
        <v>6801</v>
      </c>
      <c r="D1449" s="11">
        <v>1220.53</v>
      </c>
      <c r="E1449" s="11">
        <v>117.36</v>
      </c>
      <c r="F1449" s="11">
        <v>1337.89</v>
      </c>
      <c r="G1449" s="9">
        <v>9</v>
      </c>
      <c r="H1449" s="9"/>
    </row>
    <row r="1450" spans="1:8" x14ac:dyDescent="0.3">
      <c r="A1450" s="1" t="s">
        <v>5784</v>
      </c>
      <c r="B1450" s="13" t="s">
        <v>5785</v>
      </c>
      <c r="C1450" s="12" t="s">
        <v>6801</v>
      </c>
      <c r="D1450" s="11">
        <v>1277.47</v>
      </c>
      <c r="E1450" s="11">
        <v>117.36</v>
      </c>
      <c r="F1450" s="11">
        <v>1394.83</v>
      </c>
      <c r="G1450" s="9">
        <v>9</v>
      </c>
      <c r="H1450" s="9"/>
    </row>
    <row r="1451" spans="1:8" x14ac:dyDescent="0.3">
      <c r="A1451" s="1" t="s">
        <v>5050</v>
      </c>
      <c r="B1451" s="13" t="s">
        <v>6867</v>
      </c>
      <c r="C1451" s="12"/>
      <c r="D1451" s="11"/>
      <c r="E1451" s="11"/>
      <c r="F1451" s="11"/>
      <c r="G1451" s="9">
        <v>5</v>
      </c>
      <c r="H1451" s="9"/>
    </row>
    <row r="1452" spans="1:8" ht="28.8" x14ac:dyDescent="0.3">
      <c r="A1452" s="1" t="s">
        <v>2832</v>
      </c>
      <c r="B1452" s="13" t="s">
        <v>7482</v>
      </c>
      <c r="C1452" s="12" t="s">
        <v>6801</v>
      </c>
      <c r="D1452" s="11">
        <v>214.73</v>
      </c>
      <c r="E1452" s="11"/>
      <c r="F1452" s="11">
        <v>214.73</v>
      </c>
      <c r="G1452" s="9">
        <v>9</v>
      </c>
      <c r="H1452" s="9"/>
    </row>
    <row r="1453" spans="1:8" x14ac:dyDescent="0.3">
      <c r="A1453" s="1" t="s">
        <v>5051</v>
      </c>
      <c r="B1453" s="13" t="s">
        <v>6118</v>
      </c>
      <c r="C1453" s="12"/>
      <c r="D1453" s="11"/>
      <c r="E1453" s="11"/>
      <c r="F1453" s="11"/>
      <c r="G1453" s="9">
        <v>2</v>
      </c>
      <c r="H1453" s="9"/>
    </row>
    <row r="1454" spans="1:8" x14ac:dyDescent="0.3">
      <c r="A1454" s="1" t="s">
        <v>5052</v>
      </c>
      <c r="B1454" s="13" t="s">
        <v>6119</v>
      </c>
      <c r="C1454" s="12"/>
      <c r="D1454" s="11"/>
      <c r="E1454" s="11"/>
      <c r="F1454" s="11"/>
      <c r="G1454" s="9">
        <v>5</v>
      </c>
      <c r="H1454" s="9"/>
    </row>
    <row r="1455" spans="1:8" x14ac:dyDescent="0.3">
      <c r="A1455" s="1" t="s">
        <v>2833</v>
      </c>
      <c r="B1455" s="13" t="s">
        <v>1178</v>
      </c>
      <c r="C1455" s="12" t="s">
        <v>6801</v>
      </c>
      <c r="D1455" s="11">
        <v>100.97</v>
      </c>
      <c r="E1455" s="11">
        <v>18.739999999999998</v>
      </c>
      <c r="F1455" s="11">
        <v>119.71</v>
      </c>
      <c r="G1455" s="9">
        <v>9</v>
      </c>
      <c r="H1455" s="9"/>
    </row>
    <row r="1456" spans="1:8" x14ac:dyDescent="0.3">
      <c r="A1456" s="1" t="s">
        <v>2834</v>
      </c>
      <c r="B1456" s="13" t="s">
        <v>1177</v>
      </c>
      <c r="C1456" s="12" t="s">
        <v>6801</v>
      </c>
      <c r="D1456" s="11">
        <v>141.52000000000001</v>
      </c>
      <c r="E1456" s="11">
        <v>18.739999999999998</v>
      </c>
      <c r="F1456" s="11">
        <v>160.26</v>
      </c>
      <c r="G1456" s="9">
        <v>9</v>
      </c>
      <c r="H1456" s="9"/>
    </row>
    <row r="1457" spans="1:8" x14ac:dyDescent="0.3">
      <c r="A1457" s="1" t="s">
        <v>2835</v>
      </c>
      <c r="B1457" s="13" t="s">
        <v>1176</v>
      </c>
      <c r="C1457" s="12" t="s">
        <v>6801</v>
      </c>
      <c r="D1457" s="11">
        <v>143.88</v>
      </c>
      <c r="E1457" s="11">
        <v>18.739999999999998</v>
      </c>
      <c r="F1457" s="11">
        <v>162.62</v>
      </c>
      <c r="G1457" s="9">
        <v>9</v>
      </c>
      <c r="H1457" s="9"/>
    </row>
    <row r="1458" spans="1:8" x14ac:dyDescent="0.3">
      <c r="A1458" s="1" t="s">
        <v>2836</v>
      </c>
      <c r="B1458" s="13" t="s">
        <v>1175</v>
      </c>
      <c r="C1458" s="12" t="s">
        <v>6801</v>
      </c>
      <c r="D1458" s="11">
        <v>171.27</v>
      </c>
      <c r="E1458" s="11">
        <v>24.52</v>
      </c>
      <c r="F1458" s="11">
        <v>195.79</v>
      </c>
      <c r="G1458" s="9">
        <v>9</v>
      </c>
      <c r="H1458" s="9"/>
    </row>
    <row r="1459" spans="1:8" x14ac:dyDescent="0.3">
      <c r="A1459" s="1" t="s">
        <v>2837</v>
      </c>
      <c r="B1459" s="13" t="s">
        <v>1173</v>
      </c>
      <c r="C1459" s="12" t="s">
        <v>6801</v>
      </c>
      <c r="D1459" s="11">
        <v>372.34</v>
      </c>
      <c r="E1459" s="11">
        <v>24.52</v>
      </c>
      <c r="F1459" s="11">
        <v>396.86</v>
      </c>
      <c r="G1459" s="9">
        <v>9</v>
      </c>
      <c r="H1459" s="9"/>
    </row>
    <row r="1460" spans="1:8" x14ac:dyDescent="0.3">
      <c r="A1460" s="1" t="s">
        <v>7950</v>
      </c>
      <c r="B1460" s="13" t="s">
        <v>7951</v>
      </c>
      <c r="C1460" s="12" t="s">
        <v>6801</v>
      </c>
      <c r="D1460" s="11">
        <v>365.2</v>
      </c>
      <c r="E1460" s="11">
        <v>28.12</v>
      </c>
      <c r="F1460" s="11">
        <v>393.32</v>
      </c>
      <c r="G1460" s="9">
        <v>9</v>
      </c>
      <c r="H1460" s="9"/>
    </row>
    <row r="1461" spans="1:8" x14ac:dyDescent="0.3">
      <c r="A1461" s="1" t="s">
        <v>5053</v>
      </c>
      <c r="B1461" s="13" t="s">
        <v>1168</v>
      </c>
      <c r="C1461" s="12" t="s">
        <v>6801</v>
      </c>
      <c r="D1461" s="11">
        <v>486.54</v>
      </c>
      <c r="E1461" s="11">
        <v>29.59</v>
      </c>
      <c r="F1461" s="11">
        <v>516.13</v>
      </c>
      <c r="G1461" s="9">
        <v>9</v>
      </c>
      <c r="H1461" s="9"/>
    </row>
    <row r="1462" spans="1:8" x14ac:dyDescent="0.3">
      <c r="A1462" s="1" t="s">
        <v>2838</v>
      </c>
      <c r="B1462" s="13" t="s">
        <v>1172</v>
      </c>
      <c r="C1462" s="12" t="s">
        <v>6801</v>
      </c>
      <c r="D1462" s="11">
        <v>422.33</v>
      </c>
      <c r="E1462" s="11">
        <v>24.52</v>
      </c>
      <c r="F1462" s="11">
        <v>446.85</v>
      </c>
      <c r="G1462" s="9">
        <v>9</v>
      </c>
      <c r="H1462" s="9"/>
    </row>
    <row r="1463" spans="1:8" x14ac:dyDescent="0.3">
      <c r="A1463" s="1" t="s">
        <v>5054</v>
      </c>
      <c r="B1463" s="13" t="s">
        <v>1174</v>
      </c>
      <c r="C1463" s="12" t="s">
        <v>6801</v>
      </c>
      <c r="D1463" s="11">
        <v>258.77999999999997</v>
      </c>
      <c r="E1463" s="11">
        <v>24.52</v>
      </c>
      <c r="F1463" s="11">
        <v>283.3</v>
      </c>
      <c r="G1463" s="9">
        <v>9</v>
      </c>
      <c r="H1463" s="9"/>
    </row>
    <row r="1464" spans="1:8" x14ac:dyDescent="0.3">
      <c r="A1464" s="1" t="s">
        <v>5055</v>
      </c>
      <c r="B1464" s="13" t="s">
        <v>1170</v>
      </c>
      <c r="C1464" s="12" t="s">
        <v>6801</v>
      </c>
      <c r="D1464" s="11">
        <v>296.72000000000003</v>
      </c>
      <c r="E1464" s="11">
        <v>28.12</v>
      </c>
      <c r="F1464" s="11">
        <v>324.83999999999997</v>
      </c>
      <c r="G1464" s="9">
        <v>9</v>
      </c>
      <c r="H1464" s="9"/>
    </row>
    <row r="1465" spans="1:8" x14ac:dyDescent="0.3">
      <c r="A1465" s="1" t="s">
        <v>2839</v>
      </c>
      <c r="B1465" s="13" t="s">
        <v>1171</v>
      </c>
      <c r="C1465" s="12" t="s">
        <v>6801</v>
      </c>
      <c r="D1465" s="11">
        <v>368.78</v>
      </c>
      <c r="E1465" s="11">
        <v>29.58</v>
      </c>
      <c r="F1465" s="11">
        <v>398.36</v>
      </c>
      <c r="G1465" s="9">
        <v>9</v>
      </c>
      <c r="H1465" s="9"/>
    </row>
    <row r="1466" spans="1:8" x14ac:dyDescent="0.3">
      <c r="A1466" s="1" t="s">
        <v>2840</v>
      </c>
      <c r="B1466" s="13" t="s">
        <v>1169</v>
      </c>
      <c r="C1466" s="12" t="s">
        <v>6801</v>
      </c>
      <c r="D1466" s="11">
        <v>170.09</v>
      </c>
      <c r="E1466" s="11">
        <v>18.739999999999998</v>
      </c>
      <c r="F1466" s="11">
        <v>188.83</v>
      </c>
      <c r="G1466" s="9">
        <v>9</v>
      </c>
      <c r="H1466" s="9"/>
    </row>
    <row r="1467" spans="1:8" x14ac:dyDescent="0.3">
      <c r="A1467" s="1" t="s">
        <v>6305</v>
      </c>
      <c r="B1467" s="13" t="s">
        <v>6395</v>
      </c>
      <c r="C1467" s="12" t="s">
        <v>6801</v>
      </c>
      <c r="D1467" s="11">
        <v>3830.96</v>
      </c>
      <c r="E1467" s="11"/>
      <c r="F1467" s="11">
        <v>3830.96</v>
      </c>
      <c r="G1467" s="9">
        <v>9</v>
      </c>
      <c r="H1467" s="9"/>
    </row>
    <row r="1468" spans="1:8" ht="28.8" x14ac:dyDescent="0.3">
      <c r="A1468" s="1" t="s">
        <v>2841</v>
      </c>
      <c r="B1468" s="13" t="s">
        <v>6396</v>
      </c>
      <c r="C1468" s="12" t="s">
        <v>6801</v>
      </c>
      <c r="D1468" s="11">
        <v>5852.16</v>
      </c>
      <c r="E1468" s="11">
        <v>73.81</v>
      </c>
      <c r="F1468" s="11">
        <v>5925.97</v>
      </c>
      <c r="G1468" s="9">
        <v>9</v>
      </c>
      <c r="H1468" s="9"/>
    </row>
    <row r="1469" spans="1:8" x14ac:dyDescent="0.3">
      <c r="A1469" s="1" t="s">
        <v>6649</v>
      </c>
      <c r="B1469" s="13" t="s">
        <v>8283</v>
      </c>
      <c r="C1469" s="12" t="s">
        <v>6801</v>
      </c>
      <c r="D1469" s="11">
        <v>210.44</v>
      </c>
      <c r="E1469" s="11">
        <v>24.52</v>
      </c>
      <c r="F1469" s="11">
        <v>234.96</v>
      </c>
      <c r="G1469" s="9">
        <v>9</v>
      </c>
      <c r="H1469" s="9"/>
    </row>
    <row r="1470" spans="1:8" x14ac:dyDescent="0.3">
      <c r="A1470" s="1" t="s">
        <v>5056</v>
      </c>
      <c r="B1470" s="13" t="s">
        <v>6120</v>
      </c>
      <c r="C1470" s="12"/>
      <c r="D1470" s="11"/>
      <c r="E1470" s="11"/>
      <c r="F1470" s="11"/>
      <c r="G1470" s="9">
        <v>5</v>
      </c>
      <c r="H1470" s="9"/>
    </row>
    <row r="1471" spans="1:8" x14ac:dyDescent="0.3">
      <c r="A1471" s="1" t="s">
        <v>2842</v>
      </c>
      <c r="B1471" s="13" t="s">
        <v>1167</v>
      </c>
      <c r="C1471" s="12" t="s">
        <v>6801</v>
      </c>
      <c r="D1471" s="11">
        <v>214.42</v>
      </c>
      <c r="E1471" s="11">
        <v>24.52</v>
      </c>
      <c r="F1471" s="11">
        <v>238.94</v>
      </c>
      <c r="G1471" s="9">
        <v>9</v>
      </c>
      <c r="H1471" s="9"/>
    </row>
    <row r="1472" spans="1:8" x14ac:dyDescent="0.3">
      <c r="A1472" s="1" t="s">
        <v>2843</v>
      </c>
      <c r="B1472" s="13" t="s">
        <v>1166</v>
      </c>
      <c r="C1472" s="12" t="s">
        <v>6801</v>
      </c>
      <c r="D1472" s="11">
        <v>230.3</v>
      </c>
      <c r="E1472" s="11">
        <v>28.12</v>
      </c>
      <c r="F1472" s="11">
        <v>258.42</v>
      </c>
      <c r="G1472" s="9">
        <v>9</v>
      </c>
      <c r="H1472" s="9"/>
    </row>
    <row r="1473" spans="1:8" x14ac:dyDescent="0.3">
      <c r="A1473" s="1" t="s">
        <v>2844</v>
      </c>
      <c r="B1473" s="13" t="s">
        <v>1165</v>
      </c>
      <c r="C1473" s="12" t="s">
        <v>6801</v>
      </c>
      <c r="D1473" s="11">
        <v>268.73</v>
      </c>
      <c r="E1473" s="11">
        <v>29.58</v>
      </c>
      <c r="F1473" s="11">
        <v>298.31</v>
      </c>
      <c r="G1473" s="9">
        <v>9</v>
      </c>
      <c r="H1473" s="9"/>
    </row>
    <row r="1474" spans="1:8" x14ac:dyDescent="0.3">
      <c r="A1474" s="1" t="s">
        <v>2845</v>
      </c>
      <c r="B1474" s="13" t="s">
        <v>1164</v>
      </c>
      <c r="C1474" s="12" t="s">
        <v>6801</v>
      </c>
      <c r="D1474" s="11">
        <v>257.86</v>
      </c>
      <c r="E1474" s="11">
        <v>24.5</v>
      </c>
      <c r="F1474" s="11">
        <v>282.36</v>
      </c>
      <c r="G1474" s="9">
        <v>9</v>
      </c>
      <c r="H1474" s="9"/>
    </row>
    <row r="1475" spans="1:8" x14ac:dyDescent="0.3">
      <c r="A1475" s="1" t="s">
        <v>2846</v>
      </c>
      <c r="B1475" s="13" t="s">
        <v>1163</v>
      </c>
      <c r="C1475" s="12" t="s">
        <v>6801</v>
      </c>
      <c r="D1475" s="11">
        <v>326.66000000000003</v>
      </c>
      <c r="E1475" s="11">
        <v>28.12</v>
      </c>
      <c r="F1475" s="11">
        <v>354.78</v>
      </c>
      <c r="G1475" s="9">
        <v>9</v>
      </c>
      <c r="H1475" s="9"/>
    </row>
    <row r="1476" spans="1:8" x14ac:dyDescent="0.3">
      <c r="A1476" s="1" t="s">
        <v>2847</v>
      </c>
      <c r="B1476" s="13" t="s">
        <v>1162</v>
      </c>
      <c r="C1476" s="12" t="s">
        <v>6801</v>
      </c>
      <c r="D1476" s="11">
        <v>432.88</v>
      </c>
      <c r="E1476" s="11">
        <v>29.58</v>
      </c>
      <c r="F1476" s="11">
        <v>462.46</v>
      </c>
      <c r="G1476" s="9">
        <v>9</v>
      </c>
      <c r="H1476" s="9"/>
    </row>
    <row r="1477" spans="1:8" x14ac:dyDescent="0.3">
      <c r="A1477" s="1" t="s">
        <v>2848</v>
      </c>
      <c r="B1477" s="13" t="s">
        <v>1161</v>
      </c>
      <c r="C1477" s="12" t="s">
        <v>6801</v>
      </c>
      <c r="D1477" s="11">
        <v>529.61</v>
      </c>
      <c r="E1477" s="11">
        <v>28.12</v>
      </c>
      <c r="F1477" s="11">
        <v>557.73</v>
      </c>
      <c r="G1477" s="9">
        <v>9</v>
      </c>
      <c r="H1477" s="9"/>
    </row>
    <row r="1478" spans="1:8" x14ac:dyDescent="0.3">
      <c r="A1478" s="1" t="s">
        <v>2849</v>
      </c>
      <c r="B1478" s="13" t="s">
        <v>2850</v>
      </c>
      <c r="C1478" s="12" t="s">
        <v>6801</v>
      </c>
      <c r="D1478" s="11">
        <v>472.24</v>
      </c>
      <c r="E1478" s="11">
        <v>29.58</v>
      </c>
      <c r="F1478" s="11">
        <v>501.82</v>
      </c>
      <c r="G1478" s="9">
        <v>9</v>
      </c>
      <c r="H1478" s="9"/>
    </row>
    <row r="1479" spans="1:8" x14ac:dyDescent="0.3">
      <c r="A1479" s="1" t="s">
        <v>5057</v>
      </c>
      <c r="B1479" s="13" t="s">
        <v>6121</v>
      </c>
      <c r="C1479" s="12"/>
      <c r="D1479" s="11"/>
      <c r="E1479" s="11"/>
      <c r="F1479" s="11"/>
      <c r="G1479" s="9">
        <v>5</v>
      </c>
      <c r="H1479" s="9"/>
    </row>
    <row r="1480" spans="1:8" x14ac:dyDescent="0.3">
      <c r="A1480" s="1" t="s">
        <v>2851</v>
      </c>
      <c r="B1480" s="13" t="s">
        <v>1160</v>
      </c>
      <c r="C1480" s="12" t="s">
        <v>6801</v>
      </c>
      <c r="D1480" s="11">
        <v>427.98</v>
      </c>
      <c r="E1480" s="11">
        <v>28.12</v>
      </c>
      <c r="F1480" s="11">
        <v>456.1</v>
      </c>
      <c r="G1480" s="9">
        <v>9</v>
      </c>
      <c r="H1480" s="9"/>
    </row>
    <row r="1481" spans="1:8" x14ac:dyDescent="0.3">
      <c r="A1481" s="1" t="s">
        <v>2852</v>
      </c>
      <c r="B1481" s="13" t="s">
        <v>2853</v>
      </c>
      <c r="C1481" s="12" t="s">
        <v>6801</v>
      </c>
      <c r="D1481" s="11">
        <v>1016.32</v>
      </c>
      <c r="E1481" s="11">
        <v>37.5</v>
      </c>
      <c r="F1481" s="11">
        <v>1053.82</v>
      </c>
      <c r="G1481" s="9">
        <v>9</v>
      </c>
      <c r="H1481" s="9"/>
    </row>
    <row r="1482" spans="1:8" x14ac:dyDescent="0.3">
      <c r="A1482" s="1" t="s">
        <v>5058</v>
      </c>
      <c r="B1482" s="13" t="s">
        <v>6122</v>
      </c>
      <c r="C1482" s="12"/>
      <c r="D1482" s="11"/>
      <c r="E1482" s="11"/>
      <c r="F1482" s="11"/>
      <c r="G1482" s="9">
        <v>5</v>
      </c>
      <c r="H1482" s="9"/>
    </row>
    <row r="1483" spans="1:8" x14ac:dyDescent="0.3">
      <c r="A1483" s="1" t="s">
        <v>2854</v>
      </c>
      <c r="B1483" s="13" t="s">
        <v>6484</v>
      </c>
      <c r="C1483" s="12" t="s">
        <v>6801</v>
      </c>
      <c r="D1483" s="11">
        <v>508.25</v>
      </c>
      <c r="E1483" s="11"/>
      <c r="F1483" s="11">
        <v>508.25</v>
      </c>
      <c r="G1483" s="9">
        <v>9</v>
      </c>
      <c r="H1483" s="9"/>
    </row>
    <row r="1484" spans="1:8" x14ac:dyDescent="0.3">
      <c r="A1484" s="1" t="s">
        <v>2855</v>
      </c>
      <c r="B1484" s="13" t="s">
        <v>1159</v>
      </c>
      <c r="C1484" s="12" t="s">
        <v>6801</v>
      </c>
      <c r="D1484" s="11">
        <v>801.79</v>
      </c>
      <c r="E1484" s="11">
        <v>19.559999999999999</v>
      </c>
      <c r="F1484" s="11">
        <v>821.35</v>
      </c>
      <c r="G1484" s="9">
        <v>9</v>
      </c>
      <c r="H1484" s="9"/>
    </row>
    <row r="1485" spans="1:8" x14ac:dyDescent="0.3">
      <c r="A1485" s="1" t="s">
        <v>5059</v>
      </c>
      <c r="B1485" s="13" t="s">
        <v>6868</v>
      </c>
      <c r="C1485" s="12"/>
      <c r="D1485" s="11"/>
      <c r="E1485" s="11"/>
      <c r="F1485" s="11"/>
      <c r="G1485" s="9">
        <v>5</v>
      </c>
      <c r="H1485" s="9"/>
    </row>
    <row r="1486" spans="1:8" x14ac:dyDescent="0.3">
      <c r="A1486" s="1" t="s">
        <v>2856</v>
      </c>
      <c r="B1486" s="13" t="s">
        <v>1158</v>
      </c>
      <c r="C1486" s="12" t="s">
        <v>6804</v>
      </c>
      <c r="D1486" s="11">
        <v>1.76</v>
      </c>
      <c r="E1486" s="11">
        <v>3.86</v>
      </c>
      <c r="F1486" s="11">
        <v>5.62</v>
      </c>
      <c r="G1486" s="9">
        <v>9</v>
      </c>
      <c r="H1486" s="9"/>
    </row>
    <row r="1487" spans="1:8" ht="28.8" x14ac:dyDescent="0.3">
      <c r="A1487" s="1" t="s">
        <v>2857</v>
      </c>
      <c r="B1487" s="13" t="s">
        <v>1157</v>
      </c>
      <c r="C1487" s="12" t="s">
        <v>6801</v>
      </c>
      <c r="D1487" s="11">
        <v>8.82</v>
      </c>
      <c r="E1487" s="11">
        <v>51.46</v>
      </c>
      <c r="F1487" s="11">
        <v>60.28</v>
      </c>
      <c r="G1487" s="9">
        <v>9</v>
      </c>
      <c r="H1487" s="9"/>
    </row>
    <row r="1488" spans="1:8" x14ac:dyDescent="0.3">
      <c r="A1488" s="1" t="s">
        <v>5060</v>
      </c>
      <c r="B1488" s="13" t="s">
        <v>6123</v>
      </c>
      <c r="C1488" s="12"/>
      <c r="D1488" s="11"/>
      <c r="E1488" s="11"/>
      <c r="F1488" s="11"/>
      <c r="G1488" s="9">
        <v>2</v>
      </c>
      <c r="H1488" s="9"/>
    </row>
    <row r="1489" spans="1:8" x14ac:dyDescent="0.3">
      <c r="A1489" s="1" t="s">
        <v>5061</v>
      </c>
      <c r="B1489" s="13" t="s">
        <v>6124</v>
      </c>
      <c r="C1489" s="12"/>
      <c r="D1489" s="11"/>
      <c r="E1489" s="11"/>
      <c r="F1489" s="11"/>
      <c r="G1489" s="9">
        <v>5</v>
      </c>
      <c r="H1489" s="9"/>
    </row>
    <row r="1490" spans="1:8" x14ac:dyDescent="0.3">
      <c r="A1490" s="1" t="s">
        <v>6125</v>
      </c>
      <c r="B1490" s="13" t="s">
        <v>8069</v>
      </c>
      <c r="C1490" s="12" t="s">
        <v>6801</v>
      </c>
      <c r="D1490" s="11">
        <v>502.08</v>
      </c>
      <c r="E1490" s="11">
        <v>90.34</v>
      </c>
      <c r="F1490" s="11">
        <v>592.41999999999996</v>
      </c>
      <c r="G1490" s="9">
        <v>9</v>
      </c>
      <c r="H1490" s="9"/>
    </row>
    <row r="1491" spans="1:8" x14ac:dyDescent="0.3">
      <c r="A1491" s="1" t="s">
        <v>6126</v>
      </c>
      <c r="B1491" s="13" t="s">
        <v>6127</v>
      </c>
      <c r="C1491" s="12" t="s">
        <v>6801</v>
      </c>
      <c r="D1491" s="11">
        <v>449.53</v>
      </c>
      <c r="E1491" s="11">
        <v>90.34</v>
      </c>
      <c r="F1491" s="11">
        <v>539.87</v>
      </c>
      <c r="G1491" s="9">
        <v>9</v>
      </c>
      <c r="H1491" s="9"/>
    </row>
    <row r="1492" spans="1:8" x14ac:dyDescent="0.3">
      <c r="A1492" s="1" t="s">
        <v>6128</v>
      </c>
      <c r="B1492" s="13" t="s">
        <v>6129</v>
      </c>
      <c r="C1492" s="12" t="s">
        <v>6801</v>
      </c>
      <c r="D1492" s="11">
        <v>700.17</v>
      </c>
      <c r="E1492" s="11">
        <v>90.34</v>
      </c>
      <c r="F1492" s="11">
        <v>790.51</v>
      </c>
      <c r="G1492" s="9">
        <v>9</v>
      </c>
      <c r="H1492" s="9"/>
    </row>
    <row r="1493" spans="1:8" x14ac:dyDescent="0.3">
      <c r="A1493" s="1" t="s">
        <v>2858</v>
      </c>
      <c r="B1493" s="13" t="s">
        <v>1156</v>
      </c>
      <c r="C1493" s="12" t="s">
        <v>6801</v>
      </c>
      <c r="D1493" s="11">
        <v>67.86</v>
      </c>
      <c r="E1493" s="11">
        <v>90.34</v>
      </c>
      <c r="F1493" s="11">
        <v>158.19999999999999</v>
      </c>
      <c r="G1493" s="9">
        <v>9</v>
      </c>
      <c r="H1493" s="9"/>
    </row>
    <row r="1494" spans="1:8" x14ac:dyDescent="0.3">
      <c r="A1494" s="1" t="s">
        <v>5062</v>
      </c>
      <c r="B1494" s="13" t="s">
        <v>6130</v>
      </c>
      <c r="C1494" s="12"/>
      <c r="D1494" s="11"/>
      <c r="E1494" s="11"/>
      <c r="F1494" s="11"/>
      <c r="G1494" s="9">
        <v>5</v>
      </c>
      <c r="H1494" s="9"/>
    </row>
    <row r="1495" spans="1:8" x14ac:dyDescent="0.3">
      <c r="A1495" s="1" t="s">
        <v>2859</v>
      </c>
      <c r="B1495" s="13" t="s">
        <v>1155</v>
      </c>
      <c r="C1495" s="12" t="s">
        <v>6801</v>
      </c>
      <c r="D1495" s="11">
        <v>128.83000000000001</v>
      </c>
      <c r="E1495" s="11">
        <v>51.46</v>
      </c>
      <c r="F1495" s="11">
        <v>180.29</v>
      </c>
      <c r="G1495" s="9">
        <v>9</v>
      </c>
      <c r="H1495" s="9"/>
    </row>
    <row r="1496" spans="1:8" x14ac:dyDescent="0.3">
      <c r="A1496" s="1" t="s">
        <v>5063</v>
      </c>
      <c r="B1496" s="13" t="s">
        <v>6131</v>
      </c>
      <c r="C1496" s="12"/>
      <c r="D1496" s="11"/>
      <c r="E1496" s="11"/>
      <c r="F1496" s="11"/>
      <c r="G1496" s="9">
        <v>5</v>
      </c>
      <c r="H1496" s="9"/>
    </row>
    <row r="1497" spans="1:8" x14ac:dyDescent="0.3">
      <c r="A1497" s="1" t="s">
        <v>6485</v>
      </c>
      <c r="B1497" s="13" t="s">
        <v>6486</v>
      </c>
      <c r="C1497" s="12" t="s">
        <v>6801</v>
      </c>
      <c r="D1497" s="11">
        <v>2667.6</v>
      </c>
      <c r="E1497" s="11">
        <v>89.25</v>
      </c>
      <c r="F1497" s="11">
        <v>2756.85</v>
      </c>
      <c r="G1497" s="9">
        <v>9</v>
      </c>
      <c r="H1497" s="9"/>
    </row>
    <row r="1498" spans="1:8" ht="28.8" x14ac:dyDescent="0.3">
      <c r="A1498" s="1" t="s">
        <v>2860</v>
      </c>
      <c r="B1498" s="13" t="s">
        <v>7483</v>
      </c>
      <c r="C1498" s="12" t="s">
        <v>6804</v>
      </c>
      <c r="D1498" s="11">
        <v>582.15</v>
      </c>
      <c r="E1498" s="11">
        <v>72.180000000000007</v>
      </c>
      <c r="F1498" s="11">
        <v>654.33000000000004</v>
      </c>
      <c r="G1498" s="9">
        <v>9</v>
      </c>
      <c r="H1498" s="9"/>
    </row>
    <row r="1499" spans="1:8" ht="28.8" x14ac:dyDescent="0.3">
      <c r="A1499" s="1" t="s">
        <v>2861</v>
      </c>
      <c r="B1499" s="13" t="s">
        <v>7484</v>
      </c>
      <c r="C1499" s="12" t="s">
        <v>6804</v>
      </c>
      <c r="D1499" s="11">
        <v>134.33000000000001</v>
      </c>
      <c r="E1499" s="11">
        <v>23.47</v>
      </c>
      <c r="F1499" s="11">
        <v>157.80000000000001</v>
      </c>
      <c r="G1499" s="9">
        <v>9</v>
      </c>
      <c r="H1499" s="9"/>
    </row>
    <row r="1500" spans="1:8" ht="28.8" x14ac:dyDescent="0.3">
      <c r="A1500" s="1" t="s">
        <v>5786</v>
      </c>
      <c r="B1500" s="13" t="s">
        <v>7485</v>
      </c>
      <c r="C1500" s="12" t="s">
        <v>6804</v>
      </c>
      <c r="D1500" s="11">
        <v>71.14</v>
      </c>
      <c r="E1500" s="11">
        <v>10.74</v>
      </c>
      <c r="F1500" s="11">
        <v>81.88</v>
      </c>
      <c r="G1500" s="9">
        <v>9</v>
      </c>
      <c r="H1500" s="9"/>
    </row>
    <row r="1501" spans="1:8" x14ac:dyDescent="0.3">
      <c r="A1501" s="1" t="s">
        <v>6306</v>
      </c>
      <c r="B1501" s="13" t="s">
        <v>6307</v>
      </c>
      <c r="C1501" s="12" t="s">
        <v>6804</v>
      </c>
      <c r="D1501" s="11">
        <v>57.96</v>
      </c>
      <c r="E1501" s="11">
        <v>5.87</v>
      </c>
      <c r="F1501" s="11">
        <v>63.83</v>
      </c>
      <c r="G1501" s="9">
        <v>9</v>
      </c>
      <c r="H1501" s="9"/>
    </row>
    <row r="1502" spans="1:8" ht="28.8" x14ac:dyDescent="0.3">
      <c r="A1502" s="1" t="s">
        <v>2862</v>
      </c>
      <c r="B1502" s="13" t="s">
        <v>7486</v>
      </c>
      <c r="C1502" s="12" t="s">
        <v>6804</v>
      </c>
      <c r="D1502" s="11">
        <v>185.93</v>
      </c>
      <c r="E1502" s="11">
        <v>63.97</v>
      </c>
      <c r="F1502" s="11">
        <v>249.9</v>
      </c>
      <c r="G1502" s="9">
        <v>9</v>
      </c>
      <c r="H1502" s="9"/>
    </row>
    <row r="1503" spans="1:8" ht="28.8" x14ac:dyDescent="0.3">
      <c r="A1503" s="1" t="s">
        <v>2863</v>
      </c>
      <c r="B1503" s="13" t="s">
        <v>1154</v>
      </c>
      <c r="C1503" s="12" t="s">
        <v>6804</v>
      </c>
      <c r="D1503" s="11">
        <v>122.16</v>
      </c>
      <c r="E1503" s="11">
        <v>32.68</v>
      </c>
      <c r="F1503" s="11">
        <v>154.84</v>
      </c>
      <c r="G1503" s="9">
        <v>9</v>
      </c>
      <c r="H1503" s="9"/>
    </row>
    <row r="1504" spans="1:8" x14ac:dyDescent="0.3">
      <c r="A1504" s="1" t="s">
        <v>5064</v>
      </c>
      <c r="B1504" s="13" t="s">
        <v>6132</v>
      </c>
      <c r="C1504" s="12"/>
      <c r="D1504" s="11"/>
      <c r="E1504" s="11"/>
      <c r="F1504" s="11"/>
      <c r="G1504" s="9">
        <v>2</v>
      </c>
      <c r="H1504" s="9"/>
    </row>
    <row r="1505" spans="1:8" x14ac:dyDescent="0.3">
      <c r="A1505" s="1" t="s">
        <v>5065</v>
      </c>
      <c r="B1505" s="13" t="s">
        <v>6133</v>
      </c>
      <c r="C1505" s="12"/>
      <c r="D1505" s="11"/>
      <c r="E1505" s="11"/>
      <c r="F1505" s="11"/>
      <c r="G1505" s="9">
        <v>5</v>
      </c>
      <c r="H1505" s="9"/>
    </row>
    <row r="1506" spans="1:8" ht="28.8" x14ac:dyDescent="0.3">
      <c r="A1506" s="1" t="s">
        <v>2864</v>
      </c>
      <c r="B1506" s="13" t="s">
        <v>6308</v>
      </c>
      <c r="C1506" s="12" t="s">
        <v>6807</v>
      </c>
      <c r="D1506" s="11">
        <v>423.9</v>
      </c>
      <c r="E1506" s="11">
        <v>58.68</v>
      </c>
      <c r="F1506" s="11">
        <v>482.58</v>
      </c>
      <c r="G1506" s="9">
        <v>9</v>
      </c>
      <c r="H1506" s="9"/>
    </row>
    <row r="1507" spans="1:8" ht="28.8" x14ac:dyDescent="0.3">
      <c r="A1507" s="1" t="s">
        <v>2865</v>
      </c>
      <c r="B1507" s="13" t="s">
        <v>6309</v>
      </c>
      <c r="C1507" s="12" t="s">
        <v>6807</v>
      </c>
      <c r="D1507" s="11">
        <v>771.91</v>
      </c>
      <c r="E1507" s="11">
        <v>78.239999999999995</v>
      </c>
      <c r="F1507" s="11">
        <v>850.15</v>
      </c>
      <c r="G1507" s="9">
        <v>9</v>
      </c>
      <c r="H1507" s="9"/>
    </row>
    <row r="1508" spans="1:8" ht="28.8" x14ac:dyDescent="0.3">
      <c r="A1508" s="1" t="s">
        <v>2866</v>
      </c>
      <c r="B1508" s="13" t="s">
        <v>6310</v>
      </c>
      <c r="C1508" s="12" t="s">
        <v>6807</v>
      </c>
      <c r="D1508" s="11">
        <v>314.54000000000002</v>
      </c>
      <c r="E1508" s="11">
        <v>58.68</v>
      </c>
      <c r="F1508" s="11">
        <v>373.22</v>
      </c>
      <c r="G1508" s="9">
        <v>9</v>
      </c>
      <c r="H1508" s="9"/>
    </row>
    <row r="1509" spans="1:8" ht="28.8" x14ac:dyDescent="0.3">
      <c r="A1509" s="1" t="s">
        <v>2867</v>
      </c>
      <c r="B1509" s="13" t="s">
        <v>6397</v>
      </c>
      <c r="C1509" s="12" t="s">
        <v>6807</v>
      </c>
      <c r="D1509" s="11">
        <v>619.79999999999995</v>
      </c>
      <c r="E1509" s="11">
        <v>78.239999999999995</v>
      </c>
      <c r="F1509" s="11">
        <v>698.04</v>
      </c>
      <c r="G1509" s="9">
        <v>9</v>
      </c>
      <c r="H1509" s="9"/>
    </row>
    <row r="1510" spans="1:8" x14ac:dyDescent="0.3">
      <c r="A1510" s="1" t="s">
        <v>2868</v>
      </c>
      <c r="B1510" s="13" t="s">
        <v>1153</v>
      </c>
      <c r="C1510" s="12" t="s">
        <v>6807</v>
      </c>
      <c r="D1510" s="11">
        <v>249.26</v>
      </c>
      <c r="E1510" s="11">
        <v>58.68</v>
      </c>
      <c r="F1510" s="11">
        <v>307.94</v>
      </c>
      <c r="G1510" s="9">
        <v>9</v>
      </c>
      <c r="H1510" s="9"/>
    </row>
    <row r="1511" spans="1:8" x14ac:dyDescent="0.3">
      <c r="A1511" s="1" t="s">
        <v>2869</v>
      </c>
      <c r="B1511" s="13" t="s">
        <v>1152</v>
      </c>
      <c r="C1511" s="12" t="s">
        <v>6807</v>
      </c>
      <c r="D1511" s="11">
        <v>258.42</v>
      </c>
      <c r="E1511" s="11"/>
      <c r="F1511" s="11">
        <v>258.42</v>
      </c>
      <c r="G1511" s="9">
        <v>9</v>
      </c>
      <c r="H1511" s="9"/>
    </row>
    <row r="1512" spans="1:8" x14ac:dyDescent="0.3">
      <c r="A1512" s="1" t="s">
        <v>2870</v>
      </c>
      <c r="B1512" s="13" t="s">
        <v>1151</v>
      </c>
      <c r="C1512" s="12" t="s">
        <v>6807</v>
      </c>
      <c r="D1512" s="11">
        <v>368.05</v>
      </c>
      <c r="E1512" s="11"/>
      <c r="F1512" s="11">
        <v>368.05</v>
      </c>
      <c r="G1512" s="9">
        <v>9</v>
      </c>
      <c r="H1512" s="9"/>
    </row>
    <row r="1513" spans="1:8" x14ac:dyDescent="0.3">
      <c r="A1513" s="1" t="s">
        <v>5066</v>
      </c>
      <c r="B1513" s="13" t="s">
        <v>5067</v>
      </c>
      <c r="C1513" s="12" t="s">
        <v>6799</v>
      </c>
      <c r="D1513" s="11">
        <v>292.3</v>
      </c>
      <c r="E1513" s="11">
        <v>65.06</v>
      </c>
      <c r="F1513" s="11">
        <v>357.36</v>
      </c>
      <c r="G1513" s="9">
        <v>9</v>
      </c>
      <c r="H1513" s="9"/>
    </row>
    <row r="1514" spans="1:8" ht="28.8" x14ac:dyDescent="0.3">
      <c r="A1514" s="1" t="s">
        <v>2871</v>
      </c>
      <c r="B1514" s="13" t="s">
        <v>5068</v>
      </c>
      <c r="C1514" s="12" t="s">
        <v>6807</v>
      </c>
      <c r="D1514" s="11">
        <v>497.23</v>
      </c>
      <c r="E1514" s="11">
        <v>65.06</v>
      </c>
      <c r="F1514" s="11">
        <v>562.29</v>
      </c>
      <c r="G1514" s="9">
        <v>9</v>
      </c>
      <c r="H1514" s="9"/>
    </row>
    <row r="1515" spans="1:8" x14ac:dyDescent="0.3">
      <c r="A1515" s="1" t="s">
        <v>2872</v>
      </c>
      <c r="B1515" s="13" t="s">
        <v>1150</v>
      </c>
      <c r="C1515" s="12" t="s">
        <v>6799</v>
      </c>
      <c r="D1515" s="11">
        <v>282.86</v>
      </c>
      <c r="E1515" s="11">
        <v>18.350000000000001</v>
      </c>
      <c r="F1515" s="11">
        <v>301.20999999999998</v>
      </c>
      <c r="G1515" s="9">
        <v>9</v>
      </c>
      <c r="H1515" s="9"/>
    </row>
    <row r="1516" spans="1:8" x14ac:dyDescent="0.3">
      <c r="A1516" s="1" t="s">
        <v>2873</v>
      </c>
      <c r="B1516" s="13" t="s">
        <v>2874</v>
      </c>
      <c r="C1516" s="12" t="s">
        <v>6799</v>
      </c>
      <c r="D1516" s="11">
        <v>307.95</v>
      </c>
      <c r="E1516" s="11">
        <v>18.350000000000001</v>
      </c>
      <c r="F1516" s="11">
        <v>326.3</v>
      </c>
      <c r="G1516" s="9">
        <v>9</v>
      </c>
      <c r="H1516" s="9"/>
    </row>
    <row r="1517" spans="1:8" x14ac:dyDescent="0.3">
      <c r="A1517" s="1" t="s">
        <v>2875</v>
      </c>
      <c r="B1517" s="13" t="s">
        <v>5069</v>
      </c>
      <c r="C1517" s="12" t="s">
        <v>6799</v>
      </c>
      <c r="D1517" s="11">
        <v>2669.89</v>
      </c>
      <c r="E1517" s="11">
        <v>45.86</v>
      </c>
      <c r="F1517" s="11">
        <v>2715.75</v>
      </c>
      <c r="G1517" s="9">
        <v>9</v>
      </c>
      <c r="H1517" s="9"/>
    </row>
    <row r="1518" spans="1:8" x14ac:dyDescent="0.3">
      <c r="A1518" s="1" t="s">
        <v>2876</v>
      </c>
      <c r="B1518" s="13" t="s">
        <v>2877</v>
      </c>
      <c r="C1518" s="12" t="s">
        <v>6799</v>
      </c>
      <c r="D1518" s="11">
        <v>555.28</v>
      </c>
      <c r="E1518" s="11">
        <v>34.4</v>
      </c>
      <c r="F1518" s="11">
        <v>589.67999999999995</v>
      </c>
      <c r="G1518" s="9">
        <v>9</v>
      </c>
      <c r="H1518" s="9"/>
    </row>
    <row r="1519" spans="1:8" x14ac:dyDescent="0.3">
      <c r="A1519" s="1" t="s">
        <v>2878</v>
      </c>
      <c r="B1519" s="13" t="s">
        <v>1149</v>
      </c>
      <c r="C1519" s="12" t="s">
        <v>6799</v>
      </c>
      <c r="D1519" s="11">
        <v>28.97</v>
      </c>
      <c r="E1519" s="11">
        <v>11.73</v>
      </c>
      <c r="F1519" s="11">
        <v>40.700000000000003</v>
      </c>
      <c r="G1519" s="9">
        <v>9</v>
      </c>
      <c r="H1519" s="9"/>
    </row>
    <row r="1520" spans="1:8" ht="28.8" x14ac:dyDescent="0.3">
      <c r="A1520" s="1" t="s">
        <v>2879</v>
      </c>
      <c r="B1520" s="13" t="s">
        <v>1148</v>
      </c>
      <c r="C1520" s="12" t="s">
        <v>6799</v>
      </c>
      <c r="D1520" s="11">
        <v>982.23</v>
      </c>
      <c r="E1520" s="11">
        <v>45.86</v>
      </c>
      <c r="F1520" s="11">
        <v>1028.0899999999999</v>
      </c>
      <c r="G1520" s="9">
        <v>9</v>
      </c>
      <c r="H1520" s="9"/>
    </row>
    <row r="1521" spans="1:8" ht="28.8" x14ac:dyDescent="0.3">
      <c r="A1521" s="1" t="s">
        <v>2880</v>
      </c>
      <c r="B1521" s="13" t="s">
        <v>1147</v>
      </c>
      <c r="C1521" s="12" t="s">
        <v>6799</v>
      </c>
      <c r="D1521" s="11">
        <v>1015</v>
      </c>
      <c r="E1521" s="11">
        <v>91.72</v>
      </c>
      <c r="F1521" s="11">
        <v>1106.72</v>
      </c>
      <c r="G1521" s="9">
        <v>9</v>
      </c>
      <c r="H1521" s="9"/>
    </row>
    <row r="1522" spans="1:8" ht="28.8" x14ac:dyDescent="0.3">
      <c r="A1522" s="1" t="s">
        <v>2881</v>
      </c>
      <c r="B1522" s="13" t="s">
        <v>2882</v>
      </c>
      <c r="C1522" s="12" t="s">
        <v>6799</v>
      </c>
      <c r="D1522" s="11">
        <v>248.75</v>
      </c>
      <c r="E1522" s="11">
        <v>58.68</v>
      </c>
      <c r="F1522" s="11">
        <v>307.43</v>
      </c>
      <c r="G1522" s="9">
        <v>9</v>
      </c>
      <c r="H1522" s="9"/>
    </row>
    <row r="1523" spans="1:8" x14ac:dyDescent="0.3">
      <c r="A1523" s="1" t="s">
        <v>5070</v>
      </c>
      <c r="B1523" s="13" t="s">
        <v>6134</v>
      </c>
      <c r="C1523" s="12"/>
      <c r="D1523" s="11"/>
      <c r="E1523" s="11"/>
      <c r="F1523" s="11"/>
      <c r="G1523" s="9">
        <v>5</v>
      </c>
      <c r="H1523" s="9"/>
    </row>
    <row r="1524" spans="1:8" x14ac:dyDescent="0.3">
      <c r="A1524" s="1" t="s">
        <v>2883</v>
      </c>
      <c r="B1524" s="13" t="s">
        <v>5071</v>
      </c>
      <c r="C1524" s="12" t="s">
        <v>6799</v>
      </c>
      <c r="D1524" s="11">
        <v>19.25</v>
      </c>
      <c r="E1524" s="11"/>
      <c r="F1524" s="11">
        <v>19.25</v>
      </c>
      <c r="G1524" s="9">
        <v>9</v>
      </c>
      <c r="H1524" s="9"/>
    </row>
    <row r="1525" spans="1:8" x14ac:dyDescent="0.3">
      <c r="A1525" s="1" t="s">
        <v>2884</v>
      </c>
      <c r="B1525" s="13" t="s">
        <v>5072</v>
      </c>
      <c r="C1525" s="12" t="s">
        <v>6799</v>
      </c>
      <c r="D1525" s="11">
        <v>27.88</v>
      </c>
      <c r="E1525" s="11"/>
      <c r="F1525" s="11">
        <v>27.88</v>
      </c>
      <c r="G1525" s="9">
        <v>9</v>
      </c>
      <c r="H1525" s="9"/>
    </row>
    <row r="1526" spans="1:8" x14ac:dyDescent="0.3">
      <c r="A1526" s="1" t="s">
        <v>2885</v>
      </c>
      <c r="B1526" s="13" t="s">
        <v>5073</v>
      </c>
      <c r="C1526" s="12" t="s">
        <v>6799</v>
      </c>
      <c r="D1526" s="11">
        <v>48.82</v>
      </c>
      <c r="E1526" s="11"/>
      <c r="F1526" s="11">
        <v>48.82</v>
      </c>
      <c r="G1526" s="9">
        <v>9</v>
      </c>
      <c r="H1526" s="9"/>
    </row>
    <row r="1527" spans="1:8" ht="28.8" x14ac:dyDescent="0.3">
      <c r="A1527" s="1" t="s">
        <v>2886</v>
      </c>
      <c r="B1527" s="13" t="s">
        <v>6398</v>
      </c>
      <c r="C1527" s="12" t="s">
        <v>6799</v>
      </c>
      <c r="D1527" s="11">
        <v>221.29</v>
      </c>
      <c r="E1527" s="11"/>
      <c r="F1527" s="11">
        <v>221.29</v>
      </c>
      <c r="G1527" s="9">
        <v>9</v>
      </c>
      <c r="H1527" s="9"/>
    </row>
    <row r="1528" spans="1:8" x14ac:dyDescent="0.3">
      <c r="A1528" s="1" t="s">
        <v>2887</v>
      </c>
      <c r="B1528" s="13" t="s">
        <v>1146</v>
      </c>
      <c r="C1528" s="12" t="s">
        <v>6799</v>
      </c>
      <c r="D1528" s="11">
        <v>80.540000000000006</v>
      </c>
      <c r="E1528" s="11"/>
      <c r="F1528" s="11">
        <v>80.540000000000006</v>
      </c>
      <c r="G1528" s="9">
        <v>9</v>
      </c>
      <c r="H1528" s="9"/>
    </row>
    <row r="1529" spans="1:8" x14ac:dyDescent="0.3">
      <c r="A1529" s="1" t="s">
        <v>5074</v>
      </c>
      <c r="B1529" s="13" t="s">
        <v>6869</v>
      </c>
      <c r="C1529" s="12"/>
      <c r="D1529" s="11"/>
      <c r="E1529" s="11"/>
      <c r="F1529" s="11"/>
      <c r="G1529" s="9">
        <v>5</v>
      </c>
      <c r="H1529" s="9"/>
    </row>
    <row r="1530" spans="1:8" x14ac:dyDescent="0.3">
      <c r="A1530" s="1" t="s">
        <v>2888</v>
      </c>
      <c r="B1530" s="13" t="s">
        <v>1145</v>
      </c>
      <c r="C1530" s="12" t="s">
        <v>6799</v>
      </c>
      <c r="D1530" s="11"/>
      <c r="E1530" s="11">
        <v>58.68</v>
      </c>
      <c r="F1530" s="11">
        <v>58.68</v>
      </c>
      <c r="G1530" s="9">
        <v>9</v>
      </c>
      <c r="H1530" s="9"/>
    </row>
    <row r="1531" spans="1:8" x14ac:dyDescent="0.3">
      <c r="A1531" s="1" t="s">
        <v>2889</v>
      </c>
      <c r="B1531" s="13" t="s">
        <v>1144</v>
      </c>
      <c r="C1531" s="12" t="s">
        <v>6799</v>
      </c>
      <c r="D1531" s="11">
        <v>1127.3</v>
      </c>
      <c r="E1531" s="11">
        <v>45.86</v>
      </c>
      <c r="F1531" s="11">
        <v>1173.1600000000001</v>
      </c>
      <c r="G1531" s="9">
        <v>9</v>
      </c>
      <c r="H1531" s="9"/>
    </row>
    <row r="1532" spans="1:8" x14ac:dyDescent="0.3">
      <c r="A1532" s="1" t="s">
        <v>2890</v>
      </c>
      <c r="B1532" s="13" t="s">
        <v>1143</v>
      </c>
      <c r="C1532" s="12" t="s">
        <v>6799</v>
      </c>
      <c r="D1532" s="11"/>
      <c r="E1532" s="11">
        <v>50.47</v>
      </c>
      <c r="F1532" s="11">
        <v>50.47</v>
      </c>
      <c r="G1532" s="9">
        <v>9</v>
      </c>
      <c r="H1532" s="9"/>
    </row>
    <row r="1533" spans="1:8" x14ac:dyDescent="0.3">
      <c r="A1533" s="1" t="s">
        <v>2891</v>
      </c>
      <c r="B1533" s="13" t="s">
        <v>1142</v>
      </c>
      <c r="C1533" s="12" t="s">
        <v>6807</v>
      </c>
      <c r="D1533" s="11">
        <v>1333.07</v>
      </c>
      <c r="E1533" s="11">
        <v>59.62</v>
      </c>
      <c r="F1533" s="11">
        <v>1392.69</v>
      </c>
      <c r="G1533" s="9">
        <v>9</v>
      </c>
      <c r="H1533" s="9"/>
    </row>
    <row r="1534" spans="1:8" x14ac:dyDescent="0.3">
      <c r="A1534" s="1" t="s">
        <v>2892</v>
      </c>
      <c r="B1534" s="13" t="s">
        <v>1141</v>
      </c>
      <c r="C1534" s="12" t="s">
        <v>6799</v>
      </c>
      <c r="D1534" s="11"/>
      <c r="E1534" s="11">
        <v>6.65</v>
      </c>
      <c r="F1534" s="11">
        <v>6.65</v>
      </c>
      <c r="G1534" s="9">
        <v>9</v>
      </c>
      <c r="H1534" s="9"/>
    </row>
    <row r="1535" spans="1:8" x14ac:dyDescent="0.3">
      <c r="A1535" s="1" t="s">
        <v>2893</v>
      </c>
      <c r="B1535" s="13" t="s">
        <v>1140</v>
      </c>
      <c r="C1535" s="12" t="s">
        <v>6807</v>
      </c>
      <c r="D1535" s="11">
        <v>598.83000000000004</v>
      </c>
      <c r="E1535" s="11">
        <v>117.36</v>
      </c>
      <c r="F1535" s="11">
        <v>716.19</v>
      </c>
      <c r="G1535" s="9">
        <v>9</v>
      </c>
      <c r="H1535" s="9"/>
    </row>
    <row r="1536" spans="1:8" x14ac:dyDescent="0.3">
      <c r="A1536" s="1" t="s">
        <v>2894</v>
      </c>
      <c r="B1536" s="13" t="s">
        <v>1139</v>
      </c>
      <c r="C1536" s="12" t="s">
        <v>6799</v>
      </c>
      <c r="D1536" s="11">
        <v>160.94999999999999</v>
      </c>
      <c r="E1536" s="11">
        <v>22.23</v>
      </c>
      <c r="F1536" s="11">
        <v>183.18</v>
      </c>
      <c r="G1536" s="9">
        <v>9</v>
      </c>
      <c r="H1536" s="9"/>
    </row>
    <row r="1537" spans="1:8" x14ac:dyDescent="0.3">
      <c r="A1537" s="1" t="s">
        <v>2895</v>
      </c>
      <c r="B1537" s="13" t="s">
        <v>1138</v>
      </c>
      <c r="C1537" s="12" t="s">
        <v>6807</v>
      </c>
      <c r="D1537" s="11">
        <v>4208.34</v>
      </c>
      <c r="E1537" s="11">
        <v>137.58000000000001</v>
      </c>
      <c r="F1537" s="11">
        <v>4345.92</v>
      </c>
      <c r="G1537" s="9">
        <v>9</v>
      </c>
      <c r="H1537" s="9"/>
    </row>
    <row r="1538" spans="1:8" x14ac:dyDescent="0.3">
      <c r="A1538" s="1" t="s">
        <v>2896</v>
      </c>
      <c r="B1538" s="13" t="s">
        <v>1137</v>
      </c>
      <c r="C1538" s="12" t="s">
        <v>6799</v>
      </c>
      <c r="D1538" s="11">
        <v>409.05</v>
      </c>
      <c r="E1538" s="11">
        <v>45.86</v>
      </c>
      <c r="F1538" s="11">
        <v>454.91</v>
      </c>
      <c r="G1538" s="9">
        <v>9</v>
      </c>
      <c r="H1538" s="9"/>
    </row>
    <row r="1539" spans="1:8" ht="28.8" x14ac:dyDescent="0.3">
      <c r="A1539" s="1" t="s">
        <v>2897</v>
      </c>
      <c r="B1539" s="13" t="s">
        <v>2898</v>
      </c>
      <c r="C1539" s="12" t="s">
        <v>6799</v>
      </c>
      <c r="D1539" s="11">
        <v>166.47</v>
      </c>
      <c r="E1539" s="11">
        <v>34.4</v>
      </c>
      <c r="F1539" s="11">
        <v>200.87</v>
      </c>
      <c r="G1539" s="9">
        <v>9</v>
      </c>
      <c r="H1539" s="9"/>
    </row>
    <row r="1540" spans="1:8" x14ac:dyDescent="0.3">
      <c r="A1540" s="1" t="s">
        <v>2899</v>
      </c>
      <c r="B1540" s="13" t="s">
        <v>1136</v>
      </c>
      <c r="C1540" s="12" t="s">
        <v>6799</v>
      </c>
      <c r="D1540" s="11">
        <v>105.08</v>
      </c>
      <c r="E1540" s="11">
        <v>7.8</v>
      </c>
      <c r="F1540" s="11">
        <v>112.88</v>
      </c>
      <c r="G1540" s="9">
        <v>9</v>
      </c>
      <c r="H1540" s="9"/>
    </row>
    <row r="1541" spans="1:8" x14ac:dyDescent="0.3">
      <c r="A1541" s="1" t="s">
        <v>2900</v>
      </c>
      <c r="B1541" s="13" t="s">
        <v>1135</v>
      </c>
      <c r="C1541" s="12" t="s">
        <v>6799</v>
      </c>
      <c r="D1541" s="11">
        <v>70.739999999999995</v>
      </c>
      <c r="E1541" s="11">
        <v>7.8</v>
      </c>
      <c r="F1541" s="11">
        <v>78.540000000000006</v>
      </c>
      <c r="G1541" s="9">
        <v>9</v>
      </c>
      <c r="H1541" s="9"/>
    </row>
    <row r="1542" spans="1:8" x14ac:dyDescent="0.3">
      <c r="A1542" s="1" t="s">
        <v>2901</v>
      </c>
      <c r="B1542" s="13" t="s">
        <v>1134</v>
      </c>
      <c r="C1542" s="12" t="s">
        <v>6799</v>
      </c>
      <c r="D1542" s="11">
        <v>174.52</v>
      </c>
      <c r="E1542" s="11">
        <v>7.8</v>
      </c>
      <c r="F1542" s="11">
        <v>182.32</v>
      </c>
      <c r="G1542" s="9">
        <v>9</v>
      </c>
      <c r="H1542" s="9"/>
    </row>
    <row r="1543" spans="1:8" x14ac:dyDescent="0.3">
      <c r="A1543" s="1" t="s">
        <v>2902</v>
      </c>
      <c r="B1543" s="13" t="s">
        <v>2903</v>
      </c>
      <c r="C1543" s="12" t="s">
        <v>6807</v>
      </c>
      <c r="D1543" s="11">
        <v>28.38</v>
      </c>
      <c r="E1543" s="11">
        <v>6.65</v>
      </c>
      <c r="F1543" s="11">
        <v>35.03</v>
      </c>
      <c r="G1543" s="9">
        <v>9</v>
      </c>
      <c r="H1543" s="9"/>
    </row>
    <row r="1544" spans="1:8" x14ac:dyDescent="0.3">
      <c r="A1544" s="1" t="s">
        <v>2904</v>
      </c>
      <c r="B1544" s="13" t="s">
        <v>4751</v>
      </c>
      <c r="C1544" s="12" t="s">
        <v>6799</v>
      </c>
      <c r="D1544" s="11">
        <v>44.42</v>
      </c>
      <c r="E1544" s="11">
        <v>6.65</v>
      </c>
      <c r="F1544" s="11">
        <v>51.07</v>
      </c>
      <c r="G1544" s="9">
        <v>9</v>
      </c>
      <c r="H1544" s="9"/>
    </row>
    <row r="1545" spans="1:8" ht="28.8" x14ac:dyDescent="0.3">
      <c r="A1545" s="1" t="s">
        <v>2905</v>
      </c>
      <c r="B1545" s="13" t="s">
        <v>4752</v>
      </c>
      <c r="C1545" s="12" t="s">
        <v>6799</v>
      </c>
      <c r="D1545" s="11">
        <v>85.05</v>
      </c>
      <c r="E1545" s="11">
        <v>6.65</v>
      </c>
      <c r="F1545" s="11">
        <v>91.7</v>
      </c>
      <c r="G1545" s="9">
        <v>9</v>
      </c>
      <c r="H1545" s="9"/>
    </row>
    <row r="1546" spans="1:8" x14ac:dyDescent="0.3">
      <c r="A1546" s="1" t="s">
        <v>2906</v>
      </c>
      <c r="B1546" s="13" t="s">
        <v>4753</v>
      </c>
      <c r="C1546" s="12" t="s">
        <v>6807</v>
      </c>
      <c r="D1546" s="11">
        <v>226.26</v>
      </c>
      <c r="E1546" s="11">
        <v>14.08</v>
      </c>
      <c r="F1546" s="11">
        <v>240.34</v>
      </c>
      <c r="G1546" s="9">
        <v>9</v>
      </c>
      <c r="H1546" s="9"/>
    </row>
    <row r="1547" spans="1:8" x14ac:dyDescent="0.3">
      <c r="A1547" s="1" t="s">
        <v>2907</v>
      </c>
      <c r="B1547" s="13" t="s">
        <v>1133</v>
      </c>
      <c r="C1547" s="12" t="s">
        <v>6799</v>
      </c>
      <c r="D1547" s="11">
        <v>72.69</v>
      </c>
      <c r="E1547" s="11">
        <v>7.8</v>
      </c>
      <c r="F1547" s="11">
        <v>80.489999999999995</v>
      </c>
      <c r="G1547" s="9">
        <v>9</v>
      </c>
      <c r="H1547" s="9"/>
    </row>
    <row r="1548" spans="1:8" x14ac:dyDescent="0.3">
      <c r="A1548" s="1" t="s">
        <v>2908</v>
      </c>
      <c r="B1548" s="13" t="s">
        <v>1132</v>
      </c>
      <c r="C1548" s="12" t="s">
        <v>6799</v>
      </c>
      <c r="D1548" s="11">
        <v>89.42</v>
      </c>
      <c r="E1548" s="11">
        <v>7.8</v>
      </c>
      <c r="F1548" s="11">
        <v>97.22</v>
      </c>
      <c r="G1548" s="9">
        <v>9</v>
      </c>
      <c r="H1548" s="9"/>
    </row>
    <row r="1549" spans="1:8" x14ac:dyDescent="0.3">
      <c r="A1549" s="1" t="s">
        <v>2909</v>
      </c>
      <c r="B1549" s="13" t="s">
        <v>1131</v>
      </c>
      <c r="C1549" s="12" t="s">
        <v>6799</v>
      </c>
      <c r="D1549" s="11">
        <v>190.87</v>
      </c>
      <c r="E1549" s="11">
        <v>5.64</v>
      </c>
      <c r="F1549" s="11">
        <v>196.51</v>
      </c>
      <c r="G1549" s="9">
        <v>9</v>
      </c>
      <c r="H1549" s="9"/>
    </row>
    <row r="1550" spans="1:8" x14ac:dyDescent="0.3">
      <c r="A1550" s="1" t="s">
        <v>2910</v>
      </c>
      <c r="B1550" s="13" t="s">
        <v>5075</v>
      </c>
      <c r="C1550" s="12" t="s">
        <v>6799</v>
      </c>
      <c r="D1550" s="11">
        <v>217.04</v>
      </c>
      <c r="E1550" s="11">
        <v>7.8</v>
      </c>
      <c r="F1550" s="11">
        <v>224.84</v>
      </c>
      <c r="G1550" s="9">
        <v>9</v>
      </c>
      <c r="H1550" s="9"/>
    </row>
    <row r="1551" spans="1:8" ht="28.8" x14ac:dyDescent="0.3">
      <c r="A1551" s="1" t="s">
        <v>2911</v>
      </c>
      <c r="B1551" s="13" t="s">
        <v>1130</v>
      </c>
      <c r="C1551" s="12" t="s">
        <v>6799</v>
      </c>
      <c r="D1551" s="11">
        <v>400.75</v>
      </c>
      <c r="E1551" s="11">
        <v>68.790000000000006</v>
      </c>
      <c r="F1551" s="11">
        <v>469.54</v>
      </c>
      <c r="G1551" s="9">
        <v>9</v>
      </c>
      <c r="H1551" s="9"/>
    </row>
    <row r="1552" spans="1:8" x14ac:dyDescent="0.3">
      <c r="A1552" s="1" t="s">
        <v>7928</v>
      </c>
      <c r="B1552" s="13" t="s">
        <v>7929</v>
      </c>
      <c r="C1552" s="12" t="s">
        <v>6799</v>
      </c>
      <c r="D1552" s="11">
        <v>128.43</v>
      </c>
      <c r="E1552" s="11">
        <v>68.790000000000006</v>
      </c>
      <c r="F1552" s="11">
        <v>197.22</v>
      </c>
      <c r="G1552" s="9">
        <v>9</v>
      </c>
      <c r="H1552" s="9"/>
    </row>
    <row r="1553" spans="1:8" x14ac:dyDescent="0.3">
      <c r="A1553" s="1" t="s">
        <v>2912</v>
      </c>
      <c r="B1553" s="13" t="s">
        <v>1129</v>
      </c>
      <c r="C1553" s="12" t="s">
        <v>6799</v>
      </c>
      <c r="D1553" s="11">
        <v>24.26</v>
      </c>
      <c r="E1553" s="11">
        <v>44.45</v>
      </c>
      <c r="F1553" s="11">
        <v>68.709999999999994</v>
      </c>
      <c r="G1553" s="9">
        <v>9</v>
      </c>
      <c r="H1553" s="9"/>
    </row>
    <row r="1554" spans="1:8" x14ac:dyDescent="0.3">
      <c r="A1554" s="1" t="s">
        <v>2913</v>
      </c>
      <c r="B1554" s="13" t="s">
        <v>1128</v>
      </c>
      <c r="C1554" s="12" t="s">
        <v>6799</v>
      </c>
      <c r="D1554" s="11">
        <v>177.99</v>
      </c>
      <c r="E1554" s="11">
        <v>7.8</v>
      </c>
      <c r="F1554" s="11">
        <v>185.79</v>
      </c>
      <c r="G1554" s="9">
        <v>9</v>
      </c>
      <c r="H1554" s="9"/>
    </row>
    <row r="1555" spans="1:8" x14ac:dyDescent="0.3">
      <c r="A1555" s="1" t="s">
        <v>2914</v>
      </c>
      <c r="B1555" s="13" t="s">
        <v>1127</v>
      </c>
      <c r="C1555" s="12" t="s">
        <v>6799</v>
      </c>
      <c r="D1555" s="11">
        <v>12816.36</v>
      </c>
      <c r="E1555" s="11"/>
      <c r="F1555" s="11">
        <v>12816.36</v>
      </c>
      <c r="G1555" s="9">
        <v>9</v>
      </c>
      <c r="H1555" s="9"/>
    </row>
    <row r="1556" spans="1:8" ht="28.8" x14ac:dyDescent="0.3">
      <c r="A1556" s="1" t="s">
        <v>2915</v>
      </c>
      <c r="B1556" s="13" t="s">
        <v>1126</v>
      </c>
      <c r="C1556" s="12" t="s">
        <v>6799</v>
      </c>
      <c r="D1556" s="11">
        <v>15061.64</v>
      </c>
      <c r="E1556" s="11"/>
      <c r="F1556" s="11">
        <v>15061.64</v>
      </c>
      <c r="G1556" s="9">
        <v>9</v>
      </c>
      <c r="H1556" s="9"/>
    </row>
    <row r="1557" spans="1:8" ht="28.8" x14ac:dyDescent="0.3">
      <c r="A1557" s="1" t="s">
        <v>2916</v>
      </c>
      <c r="B1557" s="13" t="s">
        <v>1803</v>
      </c>
      <c r="C1557" s="12" t="s">
        <v>6807</v>
      </c>
      <c r="D1557" s="11">
        <v>510.01</v>
      </c>
      <c r="E1557" s="11">
        <v>91.72</v>
      </c>
      <c r="F1557" s="11">
        <v>601.73</v>
      </c>
      <c r="G1557" s="9">
        <v>9</v>
      </c>
      <c r="H1557" s="9"/>
    </row>
    <row r="1558" spans="1:8" ht="28.8" x14ac:dyDescent="0.3">
      <c r="A1558" s="1" t="s">
        <v>2917</v>
      </c>
      <c r="B1558" s="13" t="s">
        <v>1804</v>
      </c>
      <c r="C1558" s="12" t="s">
        <v>6807</v>
      </c>
      <c r="D1558" s="11">
        <v>1225.69</v>
      </c>
      <c r="E1558" s="11">
        <v>183.44</v>
      </c>
      <c r="F1558" s="11">
        <v>1409.13</v>
      </c>
      <c r="G1558" s="9">
        <v>9</v>
      </c>
      <c r="H1558" s="9"/>
    </row>
    <row r="1559" spans="1:8" ht="43.2" x14ac:dyDescent="0.3">
      <c r="A1559" s="1" t="s">
        <v>2918</v>
      </c>
      <c r="B1559" s="13" t="s">
        <v>7487</v>
      </c>
      <c r="C1559" s="12" t="s">
        <v>6807</v>
      </c>
      <c r="D1559" s="11">
        <v>1159.1300000000001</v>
      </c>
      <c r="E1559" s="11">
        <v>183.44</v>
      </c>
      <c r="F1559" s="11">
        <v>1342.57</v>
      </c>
      <c r="G1559" s="9">
        <v>9</v>
      </c>
      <c r="H1559" s="9"/>
    </row>
    <row r="1560" spans="1:8" ht="43.2" x14ac:dyDescent="0.3">
      <c r="A1560" s="1" t="s">
        <v>2919</v>
      </c>
      <c r="B1560" s="13" t="s">
        <v>7488</v>
      </c>
      <c r="C1560" s="12" t="s">
        <v>6807</v>
      </c>
      <c r="D1560" s="11">
        <v>1217.3</v>
      </c>
      <c r="E1560" s="11">
        <v>183.44</v>
      </c>
      <c r="F1560" s="11">
        <v>1400.74</v>
      </c>
      <c r="G1560" s="9">
        <v>9</v>
      </c>
      <c r="H1560" s="9"/>
    </row>
    <row r="1561" spans="1:8" x14ac:dyDescent="0.3">
      <c r="A1561" s="1" t="s">
        <v>6561</v>
      </c>
      <c r="B1561" s="13" t="s">
        <v>6562</v>
      </c>
      <c r="C1561" s="12" t="s">
        <v>6804</v>
      </c>
      <c r="D1561" s="11">
        <v>50.61</v>
      </c>
      <c r="E1561" s="11">
        <v>10.74</v>
      </c>
      <c r="F1561" s="11">
        <v>61.35</v>
      </c>
      <c r="G1561" s="9">
        <v>9</v>
      </c>
      <c r="H1561" s="9"/>
    </row>
    <row r="1562" spans="1:8" x14ac:dyDescent="0.3">
      <c r="A1562" s="1" t="s">
        <v>5076</v>
      </c>
      <c r="B1562" s="13" t="s">
        <v>6870</v>
      </c>
      <c r="C1562" s="12"/>
      <c r="D1562" s="11"/>
      <c r="E1562" s="11"/>
      <c r="F1562" s="11"/>
      <c r="G1562" s="9">
        <v>2</v>
      </c>
      <c r="H1562" s="9"/>
    </row>
    <row r="1563" spans="1:8" x14ac:dyDescent="0.3">
      <c r="A1563" s="1" t="s">
        <v>5077</v>
      </c>
      <c r="B1563" s="13" t="s">
        <v>6135</v>
      </c>
      <c r="C1563" s="12"/>
      <c r="D1563" s="11"/>
      <c r="E1563" s="11"/>
      <c r="F1563" s="11"/>
      <c r="G1563" s="9">
        <v>5</v>
      </c>
      <c r="H1563" s="9"/>
    </row>
    <row r="1564" spans="1:8" x14ac:dyDescent="0.3">
      <c r="A1564" s="1" t="s">
        <v>2920</v>
      </c>
      <c r="B1564" s="13" t="s">
        <v>1125</v>
      </c>
      <c r="C1564" s="12" t="s">
        <v>6804</v>
      </c>
      <c r="D1564" s="11">
        <v>6.32</v>
      </c>
      <c r="E1564" s="11">
        <v>13.88</v>
      </c>
      <c r="F1564" s="11">
        <v>20.2</v>
      </c>
      <c r="G1564" s="9">
        <v>9</v>
      </c>
      <c r="H1564" s="9"/>
    </row>
    <row r="1565" spans="1:8" x14ac:dyDescent="0.3">
      <c r="A1565" s="1" t="s">
        <v>2921</v>
      </c>
      <c r="B1565" s="13" t="s">
        <v>1124</v>
      </c>
      <c r="C1565" s="12" t="s">
        <v>6814</v>
      </c>
      <c r="D1565" s="11">
        <v>31.21</v>
      </c>
      <c r="E1565" s="11">
        <v>62.1</v>
      </c>
      <c r="F1565" s="11">
        <v>93.31</v>
      </c>
      <c r="G1565" s="9">
        <v>9</v>
      </c>
      <c r="H1565" s="9"/>
    </row>
    <row r="1566" spans="1:8" x14ac:dyDescent="0.3">
      <c r="A1566" s="1" t="s">
        <v>2922</v>
      </c>
      <c r="B1566" s="13" t="s">
        <v>1123</v>
      </c>
      <c r="C1566" s="12" t="s">
        <v>6804</v>
      </c>
      <c r="D1566" s="11">
        <v>7.27</v>
      </c>
      <c r="E1566" s="11">
        <v>13.88</v>
      </c>
      <c r="F1566" s="11">
        <v>21.15</v>
      </c>
      <c r="G1566" s="9">
        <v>9</v>
      </c>
      <c r="H1566" s="9"/>
    </row>
    <row r="1567" spans="1:8" x14ac:dyDescent="0.3">
      <c r="A1567" s="1" t="s">
        <v>2923</v>
      </c>
      <c r="B1567" s="13" t="s">
        <v>1122</v>
      </c>
      <c r="C1567" s="12" t="s">
        <v>6814</v>
      </c>
      <c r="D1567" s="11">
        <v>14.62</v>
      </c>
      <c r="E1567" s="11">
        <v>13.88</v>
      </c>
      <c r="F1567" s="11">
        <v>28.5</v>
      </c>
      <c r="G1567" s="9">
        <v>9</v>
      </c>
      <c r="H1567" s="9"/>
    </row>
    <row r="1568" spans="1:8" x14ac:dyDescent="0.3">
      <c r="A1568" s="1" t="s">
        <v>2924</v>
      </c>
      <c r="B1568" s="13" t="s">
        <v>1121</v>
      </c>
      <c r="C1568" s="12" t="s">
        <v>6814</v>
      </c>
      <c r="D1568" s="11">
        <v>10.07</v>
      </c>
      <c r="E1568" s="11">
        <v>13.88</v>
      </c>
      <c r="F1568" s="11">
        <v>23.95</v>
      </c>
      <c r="G1568" s="9">
        <v>9</v>
      </c>
      <c r="H1568" s="9"/>
    </row>
    <row r="1569" spans="1:8" x14ac:dyDescent="0.3">
      <c r="A1569" s="1" t="s">
        <v>5078</v>
      </c>
      <c r="B1569" s="13" t="s">
        <v>6136</v>
      </c>
      <c r="C1569" s="12"/>
      <c r="D1569" s="11"/>
      <c r="E1569" s="11"/>
      <c r="F1569" s="11"/>
      <c r="G1569" s="9">
        <v>5</v>
      </c>
      <c r="H1569" s="9"/>
    </row>
    <row r="1570" spans="1:8" ht="28.8" x14ac:dyDescent="0.3">
      <c r="A1570" s="1" t="s">
        <v>2925</v>
      </c>
      <c r="B1570" s="13" t="s">
        <v>1120</v>
      </c>
      <c r="C1570" s="12" t="s">
        <v>6804</v>
      </c>
      <c r="D1570" s="11">
        <v>8.0399999999999991</v>
      </c>
      <c r="E1570" s="11">
        <v>11.73</v>
      </c>
      <c r="F1570" s="11">
        <v>19.77</v>
      </c>
      <c r="G1570" s="9">
        <v>9</v>
      </c>
      <c r="H1570" s="9"/>
    </row>
    <row r="1571" spans="1:8" ht="28.8" x14ac:dyDescent="0.3">
      <c r="A1571" s="1" t="s">
        <v>2926</v>
      </c>
      <c r="B1571" s="13" t="s">
        <v>1119</v>
      </c>
      <c r="C1571" s="12" t="s">
        <v>6804</v>
      </c>
      <c r="D1571" s="11">
        <v>12.87</v>
      </c>
      <c r="E1571" s="11">
        <v>11.73</v>
      </c>
      <c r="F1571" s="11">
        <v>24.6</v>
      </c>
      <c r="G1571" s="9">
        <v>9</v>
      </c>
      <c r="H1571" s="9"/>
    </row>
    <row r="1572" spans="1:8" x14ac:dyDescent="0.3">
      <c r="A1572" s="1" t="s">
        <v>2927</v>
      </c>
      <c r="B1572" s="13" t="s">
        <v>1118</v>
      </c>
      <c r="C1572" s="12" t="s">
        <v>6804</v>
      </c>
      <c r="D1572" s="11">
        <v>8.83</v>
      </c>
      <c r="E1572" s="11">
        <v>11.73</v>
      </c>
      <c r="F1572" s="11">
        <v>20.56</v>
      </c>
      <c r="G1572" s="9">
        <v>9</v>
      </c>
      <c r="H1572" s="9"/>
    </row>
    <row r="1573" spans="1:8" ht="28.8" x14ac:dyDescent="0.3">
      <c r="A1573" s="1" t="s">
        <v>2928</v>
      </c>
      <c r="B1573" s="13" t="s">
        <v>6399</v>
      </c>
      <c r="C1573" s="12" t="s">
        <v>6804</v>
      </c>
      <c r="D1573" s="11">
        <v>17.649999999999999</v>
      </c>
      <c r="E1573" s="11">
        <v>11.73</v>
      </c>
      <c r="F1573" s="11">
        <v>29.38</v>
      </c>
      <c r="G1573" s="9">
        <v>9</v>
      </c>
      <c r="H1573" s="9"/>
    </row>
    <row r="1574" spans="1:8" x14ac:dyDescent="0.3">
      <c r="A1574" s="1" t="s">
        <v>5079</v>
      </c>
      <c r="B1574" s="13" t="s">
        <v>6871</v>
      </c>
      <c r="C1574" s="12"/>
      <c r="D1574" s="11"/>
      <c r="E1574" s="11"/>
      <c r="F1574" s="11"/>
      <c r="G1574" s="9">
        <v>5</v>
      </c>
      <c r="H1574" s="9"/>
    </row>
    <row r="1575" spans="1:8" x14ac:dyDescent="0.3">
      <c r="A1575" s="1" t="s">
        <v>2929</v>
      </c>
      <c r="B1575" s="13" t="s">
        <v>1117</v>
      </c>
      <c r="C1575" s="12" t="s">
        <v>6814</v>
      </c>
      <c r="D1575" s="11">
        <v>49.42</v>
      </c>
      <c r="E1575" s="11">
        <v>14.29</v>
      </c>
      <c r="F1575" s="11">
        <v>63.71</v>
      </c>
      <c r="G1575" s="9">
        <v>9</v>
      </c>
      <c r="H1575" s="9"/>
    </row>
    <row r="1576" spans="1:8" x14ac:dyDescent="0.3">
      <c r="A1576" s="1" t="s">
        <v>5080</v>
      </c>
      <c r="B1576" s="13" t="s">
        <v>6311</v>
      </c>
      <c r="C1576" s="12"/>
      <c r="D1576" s="11"/>
      <c r="E1576" s="11"/>
      <c r="F1576" s="11"/>
      <c r="G1576" s="9">
        <v>2</v>
      </c>
      <c r="H1576" s="9"/>
    </row>
    <row r="1577" spans="1:8" x14ac:dyDescent="0.3">
      <c r="A1577" s="1" t="s">
        <v>5081</v>
      </c>
      <c r="B1577" s="13" t="s">
        <v>6137</v>
      </c>
      <c r="C1577" s="12"/>
      <c r="D1577" s="11"/>
      <c r="E1577" s="11"/>
      <c r="F1577" s="11"/>
      <c r="G1577" s="9">
        <v>5</v>
      </c>
      <c r="H1577" s="9"/>
    </row>
    <row r="1578" spans="1:8" ht="28.8" x14ac:dyDescent="0.3">
      <c r="A1578" s="1" t="s">
        <v>2930</v>
      </c>
      <c r="B1578" s="13" t="s">
        <v>7489</v>
      </c>
      <c r="C1578" s="12" t="s">
        <v>6804</v>
      </c>
      <c r="D1578" s="11">
        <v>182.95</v>
      </c>
      <c r="E1578" s="11">
        <v>11.73</v>
      </c>
      <c r="F1578" s="11">
        <v>194.68</v>
      </c>
      <c r="G1578" s="9">
        <v>9</v>
      </c>
      <c r="H1578" s="9"/>
    </row>
    <row r="1579" spans="1:8" ht="28.8" x14ac:dyDescent="0.3">
      <c r="A1579" s="1" t="s">
        <v>2931</v>
      </c>
      <c r="B1579" s="13" t="s">
        <v>7490</v>
      </c>
      <c r="C1579" s="12" t="s">
        <v>6799</v>
      </c>
      <c r="D1579" s="11">
        <v>114.75</v>
      </c>
      <c r="E1579" s="11">
        <v>11.73</v>
      </c>
      <c r="F1579" s="11">
        <v>126.48</v>
      </c>
      <c r="G1579" s="9">
        <v>9</v>
      </c>
      <c r="H1579" s="9"/>
    </row>
    <row r="1580" spans="1:8" ht="28.8" x14ac:dyDescent="0.3">
      <c r="A1580" s="1" t="s">
        <v>2932</v>
      </c>
      <c r="B1580" s="13" t="s">
        <v>7491</v>
      </c>
      <c r="C1580" s="12" t="s">
        <v>6799</v>
      </c>
      <c r="D1580" s="11">
        <v>152.46</v>
      </c>
      <c r="E1580" s="11">
        <v>11.73</v>
      </c>
      <c r="F1580" s="11">
        <v>164.19</v>
      </c>
      <c r="G1580" s="9">
        <v>9</v>
      </c>
      <c r="H1580" s="9"/>
    </row>
    <row r="1581" spans="1:8" ht="28.8" x14ac:dyDescent="0.3">
      <c r="A1581" s="1" t="s">
        <v>2933</v>
      </c>
      <c r="B1581" s="13" t="s">
        <v>7492</v>
      </c>
      <c r="C1581" s="12" t="s">
        <v>6799</v>
      </c>
      <c r="D1581" s="11">
        <v>365.29</v>
      </c>
      <c r="E1581" s="11">
        <v>11.73</v>
      </c>
      <c r="F1581" s="11">
        <v>377.02</v>
      </c>
      <c r="G1581" s="9">
        <v>9</v>
      </c>
      <c r="H1581" s="9"/>
    </row>
    <row r="1582" spans="1:8" ht="43.2" x14ac:dyDescent="0.3">
      <c r="A1582" s="1" t="s">
        <v>6312</v>
      </c>
      <c r="B1582" s="13" t="s">
        <v>7493</v>
      </c>
      <c r="C1582" s="12" t="s">
        <v>6799</v>
      </c>
      <c r="D1582" s="11">
        <v>159.68</v>
      </c>
      <c r="E1582" s="11">
        <v>11.73</v>
      </c>
      <c r="F1582" s="11">
        <v>171.41</v>
      </c>
      <c r="G1582" s="9">
        <v>9</v>
      </c>
      <c r="H1582" s="9"/>
    </row>
    <row r="1583" spans="1:8" ht="43.2" x14ac:dyDescent="0.3">
      <c r="A1583" s="1" t="s">
        <v>2934</v>
      </c>
      <c r="B1583" s="13" t="s">
        <v>7494</v>
      </c>
      <c r="C1583" s="12" t="s">
        <v>6799</v>
      </c>
      <c r="D1583" s="11">
        <v>135.44999999999999</v>
      </c>
      <c r="E1583" s="11">
        <v>11.73</v>
      </c>
      <c r="F1583" s="11">
        <v>147.18</v>
      </c>
      <c r="G1583" s="9">
        <v>9</v>
      </c>
      <c r="H1583" s="9"/>
    </row>
    <row r="1584" spans="1:8" ht="43.2" x14ac:dyDescent="0.3">
      <c r="A1584" s="1" t="s">
        <v>2935</v>
      </c>
      <c r="B1584" s="13" t="s">
        <v>7495</v>
      </c>
      <c r="C1584" s="12" t="s">
        <v>6799</v>
      </c>
      <c r="D1584" s="11">
        <v>295.19</v>
      </c>
      <c r="E1584" s="11">
        <v>11.73</v>
      </c>
      <c r="F1584" s="11">
        <v>306.92</v>
      </c>
      <c r="G1584" s="9">
        <v>9</v>
      </c>
      <c r="H1584" s="9"/>
    </row>
    <row r="1585" spans="1:8" ht="28.8" x14ac:dyDescent="0.3">
      <c r="A1585" s="1" t="s">
        <v>2936</v>
      </c>
      <c r="B1585" s="13" t="s">
        <v>7496</v>
      </c>
      <c r="C1585" s="12" t="s">
        <v>6799</v>
      </c>
      <c r="D1585" s="11">
        <v>249.72</v>
      </c>
      <c r="E1585" s="11">
        <v>11.73</v>
      </c>
      <c r="F1585" s="11">
        <v>261.45</v>
      </c>
      <c r="G1585" s="9">
        <v>9</v>
      </c>
      <c r="H1585" s="9"/>
    </row>
    <row r="1586" spans="1:8" ht="28.8" x14ac:dyDescent="0.3">
      <c r="A1586" s="1" t="s">
        <v>2937</v>
      </c>
      <c r="B1586" s="13" t="s">
        <v>7497</v>
      </c>
      <c r="C1586" s="12" t="s">
        <v>6799</v>
      </c>
      <c r="D1586" s="11">
        <v>137.62</v>
      </c>
      <c r="E1586" s="11">
        <v>11.73</v>
      </c>
      <c r="F1586" s="11">
        <v>149.35</v>
      </c>
      <c r="G1586" s="9">
        <v>9</v>
      </c>
      <c r="H1586" s="9"/>
    </row>
    <row r="1587" spans="1:8" ht="28.8" x14ac:dyDescent="0.3">
      <c r="A1587" s="1" t="s">
        <v>2938</v>
      </c>
      <c r="B1587" s="13" t="s">
        <v>7498</v>
      </c>
      <c r="C1587" s="12" t="s">
        <v>6799</v>
      </c>
      <c r="D1587" s="11">
        <v>367.98</v>
      </c>
      <c r="E1587" s="11">
        <v>19.559999999999999</v>
      </c>
      <c r="F1587" s="11">
        <v>387.54</v>
      </c>
      <c r="G1587" s="9">
        <v>9</v>
      </c>
      <c r="H1587" s="9"/>
    </row>
    <row r="1588" spans="1:8" x14ac:dyDescent="0.3">
      <c r="A1588" s="1" t="s">
        <v>5082</v>
      </c>
      <c r="B1588" s="13" t="s">
        <v>6872</v>
      </c>
      <c r="C1588" s="12"/>
      <c r="D1588" s="11"/>
      <c r="E1588" s="11"/>
      <c r="F1588" s="11"/>
      <c r="G1588" s="9">
        <v>5</v>
      </c>
      <c r="H1588" s="9"/>
    </row>
    <row r="1589" spans="1:8" ht="28.8" x14ac:dyDescent="0.3">
      <c r="A1589" s="1" t="s">
        <v>6650</v>
      </c>
      <c r="B1589" s="13" t="s">
        <v>7499</v>
      </c>
      <c r="C1589" s="12" t="s">
        <v>6799</v>
      </c>
      <c r="D1589" s="11">
        <v>2701.49</v>
      </c>
      <c r="E1589" s="11">
        <v>61.01</v>
      </c>
      <c r="F1589" s="11">
        <v>2762.5</v>
      </c>
      <c r="G1589" s="9">
        <v>9</v>
      </c>
      <c r="H1589" s="9"/>
    </row>
    <row r="1590" spans="1:8" ht="28.8" x14ac:dyDescent="0.3">
      <c r="A1590" s="1" t="s">
        <v>6651</v>
      </c>
      <c r="B1590" s="13" t="s">
        <v>7500</v>
      </c>
      <c r="C1590" s="12" t="s">
        <v>6799</v>
      </c>
      <c r="D1590" s="11">
        <v>3511.02</v>
      </c>
      <c r="E1590" s="11">
        <v>61.01</v>
      </c>
      <c r="F1590" s="11">
        <v>3572.03</v>
      </c>
      <c r="G1590" s="9">
        <v>9</v>
      </c>
      <c r="H1590" s="9"/>
    </row>
    <row r="1591" spans="1:8" x14ac:dyDescent="0.3">
      <c r="A1591" s="1" t="s">
        <v>5083</v>
      </c>
      <c r="B1591" s="13" t="s">
        <v>6138</v>
      </c>
      <c r="C1591" s="12"/>
      <c r="D1591" s="11"/>
      <c r="E1591" s="11"/>
      <c r="F1591" s="11"/>
      <c r="G1591" s="9">
        <v>5</v>
      </c>
      <c r="H1591" s="9"/>
    </row>
    <row r="1592" spans="1:8" ht="28.8" x14ac:dyDescent="0.3">
      <c r="A1592" s="1" t="s">
        <v>2939</v>
      </c>
      <c r="B1592" s="13" t="s">
        <v>14890</v>
      </c>
      <c r="C1592" s="12" t="s">
        <v>6801</v>
      </c>
      <c r="D1592" s="11">
        <v>414.71</v>
      </c>
      <c r="E1592" s="11">
        <v>21.5</v>
      </c>
      <c r="F1592" s="11">
        <v>436.21</v>
      </c>
      <c r="G1592" s="9">
        <v>9</v>
      </c>
      <c r="H1592" s="9"/>
    </row>
    <row r="1593" spans="1:8" ht="28.8" x14ac:dyDescent="0.3">
      <c r="A1593" s="1" t="s">
        <v>2940</v>
      </c>
      <c r="B1593" s="13" t="s">
        <v>14891</v>
      </c>
      <c r="C1593" s="12" t="s">
        <v>6801</v>
      </c>
      <c r="D1593" s="11">
        <v>184.13</v>
      </c>
      <c r="E1593" s="11">
        <v>9</v>
      </c>
      <c r="F1593" s="11">
        <v>193.13</v>
      </c>
      <c r="G1593" s="9">
        <v>9</v>
      </c>
      <c r="H1593" s="9"/>
    </row>
    <row r="1594" spans="1:8" ht="28.8" x14ac:dyDescent="0.3">
      <c r="A1594" s="1" t="s">
        <v>2941</v>
      </c>
      <c r="B1594" s="13" t="s">
        <v>7952</v>
      </c>
      <c r="C1594" s="12" t="s">
        <v>6801</v>
      </c>
      <c r="D1594" s="11">
        <v>103.91</v>
      </c>
      <c r="E1594" s="11">
        <v>25.24</v>
      </c>
      <c r="F1594" s="11">
        <v>129.15</v>
      </c>
      <c r="G1594" s="9">
        <v>9</v>
      </c>
      <c r="H1594" s="9"/>
    </row>
    <row r="1595" spans="1:8" ht="28.8" x14ac:dyDescent="0.3">
      <c r="A1595" s="1" t="s">
        <v>14892</v>
      </c>
      <c r="B1595" s="13" t="s">
        <v>14893</v>
      </c>
      <c r="C1595" s="12" t="s">
        <v>6801</v>
      </c>
      <c r="D1595" s="11">
        <v>195.69</v>
      </c>
      <c r="E1595" s="11">
        <v>25.24</v>
      </c>
      <c r="F1595" s="11">
        <v>220.93</v>
      </c>
      <c r="G1595" s="9">
        <v>9</v>
      </c>
      <c r="H1595" s="9"/>
    </row>
    <row r="1596" spans="1:8" ht="28.8" x14ac:dyDescent="0.3">
      <c r="A1596" s="1" t="s">
        <v>2942</v>
      </c>
      <c r="B1596" s="13" t="s">
        <v>7501</v>
      </c>
      <c r="C1596" s="12" t="s">
        <v>6799</v>
      </c>
      <c r="D1596" s="11">
        <v>4.51</v>
      </c>
      <c r="E1596" s="11">
        <v>1.37</v>
      </c>
      <c r="F1596" s="11">
        <v>5.88</v>
      </c>
      <c r="G1596" s="9">
        <v>9</v>
      </c>
      <c r="H1596" s="9"/>
    </row>
    <row r="1597" spans="1:8" ht="28.8" x14ac:dyDescent="0.3">
      <c r="A1597" s="1" t="s">
        <v>2943</v>
      </c>
      <c r="B1597" s="13" t="s">
        <v>1116</v>
      </c>
      <c r="C1597" s="12" t="s">
        <v>6804</v>
      </c>
      <c r="D1597" s="11">
        <v>435.77</v>
      </c>
      <c r="E1597" s="11"/>
      <c r="F1597" s="11">
        <v>435.77</v>
      </c>
      <c r="G1597" s="9">
        <v>9</v>
      </c>
      <c r="H1597" s="9"/>
    </row>
    <row r="1598" spans="1:8" ht="28.8" x14ac:dyDescent="0.3">
      <c r="A1598" s="1" t="s">
        <v>2944</v>
      </c>
      <c r="B1598" s="13" t="s">
        <v>7953</v>
      </c>
      <c r="C1598" s="12" t="s">
        <v>6801</v>
      </c>
      <c r="D1598" s="11">
        <v>5.83</v>
      </c>
      <c r="E1598" s="11">
        <v>8.9</v>
      </c>
      <c r="F1598" s="11">
        <v>14.73</v>
      </c>
      <c r="G1598" s="9">
        <v>9</v>
      </c>
      <c r="H1598" s="9"/>
    </row>
    <row r="1599" spans="1:8" ht="28.8" x14ac:dyDescent="0.3">
      <c r="A1599" s="1" t="s">
        <v>2945</v>
      </c>
      <c r="B1599" s="13" t="s">
        <v>1115</v>
      </c>
      <c r="C1599" s="12" t="s">
        <v>6799</v>
      </c>
      <c r="D1599" s="11">
        <v>0.55000000000000004</v>
      </c>
      <c r="E1599" s="11">
        <v>14.31</v>
      </c>
      <c r="F1599" s="11">
        <v>14.86</v>
      </c>
      <c r="G1599" s="9">
        <v>9</v>
      </c>
      <c r="H1599" s="9"/>
    </row>
    <row r="1600" spans="1:8" ht="28.8" x14ac:dyDescent="0.3">
      <c r="A1600" s="1" t="s">
        <v>2946</v>
      </c>
      <c r="B1600" s="13" t="s">
        <v>14894</v>
      </c>
      <c r="C1600" s="12" t="s">
        <v>6801</v>
      </c>
      <c r="D1600" s="11">
        <v>100.38</v>
      </c>
      <c r="E1600" s="11">
        <v>13.94</v>
      </c>
      <c r="F1600" s="11">
        <v>114.32</v>
      </c>
      <c r="G1600" s="9">
        <v>9</v>
      </c>
      <c r="H1600" s="9"/>
    </row>
    <row r="1601" spans="1:8" x14ac:dyDescent="0.3">
      <c r="A1601" s="1" t="s">
        <v>5084</v>
      </c>
      <c r="B1601" s="13" t="s">
        <v>6873</v>
      </c>
      <c r="C1601" s="12"/>
      <c r="D1601" s="11"/>
      <c r="E1601" s="11"/>
      <c r="F1601" s="11"/>
      <c r="G1601" s="9">
        <v>5</v>
      </c>
      <c r="H1601" s="9"/>
    </row>
    <row r="1602" spans="1:8" x14ac:dyDescent="0.3">
      <c r="A1602" s="1" t="s">
        <v>2947</v>
      </c>
      <c r="B1602" s="13" t="s">
        <v>5085</v>
      </c>
      <c r="C1602" s="12" t="s">
        <v>6799</v>
      </c>
      <c r="D1602" s="11">
        <v>10.34</v>
      </c>
      <c r="E1602" s="11">
        <v>1.37</v>
      </c>
      <c r="F1602" s="11">
        <v>11.71</v>
      </c>
      <c r="G1602" s="9">
        <v>9</v>
      </c>
      <c r="H1602" s="9"/>
    </row>
    <row r="1603" spans="1:8" x14ac:dyDescent="0.3">
      <c r="A1603" s="1" t="s">
        <v>2948</v>
      </c>
      <c r="B1603" s="13" t="s">
        <v>5086</v>
      </c>
      <c r="C1603" s="12" t="s">
        <v>6799</v>
      </c>
      <c r="D1603" s="11">
        <v>10.27</v>
      </c>
      <c r="E1603" s="11">
        <v>1.37</v>
      </c>
      <c r="F1603" s="11">
        <v>11.64</v>
      </c>
      <c r="G1603" s="9">
        <v>9</v>
      </c>
      <c r="H1603" s="9"/>
    </row>
    <row r="1604" spans="1:8" ht="28.8" x14ac:dyDescent="0.3">
      <c r="A1604" s="1" t="s">
        <v>2949</v>
      </c>
      <c r="B1604" s="13" t="s">
        <v>7502</v>
      </c>
      <c r="C1604" s="12" t="s">
        <v>6804</v>
      </c>
      <c r="D1604" s="11">
        <v>42.11</v>
      </c>
      <c r="E1604" s="11">
        <v>21.69</v>
      </c>
      <c r="F1604" s="11">
        <v>63.8</v>
      </c>
      <c r="G1604" s="9">
        <v>9</v>
      </c>
      <c r="H1604" s="9"/>
    </row>
    <row r="1605" spans="1:8" ht="28.8" x14ac:dyDescent="0.3">
      <c r="A1605" s="1" t="s">
        <v>6139</v>
      </c>
      <c r="B1605" s="13" t="s">
        <v>7503</v>
      </c>
      <c r="C1605" s="12" t="s">
        <v>6807</v>
      </c>
      <c r="D1605" s="11">
        <v>258.89999999999998</v>
      </c>
      <c r="E1605" s="11">
        <v>21.69</v>
      </c>
      <c r="F1605" s="11">
        <v>280.58999999999997</v>
      </c>
      <c r="G1605" s="9">
        <v>9</v>
      </c>
      <c r="H1605" s="9"/>
    </row>
    <row r="1606" spans="1:8" ht="28.8" x14ac:dyDescent="0.3">
      <c r="A1606" s="1" t="s">
        <v>6140</v>
      </c>
      <c r="B1606" s="13" t="s">
        <v>7504</v>
      </c>
      <c r="C1606" s="12" t="s">
        <v>6807</v>
      </c>
      <c r="D1606" s="11">
        <v>642.38</v>
      </c>
      <c r="E1606" s="11">
        <v>21.69</v>
      </c>
      <c r="F1606" s="11">
        <v>664.07</v>
      </c>
      <c r="G1606" s="9">
        <v>9</v>
      </c>
      <c r="H1606" s="9"/>
    </row>
    <row r="1607" spans="1:8" ht="28.8" x14ac:dyDescent="0.3">
      <c r="A1607" s="1" t="s">
        <v>2950</v>
      </c>
      <c r="B1607" s="13" t="s">
        <v>1114</v>
      </c>
      <c r="C1607" s="12" t="s">
        <v>6799</v>
      </c>
      <c r="D1607" s="11">
        <v>29.39</v>
      </c>
      <c r="E1607" s="11">
        <v>3.53</v>
      </c>
      <c r="F1607" s="11">
        <v>32.92</v>
      </c>
      <c r="G1607" s="9">
        <v>9</v>
      </c>
      <c r="H1607" s="9"/>
    </row>
    <row r="1608" spans="1:8" ht="28.8" x14ac:dyDescent="0.3">
      <c r="A1608" s="1" t="s">
        <v>2951</v>
      </c>
      <c r="B1608" s="13" t="s">
        <v>7505</v>
      </c>
      <c r="C1608" s="12" t="s">
        <v>6799</v>
      </c>
      <c r="D1608" s="11">
        <v>807.6</v>
      </c>
      <c r="E1608" s="11">
        <v>4.41</v>
      </c>
      <c r="F1608" s="11">
        <v>812.01</v>
      </c>
      <c r="G1608" s="9">
        <v>9</v>
      </c>
      <c r="H1608" s="9"/>
    </row>
    <row r="1609" spans="1:8" x14ac:dyDescent="0.3">
      <c r="A1609" s="1" t="s">
        <v>2952</v>
      </c>
      <c r="B1609" s="13" t="s">
        <v>1113</v>
      </c>
      <c r="C1609" s="12" t="s">
        <v>6799</v>
      </c>
      <c r="D1609" s="11">
        <v>142.75</v>
      </c>
      <c r="E1609" s="11">
        <v>75.900000000000006</v>
      </c>
      <c r="F1609" s="11">
        <v>218.65</v>
      </c>
      <c r="G1609" s="9">
        <v>9</v>
      </c>
      <c r="H1609" s="9"/>
    </row>
    <row r="1610" spans="1:8" ht="28.8" x14ac:dyDescent="0.3">
      <c r="A1610" s="1" t="s">
        <v>2953</v>
      </c>
      <c r="B1610" s="13" t="s">
        <v>1112</v>
      </c>
      <c r="C1610" s="12" t="s">
        <v>6799</v>
      </c>
      <c r="D1610" s="11">
        <v>292.99</v>
      </c>
      <c r="E1610" s="11">
        <v>173.48</v>
      </c>
      <c r="F1610" s="11">
        <v>466.47</v>
      </c>
      <c r="G1610" s="9">
        <v>9</v>
      </c>
      <c r="H1610" s="9"/>
    </row>
    <row r="1611" spans="1:8" ht="28.8" x14ac:dyDescent="0.3">
      <c r="A1611" s="1" t="s">
        <v>6400</v>
      </c>
      <c r="B1611" s="13" t="s">
        <v>7506</v>
      </c>
      <c r="C1611" s="12" t="s">
        <v>6799</v>
      </c>
      <c r="D1611" s="11">
        <v>194.25</v>
      </c>
      <c r="E1611" s="11">
        <v>19.559999999999999</v>
      </c>
      <c r="F1611" s="11">
        <v>213.81</v>
      </c>
      <c r="G1611" s="9">
        <v>9</v>
      </c>
      <c r="H1611" s="9"/>
    </row>
    <row r="1612" spans="1:8" ht="28.8" x14ac:dyDescent="0.3">
      <c r="A1612" s="1" t="s">
        <v>5087</v>
      </c>
      <c r="B1612" s="13" t="s">
        <v>7507</v>
      </c>
      <c r="C1612" s="12" t="s">
        <v>6799</v>
      </c>
      <c r="D1612" s="11">
        <v>22.85</v>
      </c>
      <c r="E1612" s="11">
        <v>3.53</v>
      </c>
      <c r="F1612" s="11">
        <v>26.38</v>
      </c>
      <c r="G1612" s="9">
        <v>9</v>
      </c>
      <c r="H1612" s="9"/>
    </row>
    <row r="1613" spans="1:8" x14ac:dyDescent="0.3">
      <c r="A1613" s="1" t="s">
        <v>5088</v>
      </c>
      <c r="B1613" s="13" t="s">
        <v>6874</v>
      </c>
      <c r="C1613" s="12"/>
      <c r="D1613" s="11"/>
      <c r="E1613" s="11"/>
      <c r="F1613" s="11"/>
      <c r="G1613" s="9">
        <v>5</v>
      </c>
      <c r="H1613" s="9"/>
    </row>
    <row r="1614" spans="1:8" ht="28.8" x14ac:dyDescent="0.3">
      <c r="A1614" s="1" t="s">
        <v>2954</v>
      </c>
      <c r="B1614" s="13" t="s">
        <v>1111</v>
      </c>
      <c r="C1614" s="12" t="s">
        <v>6799</v>
      </c>
      <c r="D1614" s="11">
        <v>654.35</v>
      </c>
      <c r="E1614" s="11">
        <v>4.41</v>
      </c>
      <c r="F1614" s="11">
        <v>658.76</v>
      </c>
      <c r="G1614" s="9">
        <v>9</v>
      </c>
      <c r="H1614" s="9"/>
    </row>
    <row r="1615" spans="1:8" ht="28.8" x14ac:dyDescent="0.3">
      <c r="A1615" s="1" t="s">
        <v>2955</v>
      </c>
      <c r="B1615" s="13" t="s">
        <v>1110</v>
      </c>
      <c r="C1615" s="12" t="s">
        <v>6799</v>
      </c>
      <c r="D1615" s="11">
        <v>1701.48</v>
      </c>
      <c r="E1615" s="11">
        <v>61.01</v>
      </c>
      <c r="F1615" s="11">
        <v>1762.49</v>
      </c>
      <c r="G1615" s="9">
        <v>9</v>
      </c>
      <c r="H1615" s="9"/>
    </row>
    <row r="1616" spans="1:8" ht="28.8" x14ac:dyDescent="0.3">
      <c r="A1616" s="1" t="s">
        <v>2956</v>
      </c>
      <c r="B1616" s="13" t="s">
        <v>8070</v>
      </c>
      <c r="C1616" s="12" t="s">
        <v>6799</v>
      </c>
      <c r="D1616" s="11">
        <v>2728.57</v>
      </c>
      <c r="E1616" s="11">
        <v>318.19</v>
      </c>
      <c r="F1616" s="11">
        <v>3046.76</v>
      </c>
      <c r="G1616" s="9">
        <v>9</v>
      </c>
      <c r="H1616" s="9"/>
    </row>
    <row r="1617" spans="1:8" ht="28.8" x14ac:dyDescent="0.3">
      <c r="A1617" s="1" t="s">
        <v>2957</v>
      </c>
      <c r="B1617" s="13" t="s">
        <v>6563</v>
      </c>
      <c r="C1617" s="12" t="s">
        <v>6799</v>
      </c>
      <c r="D1617" s="11">
        <v>1200.06</v>
      </c>
      <c r="E1617" s="11">
        <v>52.19</v>
      </c>
      <c r="F1617" s="11">
        <v>1252.25</v>
      </c>
      <c r="G1617" s="9">
        <v>9</v>
      </c>
      <c r="H1617" s="9"/>
    </row>
    <row r="1618" spans="1:8" x14ac:dyDescent="0.3">
      <c r="A1618" s="1" t="s">
        <v>5089</v>
      </c>
      <c r="B1618" s="13" t="s">
        <v>6141</v>
      </c>
      <c r="C1618" s="12"/>
      <c r="D1618" s="11"/>
      <c r="E1618" s="11"/>
      <c r="F1618" s="11"/>
      <c r="G1618" s="9">
        <v>5</v>
      </c>
      <c r="H1618" s="9"/>
    </row>
    <row r="1619" spans="1:8" ht="28.8" x14ac:dyDescent="0.3">
      <c r="A1619" s="1" t="s">
        <v>2958</v>
      </c>
      <c r="B1619" s="13" t="s">
        <v>7508</v>
      </c>
      <c r="C1619" s="12" t="s">
        <v>6807</v>
      </c>
      <c r="D1619" s="11">
        <v>131126.48000000001</v>
      </c>
      <c r="E1619" s="11"/>
      <c r="F1619" s="11">
        <v>131126.48000000001</v>
      </c>
      <c r="G1619" s="9">
        <v>9</v>
      </c>
      <c r="H1619" s="9"/>
    </row>
    <row r="1620" spans="1:8" ht="28.8" x14ac:dyDescent="0.3">
      <c r="A1620" s="1" t="s">
        <v>2959</v>
      </c>
      <c r="B1620" s="13" t="s">
        <v>7509</v>
      </c>
      <c r="C1620" s="12" t="s">
        <v>6807</v>
      </c>
      <c r="D1620" s="11">
        <v>136611.84</v>
      </c>
      <c r="E1620" s="11"/>
      <c r="F1620" s="11">
        <v>136611.84</v>
      </c>
      <c r="G1620" s="9">
        <v>9</v>
      </c>
      <c r="H1620" s="9"/>
    </row>
    <row r="1621" spans="1:8" ht="28.8" x14ac:dyDescent="0.3">
      <c r="A1621" s="1" t="s">
        <v>2960</v>
      </c>
      <c r="B1621" s="13" t="s">
        <v>7510</v>
      </c>
      <c r="C1621" s="12" t="s">
        <v>6807</v>
      </c>
      <c r="D1621" s="11">
        <v>28175.29</v>
      </c>
      <c r="E1621" s="11"/>
      <c r="F1621" s="11">
        <v>28175.29</v>
      </c>
      <c r="G1621" s="9">
        <v>9</v>
      </c>
      <c r="H1621" s="9"/>
    </row>
    <row r="1622" spans="1:8" ht="28.8" x14ac:dyDescent="0.3">
      <c r="A1622" s="1" t="s">
        <v>2961</v>
      </c>
      <c r="B1622" s="13" t="s">
        <v>7511</v>
      </c>
      <c r="C1622" s="12" t="s">
        <v>6807</v>
      </c>
      <c r="D1622" s="11">
        <v>29071.25</v>
      </c>
      <c r="E1622" s="11"/>
      <c r="F1622" s="11">
        <v>29071.25</v>
      </c>
      <c r="G1622" s="9">
        <v>9</v>
      </c>
      <c r="H1622" s="9"/>
    </row>
    <row r="1623" spans="1:8" x14ac:dyDescent="0.3">
      <c r="A1623" s="1" t="s">
        <v>5090</v>
      </c>
      <c r="B1623" s="13" t="s">
        <v>6875</v>
      </c>
      <c r="C1623" s="12"/>
      <c r="D1623" s="11"/>
      <c r="E1623" s="11"/>
      <c r="F1623" s="11"/>
      <c r="G1623" s="9">
        <v>2</v>
      </c>
      <c r="H1623" s="9"/>
    </row>
    <row r="1624" spans="1:8" x14ac:dyDescent="0.3">
      <c r="A1624" s="1" t="s">
        <v>5091</v>
      </c>
      <c r="B1624" s="13" t="s">
        <v>6876</v>
      </c>
      <c r="C1624" s="12"/>
      <c r="D1624" s="11"/>
      <c r="E1624" s="11"/>
      <c r="F1624" s="11"/>
      <c r="G1624" s="9">
        <v>5</v>
      </c>
      <c r="H1624" s="9"/>
    </row>
    <row r="1625" spans="1:8" x14ac:dyDescent="0.3">
      <c r="A1625" s="1" t="s">
        <v>2962</v>
      </c>
      <c r="B1625" s="13" t="s">
        <v>1109</v>
      </c>
      <c r="C1625" s="12" t="s">
        <v>6801</v>
      </c>
      <c r="D1625" s="11">
        <v>17.55</v>
      </c>
      <c r="E1625" s="11">
        <v>3.53</v>
      </c>
      <c r="F1625" s="11">
        <v>21.08</v>
      </c>
      <c r="G1625" s="9">
        <v>9</v>
      </c>
      <c r="H1625" s="9"/>
    </row>
    <row r="1626" spans="1:8" x14ac:dyDescent="0.3">
      <c r="A1626" s="1" t="s">
        <v>2963</v>
      </c>
      <c r="B1626" s="13" t="s">
        <v>1108</v>
      </c>
      <c r="C1626" s="12" t="s">
        <v>6801</v>
      </c>
      <c r="D1626" s="11">
        <v>27.9</v>
      </c>
      <c r="E1626" s="11">
        <v>3.53</v>
      </c>
      <c r="F1626" s="11">
        <v>31.43</v>
      </c>
      <c r="G1626" s="9">
        <v>9</v>
      </c>
      <c r="H1626" s="9"/>
    </row>
    <row r="1627" spans="1:8" x14ac:dyDescent="0.3">
      <c r="A1627" s="1" t="s">
        <v>2964</v>
      </c>
      <c r="B1627" s="13" t="s">
        <v>1107</v>
      </c>
      <c r="C1627" s="12" t="s">
        <v>6805</v>
      </c>
      <c r="D1627" s="11">
        <v>581</v>
      </c>
      <c r="E1627" s="11">
        <v>49.39</v>
      </c>
      <c r="F1627" s="11">
        <v>630.39</v>
      </c>
      <c r="G1627" s="9">
        <v>9</v>
      </c>
      <c r="H1627" s="9"/>
    </row>
    <row r="1628" spans="1:8" ht="28.8" x14ac:dyDescent="0.3">
      <c r="A1628" s="1" t="s">
        <v>2965</v>
      </c>
      <c r="B1628" s="13" t="s">
        <v>7512</v>
      </c>
      <c r="C1628" s="12" t="s">
        <v>6801</v>
      </c>
      <c r="D1628" s="11">
        <v>157.71</v>
      </c>
      <c r="E1628" s="11">
        <v>6.5</v>
      </c>
      <c r="F1628" s="11">
        <v>164.21</v>
      </c>
      <c r="G1628" s="9">
        <v>9</v>
      </c>
      <c r="H1628" s="9"/>
    </row>
    <row r="1629" spans="1:8" ht="28.8" x14ac:dyDescent="0.3">
      <c r="A1629" s="1" t="s">
        <v>6142</v>
      </c>
      <c r="B1629" s="13" t="s">
        <v>7513</v>
      </c>
      <c r="C1629" s="12" t="s">
        <v>6801</v>
      </c>
      <c r="D1629" s="11">
        <v>16.68</v>
      </c>
      <c r="E1629" s="11">
        <v>9.59</v>
      </c>
      <c r="F1629" s="11">
        <v>26.27</v>
      </c>
      <c r="G1629" s="9">
        <v>9</v>
      </c>
      <c r="H1629" s="9"/>
    </row>
    <row r="1630" spans="1:8" x14ac:dyDescent="0.3">
      <c r="A1630" s="1" t="s">
        <v>4754</v>
      </c>
      <c r="B1630" s="13" t="s">
        <v>14895</v>
      </c>
      <c r="C1630" s="12" t="s">
        <v>6801</v>
      </c>
      <c r="D1630" s="11">
        <v>79.83</v>
      </c>
      <c r="E1630" s="11"/>
      <c r="F1630" s="11">
        <v>79.83</v>
      </c>
      <c r="G1630" s="9">
        <v>9</v>
      </c>
      <c r="H1630" s="9"/>
    </row>
    <row r="1631" spans="1:8" x14ac:dyDescent="0.3">
      <c r="A1631" s="1" t="s">
        <v>15236</v>
      </c>
      <c r="B1631" s="13" t="s">
        <v>15237</v>
      </c>
      <c r="C1631" s="12" t="s">
        <v>6801</v>
      </c>
      <c r="D1631" s="11">
        <v>42.03</v>
      </c>
      <c r="E1631" s="11">
        <v>30.36</v>
      </c>
      <c r="F1631" s="11">
        <v>72.39</v>
      </c>
      <c r="G1631" s="9">
        <v>9</v>
      </c>
      <c r="H1631" s="9"/>
    </row>
    <row r="1632" spans="1:8" ht="28.8" x14ac:dyDescent="0.3">
      <c r="A1632" s="1" t="s">
        <v>2966</v>
      </c>
      <c r="B1632" s="13" t="s">
        <v>7514</v>
      </c>
      <c r="C1632" s="12" t="s">
        <v>6801</v>
      </c>
      <c r="D1632" s="11">
        <v>1163.08</v>
      </c>
      <c r="E1632" s="11"/>
      <c r="F1632" s="11">
        <v>1163.08</v>
      </c>
      <c r="G1632" s="9">
        <v>9</v>
      </c>
      <c r="H1632" s="9"/>
    </row>
    <row r="1633" spans="1:8" ht="28.8" x14ac:dyDescent="0.3">
      <c r="A1633" s="1" t="s">
        <v>5745</v>
      </c>
      <c r="B1633" s="13" t="s">
        <v>6564</v>
      </c>
      <c r="C1633" s="12" t="s">
        <v>6801</v>
      </c>
      <c r="D1633" s="11">
        <v>82.81</v>
      </c>
      <c r="E1633" s="11">
        <v>26.02</v>
      </c>
      <c r="F1633" s="11">
        <v>108.83</v>
      </c>
      <c r="G1633" s="9">
        <v>9</v>
      </c>
      <c r="H1633" s="9"/>
    </row>
    <row r="1634" spans="1:8" ht="43.2" x14ac:dyDescent="0.3">
      <c r="A1634" s="1" t="s">
        <v>4755</v>
      </c>
      <c r="B1634" s="13" t="s">
        <v>7515</v>
      </c>
      <c r="C1634" s="12" t="s">
        <v>6801</v>
      </c>
      <c r="D1634" s="11">
        <v>562</v>
      </c>
      <c r="E1634" s="11"/>
      <c r="F1634" s="11">
        <v>562</v>
      </c>
      <c r="G1634" s="9">
        <v>9</v>
      </c>
      <c r="H1634" s="9"/>
    </row>
    <row r="1635" spans="1:8" x14ac:dyDescent="0.3">
      <c r="A1635" s="1" t="s">
        <v>5092</v>
      </c>
      <c r="B1635" s="13" t="s">
        <v>6877</v>
      </c>
      <c r="C1635" s="12"/>
      <c r="D1635" s="11"/>
      <c r="E1635" s="11"/>
      <c r="F1635" s="11"/>
      <c r="G1635" s="9">
        <v>5</v>
      </c>
      <c r="H1635" s="9"/>
    </row>
    <row r="1636" spans="1:8" x14ac:dyDescent="0.3">
      <c r="A1636" s="1" t="s">
        <v>2967</v>
      </c>
      <c r="B1636" s="13" t="s">
        <v>1106</v>
      </c>
      <c r="C1636" s="12" t="s">
        <v>6804</v>
      </c>
      <c r="D1636" s="11">
        <v>1.44</v>
      </c>
      <c r="E1636" s="11">
        <v>6.43</v>
      </c>
      <c r="F1636" s="11">
        <v>7.87</v>
      </c>
      <c r="G1636" s="9">
        <v>9</v>
      </c>
      <c r="H1636" s="9"/>
    </row>
    <row r="1637" spans="1:8" x14ac:dyDescent="0.3">
      <c r="A1637" s="1" t="s">
        <v>2968</v>
      </c>
      <c r="B1637" s="13" t="s">
        <v>1105</v>
      </c>
      <c r="C1637" s="12" t="s">
        <v>6804</v>
      </c>
      <c r="D1637" s="11">
        <v>76.430000000000007</v>
      </c>
      <c r="E1637" s="11">
        <v>6.43</v>
      </c>
      <c r="F1637" s="11">
        <v>82.86</v>
      </c>
      <c r="G1637" s="9">
        <v>9</v>
      </c>
      <c r="H1637" s="9"/>
    </row>
    <row r="1638" spans="1:8" ht="28.8" x14ac:dyDescent="0.3">
      <c r="A1638" s="1" t="s">
        <v>2969</v>
      </c>
      <c r="B1638" s="13" t="s">
        <v>7516</v>
      </c>
      <c r="C1638" s="12" t="s">
        <v>6804</v>
      </c>
      <c r="D1638" s="11">
        <v>5.39</v>
      </c>
      <c r="E1638" s="11">
        <v>2.69</v>
      </c>
      <c r="F1638" s="11">
        <v>8.08</v>
      </c>
      <c r="G1638" s="9">
        <v>9</v>
      </c>
      <c r="H1638" s="9"/>
    </row>
    <row r="1639" spans="1:8" x14ac:dyDescent="0.3">
      <c r="A1639" s="1" t="s">
        <v>2970</v>
      </c>
      <c r="B1639" s="13" t="s">
        <v>1104</v>
      </c>
      <c r="C1639" s="12" t="s">
        <v>6878</v>
      </c>
      <c r="D1639" s="11">
        <v>0.14000000000000001</v>
      </c>
      <c r="E1639" s="11">
        <v>0.05</v>
      </c>
      <c r="F1639" s="11">
        <v>0.19</v>
      </c>
      <c r="G1639" s="9">
        <v>9</v>
      </c>
      <c r="H1639" s="9"/>
    </row>
    <row r="1640" spans="1:8" x14ac:dyDescent="0.3">
      <c r="A1640" s="1" t="s">
        <v>2971</v>
      </c>
      <c r="B1640" s="13" t="s">
        <v>1103</v>
      </c>
      <c r="C1640" s="12" t="s">
        <v>6804</v>
      </c>
      <c r="D1640" s="11">
        <v>7.15</v>
      </c>
      <c r="E1640" s="11">
        <v>4.3</v>
      </c>
      <c r="F1640" s="11">
        <v>11.45</v>
      </c>
      <c r="G1640" s="9">
        <v>9</v>
      </c>
      <c r="H1640" s="9"/>
    </row>
    <row r="1641" spans="1:8" x14ac:dyDescent="0.3">
      <c r="A1641" s="1" t="s">
        <v>2972</v>
      </c>
      <c r="B1641" s="13" t="s">
        <v>1102</v>
      </c>
      <c r="C1641" s="12" t="s">
        <v>6878</v>
      </c>
      <c r="D1641" s="11">
        <v>0.16</v>
      </c>
      <c r="E1641" s="11">
        <v>0.11</v>
      </c>
      <c r="F1641" s="11">
        <v>0.27</v>
      </c>
      <c r="G1641" s="9">
        <v>9</v>
      </c>
      <c r="H1641" s="9"/>
    </row>
    <row r="1642" spans="1:8" ht="28.8" x14ac:dyDescent="0.3">
      <c r="A1642" s="1" t="s">
        <v>2973</v>
      </c>
      <c r="B1642" s="13" t="s">
        <v>7517</v>
      </c>
      <c r="C1642" s="12" t="s">
        <v>6804</v>
      </c>
      <c r="D1642" s="11">
        <v>217.27</v>
      </c>
      <c r="E1642" s="11">
        <v>3.91</v>
      </c>
      <c r="F1642" s="11">
        <v>221.18</v>
      </c>
      <c r="G1642" s="9">
        <v>9</v>
      </c>
      <c r="H1642" s="9"/>
    </row>
    <row r="1643" spans="1:8" ht="28.8" x14ac:dyDescent="0.3">
      <c r="A1643" s="1" t="s">
        <v>2974</v>
      </c>
      <c r="B1643" s="13" t="s">
        <v>7518</v>
      </c>
      <c r="C1643" s="12" t="s">
        <v>6804</v>
      </c>
      <c r="D1643" s="11">
        <v>274.33</v>
      </c>
      <c r="E1643" s="11">
        <v>3.91</v>
      </c>
      <c r="F1643" s="11">
        <v>278.24</v>
      </c>
      <c r="G1643" s="9">
        <v>9</v>
      </c>
      <c r="H1643" s="9"/>
    </row>
    <row r="1644" spans="1:8" ht="43.2" x14ac:dyDescent="0.3">
      <c r="A1644" s="1" t="s">
        <v>2975</v>
      </c>
      <c r="B1644" s="13" t="s">
        <v>7519</v>
      </c>
      <c r="C1644" s="12" t="s">
        <v>6804</v>
      </c>
      <c r="D1644" s="11">
        <v>104.42</v>
      </c>
      <c r="E1644" s="11">
        <v>3.91</v>
      </c>
      <c r="F1644" s="11">
        <v>108.33</v>
      </c>
      <c r="G1644" s="9">
        <v>9</v>
      </c>
      <c r="H1644" s="9"/>
    </row>
    <row r="1645" spans="1:8" ht="43.2" x14ac:dyDescent="0.3">
      <c r="A1645" s="1" t="s">
        <v>2976</v>
      </c>
      <c r="B1645" s="13" t="s">
        <v>7520</v>
      </c>
      <c r="C1645" s="12" t="s">
        <v>6804</v>
      </c>
      <c r="D1645" s="11">
        <v>99.81</v>
      </c>
      <c r="E1645" s="11">
        <v>3.91</v>
      </c>
      <c r="F1645" s="11">
        <v>103.72</v>
      </c>
      <c r="G1645" s="9">
        <v>9</v>
      </c>
      <c r="H1645" s="9"/>
    </row>
    <row r="1646" spans="1:8" x14ac:dyDescent="0.3">
      <c r="A1646" s="1" t="s">
        <v>5093</v>
      </c>
      <c r="B1646" s="13" t="s">
        <v>6879</v>
      </c>
      <c r="C1646" s="12"/>
      <c r="D1646" s="11"/>
      <c r="E1646" s="11"/>
      <c r="F1646" s="11"/>
      <c r="G1646" s="9">
        <v>5</v>
      </c>
      <c r="H1646" s="9"/>
    </row>
    <row r="1647" spans="1:8" ht="28.8" x14ac:dyDescent="0.3">
      <c r="A1647" s="1" t="s">
        <v>2977</v>
      </c>
      <c r="B1647" s="13" t="s">
        <v>1101</v>
      </c>
      <c r="C1647" s="12" t="s">
        <v>6801</v>
      </c>
      <c r="D1647" s="11">
        <v>9.67</v>
      </c>
      <c r="E1647" s="11">
        <v>2.65</v>
      </c>
      <c r="F1647" s="11">
        <v>12.32</v>
      </c>
      <c r="G1647" s="9">
        <v>9</v>
      </c>
      <c r="H1647" s="9"/>
    </row>
    <row r="1648" spans="1:8" ht="28.8" x14ac:dyDescent="0.3">
      <c r="A1648" s="1" t="s">
        <v>2978</v>
      </c>
      <c r="B1648" s="13" t="s">
        <v>1100</v>
      </c>
      <c r="C1648" s="12" t="s">
        <v>6801</v>
      </c>
      <c r="D1648" s="11">
        <v>25.95</v>
      </c>
      <c r="E1648" s="11">
        <v>2.65</v>
      </c>
      <c r="F1648" s="11">
        <v>28.6</v>
      </c>
      <c r="G1648" s="9">
        <v>9</v>
      </c>
      <c r="H1648" s="9"/>
    </row>
    <row r="1649" spans="1:8" x14ac:dyDescent="0.3">
      <c r="A1649" s="1" t="s">
        <v>2979</v>
      </c>
      <c r="B1649" s="13" t="s">
        <v>1099</v>
      </c>
      <c r="C1649" s="12" t="s">
        <v>6804</v>
      </c>
      <c r="D1649" s="11">
        <v>48.03</v>
      </c>
      <c r="E1649" s="11">
        <v>18.18</v>
      </c>
      <c r="F1649" s="11">
        <v>66.209999999999994</v>
      </c>
      <c r="G1649" s="9">
        <v>9</v>
      </c>
      <c r="H1649" s="9"/>
    </row>
    <row r="1650" spans="1:8" x14ac:dyDescent="0.3">
      <c r="A1650" s="1" t="s">
        <v>2980</v>
      </c>
      <c r="B1650" s="13" t="s">
        <v>1098</v>
      </c>
      <c r="C1650" s="12" t="s">
        <v>6804</v>
      </c>
      <c r="D1650" s="11">
        <v>97.99</v>
      </c>
      <c r="E1650" s="11">
        <v>18.18</v>
      </c>
      <c r="F1650" s="11">
        <v>116.17</v>
      </c>
      <c r="G1650" s="9">
        <v>9</v>
      </c>
      <c r="H1650" s="9"/>
    </row>
    <row r="1651" spans="1:8" ht="28.8" x14ac:dyDescent="0.3">
      <c r="A1651" s="1" t="s">
        <v>2981</v>
      </c>
      <c r="B1651" s="13" t="s">
        <v>7521</v>
      </c>
      <c r="C1651" s="12" t="s">
        <v>6804</v>
      </c>
      <c r="D1651" s="11">
        <v>186.66</v>
      </c>
      <c r="E1651" s="11"/>
      <c r="F1651" s="11">
        <v>186.66</v>
      </c>
      <c r="G1651" s="9">
        <v>9</v>
      </c>
      <c r="H1651" s="9"/>
    </row>
    <row r="1652" spans="1:8" ht="28.8" x14ac:dyDescent="0.3">
      <c r="A1652" s="1" t="s">
        <v>2982</v>
      </c>
      <c r="B1652" s="13" t="s">
        <v>7522</v>
      </c>
      <c r="C1652" s="12" t="s">
        <v>6804</v>
      </c>
      <c r="D1652" s="11">
        <v>399.7</v>
      </c>
      <c r="E1652" s="11"/>
      <c r="F1652" s="11">
        <v>399.7</v>
      </c>
      <c r="G1652" s="9">
        <v>9</v>
      </c>
      <c r="H1652" s="9"/>
    </row>
    <row r="1653" spans="1:8" ht="28.8" x14ac:dyDescent="0.3">
      <c r="A1653" s="1" t="s">
        <v>2983</v>
      </c>
      <c r="B1653" s="13" t="s">
        <v>7523</v>
      </c>
      <c r="C1653" s="12" t="s">
        <v>6804</v>
      </c>
      <c r="D1653" s="11">
        <v>831.71</v>
      </c>
      <c r="E1653" s="11">
        <v>8.82</v>
      </c>
      <c r="F1653" s="11">
        <v>840.53</v>
      </c>
      <c r="G1653" s="9">
        <v>9</v>
      </c>
      <c r="H1653" s="9"/>
    </row>
    <row r="1654" spans="1:8" ht="28.8" x14ac:dyDescent="0.3">
      <c r="A1654" s="1" t="s">
        <v>2984</v>
      </c>
      <c r="B1654" s="13" t="s">
        <v>7524</v>
      </c>
      <c r="C1654" s="12" t="s">
        <v>6804</v>
      </c>
      <c r="D1654" s="11">
        <v>1215.8399999999999</v>
      </c>
      <c r="E1654" s="11">
        <v>8.82</v>
      </c>
      <c r="F1654" s="11">
        <v>1224.6600000000001</v>
      </c>
      <c r="G1654" s="9">
        <v>9</v>
      </c>
      <c r="H1654" s="9"/>
    </row>
    <row r="1655" spans="1:8" x14ac:dyDescent="0.3">
      <c r="A1655" s="1" t="s">
        <v>2985</v>
      </c>
      <c r="B1655" s="13" t="s">
        <v>1097</v>
      </c>
      <c r="C1655" s="12" t="s">
        <v>6804</v>
      </c>
      <c r="D1655" s="11">
        <v>208.88</v>
      </c>
      <c r="E1655" s="11"/>
      <c r="F1655" s="11">
        <v>208.88</v>
      </c>
      <c r="G1655" s="9">
        <v>9</v>
      </c>
      <c r="H1655" s="9"/>
    </row>
    <row r="1656" spans="1:8" x14ac:dyDescent="0.3">
      <c r="A1656" s="1" t="s">
        <v>5094</v>
      </c>
      <c r="B1656" s="13" t="s">
        <v>6143</v>
      </c>
      <c r="C1656" s="12"/>
      <c r="D1656" s="11"/>
      <c r="E1656" s="11"/>
      <c r="F1656" s="11"/>
      <c r="G1656" s="9">
        <v>5</v>
      </c>
      <c r="H1656" s="9"/>
    </row>
    <row r="1657" spans="1:8" x14ac:dyDescent="0.3">
      <c r="A1657" s="1" t="s">
        <v>2986</v>
      </c>
      <c r="B1657" s="13" t="s">
        <v>1096</v>
      </c>
      <c r="C1657" s="12" t="s">
        <v>6814</v>
      </c>
      <c r="D1657" s="11">
        <v>10.33</v>
      </c>
      <c r="E1657" s="11">
        <v>11.73</v>
      </c>
      <c r="F1657" s="11">
        <v>22.06</v>
      </c>
      <c r="G1657" s="9">
        <v>9</v>
      </c>
      <c r="H1657" s="9"/>
    </row>
    <row r="1658" spans="1:8" x14ac:dyDescent="0.3">
      <c r="A1658" s="1" t="s">
        <v>2987</v>
      </c>
      <c r="B1658" s="13" t="s">
        <v>1095</v>
      </c>
      <c r="C1658" s="12" t="s">
        <v>6880</v>
      </c>
      <c r="D1658" s="11">
        <v>146.96</v>
      </c>
      <c r="E1658" s="11">
        <v>7.83</v>
      </c>
      <c r="F1658" s="11">
        <v>154.79</v>
      </c>
      <c r="G1658" s="9">
        <v>9</v>
      </c>
      <c r="H1658" s="9"/>
    </row>
    <row r="1659" spans="1:8" x14ac:dyDescent="0.3">
      <c r="A1659" s="1" t="s">
        <v>5095</v>
      </c>
      <c r="B1659" s="13" t="s">
        <v>6881</v>
      </c>
      <c r="C1659" s="12"/>
      <c r="D1659" s="11"/>
      <c r="E1659" s="11"/>
      <c r="F1659" s="11"/>
      <c r="G1659" s="9">
        <v>5</v>
      </c>
      <c r="H1659" s="9"/>
    </row>
    <row r="1660" spans="1:8" ht="28.8" x14ac:dyDescent="0.3">
      <c r="A1660" s="1" t="s">
        <v>2988</v>
      </c>
      <c r="B1660" s="13" t="s">
        <v>7525</v>
      </c>
      <c r="C1660" s="12" t="s">
        <v>6804</v>
      </c>
      <c r="D1660" s="11">
        <v>4.5599999999999996</v>
      </c>
      <c r="E1660" s="11">
        <v>2.38</v>
      </c>
      <c r="F1660" s="11">
        <v>6.94</v>
      </c>
      <c r="G1660" s="9">
        <v>9</v>
      </c>
      <c r="H1660" s="9"/>
    </row>
    <row r="1661" spans="1:8" ht="28.8" x14ac:dyDescent="0.3">
      <c r="A1661" s="1" t="s">
        <v>2989</v>
      </c>
      <c r="B1661" s="13" t="s">
        <v>7526</v>
      </c>
      <c r="C1661" s="12" t="s">
        <v>6804</v>
      </c>
      <c r="D1661" s="11">
        <v>9.1300000000000008</v>
      </c>
      <c r="E1661" s="11">
        <v>4.7699999999999996</v>
      </c>
      <c r="F1661" s="11">
        <v>13.9</v>
      </c>
      <c r="G1661" s="9">
        <v>9</v>
      </c>
      <c r="H1661" s="9"/>
    </row>
    <row r="1662" spans="1:8" ht="28.8" x14ac:dyDescent="0.3">
      <c r="A1662" s="1" t="s">
        <v>2990</v>
      </c>
      <c r="B1662" s="13" t="s">
        <v>7527</v>
      </c>
      <c r="C1662" s="12" t="s">
        <v>6804</v>
      </c>
      <c r="D1662" s="11">
        <v>13.7</v>
      </c>
      <c r="E1662" s="11">
        <v>7.15</v>
      </c>
      <c r="F1662" s="11">
        <v>20.85</v>
      </c>
      <c r="G1662" s="9">
        <v>9</v>
      </c>
      <c r="H1662" s="9"/>
    </row>
    <row r="1663" spans="1:8" ht="28.8" x14ac:dyDescent="0.3">
      <c r="A1663" s="1" t="s">
        <v>2991</v>
      </c>
      <c r="B1663" s="13" t="s">
        <v>7528</v>
      </c>
      <c r="C1663" s="12" t="s">
        <v>6804</v>
      </c>
      <c r="D1663" s="11">
        <v>18.27</v>
      </c>
      <c r="E1663" s="11">
        <v>9.5299999999999994</v>
      </c>
      <c r="F1663" s="11">
        <v>27.8</v>
      </c>
      <c r="G1663" s="9">
        <v>9</v>
      </c>
      <c r="H1663" s="9"/>
    </row>
    <row r="1664" spans="1:8" ht="28.8" x14ac:dyDescent="0.3">
      <c r="A1664" s="1" t="s">
        <v>4756</v>
      </c>
      <c r="B1664" s="13" t="s">
        <v>7529</v>
      </c>
      <c r="C1664" s="12" t="s">
        <v>6804</v>
      </c>
      <c r="D1664" s="11">
        <v>27.43</v>
      </c>
      <c r="E1664" s="11">
        <v>14.31</v>
      </c>
      <c r="F1664" s="11">
        <v>41.74</v>
      </c>
      <c r="G1664" s="9">
        <v>9</v>
      </c>
      <c r="H1664" s="9"/>
    </row>
    <row r="1665" spans="1:8" ht="28.8" x14ac:dyDescent="0.3">
      <c r="A1665" s="1" t="s">
        <v>2992</v>
      </c>
      <c r="B1665" s="13" t="s">
        <v>1094</v>
      </c>
      <c r="C1665" s="12" t="s">
        <v>6804</v>
      </c>
      <c r="D1665" s="11">
        <v>26.17</v>
      </c>
      <c r="E1665" s="11">
        <v>1.47</v>
      </c>
      <c r="F1665" s="11">
        <v>27.64</v>
      </c>
      <c r="G1665" s="9">
        <v>9</v>
      </c>
      <c r="H1665" s="9"/>
    </row>
    <row r="1666" spans="1:8" ht="28.8" x14ac:dyDescent="0.3">
      <c r="A1666" s="1" t="s">
        <v>2993</v>
      </c>
      <c r="B1666" s="13" t="s">
        <v>7530</v>
      </c>
      <c r="C1666" s="12" t="s">
        <v>6804</v>
      </c>
      <c r="D1666" s="11">
        <v>47.2</v>
      </c>
      <c r="E1666" s="11">
        <v>2.06</v>
      </c>
      <c r="F1666" s="11">
        <v>49.26</v>
      </c>
      <c r="G1666" s="9">
        <v>9</v>
      </c>
      <c r="H1666" s="9"/>
    </row>
    <row r="1667" spans="1:8" ht="28.8" x14ac:dyDescent="0.3">
      <c r="A1667" s="1" t="s">
        <v>2994</v>
      </c>
      <c r="B1667" s="13" t="s">
        <v>7531</v>
      </c>
      <c r="C1667" s="12" t="s">
        <v>6804</v>
      </c>
      <c r="D1667" s="11">
        <v>70.010000000000005</v>
      </c>
      <c r="E1667" s="11">
        <v>2.65</v>
      </c>
      <c r="F1667" s="11">
        <v>72.66</v>
      </c>
      <c r="G1667" s="9">
        <v>9</v>
      </c>
      <c r="H1667" s="9"/>
    </row>
    <row r="1668" spans="1:8" x14ac:dyDescent="0.3">
      <c r="A1668" s="1" t="s">
        <v>5096</v>
      </c>
      <c r="B1668" s="13" t="s">
        <v>6882</v>
      </c>
      <c r="C1668" s="12"/>
      <c r="D1668" s="11"/>
      <c r="E1668" s="11"/>
      <c r="F1668" s="11"/>
      <c r="G1668" s="9">
        <v>5</v>
      </c>
      <c r="H1668" s="9"/>
    </row>
    <row r="1669" spans="1:8" x14ac:dyDescent="0.3">
      <c r="A1669" s="1" t="s">
        <v>2995</v>
      </c>
      <c r="B1669" s="13" t="s">
        <v>1093</v>
      </c>
      <c r="C1669" s="12" t="s">
        <v>6801</v>
      </c>
      <c r="D1669" s="11">
        <v>30.13</v>
      </c>
      <c r="E1669" s="11">
        <v>9.98</v>
      </c>
      <c r="F1669" s="11">
        <v>40.11</v>
      </c>
      <c r="G1669" s="9">
        <v>9</v>
      </c>
      <c r="H1669" s="9"/>
    </row>
    <row r="1670" spans="1:8" ht="28.8" x14ac:dyDescent="0.3">
      <c r="A1670" s="1" t="s">
        <v>2996</v>
      </c>
      <c r="B1670" s="13" t="s">
        <v>7532</v>
      </c>
      <c r="C1670" s="12" t="s">
        <v>6804</v>
      </c>
      <c r="D1670" s="11">
        <v>1.6</v>
      </c>
      <c r="E1670" s="11">
        <v>9.98</v>
      </c>
      <c r="F1670" s="11">
        <v>11.58</v>
      </c>
      <c r="G1670" s="9">
        <v>9</v>
      </c>
      <c r="H1670" s="9"/>
    </row>
    <row r="1671" spans="1:8" ht="28.8" x14ac:dyDescent="0.3">
      <c r="A1671" s="1" t="s">
        <v>2997</v>
      </c>
      <c r="B1671" s="13" t="s">
        <v>7533</v>
      </c>
      <c r="C1671" s="12" t="s">
        <v>6804</v>
      </c>
      <c r="D1671" s="11">
        <v>2.44</v>
      </c>
      <c r="E1671" s="11">
        <v>9.98</v>
      </c>
      <c r="F1671" s="11">
        <v>12.42</v>
      </c>
      <c r="G1671" s="9">
        <v>9</v>
      </c>
      <c r="H1671" s="9"/>
    </row>
    <row r="1672" spans="1:8" ht="28.8" x14ac:dyDescent="0.3">
      <c r="A1672" s="1" t="s">
        <v>2998</v>
      </c>
      <c r="B1672" s="13" t="s">
        <v>7534</v>
      </c>
      <c r="C1672" s="12" t="s">
        <v>6804</v>
      </c>
      <c r="D1672" s="11">
        <v>2.93</v>
      </c>
      <c r="E1672" s="11">
        <v>9.98</v>
      </c>
      <c r="F1672" s="11">
        <v>12.91</v>
      </c>
      <c r="G1672" s="9">
        <v>9</v>
      </c>
      <c r="H1672" s="9"/>
    </row>
    <row r="1673" spans="1:8" ht="28.8" x14ac:dyDescent="0.3">
      <c r="A1673" s="1" t="s">
        <v>2999</v>
      </c>
      <c r="B1673" s="13" t="s">
        <v>7535</v>
      </c>
      <c r="C1673" s="12" t="s">
        <v>6804</v>
      </c>
      <c r="D1673" s="11">
        <v>3.24</v>
      </c>
      <c r="E1673" s="11">
        <v>9.98</v>
      </c>
      <c r="F1673" s="11">
        <v>13.22</v>
      </c>
      <c r="G1673" s="9">
        <v>9</v>
      </c>
      <c r="H1673" s="9"/>
    </row>
    <row r="1674" spans="1:8" ht="28.8" x14ac:dyDescent="0.3">
      <c r="A1674" s="1" t="s">
        <v>3000</v>
      </c>
      <c r="B1674" s="13" t="s">
        <v>7536</v>
      </c>
      <c r="C1674" s="12" t="s">
        <v>6804</v>
      </c>
      <c r="D1674" s="11">
        <v>4.82</v>
      </c>
      <c r="E1674" s="11">
        <v>9.98</v>
      </c>
      <c r="F1674" s="11">
        <v>14.8</v>
      </c>
      <c r="G1674" s="9">
        <v>9</v>
      </c>
      <c r="H1674" s="9"/>
    </row>
    <row r="1675" spans="1:8" ht="28.8" x14ac:dyDescent="0.3">
      <c r="A1675" s="1" t="s">
        <v>3001</v>
      </c>
      <c r="B1675" s="13" t="s">
        <v>7537</v>
      </c>
      <c r="C1675" s="12" t="s">
        <v>6804</v>
      </c>
      <c r="D1675" s="11">
        <v>8.51</v>
      </c>
      <c r="E1675" s="11">
        <v>9.98</v>
      </c>
      <c r="F1675" s="11">
        <v>18.489999999999998</v>
      </c>
      <c r="G1675" s="9">
        <v>9</v>
      </c>
      <c r="H1675" s="9"/>
    </row>
    <row r="1676" spans="1:8" ht="28.8" x14ac:dyDescent="0.3">
      <c r="A1676" s="1" t="s">
        <v>3002</v>
      </c>
      <c r="B1676" s="13" t="s">
        <v>7538</v>
      </c>
      <c r="C1676" s="12" t="s">
        <v>6804</v>
      </c>
      <c r="D1676" s="11">
        <v>6.87</v>
      </c>
      <c r="E1676" s="11">
        <v>9.98</v>
      </c>
      <c r="F1676" s="11">
        <v>16.850000000000001</v>
      </c>
      <c r="G1676" s="9">
        <v>9</v>
      </c>
      <c r="H1676" s="9"/>
    </row>
    <row r="1677" spans="1:8" ht="28.8" x14ac:dyDescent="0.3">
      <c r="A1677" s="1" t="s">
        <v>3003</v>
      </c>
      <c r="B1677" s="13" t="s">
        <v>7539</v>
      </c>
      <c r="C1677" s="12" t="s">
        <v>6804</v>
      </c>
      <c r="D1677" s="11">
        <v>6.69</v>
      </c>
      <c r="E1677" s="11">
        <v>9.98</v>
      </c>
      <c r="F1677" s="11">
        <v>16.670000000000002</v>
      </c>
      <c r="G1677" s="9">
        <v>9</v>
      </c>
      <c r="H1677" s="9"/>
    </row>
    <row r="1678" spans="1:8" ht="28.8" x14ac:dyDescent="0.3">
      <c r="A1678" s="1" t="s">
        <v>3004</v>
      </c>
      <c r="B1678" s="13" t="s">
        <v>7540</v>
      </c>
      <c r="C1678" s="12" t="s">
        <v>6804</v>
      </c>
      <c r="D1678" s="11">
        <v>7.8</v>
      </c>
      <c r="E1678" s="11">
        <v>9.98</v>
      </c>
      <c r="F1678" s="11">
        <v>17.78</v>
      </c>
      <c r="G1678" s="9">
        <v>9</v>
      </c>
      <c r="H1678" s="9"/>
    </row>
    <row r="1679" spans="1:8" ht="28.8" x14ac:dyDescent="0.3">
      <c r="A1679" s="1" t="s">
        <v>3005</v>
      </c>
      <c r="B1679" s="13" t="s">
        <v>7541</v>
      </c>
      <c r="C1679" s="12" t="s">
        <v>6804</v>
      </c>
      <c r="D1679" s="11">
        <v>8.86</v>
      </c>
      <c r="E1679" s="11">
        <v>9.98</v>
      </c>
      <c r="F1679" s="11">
        <v>18.84</v>
      </c>
      <c r="G1679" s="9">
        <v>9</v>
      </c>
      <c r="H1679" s="9"/>
    </row>
    <row r="1680" spans="1:8" ht="28.8" x14ac:dyDescent="0.3">
      <c r="A1680" s="1" t="s">
        <v>3006</v>
      </c>
      <c r="B1680" s="13" t="s">
        <v>7542</v>
      </c>
      <c r="C1680" s="12" t="s">
        <v>6804</v>
      </c>
      <c r="D1680" s="11">
        <v>21.6</v>
      </c>
      <c r="E1680" s="11">
        <v>9.98</v>
      </c>
      <c r="F1680" s="11">
        <v>31.58</v>
      </c>
      <c r="G1680" s="9">
        <v>9</v>
      </c>
      <c r="H1680" s="9"/>
    </row>
    <row r="1681" spans="1:8" ht="28.8" x14ac:dyDescent="0.3">
      <c r="A1681" s="1" t="s">
        <v>3007</v>
      </c>
      <c r="B1681" s="13" t="s">
        <v>7543</v>
      </c>
      <c r="C1681" s="12" t="s">
        <v>6804</v>
      </c>
      <c r="D1681" s="11">
        <v>24.32</v>
      </c>
      <c r="E1681" s="11">
        <v>9.98</v>
      </c>
      <c r="F1681" s="11">
        <v>34.299999999999997</v>
      </c>
      <c r="G1681" s="9">
        <v>9</v>
      </c>
      <c r="H1681" s="9"/>
    </row>
    <row r="1682" spans="1:8" ht="28.8" x14ac:dyDescent="0.3">
      <c r="A1682" s="1" t="s">
        <v>3008</v>
      </c>
      <c r="B1682" s="13" t="s">
        <v>7544</v>
      </c>
      <c r="C1682" s="12" t="s">
        <v>6804</v>
      </c>
      <c r="D1682" s="11">
        <v>28.99</v>
      </c>
      <c r="E1682" s="11">
        <v>9.98</v>
      </c>
      <c r="F1682" s="11">
        <v>38.97</v>
      </c>
      <c r="G1682" s="9">
        <v>9</v>
      </c>
      <c r="H1682" s="9"/>
    </row>
    <row r="1683" spans="1:8" ht="28.8" x14ac:dyDescent="0.3">
      <c r="A1683" s="1" t="s">
        <v>3009</v>
      </c>
      <c r="B1683" s="13" t="s">
        <v>7545</v>
      </c>
      <c r="C1683" s="12" t="s">
        <v>6804</v>
      </c>
      <c r="D1683" s="11">
        <v>32.49</v>
      </c>
      <c r="E1683" s="11">
        <v>9.98</v>
      </c>
      <c r="F1683" s="11">
        <v>42.47</v>
      </c>
      <c r="G1683" s="9">
        <v>9</v>
      </c>
      <c r="H1683" s="9"/>
    </row>
    <row r="1684" spans="1:8" ht="28.8" x14ac:dyDescent="0.3">
      <c r="A1684" s="1" t="s">
        <v>3010</v>
      </c>
      <c r="B1684" s="13" t="s">
        <v>7546</v>
      </c>
      <c r="C1684" s="12" t="s">
        <v>6804</v>
      </c>
      <c r="D1684" s="11">
        <v>39.85</v>
      </c>
      <c r="E1684" s="11">
        <v>9.98</v>
      </c>
      <c r="F1684" s="11">
        <v>49.83</v>
      </c>
      <c r="G1684" s="9">
        <v>9</v>
      </c>
      <c r="H1684" s="9"/>
    </row>
    <row r="1685" spans="1:8" ht="28.8" x14ac:dyDescent="0.3">
      <c r="A1685" s="1" t="s">
        <v>3011</v>
      </c>
      <c r="B1685" s="13" t="s">
        <v>7547</v>
      </c>
      <c r="C1685" s="12" t="s">
        <v>6804</v>
      </c>
      <c r="D1685" s="11">
        <v>44.3</v>
      </c>
      <c r="E1685" s="11">
        <v>9.98</v>
      </c>
      <c r="F1685" s="11">
        <v>54.28</v>
      </c>
      <c r="G1685" s="9">
        <v>9</v>
      </c>
      <c r="H1685" s="9"/>
    </row>
    <row r="1686" spans="1:8" ht="28.8" x14ac:dyDescent="0.3">
      <c r="A1686" s="1" t="s">
        <v>3012</v>
      </c>
      <c r="B1686" s="13" t="s">
        <v>7548</v>
      </c>
      <c r="C1686" s="12" t="s">
        <v>6804</v>
      </c>
      <c r="D1686" s="11">
        <v>54.77</v>
      </c>
      <c r="E1686" s="11">
        <v>9.98</v>
      </c>
      <c r="F1686" s="11">
        <v>64.75</v>
      </c>
      <c r="G1686" s="9">
        <v>9</v>
      </c>
      <c r="H1686" s="9"/>
    </row>
    <row r="1687" spans="1:8" ht="28.8" x14ac:dyDescent="0.3">
      <c r="A1687" s="1" t="s">
        <v>3013</v>
      </c>
      <c r="B1687" s="13" t="s">
        <v>7549</v>
      </c>
      <c r="C1687" s="12" t="s">
        <v>6804</v>
      </c>
      <c r="D1687" s="11">
        <v>63.19</v>
      </c>
      <c r="E1687" s="11">
        <v>9.98</v>
      </c>
      <c r="F1687" s="11">
        <v>73.17</v>
      </c>
      <c r="G1687" s="9">
        <v>9</v>
      </c>
      <c r="H1687" s="9"/>
    </row>
    <row r="1688" spans="1:8" ht="28.8" x14ac:dyDescent="0.3">
      <c r="A1688" s="1" t="s">
        <v>3014</v>
      </c>
      <c r="B1688" s="13" t="s">
        <v>7550</v>
      </c>
      <c r="C1688" s="12" t="s">
        <v>6804</v>
      </c>
      <c r="D1688" s="11">
        <v>87.99</v>
      </c>
      <c r="E1688" s="11">
        <v>9.98</v>
      </c>
      <c r="F1688" s="11">
        <v>97.97</v>
      </c>
      <c r="G1688" s="9">
        <v>9</v>
      </c>
      <c r="H1688" s="9"/>
    </row>
    <row r="1689" spans="1:8" ht="28.8" x14ac:dyDescent="0.3">
      <c r="A1689" s="1" t="s">
        <v>3015</v>
      </c>
      <c r="B1689" s="13" t="s">
        <v>7551</v>
      </c>
      <c r="C1689" s="12" t="s">
        <v>6804</v>
      </c>
      <c r="D1689" s="11">
        <v>103.98</v>
      </c>
      <c r="E1689" s="11">
        <v>9.98</v>
      </c>
      <c r="F1689" s="11">
        <v>113.96</v>
      </c>
      <c r="G1689" s="9">
        <v>9</v>
      </c>
      <c r="H1689" s="9"/>
    </row>
    <row r="1690" spans="1:8" ht="28.8" x14ac:dyDescent="0.3">
      <c r="A1690" s="1" t="s">
        <v>3016</v>
      </c>
      <c r="B1690" s="13" t="s">
        <v>7552</v>
      </c>
      <c r="C1690" s="12" t="s">
        <v>6804</v>
      </c>
      <c r="D1690" s="11">
        <v>135.4</v>
      </c>
      <c r="E1690" s="11">
        <v>9.98</v>
      </c>
      <c r="F1690" s="11">
        <v>145.38</v>
      </c>
      <c r="G1690" s="9">
        <v>9</v>
      </c>
      <c r="H1690" s="9"/>
    </row>
    <row r="1691" spans="1:8" ht="28.8" x14ac:dyDescent="0.3">
      <c r="A1691" s="1" t="s">
        <v>3017</v>
      </c>
      <c r="B1691" s="13" t="s">
        <v>7553</v>
      </c>
      <c r="C1691" s="12" t="s">
        <v>6801</v>
      </c>
      <c r="D1691" s="11">
        <v>188.3</v>
      </c>
      <c r="E1691" s="11">
        <v>18.3</v>
      </c>
      <c r="F1691" s="11">
        <v>206.6</v>
      </c>
      <c r="G1691" s="9">
        <v>9</v>
      </c>
      <c r="H1691" s="9"/>
    </row>
    <row r="1692" spans="1:8" ht="28.8" x14ac:dyDescent="0.3">
      <c r="A1692" s="1" t="s">
        <v>5097</v>
      </c>
      <c r="B1692" s="13" t="s">
        <v>7554</v>
      </c>
      <c r="C1692" s="12" t="s">
        <v>6804</v>
      </c>
      <c r="D1692" s="11">
        <v>16.420000000000002</v>
      </c>
      <c r="E1692" s="11">
        <v>9.98</v>
      </c>
      <c r="F1692" s="11">
        <v>26.4</v>
      </c>
      <c r="G1692" s="9">
        <v>9</v>
      </c>
      <c r="H1692" s="9"/>
    </row>
    <row r="1693" spans="1:8" ht="28.8" x14ac:dyDescent="0.3">
      <c r="A1693" s="1" t="s">
        <v>5098</v>
      </c>
      <c r="B1693" s="13" t="s">
        <v>7555</v>
      </c>
      <c r="C1693" s="12" t="s">
        <v>6804</v>
      </c>
      <c r="D1693" s="11">
        <v>18.22</v>
      </c>
      <c r="E1693" s="11">
        <v>9.98</v>
      </c>
      <c r="F1693" s="11">
        <v>28.2</v>
      </c>
      <c r="G1693" s="9">
        <v>9</v>
      </c>
      <c r="H1693" s="9"/>
    </row>
    <row r="1694" spans="1:8" x14ac:dyDescent="0.3">
      <c r="A1694" s="1" t="s">
        <v>5099</v>
      </c>
      <c r="B1694" s="13" t="s">
        <v>6883</v>
      </c>
      <c r="C1694" s="12"/>
      <c r="D1694" s="11"/>
      <c r="E1694" s="11"/>
      <c r="F1694" s="11"/>
      <c r="G1694" s="9">
        <v>5</v>
      </c>
      <c r="H1694" s="9"/>
    </row>
    <row r="1695" spans="1:8" ht="28.8" x14ac:dyDescent="0.3">
      <c r="A1695" s="1" t="s">
        <v>3018</v>
      </c>
      <c r="B1695" s="13" t="s">
        <v>1092</v>
      </c>
      <c r="C1695" s="12" t="s">
        <v>6801</v>
      </c>
      <c r="D1695" s="11">
        <v>64.44</v>
      </c>
      <c r="E1695" s="11">
        <v>17.02</v>
      </c>
      <c r="F1695" s="11">
        <v>81.459999999999994</v>
      </c>
      <c r="G1695" s="9">
        <v>9</v>
      </c>
      <c r="H1695" s="9"/>
    </row>
    <row r="1696" spans="1:8" ht="28.8" x14ac:dyDescent="0.3">
      <c r="A1696" s="1" t="s">
        <v>3019</v>
      </c>
      <c r="B1696" s="13" t="s">
        <v>1091</v>
      </c>
      <c r="C1696" s="12" t="s">
        <v>6801</v>
      </c>
      <c r="D1696" s="11">
        <v>70.739999999999995</v>
      </c>
      <c r="E1696" s="11">
        <v>17.02</v>
      </c>
      <c r="F1696" s="11">
        <v>87.76</v>
      </c>
      <c r="G1696" s="9">
        <v>9</v>
      </c>
      <c r="H1696" s="9"/>
    </row>
    <row r="1697" spans="1:8" ht="28.8" x14ac:dyDescent="0.3">
      <c r="A1697" s="1" t="s">
        <v>3020</v>
      </c>
      <c r="B1697" s="13" t="s">
        <v>7556</v>
      </c>
      <c r="C1697" s="12" t="s">
        <v>6801</v>
      </c>
      <c r="D1697" s="11">
        <v>132.16</v>
      </c>
      <c r="E1697" s="11">
        <v>21.43</v>
      </c>
      <c r="F1697" s="11">
        <v>153.59</v>
      </c>
      <c r="G1697" s="9">
        <v>9</v>
      </c>
      <c r="H1697" s="9"/>
    </row>
    <row r="1698" spans="1:8" ht="43.2" x14ac:dyDescent="0.3">
      <c r="A1698" s="1" t="s">
        <v>3021</v>
      </c>
      <c r="B1698" s="13" t="s">
        <v>7557</v>
      </c>
      <c r="C1698" s="12" t="s">
        <v>6801</v>
      </c>
      <c r="D1698" s="11">
        <v>139.43</v>
      </c>
      <c r="E1698" s="11">
        <v>21.43</v>
      </c>
      <c r="F1698" s="11">
        <v>160.86000000000001</v>
      </c>
      <c r="G1698" s="9">
        <v>9</v>
      </c>
      <c r="H1698" s="9"/>
    </row>
    <row r="1699" spans="1:8" ht="28.8" x14ac:dyDescent="0.3">
      <c r="A1699" s="1" t="s">
        <v>3022</v>
      </c>
      <c r="B1699" s="13" t="s">
        <v>1090</v>
      </c>
      <c r="C1699" s="12" t="s">
        <v>6801</v>
      </c>
      <c r="D1699" s="11">
        <v>138.76</v>
      </c>
      <c r="E1699" s="11"/>
      <c r="F1699" s="11">
        <v>138.76</v>
      </c>
      <c r="G1699" s="9">
        <v>9</v>
      </c>
      <c r="H1699" s="9"/>
    </row>
    <row r="1700" spans="1:8" x14ac:dyDescent="0.3">
      <c r="A1700" s="1" t="s">
        <v>5100</v>
      </c>
      <c r="B1700" s="13" t="s">
        <v>6884</v>
      </c>
      <c r="C1700" s="12"/>
      <c r="D1700" s="11"/>
      <c r="E1700" s="11"/>
      <c r="F1700" s="11"/>
      <c r="G1700" s="9">
        <v>5</v>
      </c>
      <c r="H1700" s="9"/>
    </row>
    <row r="1701" spans="1:8" ht="28.8" x14ac:dyDescent="0.3">
      <c r="A1701" s="1" t="s">
        <v>3023</v>
      </c>
      <c r="B1701" s="13" t="s">
        <v>1089</v>
      </c>
      <c r="C1701" s="12" t="s">
        <v>6801</v>
      </c>
      <c r="D1701" s="11">
        <v>11.66</v>
      </c>
      <c r="E1701" s="11">
        <v>7.06</v>
      </c>
      <c r="F1701" s="11">
        <v>18.72</v>
      </c>
      <c r="G1701" s="9">
        <v>9</v>
      </c>
      <c r="H1701" s="9"/>
    </row>
    <row r="1702" spans="1:8" ht="28.8" x14ac:dyDescent="0.3">
      <c r="A1702" s="1" t="s">
        <v>3024</v>
      </c>
      <c r="B1702" s="13" t="s">
        <v>1088</v>
      </c>
      <c r="C1702" s="12" t="s">
        <v>6801</v>
      </c>
      <c r="D1702" s="11">
        <v>8.16</v>
      </c>
      <c r="E1702" s="11">
        <v>7.06</v>
      </c>
      <c r="F1702" s="11">
        <v>15.22</v>
      </c>
      <c r="G1702" s="9">
        <v>9</v>
      </c>
      <c r="H1702" s="9"/>
    </row>
    <row r="1703" spans="1:8" ht="28.8" x14ac:dyDescent="0.3">
      <c r="A1703" s="1" t="s">
        <v>3025</v>
      </c>
      <c r="B1703" s="13" t="s">
        <v>1087</v>
      </c>
      <c r="C1703" s="12" t="s">
        <v>6801</v>
      </c>
      <c r="D1703" s="11">
        <v>52.3</v>
      </c>
      <c r="E1703" s="11">
        <v>7.06</v>
      </c>
      <c r="F1703" s="11">
        <v>59.36</v>
      </c>
      <c r="G1703" s="9">
        <v>9</v>
      </c>
      <c r="H1703" s="9"/>
    </row>
    <row r="1704" spans="1:8" ht="28.8" x14ac:dyDescent="0.3">
      <c r="A1704" s="1" t="s">
        <v>3026</v>
      </c>
      <c r="B1704" s="13" t="s">
        <v>7558</v>
      </c>
      <c r="C1704" s="12" t="s">
        <v>6801</v>
      </c>
      <c r="D1704" s="11">
        <v>79.59</v>
      </c>
      <c r="E1704" s="11">
        <v>19.559999999999999</v>
      </c>
      <c r="F1704" s="11">
        <v>99.15</v>
      </c>
      <c r="G1704" s="9">
        <v>9</v>
      </c>
      <c r="H1704" s="9"/>
    </row>
    <row r="1705" spans="1:8" ht="28.8" x14ac:dyDescent="0.3">
      <c r="A1705" s="1" t="s">
        <v>3027</v>
      </c>
      <c r="B1705" s="13" t="s">
        <v>1086</v>
      </c>
      <c r="C1705" s="12" t="s">
        <v>6801</v>
      </c>
      <c r="D1705" s="11">
        <v>46.9</v>
      </c>
      <c r="E1705" s="11">
        <v>7.06</v>
      </c>
      <c r="F1705" s="11">
        <v>53.96</v>
      </c>
      <c r="G1705" s="9">
        <v>9</v>
      </c>
      <c r="H1705" s="9"/>
    </row>
    <row r="1706" spans="1:8" ht="28.8" x14ac:dyDescent="0.3">
      <c r="A1706" s="1" t="s">
        <v>3028</v>
      </c>
      <c r="B1706" s="13" t="s">
        <v>7559</v>
      </c>
      <c r="C1706" s="12" t="s">
        <v>6801</v>
      </c>
      <c r="D1706" s="11">
        <v>72.03</v>
      </c>
      <c r="E1706" s="11">
        <v>19.559999999999999</v>
      </c>
      <c r="F1706" s="11">
        <v>91.59</v>
      </c>
      <c r="G1706" s="9">
        <v>9</v>
      </c>
      <c r="H1706" s="9"/>
    </row>
    <row r="1707" spans="1:8" ht="28.8" x14ac:dyDescent="0.3">
      <c r="A1707" s="1" t="s">
        <v>3029</v>
      </c>
      <c r="B1707" s="13" t="s">
        <v>7560</v>
      </c>
      <c r="C1707" s="12" t="s">
        <v>6801</v>
      </c>
      <c r="D1707" s="11">
        <v>43.16</v>
      </c>
      <c r="E1707" s="11">
        <v>23.09</v>
      </c>
      <c r="F1707" s="11">
        <v>66.25</v>
      </c>
      <c r="G1707" s="9">
        <v>9</v>
      </c>
      <c r="H1707" s="9"/>
    </row>
    <row r="1708" spans="1:8" x14ac:dyDescent="0.3">
      <c r="A1708" s="1" t="s">
        <v>5101</v>
      </c>
      <c r="B1708" s="13" t="s">
        <v>6885</v>
      </c>
      <c r="C1708" s="12"/>
      <c r="D1708" s="11"/>
      <c r="E1708" s="11"/>
      <c r="F1708" s="11"/>
      <c r="G1708" s="9">
        <v>5</v>
      </c>
      <c r="H1708" s="9"/>
    </row>
    <row r="1709" spans="1:8" ht="28.8" x14ac:dyDescent="0.3">
      <c r="A1709" s="1" t="s">
        <v>3030</v>
      </c>
      <c r="B1709" s="13" t="s">
        <v>1085</v>
      </c>
      <c r="C1709" s="12" t="s">
        <v>6805</v>
      </c>
      <c r="D1709" s="11">
        <v>461.33</v>
      </c>
      <c r="E1709" s="11">
        <v>305.27999999999997</v>
      </c>
      <c r="F1709" s="11">
        <v>766.61</v>
      </c>
      <c r="G1709" s="9">
        <v>9</v>
      </c>
      <c r="H1709" s="9"/>
    </row>
    <row r="1710" spans="1:8" ht="28.8" x14ac:dyDescent="0.3">
      <c r="A1710" s="1" t="s">
        <v>5746</v>
      </c>
      <c r="B1710" s="13" t="s">
        <v>5747</v>
      </c>
      <c r="C1710" s="12" t="s">
        <v>6805</v>
      </c>
      <c r="D1710" s="11">
        <v>478.08</v>
      </c>
      <c r="E1710" s="11">
        <v>35.28</v>
      </c>
      <c r="F1710" s="11">
        <v>513.36</v>
      </c>
      <c r="G1710" s="9">
        <v>9</v>
      </c>
      <c r="H1710" s="9"/>
    </row>
    <row r="1711" spans="1:8" ht="28.8" x14ac:dyDescent="0.3">
      <c r="A1711" s="1" t="s">
        <v>3031</v>
      </c>
      <c r="B1711" s="13" t="s">
        <v>1084</v>
      </c>
      <c r="C1711" s="12" t="s">
        <v>6801</v>
      </c>
      <c r="D1711" s="11">
        <v>5.38</v>
      </c>
      <c r="E1711" s="11">
        <v>7.44</v>
      </c>
      <c r="F1711" s="11">
        <v>12.82</v>
      </c>
      <c r="G1711" s="9">
        <v>9</v>
      </c>
      <c r="H1711" s="9"/>
    </row>
    <row r="1712" spans="1:8" ht="28.8" x14ac:dyDescent="0.3">
      <c r="A1712" s="1" t="s">
        <v>3032</v>
      </c>
      <c r="B1712" s="13" t="s">
        <v>7561</v>
      </c>
      <c r="C1712" s="12" t="s">
        <v>6801</v>
      </c>
      <c r="D1712" s="11">
        <v>17.13</v>
      </c>
      <c r="E1712" s="11">
        <v>14.88</v>
      </c>
      <c r="F1712" s="11">
        <v>32.01</v>
      </c>
      <c r="G1712" s="9">
        <v>9</v>
      </c>
      <c r="H1712" s="9"/>
    </row>
    <row r="1713" spans="1:8" ht="28.8" x14ac:dyDescent="0.3">
      <c r="A1713" s="1" t="s">
        <v>3033</v>
      </c>
      <c r="B1713" s="13" t="s">
        <v>1083</v>
      </c>
      <c r="C1713" s="12" t="s">
        <v>6801</v>
      </c>
      <c r="D1713" s="11">
        <v>53.64</v>
      </c>
      <c r="E1713" s="11">
        <v>7.44</v>
      </c>
      <c r="F1713" s="11">
        <v>61.08</v>
      </c>
      <c r="G1713" s="9">
        <v>9</v>
      </c>
      <c r="H1713" s="9"/>
    </row>
    <row r="1714" spans="1:8" x14ac:dyDescent="0.3">
      <c r="A1714" s="1" t="s">
        <v>5102</v>
      </c>
      <c r="B1714" s="13" t="s">
        <v>6886</v>
      </c>
      <c r="C1714" s="12"/>
      <c r="D1714" s="11"/>
      <c r="E1714" s="11"/>
      <c r="F1714" s="11"/>
      <c r="G1714" s="9">
        <v>5</v>
      </c>
      <c r="H1714" s="9"/>
    </row>
    <row r="1715" spans="1:8" x14ac:dyDescent="0.3">
      <c r="A1715" s="1" t="s">
        <v>3034</v>
      </c>
      <c r="B1715" s="13" t="s">
        <v>1082</v>
      </c>
      <c r="C1715" s="12" t="s">
        <v>6805</v>
      </c>
      <c r="D1715" s="11"/>
      <c r="E1715" s="11">
        <v>70.56</v>
      </c>
      <c r="F1715" s="11">
        <v>70.56</v>
      </c>
      <c r="G1715" s="9">
        <v>9</v>
      </c>
      <c r="H1715" s="9"/>
    </row>
    <row r="1716" spans="1:8" x14ac:dyDescent="0.3">
      <c r="A1716" s="1" t="s">
        <v>3035</v>
      </c>
      <c r="B1716" s="13" t="s">
        <v>5103</v>
      </c>
      <c r="C1716" s="12" t="s">
        <v>6801</v>
      </c>
      <c r="D1716" s="11">
        <v>5.1100000000000003</v>
      </c>
      <c r="E1716" s="11">
        <v>3.53</v>
      </c>
      <c r="F1716" s="11">
        <v>8.64</v>
      </c>
      <c r="G1716" s="9">
        <v>9</v>
      </c>
      <c r="H1716" s="9"/>
    </row>
    <row r="1717" spans="1:8" ht="28.8" x14ac:dyDescent="0.3">
      <c r="A1717" s="1" t="s">
        <v>3036</v>
      </c>
      <c r="B1717" s="13" t="s">
        <v>1081</v>
      </c>
      <c r="C1717" s="12" t="s">
        <v>6801</v>
      </c>
      <c r="D1717" s="11">
        <v>5.0599999999999996</v>
      </c>
      <c r="E1717" s="11">
        <v>3.53</v>
      </c>
      <c r="F1717" s="11">
        <v>8.59</v>
      </c>
      <c r="G1717" s="9">
        <v>9</v>
      </c>
      <c r="H1717" s="9"/>
    </row>
    <row r="1718" spans="1:8" ht="28.8" x14ac:dyDescent="0.3">
      <c r="A1718" s="1" t="s">
        <v>3037</v>
      </c>
      <c r="B1718" s="13" t="s">
        <v>1080</v>
      </c>
      <c r="C1718" s="12" t="s">
        <v>6801</v>
      </c>
      <c r="D1718" s="11">
        <v>13.34</v>
      </c>
      <c r="E1718" s="11">
        <v>3.53</v>
      </c>
      <c r="F1718" s="11">
        <v>16.87</v>
      </c>
      <c r="G1718" s="9">
        <v>9</v>
      </c>
      <c r="H1718" s="9"/>
    </row>
    <row r="1719" spans="1:8" x14ac:dyDescent="0.3">
      <c r="A1719" s="1" t="s">
        <v>5104</v>
      </c>
      <c r="B1719" s="13" t="s">
        <v>1826</v>
      </c>
      <c r="C1719" s="12"/>
      <c r="D1719" s="11"/>
      <c r="E1719" s="11"/>
      <c r="F1719" s="11"/>
      <c r="G1719" s="9">
        <v>2</v>
      </c>
      <c r="H1719" s="9"/>
    </row>
    <row r="1720" spans="1:8" x14ac:dyDescent="0.3">
      <c r="A1720" s="1" t="s">
        <v>5105</v>
      </c>
      <c r="B1720" s="13" t="s">
        <v>6144</v>
      </c>
      <c r="C1720" s="12"/>
      <c r="D1720" s="11"/>
      <c r="E1720" s="11"/>
      <c r="F1720" s="11"/>
      <c r="G1720" s="9">
        <v>5</v>
      </c>
      <c r="H1720" s="9"/>
    </row>
    <row r="1721" spans="1:8" x14ac:dyDescent="0.3">
      <c r="A1721" s="1" t="s">
        <v>3038</v>
      </c>
      <c r="B1721" s="13" t="s">
        <v>1079</v>
      </c>
      <c r="C1721" s="12" t="s">
        <v>6801</v>
      </c>
      <c r="D1721" s="11">
        <v>8</v>
      </c>
      <c r="E1721" s="11">
        <v>30.3</v>
      </c>
      <c r="F1721" s="11">
        <v>38.299999999999997</v>
      </c>
      <c r="G1721" s="9">
        <v>9</v>
      </c>
      <c r="H1721" s="9"/>
    </row>
    <row r="1722" spans="1:8" x14ac:dyDescent="0.3">
      <c r="A1722" s="1" t="s">
        <v>3039</v>
      </c>
      <c r="B1722" s="13" t="s">
        <v>1078</v>
      </c>
      <c r="C1722" s="12" t="s">
        <v>6801</v>
      </c>
      <c r="D1722" s="11">
        <v>4.58</v>
      </c>
      <c r="E1722" s="11">
        <v>30.3</v>
      </c>
      <c r="F1722" s="11">
        <v>34.880000000000003</v>
      </c>
      <c r="G1722" s="9">
        <v>9</v>
      </c>
      <c r="H1722" s="9"/>
    </row>
    <row r="1723" spans="1:8" x14ac:dyDescent="0.3">
      <c r="A1723" s="1" t="s">
        <v>3040</v>
      </c>
      <c r="B1723" s="13" t="s">
        <v>1077</v>
      </c>
      <c r="C1723" s="12" t="s">
        <v>6801</v>
      </c>
      <c r="D1723" s="11">
        <v>6.04</v>
      </c>
      <c r="E1723" s="11">
        <v>7.72</v>
      </c>
      <c r="F1723" s="11">
        <v>13.76</v>
      </c>
      <c r="G1723" s="9">
        <v>9</v>
      </c>
      <c r="H1723" s="9"/>
    </row>
    <row r="1724" spans="1:8" x14ac:dyDescent="0.3">
      <c r="A1724" s="1" t="s">
        <v>3041</v>
      </c>
      <c r="B1724" s="13" t="s">
        <v>6565</v>
      </c>
      <c r="C1724" s="12" t="s">
        <v>6804</v>
      </c>
      <c r="D1724" s="11">
        <v>26.54</v>
      </c>
      <c r="E1724" s="11">
        <v>21.69</v>
      </c>
      <c r="F1724" s="11">
        <v>48.23</v>
      </c>
      <c r="G1724" s="9">
        <v>9</v>
      </c>
      <c r="H1724" s="9"/>
    </row>
    <row r="1725" spans="1:8" x14ac:dyDescent="0.3">
      <c r="A1725" s="1" t="s">
        <v>3042</v>
      </c>
      <c r="B1725" s="13" t="s">
        <v>5106</v>
      </c>
      <c r="C1725" s="12" t="s">
        <v>6801</v>
      </c>
      <c r="D1725" s="11">
        <v>8.2799999999999994</v>
      </c>
      <c r="E1725" s="11">
        <v>8.3000000000000007</v>
      </c>
      <c r="F1725" s="11">
        <v>16.579999999999998</v>
      </c>
      <c r="G1725" s="9">
        <v>9</v>
      </c>
      <c r="H1725" s="9"/>
    </row>
    <row r="1726" spans="1:8" x14ac:dyDescent="0.3">
      <c r="A1726" s="1" t="s">
        <v>5107</v>
      </c>
      <c r="B1726" s="13" t="s">
        <v>6145</v>
      </c>
      <c r="C1726" s="12"/>
      <c r="D1726" s="11"/>
      <c r="E1726" s="11"/>
      <c r="F1726" s="11"/>
      <c r="G1726" s="9">
        <v>5</v>
      </c>
      <c r="H1726" s="9"/>
    </row>
    <row r="1727" spans="1:8" x14ac:dyDescent="0.3">
      <c r="A1727" s="1" t="s">
        <v>3043</v>
      </c>
      <c r="B1727" s="13" t="s">
        <v>1076</v>
      </c>
      <c r="C1727" s="12" t="s">
        <v>6801</v>
      </c>
      <c r="D1727" s="11">
        <v>2.84</v>
      </c>
      <c r="E1727" s="11">
        <v>10.44</v>
      </c>
      <c r="F1727" s="11">
        <v>13.28</v>
      </c>
      <c r="G1727" s="9">
        <v>9</v>
      </c>
      <c r="H1727" s="9"/>
    </row>
    <row r="1728" spans="1:8" x14ac:dyDescent="0.3">
      <c r="A1728" s="1" t="s">
        <v>3044</v>
      </c>
      <c r="B1728" s="13" t="s">
        <v>1075</v>
      </c>
      <c r="C1728" s="12" t="s">
        <v>6801</v>
      </c>
      <c r="D1728" s="11">
        <v>5.13</v>
      </c>
      <c r="E1728" s="11">
        <v>10.44</v>
      </c>
      <c r="F1728" s="11">
        <v>15.57</v>
      </c>
      <c r="G1728" s="9">
        <v>9</v>
      </c>
      <c r="H1728" s="9"/>
    </row>
    <row r="1729" spans="1:8" x14ac:dyDescent="0.3">
      <c r="A1729" s="1" t="s">
        <v>5108</v>
      </c>
      <c r="B1729" s="13" t="s">
        <v>6887</v>
      </c>
      <c r="C1729" s="12"/>
      <c r="D1729" s="11"/>
      <c r="E1729" s="11"/>
      <c r="F1729" s="11"/>
      <c r="G1729" s="9">
        <v>5</v>
      </c>
      <c r="H1729" s="9"/>
    </row>
    <row r="1730" spans="1:8" x14ac:dyDescent="0.3">
      <c r="A1730" s="1" t="s">
        <v>3045</v>
      </c>
      <c r="B1730" s="13" t="s">
        <v>1074</v>
      </c>
      <c r="C1730" s="12" t="s">
        <v>6801</v>
      </c>
      <c r="D1730" s="11">
        <v>6.1</v>
      </c>
      <c r="E1730" s="11">
        <v>22.97</v>
      </c>
      <c r="F1730" s="11">
        <v>29.07</v>
      </c>
      <c r="G1730" s="9">
        <v>9</v>
      </c>
      <c r="H1730" s="9"/>
    </row>
    <row r="1731" spans="1:8" x14ac:dyDescent="0.3">
      <c r="A1731" s="1" t="s">
        <v>3046</v>
      </c>
      <c r="B1731" s="13" t="s">
        <v>1073</v>
      </c>
      <c r="C1731" s="12" t="s">
        <v>6801</v>
      </c>
      <c r="D1731" s="11">
        <v>8.75</v>
      </c>
      <c r="E1731" s="11">
        <v>19.52</v>
      </c>
      <c r="F1731" s="11">
        <v>28.27</v>
      </c>
      <c r="G1731" s="9">
        <v>9</v>
      </c>
      <c r="H1731" s="9"/>
    </row>
    <row r="1732" spans="1:8" x14ac:dyDescent="0.3">
      <c r="A1732" s="1" t="s">
        <v>3047</v>
      </c>
      <c r="B1732" s="13" t="s">
        <v>1072</v>
      </c>
      <c r="C1732" s="12" t="s">
        <v>6801</v>
      </c>
      <c r="D1732" s="11">
        <v>17.38</v>
      </c>
      <c r="E1732" s="11">
        <v>10.84</v>
      </c>
      <c r="F1732" s="11">
        <v>28.22</v>
      </c>
      <c r="G1732" s="9">
        <v>9</v>
      </c>
      <c r="H1732" s="9"/>
    </row>
    <row r="1733" spans="1:8" x14ac:dyDescent="0.3">
      <c r="A1733" s="1" t="s">
        <v>3048</v>
      </c>
      <c r="B1733" s="13" t="s">
        <v>1071</v>
      </c>
      <c r="C1733" s="12" t="s">
        <v>6801</v>
      </c>
      <c r="D1733" s="11">
        <v>19.239999999999998</v>
      </c>
      <c r="E1733" s="11">
        <v>18.64</v>
      </c>
      <c r="F1733" s="11">
        <v>37.880000000000003</v>
      </c>
      <c r="G1733" s="9">
        <v>9</v>
      </c>
      <c r="H1733" s="9"/>
    </row>
    <row r="1734" spans="1:8" ht="28.8" x14ac:dyDescent="0.3">
      <c r="A1734" s="1" t="s">
        <v>3049</v>
      </c>
      <c r="B1734" s="13" t="s">
        <v>6566</v>
      </c>
      <c r="C1734" s="12" t="s">
        <v>6801</v>
      </c>
      <c r="D1734" s="11">
        <v>12.88</v>
      </c>
      <c r="E1734" s="11">
        <v>13.82</v>
      </c>
      <c r="F1734" s="11">
        <v>26.7</v>
      </c>
      <c r="G1734" s="9">
        <v>9</v>
      </c>
      <c r="H1734" s="9"/>
    </row>
    <row r="1735" spans="1:8" ht="28.8" x14ac:dyDescent="0.3">
      <c r="A1735" s="1" t="s">
        <v>3050</v>
      </c>
      <c r="B1735" s="13" t="s">
        <v>7562</v>
      </c>
      <c r="C1735" s="12" t="s">
        <v>6801</v>
      </c>
      <c r="D1735" s="11">
        <v>43.54</v>
      </c>
      <c r="E1735" s="11">
        <v>13.82</v>
      </c>
      <c r="F1735" s="11">
        <v>57.36</v>
      </c>
      <c r="G1735" s="9">
        <v>9</v>
      </c>
      <c r="H1735" s="9"/>
    </row>
    <row r="1736" spans="1:8" x14ac:dyDescent="0.3">
      <c r="A1736" s="1" t="s">
        <v>3051</v>
      </c>
      <c r="B1736" s="13" t="s">
        <v>1070</v>
      </c>
      <c r="C1736" s="12" t="s">
        <v>6801</v>
      </c>
      <c r="D1736" s="11">
        <v>29.4</v>
      </c>
      <c r="E1736" s="11">
        <v>18.64</v>
      </c>
      <c r="F1736" s="11">
        <v>48.04</v>
      </c>
      <c r="G1736" s="9">
        <v>9</v>
      </c>
      <c r="H1736" s="9"/>
    </row>
    <row r="1737" spans="1:8" x14ac:dyDescent="0.3">
      <c r="A1737" s="1" t="s">
        <v>5109</v>
      </c>
      <c r="B1737" s="13" t="s">
        <v>6888</v>
      </c>
      <c r="C1737" s="12"/>
      <c r="D1737" s="11"/>
      <c r="E1737" s="11"/>
      <c r="F1737" s="11"/>
      <c r="G1737" s="9">
        <v>5</v>
      </c>
      <c r="H1737" s="9"/>
    </row>
    <row r="1738" spans="1:8" x14ac:dyDescent="0.3">
      <c r="A1738" s="1" t="s">
        <v>3052</v>
      </c>
      <c r="B1738" s="13" t="s">
        <v>1069</v>
      </c>
      <c r="C1738" s="12" t="s">
        <v>6801</v>
      </c>
      <c r="D1738" s="11">
        <v>8.73</v>
      </c>
      <c r="E1738" s="11">
        <v>13.82</v>
      </c>
      <c r="F1738" s="11">
        <v>22.55</v>
      </c>
      <c r="G1738" s="9">
        <v>9</v>
      </c>
      <c r="H1738" s="9"/>
    </row>
    <row r="1739" spans="1:8" x14ac:dyDescent="0.3">
      <c r="A1739" s="1" t="s">
        <v>3053</v>
      </c>
      <c r="B1739" s="13" t="s">
        <v>1068</v>
      </c>
      <c r="C1739" s="12" t="s">
        <v>6804</v>
      </c>
      <c r="D1739" s="11">
        <v>2.94</v>
      </c>
      <c r="E1739" s="11">
        <v>2.57</v>
      </c>
      <c r="F1739" s="11">
        <v>5.51</v>
      </c>
      <c r="G1739" s="9">
        <v>9</v>
      </c>
      <c r="H1739" s="9"/>
    </row>
    <row r="1740" spans="1:8" x14ac:dyDescent="0.3">
      <c r="A1740" s="1" t="s">
        <v>3054</v>
      </c>
      <c r="B1740" s="13" t="s">
        <v>1067</v>
      </c>
      <c r="C1740" s="12" t="s">
        <v>6801</v>
      </c>
      <c r="D1740" s="11">
        <v>11.03</v>
      </c>
      <c r="E1740" s="11">
        <v>15.58</v>
      </c>
      <c r="F1740" s="11">
        <v>26.61</v>
      </c>
      <c r="G1740" s="9">
        <v>9</v>
      </c>
      <c r="H1740" s="9"/>
    </row>
    <row r="1741" spans="1:8" x14ac:dyDescent="0.3">
      <c r="A1741" s="1" t="s">
        <v>3055</v>
      </c>
      <c r="B1741" s="13" t="s">
        <v>1066</v>
      </c>
      <c r="C1741" s="12" t="s">
        <v>6804</v>
      </c>
      <c r="D1741" s="11">
        <v>2.93</v>
      </c>
      <c r="E1741" s="11">
        <v>2.06</v>
      </c>
      <c r="F1741" s="11">
        <v>4.99</v>
      </c>
      <c r="G1741" s="9">
        <v>9</v>
      </c>
      <c r="H1741" s="9"/>
    </row>
    <row r="1742" spans="1:8" x14ac:dyDescent="0.3">
      <c r="A1742" s="1" t="s">
        <v>5110</v>
      </c>
      <c r="B1742" s="13" t="s">
        <v>6146</v>
      </c>
      <c r="C1742" s="12"/>
      <c r="D1742" s="11"/>
      <c r="E1742" s="11"/>
      <c r="F1742" s="11"/>
      <c r="G1742" s="9">
        <v>5</v>
      </c>
      <c r="H1742" s="9"/>
    </row>
    <row r="1743" spans="1:8" x14ac:dyDescent="0.3">
      <c r="A1743" s="1" t="s">
        <v>3056</v>
      </c>
      <c r="B1743" s="13" t="s">
        <v>1065</v>
      </c>
      <c r="C1743" s="12" t="s">
        <v>6801</v>
      </c>
      <c r="D1743" s="11">
        <v>4.3600000000000003</v>
      </c>
      <c r="E1743" s="11">
        <v>18.64</v>
      </c>
      <c r="F1743" s="11">
        <v>23</v>
      </c>
      <c r="G1743" s="9">
        <v>9</v>
      </c>
      <c r="H1743" s="9"/>
    </row>
    <row r="1744" spans="1:8" x14ac:dyDescent="0.3">
      <c r="A1744" s="1" t="s">
        <v>5111</v>
      </c>
      <c r="B1744" s="13" t="s">
        <v>6889</v>
      </c>
      <c r="C1744" s="12"/>
      <c r="D1744" s="11"/>
      <c r="E1744" s="11"/>
      <c r="F1744" s="11"/>
      <c r="G1744" s="9">
        <v>5</v>
      </c>
      <c r="H1744" s="9"/>
    </row>
    <row r="1745" spans="1:8" x14ac:dyDescent="0.3">
      <c r="A1745" s="1" t="s">
        <v>3057</v>
      </c>
      <c r="B1745" s="13" t="s">
        <v>1064</v>
      </c>
      <c r="C1745" s="12" t="s">
        <v>6814</v>
      </c>
      <c r="D1745" s="11">
        <v>4.9400000000000004</v>
      </c>
      <c r="E1745" s="11"/>
      <c r="F1745" s="11">
        <v>4.9400000000000004</v>
      </c>
      <c r="G1745" s="9">
        <v>9</v>
      </c>
      <c r="H1745" s="9"/>
    </row>
    <row r="1746" spans="1:8" x14ac:dyDescent="0.3">
      <c r="A1746" s="1" t="s">
        <v>3058</v>
      </c>
      <c r="B1746" s="13" t="s">
        <v>1063</v>
      </c>
      <c r="C1746" s="12" t="s">
        <v>6814</v>
      </c>
      <c r="D1746" s="11">
        <v>4.07</v>
      </c>
      <c r="E1746" s="11"/>
      <c r="F1746" s="11">
        <v>4.07</v>
      </c>
      <c r="G1746" s="9">
        <v>9</v>
      </c>
      <c r="H1746" s="9"/>
    </row>
    <row r="1747" spans="1:8" ht="43.2" x14ac:dyDescent="0.3">
      <c r="A1747" s="1" t="s">
        <v>6487</v>
      </c>
      <c r="B1747" s="13" t="s">
        <v>7563</v>
      </c>
      <c r="C1747" s="12" t="s">
        <v>6801</v>
      </c>
      <c r="D1747" s="11">
        <v>163.22999999999999</v>
      </c>
      <c r="E1747" s="11">
        <v>172.38</v>
      </c>
      <c r="F1747" s="11">
        <v>335.61</v>
      </c>
      <c r="G1747" s="9">
        <v>9</v>
      </c>
      <c r="H1747" s="9"/>
    </row>
    <row r="1748" spans="1:8" ht="43.2" x14ac:dyDescent="0.3">
      <c r="A1748" s="1" t="s">
        <v>6488</v>
      </c>
      <c r="B1748" s="13" t="s">
        <v>7564</v>
      </c>
      <c r="C1748" s="12" t="s">
        <v>6801</v>
      </c>
      <c r="D1748" s="11">
        <v>604.63</v>
      </c>
      <c r="E1748" s="11">
        <v>199.83</v>
      </c>
      <c r="F1748" s="11">
        <v>804.46</v>
      </c>
      <c r="G1748" s="9">
        <v>9</v>
      </c>
      <c r="H1748" s="9"/>
    </row>
    <row r="1749" spans="1:8" x14ac:dyDescent="0.3">
      <c r="A1749" s="1" t="s">
        <v>5112</v>
      </c>
      <c r="B1749" s="13" t="s">
        <v>6890</v>
      </c>
      <c r="C1749" s="12"/>
      <c r="D1749" s="11"/>
      <c r="E1749" s="11"/>
      <c r="F1749" s="11"/>
      <c r="G1749" s="9">
        <v>5</v>
      </c>
      <c r="H1749" s="9"/>
    </row>
    <row r="1750" spans="1:8" x14ac:dyDescent="0.3">
      <c r="A1750" s="1" t="s">
        <v>3059</v>
      </c>
      <c r="B1750" s="13" t="s">
        <v>1062</v>
      </c>
      <c r="C1750" s="12" t="s">
        <v>6804</v>
      </c>
      <c r="D1750" s="11">
        <v>1.62</v>
      </c>
      <c r="E1750" s="11">
        <v>1.4</v>
      </c>
      <c r="F1750" s="11">
        <v>3.02</v>
      </c>
      <c r="G1750" s="9">
        <v>9</v>
      </c>
      <c r="H1750" s="9"/>
    </row>
    <row r="1751" spans="1:8" x14ac:dyDescent="0.3">
      <c r="A1751" s="1" t="s">
        <v>6567</v>
      </c>
      <c r="B1751" s="13" t="s">
        <v>6568</v>
      </c>
      <c r="C1751" s="12" t="s">
        <v>6804</v>
      </c>
      <c r="D1751" s="11">
        <v>1.03</v>
      </c>
      <c r="E1751" s="11">
        <v>2.8</v>
      </c>
      <c r="F1751" s="11">
        <v>3.83</v>
      </c>
      <c r="G1751" s="9">
        <v>9</v>
      </c>
      <c r="H1751" s="9"/>
    </row>
    <row r="1752" spans="1:8" ht="28.8" x14ac:dyDescent="0.3">
      <c r="A1752" s="1" t="s">
        <v>5113</v>
      </c>
      <c r="B1752" s="13" t="s">
        <v>6891</v>
      </c>
      <c r="C1752" s="12"/>
      <c r="D1752" s="11"/>
      <c r="E1752" s="11"/>
      <c r="F1752" s="11"/>
      <c r="G1752" s="9">
        <v>5</v>
      </c>
      <c r="H1752" s="9"/>
    </row>
    <row r="1753" spans="1:8" x14ac:dyDescent="0.3">
      <c r="A1753" s="1" t="s">
        <v>3060</v>
      </c>
      <c r="B1753" s="13" t="s">
        <v>1061</v>
      </c>
      <c r="C1753" s="12" t="s">
        <v>6801</v>
      </c>
      <c r="D1753" s="11">
        <v>7.43</v>
      </c>
      <c r="E1753" s="11">
        <v>18.64</v>
      </c>
      <c r="F1753" s="11">
        <v>26.07</v>
      </c>
      <c r="G1753" s="9">
        <v>9</v>
      </c>
      <c r="H1753" s="9"/>
    </row>
    <row r="1754" spans="1:8" x14ac:dyDescent="0.3">
      <c r="A1754" s="1" t="s">
        <v>3061</v>
      </c>
      <c r="B1754" s="13" t="s">
        <v>1060</v>
      </c>
      <c r="C1754" s="12" t="s">
        <v>6801</v>
      </c>
      <c r="D1754" s="11">
        <v>9.0299999999999994</v>
      </c>
      <c r="E1754" s="11">
        <v>18.64</v>
      </c>
      <c r="F1754" s="11">
        <v>27.67</v>
      </c>
      <c r="G1754" s="9">
        <v>9</v>
      </c>
      <c r="H1754" s="9"/>
    </row>
    <row r="1755" spans="1:8" x14ac:dyDescent="0.3">
      <c r="A1755" s="1" t="s">
        <v>3062</v>
      </c>
      <c r="B1755" s="13" t="s">
        <v>1059</v>
      </c>
      <c r="C1755" s="12" t="s">
        <v>6801</v>
      </c>
      <c r="D1755" s="11">
        <v>11.57</v>
      </c>
      <c r="E1755" s="11">
        <v>18.64</v>
      </c>
      <c r="F1755" s="11">
        <v>30.21</v>
      </c>
      <c r="G1755" s="9">
        <v>9</v>
      </c>
      <c r="H1755" s="9"/>
    </row>
    <row r="1756" spans="1:8" x14ac:dyDescent="0.3">
      <c r="A1756" s="1" t="s">
        <v>6147</v>
      </c>
      <c r="B1756" s="13" t="s">
        <v>6148</v>
      </c>
      <c r="C1756" s="12" t="s">
        <v>6801</v>
      </c>
      <c r="D1756" s="11">
        <v>13.56</v>
      </c>
      <c r="E1756" s="11">
        <v>18.64</v>
      </c>
      <c r="F1756" s="11">
        <v>32.200000000000003</v>
      </c>
      <c r="G1756" s="9">
        <v>9</v>
      </c>
      <c r="H1756" s="9"/>
    </row>
    <row r="1757" spans="1:8" x14ac:dyDescent="0.3">
      <c r="A1757" s="1" t="s">
        <v>3063</v>
      </c>
      <c r="B1757" s="13" t="s">
        <v>1058</v>
      </c>
      <c r="C1757" s="12" t="s">
        <v>6801</v>
      </c>
      <c r="D1757" s="11">
        <v>10.74</v>
      </c>
      <c r="E1757" s="11">
        <v>18.64</v>
      </c>
      <c r="F1757" s="11">
        <v>29.38</v>
      </c>
      <c r="G1757" s="9">
        <v>9</v>
      </c>
      <c r="H1757" s="9"/>
    </row>
    <row r="1758" spans="1:8" x14ac:dyDescent="0.3">
      <c r="A1758" s="1" t="s">
        <v>3064</v>
      </c>
      <c r="B1758" s="13" t="s">
        <v>1057</v>
      </c>
      <c r="C1758" s="12" t="s">
        <v>6801</v>
      </c>
      <c r="D1758" s="11">
        <v>75.180000000000007</v>
      </c>
      <c r="E1758" s="11">
        <v>39.04</v>
      </c>
      <c r="F1758" s="11">
        <v>114.22</v>
      </c>
      <c r="G1758" s="9">
        <v>9</v>
      </c>
      <c r="H1758" s="9"/>
    </row>
    <row r="1759" spans="1:8" x14ac:dyDescent="0.3">
      <c r="A1759" s="1" t="s">
        <v>3065</v>
      </c>
      <c r="B1759" s="13" t="s">
        <v>1056</v>
      </c>
      <c r="C1759" s="12" t="s">
        <v>6801</v>
      </c>
      <c r="D1759" s="11">
        <v>18.72</v>
      </c>
      <c r="E1759" s="11">
        <v>18.64</v>
      </c>
      <c r="F1759" s="11">
        <v>37.36</v>
      </c>
      <c r="G1759" s="9">
        <v>9</v>
      </c>
      <c r="H1759" s="9"/>
    </row>
    <row r="1760" spans="1:8" x14ac:dyDescent="0.3">
      <c r="A1760" s="1" t="s">
        <v>3066</v>
      </c>
      <c r="B1760" s="13" t="s">
        <v>1055</v>
      </c>
      <c r="C1760" s="12" t="s">
        <v>6801</v>
      </c>
      <c r="D1760" s="11">
        <v>15.56</v>
      </c>
      <c r="E1760" s="11">
        <v>26.02</v>
      </c>
      <c r="F1760" s="11">
        <v>41.58</v>
      </c>
      <c r="G1760" s="9">
        <v>9</v>
      </c>
      <c r="H1760" s="9"/>
    </row>
    <row r="1761" spans="1:8" ht="43.2" x14ac:dyDescent="0.3">
      <c r="A1761" s="1" t="s">
        <v>5114</v>
      </c>
      <c r="B1761" s="13" t="s">
        <v>7565</v>
      </c>
      <c r="C1761" s="12" t="s">
        <v>6801</v>
      </c>
      <c r="D1761" s="11">
        <v>247.96</v>
      </c>
      <c r="E1761" s="11"/>
      <c r="F1761" s="11">
        <v>247.96</v>
      </c>
      <c r="G1761" s="9">
        <v>9</v>
      </c>
      <c r="H1761" s="9"/>
    </row>
    <row r="1762" spans="1:8" ht="43.2" x14ac:dyDescent="0.3">
      <c r="A1762" s="1" t="s">
        <v>5115</v>
      </c>
      <c r="B1762" s="13" t="s">
        <v>7566</v>
      </c>
      <c r="C1762" s="12" t="s">
        <v>6801</v>
      </c>
      <c r="D1762" s="11">
        <v>491.66</v>
      </c>
      <c r="E1762" s="11"/>
      <c r="F1762" s="11">
        <v>491.66</v>
      </c>
      <c r="G1762" s="9">
        <v>9</v>
      </c>
      <c r="H1762" s="9"/>
    </row>
    <row r="1763" spans="1:8" x14ac:dyDescent="0.3">
      <c r="A1763" s="1" t="s">
        <v>5116</v>
      </c>
      <c r="B1763" s="13" t="s">
        <v>6892</v>
      </c>
      <c r="C1763" s="12"/>
      <c r="D1763" s="11"/>
      <c r="E1763" s="11"/>
      <c r="F1763" s="11"/>
      <c r="G1763" s="9">
        <v>5</v>
      </c>
      <c r="H1763" s="9"/>
    </row>
    <row r="1764" spans="1:8" x14ac:dyDescent="0.3">
      <c r="A1764" s="1" t="s">
        <v>6401</v>
      </c>
      <c r="B1764" s="13" t="s">
        <v>6402</v>
      </c>
      <c r="C1764" s="12" t="s">
        <v>6801</v>
      </c>
      <c r="D1764" s="11">
        <v>17.45</v>
      </c>
      <c r="E1764" s="11">
        <v>26.02</v>
      </c>
      <c r="F1764" s="11">
        <v>43.47</v>
      </c>
      <c r="G1764" s="9">
        <v>9</v>
      </c>
      <c r="H1764" s="9"/>
    </row>
    <row r="1765" spans="1:8" x14ac:dyDescent="0.3">
      <c r="A1765" s="1" t="s">
        <v>5117</v>
      </c>
      <c r="B1765" s="13" t="s">
        <v>6893</v>
      </c>
      <c r="C1765" s="12"/>
      <c r="D1765" s="11"/>
      <c r="E1765" s="11"/>
      <c r="F1765" s="11"/>
      <c r="G1765" s="9">
        <v>5</v>
      </c>
      <c r="H1765" s="9"/>
    </row>
    <row r="1766" spans="1:8" x14ac:dyDescent="0.3">
      <c r="A1766" s="1" t="s">
        <v>6149</v>
      </c>
      <c r="B1766" s="13" t="s">
        <v>6150</v>
      </c>
      <c r="C1766" s="12" t="s">
        <v>6801</v>
      </c>
      <c r="D1766" s="11">
        <v>17.84</v>
      </c>
      <c r="E1766" s="11">
        <v>26.02</v>
      </c>
      <c r="F1766" s="11">
        <v>43.86</v>
      </c>
      <c r="G1766" s="9">
        <v>9</v>
      </c>
      <c r="H1766" s="9"/>
    </row>
    <row r="1767" spans="1:8" x14ac:dyDescent="0.3">
      <c r="A1767" s="1" t="s">
        <v>5118</v>
      </c>
      <c r="B1767" s="13" t="s">
        <v>6151</v>
      </c>
      <c r="C1767" s="12"/>
      <c r="D1767" s="11"/>
      <c r="E1767" s="11"/>
      <c r="F1767" s="11"/>
      <c r="G1767" s="9">
        <v>2</v>
      </c>
      <c r="H1767" s="9"/>
    </row>
    <row r="1768" spans="1:8" x14ac:dyDescent="0.3">
      <c r="A1768" s="1" t="s">
        <v>5119</v>
      </c>
      <c r="B1768" s="13" t="s">
        <v>6894</v>
      </c>
      <c r="C1768" s="12"/>
      <c r="D1768" s="11"/>
      <c r="E1768" s="11"/>
      <c r="F1768" s="11"/>
      <c r="G1768" s="9">
        <v>5</v>
      </c>
      <c r="H1768" s="9"/>
    </row>
    <row r="1769" spans="1:8" x14ac:dyDescent="0.3">
      <c r="A1769" s="1" t="s">
        <v>3067</v>
      </c>
      <c r="B1769" s="13" t="s">
        <v>1054</v>
      </c>
      <c r="C1769" s="12" t="s">
        <v>6805</v>
      </c>
      <c r="D1769" s="11">
        <v>157.31</v>
      </c>
      <c r="E1769" s="11">
        <v>44.1</v>
      </c>
      <c r="F1769" s="11">
        <v>201.41</v>
      </c>
      <c r="G1769" s="9">
        <v>9</v>
      </c>
      <c r="H1769" s="9"/>
    </row>
    <row r="1770" spans="1:8" ht="28.8" x14ac:dyDescent="0.3">
      <c r="A1770" s="1" t="s">
        <v>3068</v>
      </c>
      <c r="B1770" s="13" t="s">
        <v>1053</v>
      </c>
      <c r="C1770" s="12" t="s">
        <v>6801</v>
      </c>
      <c r="D1770" s="11"/>
      <c r="E1770" s="11">
        <v>1.76</v>
      </c>
      <c r="F1770" s="11">
        <v>1.76</v>
      </c>
      <c r="G1770" s="9">
        <v>9</v>
      </c>
      <c r="H1770" s="9"/>
    </row>
    <row r="1771" spans="1:8" x14ac:dyDescent="0.3">
      <c r="A1771" s="1" t="s">
        <v>5120</v>
      </c>
      <c r="B1771" s="13" t="s">
        <v>6895</v>
      </c>
      <c r="C1771" s="12"/>
      <c r="D1771" s="11"/>
      <c r="E1771" s="11"/>
      <c r="F1771" s="11"/>
      <c r="G1771" s="9">
        <v>5</v>
      </c>
      <c r="H1771" s="9"/>
    </row>
    <row r="1772" spans="1:8" x14ac:dyDescent="0.3">
      <c r="A1772" s="1" t="s">
        <v>3069</v>
      </c>
      <c r="B1772" s="13" t="s">
        <v>1052</v>
      </c>
      <c r="C1772" s="12" t="s">
        <v>6801</v>
      </c>
      <c r="D1772" s="11">
        <v>10.67</v>
      </c>
      <c r="E1772" s="11">
        <v>2.98</v>
      </c>
      <c r="F1772" s="11">
        <v>13.65</v>
      </c>
      <c r="G1772" s="9">
        <v>9</v>
      </c>
      <c r="H1772" s="9"/>
    </row>
    <row r="1773" spans="1:8" x14ac:dyDescent="0.3">
      <c r="A1773" s="1" t="s">
        <v>3070</v>
      </c>
      <c r="B1773" s="13" t="s">
        <v>1051</v>
      </c>
      <c r="C1773" s="12" t="s">
        <v>6801</v>
      </c>
      <c r="D1773" s="11">
        <v>9.85</v>
      </c>
      <c r="E1773" s="11">
        <v>4.47</v>
      </c>
      <c r="F1773" s="11">
        <v>14.32</v>
      </c>
      <c r="G1773" s="9">
        <v>9</v>
      </c>
      <c r="H1773" s="9"/>
    </row>
    <row r="1774" spans="1:8" x14ac:dyDescent="0.3">
      <c r="A1774" s="1" t="s">
        <v>3071</v>
      </c>
      <c r="B1774" s="13" t="s">
        <v>1050</v>
      </c>
      <c r="C1774" s="12" t="s">
        <v>6801</v>
      </c>
      <c r="D1774" s="11">
        <v>78.02</v>
      </c>
      <c r="E1774" s="11">
        <v>5.68</v>
      </c>
      <c r="F1774" s="11">
        <v>83.7</v>
      </c>
      <c r="G1774" s="9">
        <v>9</v>
      </c>
      <c r="H1774" s="9"/>
    </row>
    <row r="1775" spans="1:8" x14ac:dyDescent="0.3">
      <c r="A1775" s="1" t="s">
        <v>3072</v>
      </c>
      <c r="B1775" s="13" t="s">
        <v>1049</v>
      </c>
      <c r="C1775" s="12" t="s">
        <v>6801</v>
      </c>
      <c r="D1775" s="11">
        <v>17.23</v>
      </c>
      <c r="E1775" s="11">
        <v>4.47</v>
      </c>
      <c r="F1775" s="11">
        <v>21.7</v>
      </c>
      <c r="G1775" s="9">
        <v>9</v>
      </c>
      <c r="H1775" s="9"/>
    </row>
    <row r="1776" spans="1:8" x14ac:dyDescent="0.3">
      <c r="A1776" s="1" t="s">
        <v>3073</v>
      </c>
      <c r="B1776" s="13" t="s">
        <v>1048</v>
      </c>
      <c r="C1776" s="12" t="s">
        <v>6801</v>
      </c>
      <c r="D1776" s="11">
        <v>46.88</v>
      </c>
      <c r="E1776" s="11">
        <v>5.68</v>
      </c>
      <c r="F1776" s="11">
        <v>52.56</v>
      </c>
      <c r="G1776" s="9">
        <v>9</v>
      </c>
      <c r="H1776" s="9"/>
    </row>
    <row r="1777" spans="1:8" x14ac:dyDescent="0.3">
      <c r="A1777" s="1" t="s">
        <v>3074</v>
      </c>
      <c r="B1777" s="13" t="s">
        <v>1047</v>
      </c>
      <c r="C1777" s="12" t="s">
        <v>6801</v>
      </c>
      <c r="D1777" s="11">
        <v>12.64</v>
      </c>
      <c r="E1777" s="11">
        <v>4.47</v>
      </c>
      <c r="F1777" s="11">
        <v>17.11</v>
      </c>
      <c r="G1777" s="9">
        <v>9</v>
      </c>
      <c r="H1777" s="9"/>
    </row>
    <row r="1778" spans="1:8" x14ac:dyDescent="0.3">
      <c r="A1778" s="1" t="s">
        <v>3075</v>
      </c>
      <c r="B1778" s="13" t="s">
        <v>1046</v>
      </c>
      <c r="C1778" s="12" t="s">
        <v>6801</v>
      </c>
      <c r="D1778" s="11">
        <v>51.5</v>
      </c>
      <c r="E1778" s="11">
        <v>5.68</v>
      </c>
      <c r="F1778" s="11">
        <v>57.18</v>
      </c>
      <c r="G1778" s="9">
        <v>9</v>
      </c>
      <c r="H1778" s="9"/>
    </row>
    <row r="1779" spans="1:8" x14ac:dyDescent="0.3">
      <c r="A1779" s="1" t="s">
        <v>3076</v>
      </c>
      <c r="B1779" s="13" t="s">
        <v>1045</v>
      </c>
      <c r="C1779" s="12" t="s">
        <v>6801</v>
      </c>
      <c r="D1779" s="11">
        <v>9.4700000000000006</v>
      </c>
      <c r="E1779" s="11"/>
      <c r="F1779" s="11">
        <v>9.4700000000000006</v>
      </c>
      <c r="G1779" s="9">
        <v>9</v>
      </c>
      <c r="H1779" s="9"/>
    </row>
    <row r="1780" spans="1:8" x14ac:dyDescent="0.3">
      <c r="A1780" s="1" t="s">
        <v>5121</v>
      </c>
      <c r="B1780" s="13" t="s">
        <v>6896</v>
      </c>
      <c r="C1780" s="12"/>
      <c r="D1780" s="11"/>
      <c r="E1780" s="11"/>
      <c r="F1780" s="11"/>
      <c r="G1780" s="9">
        <v>5</v>
      </c>
      <c r="H1780" s="9"/>
    </row>
    <row r="1781" spans="1:8" x14ac:dyDescent="0.3">
      <c r="A1781" s="1" t="s">
        <v>3077</v>
      </c>
      <c r="B1781" s="13" t="s">
        <v>1044</v>
      </c>
      <c r="C1781" s="12" t="s">
        <v>6799</v>
      </c>
      <c r="D1781" s="11">
        <v>53.97</v>
      </c>
      <c r="E1781" s="11">
        <v>3.26</v>
      </c>
      <c r="F1781" s="11">
        <v>57.23</v>
      </c>
      <c r="G1781" s="9">
        <v>9</v>
      </c>
      <c r="H1781" s="9"/>
    </row>
    <row r="1782" spans="1:8" x14ac:dyDescent="0.3">
      <c r="A1782" s="1" t="s">
        <v>3078</v>
      </c>
      <c r="B1782" s="13" t="s">
        <v>1043</v>
      </c>
      <c r="C1782" s="12" t="s">
        <v>6799</v>
      </c>
      <c r="D1782" s="11">
        <v>36.97</v>
      </c>
      <c r="E1782" s="11">
        <v>3.26</v>
      </c>
      <c r="F1782" s="11">
        <v>40.229999999999997</v>
      </c>
      <c r="G1782" s="9">
        <v>9</v>
      </c>
      <c r="H1782" s="9"/>
    </row>
    <row r="1783" spans="1:8" x14ac:dyDescent="0.3">
      <c r="A1783" s="1" t="s">
        <v>3079</v>
      </c>
      <c r="B1783" s="13" t="s">
        <v>1042</v>
      </c>
      <c r="C1783" s="12" t="s">
        <v>6799</v>
      </c>
      <c r="D1783" s="11">
        <v>42.12</v>
      </c>
      <c r="E1783" s="11">
        <v>3.26</v>
      </c>
      <c r="F1783" s="11">
        <v>45.38</v>
      </c>
      <c r="G1783" s="9">
        <v>9</v>
      </c>
      <c r="H1783" s="9"/>
    </row>
    <row r="1784" spans="1:8" x14ac:dyDescent="0.3">
      <c r="A1784" s="1" t="s">
        <v>3080</v>
      </c>
      <c r="B1784" s="13" t="s">
        <v>1041</v>
      </c>
      <c r="C1784" s="12" t="s">
        <v>6799</v>
      </c>
      <c r="D1784" s="11">
        <v>59.38</v>
      </c>
      <c r="E1784" s="11">
        <v>3.26</v>
      </c>
      <c r="F1784" s="11">
        <v>62.64</v>
      </c>
      <c r="G1784" s="9">
        <v>9</v>
      </c>
      <c r="H1784" s="9"/>
    </row>
    <row r="1785" spans="1:8" x14ac:dyDescent="0.3">
      <c r="A1785" s="1" t="s">
        <v>5122</v>
      </c>
      <c r="B1785" s="13" t="s">
        <v>6897</v>
      </c>
      <c r="C1785" s="12"/>
      <c r="D1785" s="11"/>
      <c r="E1785" s="11"/>
      <c r="F1785" s="11"/>
      <c r="G1785" s="9">
        <v>5</v>
      </c>
      <c r="H1785" s="9"/>
    </row>
    <row r="1786" spans="1:8" x14ac:dyDescent="0.3">
      <c r="A1786" s="1" t="s">
        <v>3081</v>
      </c>
      <c r="B1786" s="13" t="s">
        <v>1040</v>
      </c>
      <c r="C1786" s="12" t="s">
        <v>6799</v>
      </c>
      <c r="D1786" s="11">
        <v>91.65</v>
      </c>
      <c r="E1786" s="11">
        <v>28.38</v>
      </c>
      <c r="F1786" s="11">
        <v>120.03</v>
      </c>
      <c r="G1786" s="9">
        <v>9</v>
      </c>
      <c r="H1786" s="9"/>
    </row>
    <row r="1787" spans="1:8" x14ac:dyDescent="0.3">
      <c r="A1787" s="1" t="s">
        <v>3082</v>
      </c>
      <c r="B1787" s="13" t="s">
        <v>1039</v>
      </c>
      <c r="C1787" s="12" t="s">
        <v>6799</v>
      </c>
      <c r="D1787" s="11">
        <v>97.94</v>
      </c>
      <c r="E1787" s="11">
        <v>28.38</v>
      </c>
      <c r="F1787" s="11">
        <v>126.32</v>
      </c>
      <c r="G1787" s="9">
        <v>9</v>
      </c>
      <c r="H1787" s="9"/>
    </row>
    <row r="1788" spans="1:8" x14ac:dyDescent="0.3">
      <c r="A1788" s="1" t="s">
        <v>3083</v>
      </c>
      <c r="B1788" s="13" t="s">
        <v>1038</v>
      </c>
      <c r="C1788" s="12" t="s">
        <v>6799</v>
      </c>
      <c r="D1788" s="11">
        <v>149.28</v>
      </c>
      <c r="E1788" s="11">
        <v>28.38</v>
      </c>
      <c r="F1788" s="11">
        <v>177.66</v>
      </c>
      <c r="G1788" s="9">
        <v>9</v>
      </c>
      <c r="H1788" s="9"/>
    </row>
    <row r="1789" spans="1:8" x14ac:dyDescent="0.3">
      <c r="A1789" s="1" t="s">
        <v>6313</v>
      </c>
      <c r="B1789" s="13" t="s">
        <v>8071</v>
      </c>
      <c r="C1789" s="12" t="s">
        <v>6799</v>
      </c>
      <c r="D1789" s="11">
        <v>243.73</v>
      </c>
      <c r="E1789" s="11">
        <v>3.2</v>
      </c>
      <c r="F1789" s="11">
        <v>246.93</v>
      </c>
      <c r="G1789" s="9">
        <v>9</v>
      </c>
      <c r="H1789" s="9"/>
    </row>
    <row r="1790" spans="1:8" x14ac:dyDescent="0.3">
      <c r="A1790" s="1" t="s">
        <v>6314</v>
      </c>
      <c r="B1790" s="13" t="s">
        <v>6403</v>
      </c>
      <c r="C1790" s="12" t="s">
        <v>6799</v>
      </c>
      <c r="D1790" s="11">
        <v>111.84</v>
      </c>
      <c r="E1790" s="11">
        <v>3.2</v>
      </c>
      <c r="F1790" s="11">
        <v>115.04</v>
      </c>
      <c r="G1790" s="9">
        <v>9</v>
      </c>
      <c r="H1790" s="9"/>
    </row>
    <row r="1791" spans="1:8" x14ac:dyDescent="0.3">
      <c r="A1791" s="1" t="s">
        <v>3084</v>
      </c>
      <c r="B1791" s="13" t="s">
        <v>8072</v>
      </c>
      <c r="C1791" s="12" t="s">
        <v>6799</v>
      </c>
      <c r="D1791" s="11">
        <v>68.45</v>
      </c>
      <c r="E1791" s="11">
        <v>28.38</v>
      </c>
      <c r="F1791" s="11">
        <v>96.83</v>
      </c>
      <c r="G1791" s="9">
        <v>9</v>
      </c>
      <c r="H1791" s="9"/>
    </row>
    <row r="1792" spans="1:8" x14ac:dyDescent="0.3">
      <c r="A1792" s="1" t="s">
        <v>3085</v>
      </c>
      <c r="B1792" s="13" t="s">
        <v>1037</v>
      </c>
      <c r="C1792" s="12" t="s">
        <v>6799</v>
      </c>
      <c r="D1792" s="11">
        <v>391.39</v>
      </c>
      <c r="E1792" s="11">
        <v>28.38</v>
      </c>
      <c r="F1792" s="11">
        <v>419.77</v>
      </c>
      <c r="G1792" s="9">
        <v>9</v>
      </c>
      <c r="H1792" s="9"/>
    </row>
    <row r="1793" spans="1:8" x14ac:dyDescent="0.3">
      <c r="A1793" s="1" t="s">
        <v>3086</v>
      </c>
      <c r="B1793" s="13" t="s">
        <v>14896</v>
      </c>
      <c r="C1793" s="12" t="s">
        <v>6799</v>
      </c>
      <c r="D1793" s="11">
        <v>59.87</v>
      </c>
      <c r="E1793" s="11">
        <v>28.38</v>
      </c>
      <c r="F1793" s="11">
        <v>88.25</v>
      </c>
      <c r="G1793" s="9">
        <v>9</v>
      </c>
      <c r="H1793" s="9"/>
    </row>
    <row r="1794" spans="1:8" x14ac:dyDescent="0.3">
      <c r="A1794" s="1" t="s">
        <v>5123</v>
      </c>
      <c r="B1794" s="13" t="s">
        <v>6152</v>
      </c>
      <c r="C1794" s="12"/>
      <c r="D1794" s="11"/>
      <c r="E1794" s="11"/>
      <c r="F1794" s="11"/>
      <c r="G1794" s="9">
        <v>5</v>
      </c>
      <c r="H1794" s="9"/>
    </row>
    <row r="1795" spans="1:8" x14ac:dyDescent="0.3">
      <c r="A1795" s="1" t="s">
        <v>3087</v>
      </c>
      <c r="B1795" s="13" t="s">
        <v>1036</v>
      </c>
      <c r="C1795" s="12" t="s">
        <v>6804</v>
      </c>
      <c r="D1795" s="11">
        <v>30.47</v>
      </c>
      <c r="E1795" s="11">
        <v>28.38</v>
      </c>
      <c r="F1795" s="11">
        <v>58.85</v>
      </c>
      <c r="G1795" s="9">
        <v>9</v>
      </c>
      <c r="H1795" s="9"/>
    </row>
    <row r="1796" spans="1:8" ht="28.8" x14ac:dyDescent="0.3">
      <c r="A1796" s="1" t="s">
        <v>3088</v>
      </c>
      <c r="B1796" s="13" t="s">
        <v>1035</v>
      </c>
      <c r="C1796" s="12" t="s">
        <v>6804</v>
      </c>
      <c r="D1796" s="11">
        <v>40.479999999999997</v>
      </c>
      <c r="E1796" s="11">
        <v>28.38</v>
      </c>
      <c r="F1796" s="11">
        <v>68.86</v>
      </c>
      <c r="G1796" s="9">
        <v>9</v>
      </c>
      <c r="H1796" s="9"/>
    </row>
    <row r="1797" spans="1:8" ht="28.8" x14ac:dyDescent="0.3">
      <c r="A1797" s="1" t="s">
        <v>4757</v>
      </c>
      <c r="B1797" s="13" t="s">
        <v>6404</v>
      </c>
      <c r="C1797" s="12" t="s">
        <v>6804</v>
      </c>
      <c r="D1797" s="11">
        <v>46.46</v>
      </c>
      <c r="E1797" s="11">
        <v>28.38</v>
      </c>
      <c r="F1797" s="11">
        <v>74.84</v>
      </c>
      <c r="G1797" s="9">
        <v>9</v>
      </c>
      <c r="H1797" s="9"/>
    </row>
    <row r="1798" spans="1:8" ht="28.8" x14ac:dyDescent="0.3">
      <c r="A1798" s="1" t="s">
        <v>3089</v>
      </c>
      <c r="B1798" s="13" t="s">
        <v>7567</v>
      </c>
      <c r="C1798" s="12" t="s">
        <v>6804</v>
      </c>
      <c r="D1798" s="11">
        <v>148.55000000000001</v>
      </c>
      <c r="E1798" s="11">
        <v>45.53</v>
      </c>
      <c r="F1798" s="11">
        <v>194.08</v>
      </c>
      <c r="G1798" s="9">
        <v>9</v>
      </c>
      <c r="H1798" s="9"/>
    </row>
    <row r="1799" spans="1:8" ht="28.8" x14ac:dyDescent="0.3">
      <c r="A1799" s="1" t="s">
        <v>3090</v>
      </c>
      <c r="B1799" s="13" t="s">
        <v>7568</v>
      </c>
      <c r="C1799" s="12" t="s">
        <v>6801</v>
      </c>
      <c r="D1799" s="11">
        <v>238.41</v>
      </c>
      <c r="E1799" s="11"/>
      <c r="F1799" s="11">
        <v>238.41</v>
      </c>
      <c r="G1799" s="9">
        <v>9</v>
      </c>
      <c r="H1799" s="9"/>
    </row>
    <row r="1800" spans="1:8" ht="28.8" x14ac:dyDescent="0.3">
      <c r="A1800" s="1" t="s">
        <v>3091</v>
      </c>
      <c r="B1800" s="13" t="s">
        <v>7569</v>
      </c>
      <c r="C1800" s="12" t="s">
        <v>6801</v>
      </c>
      <c r="D1800" s="11">
        <v>248.96</v>
      </c>
      <c r="E1800" s="11"/>
      <c r="F1800" s="11">
        <v>248.96</v>
      </c>
      <c r="G1800" s="9">
        <v>9</v>
      </c>
      <c r="H1800" s="9"/>
    </row>
    <row r="1801" spans="1:8" ht="28.8" x14ac:dyDescent="0.3">
      <c r="A1801" s="1" t="s">
        <v>3092</v>
      </c>
      <c r="B1801" s="13" t="s">
        <v>1034</v>
      </c>
      <c r="C1801" s="12" t="s">
        <v>6801</v>
      </c>
      <c r="D1801" s="11">
        <v>220.89</v>
      </c>
      <c r="E1801" s="11"/>
      <c r="F1801" s="11">
        <v>220.89</v>
      </c>
      <c r="G1801" s="9">
        <v>9</v>
      </c>
      <c r="H1801" s="9"/>
    </row>
    <row r="1802" spans="1:8" x14ac:dyDescent="0.3">
      <c r="A1802" s="1" t="s">
        <v>3093</v>
      </c>
      <c r="B1802" s="13" t="s">
        <v>1033</v>
      </c>
      <c r="C1802" s="12" t="s">
        <v>6804</v>
      </c>
      <c r="D1802" s="11">
        <v>39.11</v>
      </c>
      <c r="E1802" s="11"/>
      <c r="F1802" s="11">
        <v>39.11</v>
      </c>
      <c r="G1802" s="9">
        <v>9</v>
      </c>
      <c r="H1802" s="9"/>
    </row>
    <row r="1803" spans="1:8" ht="43.2" x14ac:dyDescent="0.3">
      <c r="A1803" s="1" t="s">
        <v>3094</v>
      </c>
      <c r="B1803" s="13" t="s">
        <v>7570</v>
      </c>
      <c r="C1803" s="12" t="s">
        <v>6801</v>
      </c>
      <c r="D1803" s="11">
        <v>330.25</v>
      </c>
      <c r="E1803" s="11"/>
      <c r="F1803" s="11">
        <v>330.25</v>
      </c>
      <c r="G1803" s="9">
        <v>9</v>
      </c>
      <c r="H1803" s="9"/>
    </row>
    <row r="1804" spans="1:8" ht="28.8" x14ac:dyDescent="0.3">
      <c r="A1804" s="1" t="s">
        <v>3095</v>
      </c>
      <c r="B1804" s="13" t="s">
        <v>6405</v>
      </c>
      <c r="C1804" s="12" t="s">
        <v>6801</v>
      </c>
      <c r="D1804" s="11">
        <v>421.39</v>
      </c>
      <c r="E1804" s="11">
        <v>58.57</v>
      </c>
      <c r="F1804" s="11">
        <v>479.96</v>
      </c>
      <c r="G1804" s="9">
        <v>9</v>
      </c>
      <c r="H1804" s="9"/>
    </row>
    <row r="1805" spans="1:8" ht="28.8" x14ac:dyDescent="0.3">
      <c r="A1805" s="1" t="s">
        <v>3096</v>
      </c>
      <c r="B1805" s="13" t="s">
        <v>1032</v>
      </c>
      <c r="C1805" s="12" t="s">
        <v>6801</v>
      </c>
      <c r="D1805" s="11">
        <v>238.03</v>
      </c>
      <c r="E1805" s="11"/>
      <c r="F1805" s="11">
        <v>238.03</v>
      </c>
      <c r="G1805" s="9">
        <v>9</v>
      </c>
      <c r="H1805" s="9"/>
    </row>
    <row r="1806" spans="1:8" ht="28.8" x14ac:dyDescent="0.3">
      <c r="A1806" s="1" t="s">
        <v>3097</v>
      </c>
      <c r="B1806" s="13" t="s">
        <v>7571</v>
      </c>
      <c r="C1806" s="12" t="s">
        <v>6801</v>
      </c>
      <c r="D1806" s="11">
        <v>1612.67</v>
      </c>
      <c r="E1806" s="11">
        <v>87.44</v>
      </c>
      <c r="F1806" s="11">
        <v>1700.11</v>
      </c>
      <c r="G1806" s="9">
        <v>9</v>
      </c>
      <c r="H1806" s="9"/>
    </row>
    <row r="1807" spans="1:8" ht="28.8" x14ac:dyDescent="0.3">
      <c r="A1807" s="1" t="s">
        <v>3098</v>
      </c>
      <c r="B1807" s="13" t="s">
        <v>7572</v>
      </c>
      <c r="C1807" s="12" t="s">
        <v>6801</v>
      </c>
      <c r="D1807" s="11">
        <v>1268.96</v>
      </c>
      <c r="E1807" s="11">
        <v>87.44</v>
      </c>
      <c r="F1807" s="11">
        <v>1356.4</v>
      </c>
      <c r="G1807" s="9">
        <v>9</v>
      </c>
      <c r="H1807" s="9"/>
    </row>
    <row r="1808" spans="1:8" x14ac:dyDescent="0.3">
      <c r="A1808" s="1" t="s">
        <v>3099</v>
      </c>
      <c r="B1808" s="13" t="s">
        <v>1031</v>
      </c>
      <c r="C1808" s="12" t="s">
        <v>6801</v>
      </c>
      <c r="D1808" s="11">
        <v>528.67999999999995</v>
      </c>
      <c r="E1808" s="11">
        <v>34.33</v>
      </c>
      <c r="F1808" s="11">
        <v>563.01</v>
      </c>
      <c r="G1808" s="9">
        <v>9</v>
      </c>
      <c r="H1808" s="9"/>
    </row>
    <row r="1809" spans="1:8" x14ac:dyDescent="0.3">
      <c r="A1809" s="1" t="s">
        <v>3100</v>
      </c>
      <c r="B1809" s="13" t="s">
        <v>1030</v>
      </c>
      <c r="C1809" s="12" t="s">
        <v>6801</v>
      </c>
      <c r="D1809" s="11">
        <v>745.81</v>
      </c>
      <c r="E1809" s="11">
        <v>29.79</v>
      </c>
      <c r="F1809" s="11">
        <v>775.6</v>
      </c>
      <c r="G1809" s="9">
        <v>9</v>
      </c>
      <c r="H1809" s="9"/>
    </row>
    <row r="1810" spans="1:8" x14ac:dyDescent="0.3">
      <c r="A1810" s="1" t="s">
        <v>14897</v>
      </c>
      <c r="B1810" s="13" t="s">
        <v>14898</v>
      </c>
      <c r="C1810" s="12" t="s">
        <v>6799</v>
      </c>
      <c r="D1810" s="11">
        <v>614.19000000000005</v>
      </c>
      <c r="E1810" s="11">
        <v>117.21</v>
      </c>
      <c r="F1810" s="11">
        <v>731.4</v>
      </c>
      <c r="G1810" s="9">
        <v>9</v>
      </c>
      <c r="H1810" s="9"/>
    </row>
    <row r="1811" spans="1:8" x14ac:dyDescent="0.3">
      <c r="A1811" s="1" t="s">
        <v>3101</v>
      </c>
      <c r="B1811" s="13" t="s">
        <v>1029</v>
      </c>
      <c r="C1811" s="12" t="s">
        <v>6801</v>
      </c>
      <c r="D1811" s="11">
        <v>1382.07</v>
      </c>
      <c r="E1811" s="11">
        <v>70.569999999999993</v>
      </c>
      <c r="F1811" s="11">
        <v>1452.64</v>
      </c>
      <c r="G1811" s="9">
        <v>9</v>
      </c>
      <c r="H1811" s="9"/>
    </row>
    <row r="1812" spans="1:8" x14ac:dyDescent="0.3">
      <c r="A1812" s="1" t="s">
        <v>3102</v>
      </c>
      <c r="B1812" s="13" t="s">
        <v>1028</v>
      </c>
      <c r="C1812" s="12" t="s">
        <v>6801</v>
      </c>
      <c r="D1812" s="11">
        <v>95.86</v>
      </c>
      <c r="E1812" s="11">
        <v>86.26</v>
      </c>
      <c r="F1812" s="11">
        <v>182.12</v>
      </c>
      <c r="G1812" s="9">
        <v>9</v>
      </c>
      <c r="H1812" s="9"/>
    </row>
    <row r="1813" spans="1:8" x14ac:dyDescent="0.3">
      <c r="A1813" s="1" t="s">
        <v>3103</v>
      </c>
      <c r="B1813" s="13" t="s">
        <v>1027</v>
      </c>
      <c r="C1813" s="12" t="s">
        <v>6804</v>
      </c>
      <c r="D1813" s="11">
        <v>180.17</v>
      </c>
      <c r="E1813" s="11">
        <v>45.84</v>
      </c>
      <c r="F1813" s="11">
        <v>226.01</v>
      </c>
      <c r="G1813" s="9">
        <v>9</v>
      </c>
      <c r="H1813" s="9"/>
    </row>
    <row r="1814" spans="1:8" x14ac:dyDescent="0.3">
      <c r="A1814" s="1" t="s">
        <v>5124</v>
      </c>
      <c r="B1814" s="13" t="s">
        <v>6898</v>
      </c>
      <c r="C1814" s="12"/>
      <c r="D1814" s="11"/>
      <c r="E1814" s="11"/>
      <c r="F1814" s="11"/>
      <c r="G1814" s="9">
        <v>5</v>
      </c>
      <c r="H1814" s="9"/>
    </row>
    <row r="1815" spans="1:8" ht="28.8" x14ac:dyDescent="0.3">
      <c r="A1815" s="1" t="s">
        <v>5125</v>
      </c>
      <c r="B1815" s="13" t="s">
        <v>5126</v>
      </c>
      <c r="C1815" s="12" t="s">
        <v>6799</v>
      </c>
      <c r="D1815" s="11">
        <v>99.86</v>
      </c>
      <c r="E1815" s="11">
        <v>137.72</v>
      </c>
      <c r="F1815" s="11">
        <v>237.58</v>
      </c>
      <c r="G1815" s="9">
        <v>9</v>
      </c>
      <c r="H1815" s="9"/>
    </row>
    <row r="1816" spans="1:8" ht="28.8" x14ac:dyDescent="0.3">
      <c r="A1816" s="1" t="s">
        <v>5127</v>
      </c>
      <c r="B1816" s="13" t="s">
        <v>5128</v>
      </c>
      <c r="C1816" s="12" t="s">
        <v>6799</v>
      </c>
      <c r="D1816" s="11">
        <v>534.34</v>
      </c>
      <c r="E1816" s="11">
        <v>169.6</v>
      </c>
      <c r="F1816" s="11">
        <v>703.94</v>
      </c>
      <c r="G1816" s="9">
        <v>9</v>
      </c>
      <c r="H1816" s="9"/>
    </row>
    <row r="1817" spans="1:8" ht="28.8" x14ac:dyDescent="0.3">
      <c r="A1817" s="1" t="s">
        <v>5129</v>
      </c>
      <c r="B1817" s="13" t="s">
        <v>5130</v>
      </c>
      <c r="C1817" s="12" t="s">
        <v>6799</v>
      </c>
      <c r="D1817" s="11">
        <v>1898.48</v>
      </c>
      <c r="E1817" s="11">
        <v>307.32</v>
      </c>
      <c r="F1817" s="11">
        <v>2205.8000000000002</v>
      </c>
      <c r="G1817" s="9">
        <v>9</v>
      </c>
      <c r="H1817" s="9"/>
    </row>
    <row r="1818" spans="1:8" ht="28.8" x14ac:dyDescent="0.3">
      <c r="A1818" s="1" t="s">
        <v>5131</v>
      </c>
      <c r="B1818" s="13" t="s">
        <v>5132</v>
      </c>
      <c r="C1818" s="12" t="s">
        <v>6799</v>
      </c>
      <c r="D1818" s="11">
        <v>2685.5</v>
      </c>
      <c r="E1818" s="11">
        <v>833.12</v>
      </c>
      <c r="F1818" s="11">
        <v>3518.62</v>
      </c>
      <c r="G1818" s="9">
        <v>9</v>
      </c>
      <c r="H1818" s="9"/>
    </row>
    <row r="1819" spans="1:8" ht="28.8" x14ac:dyDescent="0.3">
      <c r="A1819" s="1" t="s">
        <v>5133</v>
      </c>
      <c r="B1819" s="13" t="s">
        <v>5134</v>
      </c>
      <c r="C1819" s="12" t="s">
        <v>6799</v>
      </c>
      <c r="D1819" s="11">
        <v>5459.92</v>
      </c>
      <c r="E1819" s="11">
        <v>1666.24</v>
      </c>
      <c r="F1819" s="11">
        <v>7126.16</v>
      </c>
      <c r="G1819" s="9">
        <v>9</v>
      </c>
      <c r="H1819" s="9"/>
    </row>
    <row r="1820" spans="1:8" ht="28.8" x14ac:dyDescent="0.3">
      <c r="A1820" s="1" t="s">
        <v>5135</v>
      </c>
      <c r="B1820" s="13" t="s">
        <v>5136</v>
      </c>
      <c r="C1820" s="12" t="s">
        <v>6799</v>
      </c>
      <c r="D1820" s="11">
        <v>8040.26</v>
      </c>
      <c r="E1820" s="11">
        <v>1934.88</v>
      </c>
      <c r="F1820" s="11">
        <v>9975.14</v>
      </c>
      <c r="G1820" s="9">
        <v>9</v>
      </c>
      <c r="H1820" s="9"/>
    </row>
    <row r="1821" spans="1:8" x14ac:dyDescent="0.3">
      <c r="A1821" s="1" t="s">
        <v>5137</v>
      </c>
      <c r="B1821" s="13" t="s">
        <v>6899</v>
      </c>
      <c r="C1821" s="12"/>
      <c r="D1821" s="11"/>
      <c r="E1821" s="11"/>
      <c r="F1821" s="11"/>
      <c r="G1821" s="9">
        <v>5</v>
      </c>
      <c r="H1821" s="9"/>
    </row>
    <row r="1822" spans="1:8" ht="28.8" x14ac:dyDescent="0.3">
      <c r="A1822" s="1" t="s">
        <v>3104</v>
      </c>
      <c r="B1822" s="13" t="s">
        <v>1026</v>
      </c>
      <c r="C1822" s="12" t="s">
        <v>6801</v>
      </c>
      <c r="D1822" s="11">
        <v>8.59</v>
      </c>
      <c r="E1822" s="11">
        <v>6.88</v>
      </c>
      <c r="F1822" s="11">
        <v>15.47</v>
      </c>
      <c r="G1822" s="9">
        <v>9</v>
      </c>
      <c r="H1822" s="9"/>
    </row>
    <row r="1823" spans="1:8" ht="28.8" x14ac:dyDescent="0.3">
      <c r="A1823" s="1" t="s">
        <v>3105</v>
      </c>
      <c r="B1823" s="13" t="s">
        <v>1025</v>
      </c>
      <c r="C1823" s="12" t="s">
        <v>6801</v>
      </c>
      <c r="D1823" s="11">
        <v>62.58</v>
      </c>
      <c r="E1823" s="11">
        <v>9.52</v>
      </c>
      <c r="F1823" s="11">
        <v>72.099999999999994</v>
      </c>
      <c r="G1823" s="9">
        <v>9</v>
      </c>
      <c r="H1823" s="9"/>
    </row>
    <row r="1824" spans="1:8" x14ac:dyDescent="0.3">
      <c r="A1824" s="1" t="s">
        <v>3106</v>
      </c>
      <c r="B1824" s="13" t="s">
        <v>1024</v>
      </c>
      <c r="C1824" s="12" t="s">
        <v>6804</v>
      </c>
      <c r="D1824" s="11">
        <v>10.69</v>
      </c>
      <c r="E1824" s="11"/>
      <c r="F1824" s="11">
        <v>10.69</v>
      </c>
      <c r="G1824" s="9">
        <v>9</v>
      </c>
      <c r="H1824" s="9"/>
    </row>
    <row r="1825" spans="1:8" x14ac:dyDescent="0.3">
      <c r="A1825" s="1" t="s">
        <v>3107</v>
      </c>
      <c r="B1825" s="13" t="s">
        <v>1023</v>
      </c>
      <c r="C1825" s="12" t="s">
        <v>6801</v>
      </c>
      <c r="D1825" s="11">
        <v>1.62</v>
      </c>
      <c r="E1825" s="11">
        <v>14.44</v>
      </c>
      <c r="F1825" s="11">
        <v>16.059999999999999</v>
      </c>
      <c r="G1825" s="9">
        <v>9</v>
      </c>
      <c r="H1825" s="9"/>
    </row>
    <row r="1826" spans="1:8" x14ac:dyDescent="0.3">
      <c r="A1826" s="1" t="s">
        <v>3108</v>
      </c>
      <c r="B1826" s="13" t="s">
        <v>1022</v>
      </c>
      <c r="C1826" s="12" t="s">
        <v>6801</v>
      </c>
      <c r="D1826" s="11">
        <v>1.7</v>
      </c>
      <c r="E1826" s="11">
        <v>19.350000000000001</v>
      </c>
      <c r="F1826" s="11">
        <v>21.05</v>
      </c>
      <c r="G1826" s="9">
        <v>9</v>
      </c>
      <c r="H1826" s="9"/>
    </row>
    <row r="1827" spans="1:8" ht="28.8" x14ac:dyDescent="0.3">
      <c r="A1827" s="1" t="s">
        <v>3109</v>
      </c>
      <c r="B1827" s="13" t="s">
        <v>1021</v>
      </c>
      <c r="C1827" s="12" t="s">
        <v>6799</v>
      </c>
      <c r="D1827" s="11">
        <v>342.56</v>
      </c>
      <c r="E1827" s="11">
        <v>157.13999999999999</v>
      </c>
      <c r="F1827" s="11">
        <v>499.7</v>
      </c>
      <c r="G1827" s="9">
        <v>9</v>
      </c>
      <c r="H1827" s="9"/>
    </row>
    <row r="1828" spans="1:8" ht="43.2" x14ac:dyDescent="0.3">
      <c r="A1828" s="1" t="s">
        <v>8355</v>
      </c>
      <c r="B1828" s="13" t="s">
        <v>14899</v>
      </c>
      <c r="C1828" s="12" t="s">
        <v>6799</v>
      </c>
      <c r="D1828" s="11">
        <v>1480.29</v>
      </c>
      <c r="E1828" s="11">
        <v>34.479999999999997</v>
      </c>
      <c r="F1828" s="11">
        <v>1514.77</v>
      </c>
      <c r="G1828" s="9">
        <v>9</v>
      </c>
      <c r="H1828" s="9"/>
    </row>
    <row r="1829" spans="1:8" x14ac:dyDescent="0.3">
      <c r="A1829" s="1" t="s">
        <v>3110</v>
      </c>
      <c r="B1829" s="13" t="s">
        <v>1020</v>
      </c>
      <c r="C1829" s="12" t="s">
        <v>6801</v>
      </c>
      <c r="D1829" s="11">
        <v>1048.03</v>
      </c>
      <c r="E1829" s="11">
        <v>19.559999999999999</v>
      </c>
      <c r="F1829" s="11">
        <v>1067.5899999999999</v>
      </c>
      <c r="G1829" s="9">
        <v>9</v>
      </c>
      <c r="H1829" s="9"/>
    </row>
    <row r="1830" spans="1:8" x14ac:dyDescent="0.3">
      <c r="A1830" s="1" t="s">
        <v>5138</v>
      </c>
      <c r="B1830" s="13" t="s">
        <v>6153</v>
      </c>
      <c r="C1830" s="12"/>
      <c r="D1830" s="11"/>
      <c r="E1830" s="11"/>
      <c r="F1830" s="11"/>
      <c r="G1830" s="9">
        <v>2</v>
      </c>
      <c r="H1830" s="9"/>
    </row>
    <row r="1831" spans="1:8" x14ac:dyDescent="0.3">
      <c r="A1831" s="1" t="s">
        <v>5139</v>
      </c>
      <c r="B1831" s="13" t="s">
        <v>6154</v>
      </c>
      <c r="C1831" s="12"/>
      <c r="D1831" s="11"/>
      <c r="E1831" s="11"/>
      <c r="F1831" s="11"/>
      <c r="G1831" s="9">
        <v>5</v>
      </c>
      <c r="H1831" s="9"/>
    </row>
    <row r="1832" spans="1:8" x14ac:dyDescent="0.3">
      <c r="A1832" s="1" t="s">
        <v>3111</v>
      </c>
      <c r="B1832" s="13" t="s">
        <v>1019</v>
      </c>
      <c r="C1832" s="12" t="s">
        <v>6801</v>
      </c>
      <c r="D1832" s="11">
        <v>43.86</v>
      </c>
      <c r="E1832" s="11">
        <v>5.87</v>
      </c>
      <c r="F1832" s="11">
        <v>49.73</v>
      </c>
      <c r="G1832" s="9">
        <v>9</v>
      </c>
      <c r="H1832" s="9"/>
    </row>
    <row r="1833" spans="1:8" x14ac:dyDescent="0.3">
      <c r="A1833" s="1" t="s">
        <v>3112</v>
      </c>
      <c r="B1833" s="13" t="s">
        <v>1018</v>
      </c>
      <c r="C1833" s="12" t="s">
        <v>6807</v>
      </c>
      <c r="D1833" s="11">
        <v>2012.98</v>
      </c>
      <c r="E1833" s="11">
        <v>140.83000000000001</v>
      </c>
      <c r="F1833" s="11">
        <v>2153.81</v>
      </c>
      <c r="G1833" s="9">
        <v>9</v>
      </c>
      <c r="H1833" s="9"/>
    </row>
    <row r="1834" spans="1:8" x14ac:dyDescent="0.3">
      <c r="A1834" s="1" t="s">
        <v>3113</v>
      </c>
      <c r="B1834" s="13" t="s">
        <v>1017</v>
      </c>
      <c r="C1834" s="12" t="s">
        <v>6807</v>
      </c>
      <c r="D1834" s="11">
        <v>1777.99</v>
      </c>
      <c r="E1834" s="11">
        <v>140.83000000000001</v>
      </c>
      <c r="F1834" s="11">
        <v>1918.82</v>
      </c>
      <c r="G1834" s="9">
        <v>9</v>
      </c>
      <c r="H1834" s="9"/>
    </row>
    <row r="1835" spans="1:8" ht="28.8" x14ac:dyDescent="0.3">
      <c r="A1835" s="1" t="s">
        <v>3114</v>
      </c>
      <c r="B1835" s="13" t="s">
        <v>1016</v>
      </c>
      <c r="C1835" s="12" t="s">
        <v>6801</v>
      </c>
      <c r="D1835" s="11">
        <v>148.25</v>
      </c>
      <c r="E1835" s="11">
        <v>28.98</v>
      </c>
      <c r="F1835" s="11">
        <v>177.23</v>
      </c>
      <c r="G1835" s="9">
        <v>9</v>
      </c>
      <c r="H1835" s="9"/>
    </row>
    <row r="1836" spans="1:8" x14ac:dyDescent="0.3">
      <c r="A1836" s="1" t="s">
        <v>5140</v>
      </c>
      <c r="B1836" s="13" t="s">
        <v>6155</v>
      </c>
      <c r="C1836" s="12"/>
      <c r="D1836" s="11"/>
      <c r="E1836" s="11"/>
      <c r="F1836" s="11"/>
      <c r="G1836" s="9">
        <v>5</v>
      </c>
      <c r="H1836" s="9"/>
    </row>
    <row r="1837" spans="1:8" ht="28.8" x14ac:dyDescent="0.3">
      <c r="A1837" s="1" t="s">
        <v>3115</v>
      </c>
      <c r="B1837" s="13" t="s">
        <v>6900</v>
      </c>
      <c r="C1837" s="12" t="s">
        <v>6799</v>
      </c>
      <c r="D1837" s="11">
        <v>4589.25</v>
      </c>
      <c r="E1837" s="11">
        <v>83.29</v>
      </c>
      <c r="F1837" s="11">
        <v>4672.54</v>
      </c>
      <c r="G1837" s="9">
        <v>9</v>
      </c>
      <c r="H1837" s="9"/>
    </row>
    <row r="1838" spans="1:8" x14ac:dyDescent="0.3">
      <c r="A1838" s="1" t="s">
        <v>5141</v>
      </c>
      <c r="B1838" s="13" t="s">
        <v>6156</v>
      </c>
      <c r="C1838" s="12"/>
      <c r="D1838" s="11"/>
      <c r="E1838" s="11"/>
      <c r="F1838" s="11"/>
      <c r="G1838" s="9">
        <v>5</v>
      </c>
      <c r="H1838" s="9"/>
    </row>
    <row r="1839" spans="1:8" x14ac:dyDescent="0.3">
      <c r="A1839" s="1" t="s">
        <v>3116</v>
      </c>
      <c r="B1839" s="13" t="s">
        <v>1015</v>
      </c>
      <c r="C1839" s="12" t="s">
        <v>6804</v>
      </c>
      <c r="D1839" s="11">
        <v>117.16</v>
      </c>
      <c r="E1839" s="11">
        <v>84.93</v>
      </c>
      <c r="F1839" s="11">
        <v>202.09</v>
      </c>
      <c r="G1839" s="9">
        <v>9</v>
      </c>
      <c r="H1839" s="9"/>
    </row>
    <row r="1840" spans="1:8" x14ac:dyDescent="0.3">
      <c r="A1840" s="1" t="s">
        <v>3117</v>
      </c>
      <c r="B1840" s="13" t="s">
        <v>6489</v>
      </c>
      <c r="C1840" s="12" t="s">
        <v>6799</v>
      </c>
      <c r="D1840" s="11">
        <v>544.02</v>
      </c>
      <c r="E1840" s="11">
        <v>18.899999999999999</v>
      </c>
      <c r="F1840" s="11">
        <v>562.91999999999996</v>
      </c>
      <c r="G1840" s="9">
        <v>9</v>
      </c>
      <c r="H1840" s="9"/>
    </row>
    <row r="1841" spans="1:8" x14ac:dyDescent="0.3">
      <c r="A1841" s="1" t="s">
        <v>3118</v>
      </c>
      <c r="B1841" s="13" t="s">
        <v>1014</v>
      </c>
      <c r="C1841" s="12" t="s">
        <v>6801</v>
      </c>
      <c r="D1841" s="11">
        <v>186.69</v>
      </c>
      <c r="E1841" s="11">
        <v>52.94</v>
      </c>
      <c r="F1841" s="11">
        <v>239.63</v>
      </c>
      <c r="G1841" s="9">
        <v>9</v>
      </c>
      <c r="H1841" s="9"/>
    </row>
    <row r="1842" spans="1:8" ht="28.8" x14ac:dyDescent="0.3">
      <c r="A1842" s="1" t="s">
        <v>3119</v>
      </c>
      <c r="B1842" s="13" t="s">
        <v>6490</v>
      </c>
      <c r="C1842" s="12" t="s">
        <v>6799</v>
      </c>
      <c r="D1842" s="11">
        <v>590.79</v>
      </c>
      <c r="E1842" s="11">
        <v>26.58</v>
      </c>
      <c r="F1842" s="11">
        <v>617.37</v>
      </c>
      <c r="G1842" s="9">
        <v>9</v>
      </c>
      <c r="H1842" s="9"/>
    </row>
    <row r="1843" spans="1:8" x14ac:dyDescent="0.3">
      <c r="A1843" s="1" t="s">
        <v>5787</v>
      </c>
      <c r="B1843" s="13" t="s">
        <v>6491</v>
      </c>
      <c r="C1843" s="12" t="s">
        <v>6799</v>
      </c>
      <c r="D1843" s="11">
        <v>793.71</v>
      </c>
      <c r="E1843" s="11">
        <v>39.869999999999997</v>
      </c>
      <c r="F1843" s="11">
        <v>833.58</v>
      </c>
      <c r="G1843" s="9">
        <v>9</v>
      </c>
      <c r="H1843" s="9"/>
    </row>
    <row r="1844" spans="1:8" x14ac:dyDescent="0.3">
      <c r="A1844" s="1" t="s">
        <v>5142</v>
      </c>
      <c r="B1844" s="13" t="s">
        <v>6157</v>
      </c>
      <c r="C1844" s="12"/>
      <c r="D1844" s="11"/>
      <c r="E1844" s="11"/>
      <c r="F1844" s="11"/>
      <c r="G1844" s="9">
        <v>5</v>
      </c>
      <c r="H1844" s="9"/>
    </row>
    <row r="1845" spans="1:8" x14ac:dyDescent="0.3">
      <c r="A1845" s="1" t="s">
        <v>3120</v>
      </c>
      <c r="B1845" s="13" t="s">
        <v>1013</v>
      </c>
      <c r="C1845" s="12" t="s">
        <v>6807</v>
      </c>
      <c r="D1845" s="11">
        <v>4891.71</v>
      </c>
      <c r="E1845" s="11">
        <v>187.77</v>
      </c>
      <c r="F1845" s="11">
        <v>5079.4799999999996</v>
      </c>
      <c r="G1845" s="9">
        <v>9</v>
      </c>
      <c r="H1845" s="9"/>
    </row>
    <row r="1846" spans="1:8" x14ac:dyDescent="0.3">
      <c r="A1846" s="1" t="s">
        <v>3121</v>
      </c>
      <c r="B1846" s="13" t="s">
        <v>1012</v>
      </c>
      <c r="C1846" s="12" t="s">
        <v>6807</v>
      </c>
      <c r="D1846" s="11">
        <v>2638.48</v>
      </c>
      <c r="E1846" s="11">
        <v>187.77</v>
      </c>
      <c r="F1846" s="11">
        <v>2826.25</v>
      </c>
      <c r="G1846" s="9">
        <v>9</v>
      </c>
      <c r="H1846" s="9"/>
    </row>
    <row r="1847" spans="1:8" x14ac:dyDescent="0.3">
      <c r="A1847" s="1" t="s">
        <v>3122</v>
      </c>
      <c r="B1847" s="13" t="s">
        <v>1011</v>
      </c>
      <c r="C1847" s="12" t="s">
        <v>6807</v>
      </c>
      <c r="D1847" s="11">
        <v>1553.22</v>
      </c>
      <c r="E1847" s="11">
        <v>187.77</v>
      </c>
      <c r="F1847" s="11">
        <v>1740.99</v>
      </c>
      <c r="G1847" s="9">
        <v>9</v>
      </c>
      <c r="H1847" s="9"/>
    </row>
    <row r="1848" spans="1:8" x14ac:dyDescent="0.3">
      <c r="A1848" s="1" t="s">
        <v>3123</v>
      </c>
      <c r="B1848" s="13" t="s">
        <v>1010</v>
      </c>
      <c r="C1848" s="12" t="s">
        <v>6807</v>
      </c>
      <c r="D1848" s="11">
        <v>2657.75</v>
      </c>
      <c r="E1848" s="11">
        <v>187.77</v>
      </c>
      <c r="F1848" s="11">
        <v>2845.52</v>
      </c>
      <c r="G1848" s="9">
        <v>9</v>
      </c>
      <c r="H1848" s="9"/>
    </row>
    <row r="1849" spans="1:8" x14ac:dyDescent="0.3">
      <c r="A1849" s="1" t="s">
        <v>5143</v>
      </c>
      <c r="B1849" s="13" t="s">
        <v>6158</v>
      </c>
      <c r="C1849" s="12"/>
      <c r="D1849" s="11"/>
      <c r="E1849" s="11"/>
      <c r="F1849" s="11"/>
      <c r="G1849" s="9">
        <v>5</v>
      </c>
      <c r="H1849" s="9"/>
    </row>
    <row r="1850" spans="1:8" x14ac:dyDescent="0.3">
      <c r="A1850" s="1" t="s">
        <v>3124</v>
      </c>
      <c r="B1850" s="13" t="s">
        <v>1009</v>
      </c>
      <c r="C1850" s="12" t="s">
        <v>6807</v>
      </c>
      <c r="D1850" s="11">
        <v>6019.55</v>
      </c>
      <c r="E1850" s="11">
        <v>298.44</v>
      </c>
      <c r="F1850" s="11">
        <v>6317.99</v>
      </c>
      <c r="G1850" s="9">
        <v>9</v>
      </c>
      <c r="H1850" s="9"/>
    </row>
    <row r="1851" spans="1:8" x14ac:dyDescent="0.3">
      <c r="A1851" s="1" t="s">
        <v>3125</v>
      </c>
      <c r="B1851" s="13" t="s">
        <v>1008</v>
      </c>
      <c r="C1851" s="12" t="s">
        <v>6807</v>
      </c>
      <c r="D1851" s="11">
        <v>9393.48</v>
      </c>
      <c r="E1851" s="11">
        <v>298.44</v>
      </c>
      <c r="F1851" s="11">
        <v>9691.92</v>
      </c>
      <c r="G1851" s="9">
        <v>9</v>
      </c>
      <c r="H1851" s="9"/>
    </row>
    <row r="1852" spans="1:8" x14ac:dyDescent="0.3">
      <c r="A1852" s="1" t="s">
        <v>3126</v>
      </c>
      <c r="B1852" s="13" t="s">
        <v>1007</v>
      </c>
      <c r="C1852" s="12" t="s">
        <v>6799</v>
      </c>
      <c r="D1852" s="11">
        <v>3117.72</v>
      </c>
      <c r="E1852" s="11">
        <v>44.07</v>
      </c>
      <c r="F1852" s="11">
        <v>3161.79</v>
      </c>
      <c r="G1852" s="9">
        <v>9</v>
      </c>
      <c r="H1852" s="9"/>
    </row>
    <row r="1853" spans="1:8" x14ac:dyDescent="0.3">
      <c r="A1853" s="1" t="s">
        <v>3127</v>
      </c>
      <c r="B1853" s="13" t="s">
        <v>1006</v>
      </c>
      <c r="C1853" s="12" t="s">
        <v>6799</v>
      </c>
      <c r="D1853" s="11">
        <v>1993.12</v>
      </c>
      <c r="E1853" s="11">
        <v>44.07</v>
      </c>
      <c r="F1853" s="11">
        <v>2037.19</v>
      </c>
      <c r="G1853" s="9">
        <v>9</v>
      </c>
      <c r="H1853" s="9"/>
    </row>
    <row r="1854" spans="1:8" x14ac:dyDescent="0.3">
      <c r="A1854" s="1" t="s">
        <v>5144</v>
      </c>
      <c r="B1854" s="13" t="s">
        <v>6901</v>
      </c>
      <c r="C1854" s="12"/>
      <c r="D1854" s="11"/>
      <c r="E1854" s="11"/>
      <c r="F1854" s="11"/>
      <c r="G1854" s="9">
        <v>5</v>
      </c>
      <c r="H1854" s="9"/>
    </row>
    <row r="1855" spans="1:8" x14ac:dyDescent="0.3">
      <c r="A1855" s="1" t="s">
        <v>3128</v>
      </c>
      <c r="B1855" s="13" t="s">
        <v>7111</v>
      </c>
      <c r="C1855" s="12" t="s">
        <v>6801</v>
      </c>
      <c r="D1855" s="11">
        <v>12.8</v>
      </c>
      <c r="E1855" s="11"/>
      <c r="F1855" s="11">
        <v>12.8</v>
      </c>
      <c r="G1855" s="9">
        <v>9</v>
      </c>
      <c r="H1855" s="9"/>
    </row>
    <row r="1856" spans="1:8" ht="28.8" x14ac:dyDescent="0.3">
      <c r="A1856" s="1" t="s">
        <v>6159</v>
      </c>
      <c r="B1856" s="13" t="s">
        <v>6406</v>
      </c>
      <c r="C1856" s="12" t="s">
        <v>6799</v>
      </c>
      <c r="D1856" s="11">
        <v>1150.52</v>
      </c>
      <c r="E1856" s="11">
        <v>29.34</v>
      </c>
      <c r="F1856" s="11">
        <v>1179.8599999999999</v>
      </c>
      <c r="G1856" s="9">
        <v>9</v>
      </c>
      <c r="H1856" s="9"/>
    </row>
    <row r="1857" spans="1:8" x14ac:dyDescent="0.3">
      <c r="A1857" s="1" t="s">
        <v>5145</v>
      </c>
      <c r="B1857" s="13" t="s">
        <v>6902</v>
      </c>
      <c r="C1857" s="12"/>
      <c r="D1857" s="11"/>
      <c r="E1857" s="11"/>
      <c r="F1857" s="11"/>
      <c r="G1857" s="9">
        <v>2</v>
      </c>
      <c r="H1857" s="9"/>
    </row>
    <row r="1858" spans="1:8" x14ac:dyDescent="0.3">
      <c r="A1858" s="1" t="s">
        <v>5146</v>
      </c>
      <c r="B1858" s="13" t="s">
        <v>6160</v>
      </c>
      <c r="C1858" s="12"/>
      <c r="D1858" s="11"/>
      <c r="E1858" s="11"/>
      <c r="F1858" s="11"/>
      <c r="G1858" s="9">
        <v>5</v>
      </c>
      <c r="H1858" s="9"/>
    </row>
    <row r="1859" spans="1:8" x14ac:dyDescent="0.3">
      <c r="A1859" s="1" t="s">
        <v>5788</v>
      </c>
      <c r="B1859" s="13" t="s">
        <v>5789</v>
      </c>
      <c r="C1859" s="12" t="s">
        <v>6807</v>
      </c>
      <c r="D1859" s="11">
        <v>131667.42000000001</v>
      </c>
      <c r="E1859" s="11">
        <v>230.01</v>
      </c>
      <c r="F1859" s="11">
        <v>131897.43</v>
      </c>
      <c r="G1859" s="9">
        <v>9</v>
      </c>
      <c r="H1859" s="9"/>
    </row>
    <row r="1860" spans="1:8" x14ac:dyDescent="0.3">
      <c r="A1860" s="1" t="s">
        <v>5790</v>
      </c>
      <c r="B1860" s="13" t="s">
        <v>5791</v>
      </c>
      <c r="C1860" s="12" t="s">
        <v>6807</v>
      </c>
      <c r="D1860" s="11">
        <v>109507.89</v>
      </c>
      <c r="E1860" s="11">
        <v>230.01</v>
      </c>
      <c r="F1860" s="11">
        <v>109737.9</v>
      </c>
      <c r="G1860" s="9">
        <v>9</v>
      </c>
      <c r="H1860" s="9"/>
    </row>
    <row r="1861" spans="1:8" x14ac:dyDescent="0.3">
      <c r="A1861" s="1" t="s">
        <v>3129</v>
      </c>
      <c r="B1861" s="13" t="s">
        <v>1005</v>
      </c>
      <c r="C1861" s="12" t="s">
        <v>6807</v>
      </c>
      <c r="D1861" s="11">
        <v>112545.42</v>
      </c>
      <c r="E1861" s="11">
        <v>460.02</v>
      </c>
      <c r="F1861" s="11">
        <v>113005.44</v>
      </c>
      <c r="G1861" s="9">
        <v>9</v>
      </c>
      <c r="H1861" s="9"/>
    </row>
    <row r="1862" spans="1:8" x14ac:dyDescent="0.3">
      <c r="A1862" s="1" t="s">
        <v>5147</v>
      </c>
      <c r="B1862" s="13" t="s">
        <v>6903</v>
      </c>
      <c r="C1862" s="12"/>
      <c r="D1862" s="11"/>
      <c r="E1862" s="11"/>
      <c r="F1862" s="11"/>
      <c r="G1862" s="9">
        <v>5</v>
      </c>
      <c r="H1862" s="9"/>
    </row>
    <row r="1863" spans="1:8" ht="28.8" x14ac:dyDescent="0.3">
      <c r="A1863" s="1" t="s">
        <v>3130</v>
      </c>
      <c r="B1863" s="13" t="s">
        <v>1004</v>
      </c>
      <c r="C1863" s="12" t="s">
        <v>6799</v>
      </c>
      <c r="D1863" s="11">
        <v>129.74</v>
      </c>
      <c r="E1863" s="11">
        <v>150.29</v>
      </c>
      <c r="F1863" s="11">
        <v>280.02999999999997</v>
      </c>
      <c r="G1863" s="9">
        <v>9</v>
      </c>
      <c r="H1863" s="9"/>
    </row>
    <row r="1864" spans="1:8" ht="28.8" x14ac:dyDescent="0.3">
      <c r="A1864" s="1" t="s">
        <v>3131</v>
      </c>
      <c r="B1864" s="13" t="s">
        <v>1003</v>
      </c>
      <c r="C1864" s="12" t="s">
        <v>6799</v>
      </c>
      <c r="D1864" s="11">
        <v>214.54</v>
      </c>
      <c r="E1864" s="11">
        <v>150.29</v>
      </c>
      <c r="F1864" s="11">
        <v>364.83</v>
      </c>
      <c r="G1864" s="9">
        <v>9</v>
      </c>
      <c r="H1864" s="9"/>
    </row>
    <row r="1865" spans="1:8" ht="28.8" x14ac:dyDescent="0.3">
      <c r="A1865" s="1" t="s">
        <v>3132</v>
      </c>
      <c r="B1865" s="13" t="s">
        <v>6161</v>
      </c>
      <c r="C1865" s="12" t="s">
        <v>6799</v>
      </c>
      <c r="D1865" s="11">
        <v>904.51</v>
      </c>
      <c r="E1865" s="11">
        <v>173.48</v>
      </c>
      <c r="F1865" s="11">
        <v>1077.99</v>
      </c>
      <c r="G1865" s="9">
        <v>9</v>
      </c>
      <c r="H1865" s="9"/>
    </row>
    <row r="1866" spans="1:8" ht="28.8" x14ac:dyDescent="0.3">
      <c r="A1866" s="1" t="s">
        <v>3133</v>
      </c>
      <c r="B1866" s="13" t="s">
        <v>6162</v>
      </c>
      <c r="C1866" s="12" t="s">
        <v>6799</v>
      </c>
      <c r="D1866" s="11">
        <v>2700.09</v>
      </c>
      <c r="E1866" s="11">
        <v>173.48</v>
      </c>
      <c r="F1866" s="11">
        <v>2873.57</v>
      </c>
      <c r="G1866" s="9">
        <v>9</v>
      </c>
      <c r="H1866" s="9"/>
    </row>
    <row r="1867" spans="1:8" ht="28.8" x14ac:dyDescent="0.3">
      <c r="A1867" s="1" t="s">
        <v>3134</v>
      </c>
      <c r="B1867" s="13" t="s">
        <v>6163</v>
      </c>
      <c r="C1867" s="12" t="s">
        <v>6799</v>
      </c>
      <c r="D1867" s="11">
        <v>1656.86</v>
      </c>
      <c r="E1867" s="11">
        <v>173.48</v>
      </c>
      <c r="F1867" s="11">
        <v>1830.34</v>
      </c>
      <c r="G1867" s="9">
        <v>9</v>
      </c>
      <c r="H1867" s="9"/>
    </row>
    <row r="1868" spans="1:8" ht="28.8" x14ac:dyDescent="0.3">
      <c r="A1868" s="1" t="s">
        <v>3135</v>
      </c>
      <c r="B1868" s="13" t="s">
        <v>6164</v>
      </c>
      <c r="C1868" s="12" t="s">
        <v>6799</v>
      </c>
      <c r="D1868" s="11">
        <v>581.55999999999995</v>
      </c>
      <c r="E1868" s="11">
        <v>130.11000000000001</v>
      </c>
      <c r="F1868" s="11">
        <v>711.67</v>
      </c>
      <c r="G1868" s="9">
        <v>9</v>
      </c>
      <c r="H1868" s="9"/>
    </row>
    <row r="1869" spans="1:8" ht="28.8" x14ac:dyDescent="0.3">
      <c r="A1869" s="1" t="s">
        <v>3136</v>
      </c>
      <c r="B1869" s="13" t="s">
        <v>6165</v>
      </c>
      <c r="C1869" s="12" t="s">
        <v>6799</v>
      </c>
      <c r="D1869" s="11">
        <v>1762.08</v>
      </c>
      <c r="E1869" s="11">
        <v>180.8</v>
      </c>
      <c r="F1869" s="11">
        <v>1942.88</v>
      </c>
      <c r="G1869" s="9">
        <v>9</v>
      </c>
      <c r="H1869" s="9"/>
    </row>
    <row r="1870" spans="1:8" ht="28.8" x14ac:dyDescent="0.3">
      <c r="A1870" s="1" t="s">
        <v>3137</v>
      </c>
      <c r="B1870" s="13" t="s">
        <v>7573</v>
      </c>
      <c r="C1870" s="12" t="s">
        <v>6799</v>
      </c>
      <c r="D1870" s="11">
        <v>1149.48</v>
      </c>
      <c r="E1870" s="11">
        <v>173.48</v>
      </c>
      <c r="F1870" s="11">
        <v>1322.96</v>
      </c>
      <c r="G1870" s="9">
        <v>9</v>
      </c>
      <c r="H1870" s="9"/>
    </row>
    <row r="1871" spans="1:8" ht="28.8" x14ac:dyDescent="0.3">
      <c r="A1871" s="1" t="s">
        <v>3138</v>
      </c>
      <c r="B1871" s="13" t="s">
        <v>6166</v>
      </c>
      <c r="C1871" s="12" t="s">
        <v>6799</v>
      </c>
      <c r="D1871" s="11">
        <v>138.97</v>
      </c>
      <c r="E1871" s="11">
        <v>86.74</v>
      </c>
      <c r="F1871" s="11">
        <v>225.71</v>
      </c>
      <c r="G1871" s="9">
        <v>9</v>
      </c>
      <c r="H1871" s="9"/>
    </row>
    <row r="1872" spans="1:8" ht="28.8" x14ac:dyDescent="0.3">
      <c r="A1872" s="1" t="s">
        <v>3139</v>
      </c>
      <c r="B1872" s="13" t="s">
        <v>6167</v>
      </c>
      <c r="C1872" s="12" t="s">
        <v>6799</v>
      </c>
      <c r="D1872" s="11">
        <v>212.64</v>
      </c>
      <c r="E1872" s="11">
        <v>150.29</v>
      </c>
      <c r="F1872" s="11">
        <v>362.93</v>
      </c>
      <c r="G1872" s="9">
        <v>9</v>
      </c>
      <c r="H1872" s="9"/>
    </row>
    <row r="1873" spans="1:8" x14ac:dyDescent="0.3">
      <c r="A1873" s="1" t="s">
        <v>3140</v>
      </c>
      <c r="B1873" s="13" t="s">
        <v>6315</v>
      </c>
      <c r="C1873" s="12" t="s">
        <v>6799</v>
      </c>
      <c r="D1873" s="11">
        <v>698.67</v>
      </c>
      <c r="E1873" s="11">
        <v>173.48</v>
      </c>
      <c r="F1873" s="11">
        <v>872.15</v>
      </c>
      <c r="G1873" s="9">
        <v>9</v>
      </c>
      <c r="H1873" s="9"/>
    </row>
    <row r="1874" spans="1:8" x14ac:dyDescent="0.3">
      <c r="A1874" s="1" t="s">
        <v>5148</v>
      </c>
      <c r="B1874" s="13" t="s">
        <v>6168</v>
      </c>
      <c r="C1874" s="12"/>
      <c r="D1874" s="11"/>
      <c r="E1874" s="11"/>
      <c r="F1874" s="11"/>
      <c r="G1874" s="9">
        <v>5</v>
      </c>
      <c r="H1874" s="9"/>
    </row>
    <row r="1875" spans="1:8" x14ac:dyDescent="0.3">
      <c r="A1875" s="1" t="s">
        <v>3141</v>
      </c>
      <c r="B1875" s="13" t="s">
        <v>1002</v>
      </c>
      <c r="C1875" s="12" t="s">
        <v>6799</v>
      </c>
      <c r="D1875" s="11">
        <v>34.5</v>
      </c>
      <c r="E1875" s="11">
        <v>13.01</v>
      </c>
      <c r="F1875" s="11">
        <v>47.51</v>
      </c>
      <c r="G1875" s="9">
        <v>9</v>
      </c>
      <c r="H1875" s="9"/>
    </row>
    <row r="1876" spans="1:8" x14ac:dyDescent="0.3">
      <c r="A1876" s="1" t="s">
        <v>3142</v>
      </c>
      <c r="B1876" s="13" t="s">
        <v>1001</v>
      </c>
      <c r="C1876" s="12" t="s">
        <v>6799</v>
      </c>
      <c r="D1876" s="11">
        <v>40.26</v>
      </c>
      <c r="E1876" s="11">
        <v>13.01</v>
      </c>
      <c r="F1876" s="11">
        <v>53.27</v>
      </c>
      <c r="G1876" s="9">
        <v>9</v>
      </c>
      <c r="H1876" s="9"/>
    </row>
    <row r="1877" spans="1:8" x14ac:dyDescent="0.3">
      <c r="A1877" s="1" t="s">
        <v>3143</v>
      </c>
      <c r="B1877" s="13" t="s">
        <v>1000</v>
      </c>
      <c r="C1877" s="12" t="s">
        <v>6799</v>
      </c>
      <c r="D1877" s="11">
        <v>55.67</v>
      </c>
      <c r="E1877" s="11">
        <v>13.01</v>
      </c>
      <c r="F1877" s="11">
        <v>68.680000000000007</v>
      </c>
      <c r="G1877" s="9">
        <v>9</v>
      </c>
      <c r="H1877" s="9"/>
    </row>
    <row r="1878" spans="1:8" x14ac:dyDescent="0.3">
      <c r="A1878" s="1" t="s">
        <v>3144</v>
      </c>
      <c r="B1878" s="13" t="s">
        <v>999</v>
      </c>
      <c r="C1878" s="12" t="s">
        <v>6799</v>
      </c>
      <c r="D1878" s="11">
        <v>94.7</v>
      </c>
      <c r="E1878" s="11">
        <v>13.01</v>
      </c>
      <c r="F1878" s="11">
        <v>107.71</v>
      </c>
      <c r="G1878" s="9">
        <v>9</v>
      </c>
      <c r="H1878" s="9"/>
    </row>
    <row r="1879" spans="1:8" x14ac:dyDescent="0.3">
      <c r="A1879" s="1" t="s">
        <v>5149</v>
      </c>
      <c r="B1879" s="13" t="s">
        <v>6169</v>
      </c>
      <c r="C1879" s="12"/>
      <c r="D1879" s="11"/>
      <c r="E1879" s="11"/>
      <c r="F1879" s="11"/>
      <c r="G1879" s="9">
        <v>5</v>
      </c>
      <c r="H1879" s="9"/>
    </row>
    <row r="1880" spans="1:8" x14ac:dyDescent="0.3">
      <c r="A1880" s="1" t="s">
        <v>3145</v>
      </c>
      <c r="B1880" s="13" t="s">
        <v>998</v>
      </c>
      <c r="C1880" s="12" t="s">
        <v>6799</v>
      </c>
      <c r="D1880" s="11">
        <v>43.34</v>
      </c>
      <c r="E1880" s="11">
        <v>8.68</v>
      </c>
      <c r="F1880" s="11">
        <v>52.02</v>
      </c>
      <c r="G1880" s="9">
        <v>9</v>
      </c>
      <c r="H1880" s="9"/>
    </row>
    <row r="1881" spans="1:8" x14ac:dyDescent="0.3">
      <c r="A1881" s="1" t="s">
        <v>3146</v>
      </c>
      <c r="B1881" s="13" t="s">
        <v>997</v>
      </c>
      <c r="C1881" s="12" t="s">
        <v>6799</v>
      </c>
      <c r="D1881" s="11">
        <v>94.21</v>
      </c>
      <c r="E1881" s="11">
        <v>8.68</v>
      </c>
      <c r="F1881" s="11">
        <v>102.89</v>
      </c>
      <c r="G1881" s="9">
        <v>9</v>
      </c>
      <c r="H1881" s="9"/>
    </row>
    <row r="1882" spans="1:8" x14ac:dyDescent="0.3">
      <c r="A1882" s="1" t="s">
        <v>3147</v>
      </c>
      <c r="B1882" s="13" t="s">
        <v>996</v>
      </c>
      <c r="C1882" s="12" t="s">
        <v>6799</v>
      </c>
      <c r="D1882" s="11">
        <v>74.040000000000006</v>
      </c>
      <c r="E1882" s="11">
        <v>32.53</v>
      </c>
      <c r="F1882" s="11">
        <v>106.57</v>
      </c>
      <c r="G1882" s="9">
        <v>9</v>
      </c>
      <c r="H1882" s="9"/>
    </row>
    <row r="1883" spans="1:8" x14ac:dyDescent="0.3">
      <c r="A1883" s="1" t="s">
        <v>3148</v>
      </c>
      <c r="B1883" s="13" t="s">
        <v>995</v>
      </c>
      <c r="C1883" s="12" t="s">
        <v>6799</v>
      </c>
      <c r="D1883" s="11">
        <v>124.99</v>
      </c>
      <c r="E1883" s="11">
        <v>8.68</v>
      </c>
      <c r="F1883" s="11">
        <v>133.66999999999999</v>
      </c>
      <c r="G1883" s="9">
        <v>9</v>
      </c>
      <c r="H1883" s="9"/>
    </row>
    <row r="1884" spans="1:8" x14ac:dyDescent="0.3">
      <c r="A1884" s="1" t="s">
        <v>3149</v>
      </c>
      <c r="B1884" s="13" t="s">
        <v>994</v>
      </c>
      <c r="C1884" s="12" t="s">
        <v>6799</v>
      </c>
      <c r="D1884" s="11">
        <v>171.24</v>
      </c>
      <c r="E1884" s="11">
        <v>8.68</v>
      </c>
      <c r="F1884" s="11">
        <v>179.92</v>
      </c>
      <c r="G1884" s="9">
        <v>9</v>
      </c>
      <c r="H1884" s="9"/>
    </row>
    <row r="1885" spans="1:8" x14ac:dyDescent="0.3">
      <c r="A1885" s="1" t="s">
        <v>5150</v>
      </c>
      <c r="B1885" s="13" t="s">
        <v>6170</v>
      </c>
      <c r="C1885" s="12"/>
      <c r="D1885" s="11"/>
      <c r="E1885" s="11"/>
      <c r="F1885" s="11"/>
      <c r="G1885" s="9">
        <v>5</v>
      </c>
      <c r="H1885" s="9"/>
    </row>
    <row r="1886" spans="1:8" ht="28.8" x14ac:dyDescent="0.3">
      <c r="A1886" s="1" t="s">
        <v>3150</v>
      </c>
      <c r="B1886" s="13" t="s">
        <v>993</v>
      </c>
      <c r="C1886" s="12" t="s">
        <v>6807</v>
      </c>
      <c r="D1886" s="11">
        <v>496.52</v>
      </c>
      <c r="E1886" s="11">
        <v>21.69</v>
      </c>
      <c r="F1886" s="11">
        <v>518.21</v>
      </c>
      <c r="G1886" s="9">
        <v>9</v>
      </c>
      <c r="H1886" s="9"/>
    </row>
    <row r="1887" spans="1:8" ht="28.8" x14ac:dyDescent="0.3">
      <c r="A1887" s="1" t="s">
        <v>3151</v>
      </c>
      <c r="B1887" s="13" t="s">
        <v>992</v>
      </c>
      <c r="C1887" s="12" t="s">
        <v>6807</v>
      </c>
      <c r="D1887" s="11">
        <v>448.96</v>
      </c>
      <c r="E1887" s="11">
        <v>21.69</v>
      </c>
      <c r="F1887" s="11">
        <v>470.65</v>
      </c>
      <c r="G1887" s="9">
        <v>9</v>
      </c>
      <c r="H1887" s="9"/>
    </row>
    <row r="1888" spans="1:8" x14ac:dyDescent="0.3">
      <c r="A1888" s="1" t="s">
        <v>5151</v>
      </c>
      <c r="B1888" s="13" t="s">
        <v>6904</v>
      </c>
      <c r="C1888" s="12"/>
      <c r="D1888" s="11"/>
      <c r="E1888" s="11"/>
      <c r="F1888" s="11"/>
      <c r="G1888" s="9">
        <v>5</v>
      </c>
      <c r="H1888" s="9"/>
    </row>
    <row r="1889" spans="1:8" ht="28.8" x14ac:dyDescent="0.3">
      <c r="A1889" s="1" t="s">
        <v>3152</v>
      </c>
      <c r="B1889" s="13" t="s">
        <v>5152</v>
      </c>
      <c r="C1889" s="12" t="s">
        <v>6799</v>
      </c>
      <c r="D1889" s="11">
        <v>181.55</v>
      </c>
      <c r="E1889" s="11">
        <v>20.34</v>
      </c>
      <c r="F1889" s="11">
        <v>201.89</v>
      </c>
      <c r="G1889" s="9">
        <v>9</v>
      </c>
      <c r="H1889" s="9"/>
    </row>
    <row r="1890" spans="1:8" ht="28.8" x14ac:dyDescent="0.3">
      <c r="A1890" s="1" t="s">
        <v>3153</v>
      </c>
      <c r="B1890" s="13" t="s">
        <v>5153</v>
      </c>
      <c r="C1890" s="12" t="s">
        <v>6799</v>
      </c>
      <c r="D1890" s="11">
        <v>177.57</v>
      </c>
      <c r="E1890" s="11">
        <v>20.34</v>
      </c>
      <c r="F1890" s="11">
        <v>197.91</v>
      </c>
      <c r="G1890" s="9">
        <v>9</v>
      </c>
      <c r="H1890" s="9"/>
    </row>
    <row r="1891" spans="1:8" ht="28.8" x14ac:dyDescent="0.3">
      <c r="A1891" s="1" t="s">
        <v>3154</v>
      </c>
      <c r="B1891" s="13" t="s">
        <v>5154</v>
      </c>
      <c r="C1891" s="12" t="s">
        <v>6799</v>
      </c>
      <c r="D1891" s="11">
        <v>182.53</v>
      </c>
      <c r="E1891" s="11">
        <v>20.34</v>
      </c>
      <c r="F1891" s="11">
        <v>202.87</v>
      </c>
      <c r="G1891" s="9">
        <v>9</v>
      </c>
      <c r="H1891" s="9"/>
    </row>
    <row r="1892" spans="1:8" ht="28.8" x14ac:dyDescent="0.3">
      <c r="A1892" s="1" t="s">
        <v>3155</v>
      </c>
      <c r="B1892" s="13" t="s">
        <v>5155</v>
      </c>
      <c r="C1892" s="12" t="s">
        <v>6799</v>
      </c>
      <c r="D1892" s="11">
        <v>204.12</v>
      </c>
      <c r="E1892" s="11">
        <v>20.34</v>
      </c>
      <c r="F1892" s="11">
        <v>224.46</v>
      </c>
      <c r="G1892" s="9">
        <v>9</v>
      </c>
      <c r="H1892" s="9"/>
    </row>
    <row r="1893" spans="1:8" x14ac:dyDescent="0.3">
      <c r="A1893" s="1" t="s">
        <v>5156</v>
      </c>
      <c r="B1893" s="13" t="s">
        <v>6171</v>
      </c>
      <c r="C1893" s="12"/>
      <c r="D1893" s="11"/>
      <c r="E1893" s="11"/>
      <c r="F1893" s="11"/>
      <c r="G1893" s="9">
        <v>5</v>
      </c>
      <c r="H1893" s="9"/>
    </row>
    <row r="1894" spans="1:8" ht="28.8" x14ac:dyDescent="0.3">
      <c r="A1894" s="1" t="s">
        <v>3156</v>
      </c>
      <c r="B1894" s="13" t="s">
        <v>3157</v>
      </c>
      <c r="C1894" s="12" t="s">
        <v>6799</v>
      </c>
      <c r="D1894" s="11">
        <v>189697.41</v>
      </c>
      <c r="E1894" s="11">
        <v>1672.44</v>
      </c>
      <c r="F1894" s="11">
        <v>191369.85</v>
      </c>
      <c r="G1894" s="9">
        <v>9</v>
      </c>
      <c r="H1894" s="9"/>
    </row>
    <row r="1895" spans="1:8" ht="28.8" x14ac:dyDescent="0.3">
      <c r="A1895" s="1" t="s">
        <v>3158</v>
      </c>
      <c r="B1895" s="13" t="s">
        <v>3159</v>
      </c>
      <c r="C1895" s="12" t="s">
        <v>6799</v>
      </c>
      <c r="D1895" s="11">
        <v>254516.17</v>
      </c>
      <c r="E1895" s="11">
        <v>1672.44</v>
      </c>
      <c r="F1895" s="11">
        <v>256188.61</v>
      </c>
      <c r="G1895" s="9">
        <v>9</v>
      </c>
      <c r="H1895" s="9"/>
    </row>
    <row r="1896" spans="1:8" ht="28.8" x14ac:dyDescent="0.3">
      <c r="A1896" s="1" t="s">
        <v>3160</v>
      </c>
      <c r="B1896" s="13" t="s">
        <v>3161</v>
      </c>
      <c r="C1896" s="12" t="s">
        <v>6799</v>
      </c>
      <c r="D1896" s="11">
        <v>85749.68</v>
      </c>
      <c r="E1896" s="11">
        <v>1672.44</v>
      </c>
      <c r="F1896" s="11">
        <v>87422.12</v>
      </c>
      <c r="G1896" s="9">
        <v>9</v>
      </c>
      <c r="H1896" s="9"/>
    </row>
    <row r="1897" spans="1:8" ht="28.8" x14ac:dyDescent="0.3">
      <c r="A1897" s="1" t="s">
        <v>3162</v>
      </c>
      <c r="B1897" s="13" t="s">
        <v>3163</v>
      </c>
      <c r="C1897" s="12" t="s">
        <v>6799</v>
      </c>
      <c r="D1897" s="11">
        <v>121592.94</v>
      </c>
      <c r="E1897" s="11">
        <v>1672.44</v>
      </c>
      <c r="F1897" s="11">
        <v>123265.38</v>
      </c>
      <c r="G1897" s="9">
        <v>9</v>
      </c>
      <c r="H1897" s="9"/>
    </row>
    <row r="1898" spans="1:8" ht="28.8" x14ac:dyDescent="0.3">
      <c r="A1898" s="1" t="s">
        <v>3164</v>
      </c>
      <c r="B1898" s="13" t="s">
        <v>3165</v>
      </c>
      <c r="C1898" s="12" t="s">
        <v>6799</v>
      </c>
      <c r="D1898" s="11">
        <v>81702.48</v>
      </c>
      <c r="E1898" s="11">
        <v>892.75</v>
      </c>
      <c r="F1898" s="11">
        <v>82595.23</v>
      </c>
      <c r="G1898" s="9">
        <v>9</v>
      </c>
      <c r="H1898" s="9"/>
    </row>
    <row r="1899" spans="1:8" ht="28.8" x14ac:dyDescent="0.3">
      <c r="A1899" s="1" t="s">
        <v>3166</v>
      </c>
      <c r="B1899" s="13" t="s">
        <v>3167</v>
      </c>
      <c r="C1899" s="12" t="s">
        <v>6799</v>
      </c>
      <c r="D1899" s="11">
        <v>134984.22</v>
      </c>
      <c r="E1899" s="11">
        <v>1672.44</v>
      </c>
      <c r="F1899" s="11">
        <v>136656.66</v>
      </c>
      <c r="G1899" s="9">
        <v>9</v>
      </c>
      <c r="H1899" s="9"/>
    </row>
    <row r="1900" spans="1:8" ht="28.8" x14ac:dyDescent="0.3">
      <c r="A1900" s="1" t="s">
        <v>3168</v>
      </c>
      <c r="B1900" s="13" t="s">
        <v>3169</v>
      </c>
      <c r="C1900" s="12" t="s">
        <v>6799</v>
      </c>
      <c r="D1900" s="11">
        <v>400366.66</v>
      </c>
      <c r="E1900" s="11">
        <v>1850.99</v>
      </c>
      <c r="F1900" s="11">
        <v>402217.65</v>
      </c>
      <c r="G1900" s="9">
        <v>9</v>
      </c>
      <c r="H1900" s="9"/>
    </row>
    <row r="1901" spans="1:8" ht="28.8" x14ac:dyDescent="0.3">
      <c r="A1901" s="1" t="s">
        <v>3170</v>
      </c>
      <c r="B1901" s="13" t="s">
        <v>5157</v>
      </c>
      <c r="C1901" s="12" t="s">
        <v>6799</v>
      </c>
      <c r="D1901" s="11">
        <v>146653.09</v>
      </c>
      <c r="E1901" s="11">
        <v>1672.44</v>
      </c>
      <c r="F1901" s="11">
        <v>148325.53</v>
      </c>
      <c r="G1901" s="9">
        <v>9</v>
      </c>
      <c r="H1901" s="9"/>
    </row>
    <row r="1902" spans="1:8" ht="28.8" x14ac:dyDescent="0.3">
      <c r="A1902" s="1" t="s">
        <v>3171</v>
      </c>
      <c r="B1902" s="13" t="s">
        <v>3172</v>
      </c>
      <c r="C1902" s="12" t="s">
        <v>6799</v>
      </c>
      <c r="D1902" s="11">
        <v>369584.81</v>
      </c>
      <c r="E1902" s="11">
        <v>1834.24</v>
      </c>
      <c r="F1902" s="11">
        <v>371419.05</v>
      </c>
      <c r="G1902" s="9">
        <v>9</v>
      </c>
      <c r="H1902" s="9"/>
    </row>
    <row r="1903" spans="1:8" ht="28.8" x14ac:dyDescent="0.3">
      <c r="A1903" s="1" t="s">
        <v>3173</v>
      </c>
      <c r="B1903" s="13" t="s">
        <v>3174</v>
      </c>
      <c r="C1903" s="12" t="s">
        <v>6799</v>
      </c>
      <c r="D1903" s="11">
        <v>345452.06</v>
      </c>
      <c r="E1903" s="11">
        <v>1850.99</v>
      </c>
      <c r="F1903" s="11">
        <v>347303.05</v>
      </c>
      <c r="G1903" s="9">
        <v>9</v>
      </c>
      <c r="H1903" s="9"/>
    </row>
    <row r="1904" spans="1:8" x14ac:dyDescent="0.3">
      <c r="A1904" s="1" t="s">
        <v>5158</v>
      </c>
      <c r="B1904" s="13" t="s">
        <v>6172</v>
      </c>
      <c r="C1904" s="12"/>
      <c r="D1904" s="11"/>
      <c r="E1904" s="11"/>
      <c r="F1904" s="11"/>
      <c r="G1904" s="9">
        <v>5</v>
      </c>
      <c r="H1904" s="9"/>
    </row>
    <row r="1905" spans="1:8" ht="28.8" x14ac:dyDescent="0.3">
      <c r="A1905" s="1" t="s">
        <v>3175</v>
      </c>
      <c r="B1905" s="13" t="s">
        <v>991</v>
      </c>
      <c r="C1905" s="12" t="s">
        <v>6799</v>
      </c>
      <c r="D1905" s="11">
        <v>36279.53</v>
      </c>
      <c r="E1905" s="11">
        <v>892.75</v>
      </c>
      <c r="F1905" s="11">
        <v>37172.28</v>
      </c>
      <c r="G1905" s="9">
        <v>9</v>
      </c>
      <c r="H1905" s="9"/>
    </row>
    <row r="1906" spans="1:8" ht="28.8" x14ac:dyDescent="0.3">
      <c r="A1906" s="1" t="s">
        <v>3176</v>
      </c>
      <c r="B1906" s="13" t="s">
        <v>990</v>
      </c>
      <c r="C1906" s="12" t="s">
        <v>6799</v>
      </c>
      <c r="D1906" s="11">
        <v>27217.91</v>
      </c>
      <c r="E1906" s="11">
        <v>892.75</v>
      </c>
      <c r="F1906" s="11">
        <v>28110.66</v>
      </c>
      <c r="G1906" s="9">
        <v>9</v>
      </c>
      <c r="H1906" s="9"/>
    </row>
    <row r="1907" spans="1:8" ht="28.8" x14ac:dyDescent="0.3">
      <c r="A1907" s="1" t="s">
        <v>3177</v>
      </c>
      <c r="B1907" s="13" t="s">
        <v>989</v>
      </c>
      <c r="C1907" s="12" t="s">
        <v>6799</v>
      </c>
      <c r="D1907" s="11">
        <v>75856.3</v>
      </c>
      <c r="E1907" s="11">
        <v>1428.4</v>
      </c>
      <c r="F1907" s="11">
        <v>77284.7</v>
      </c>
      <c r="G1907" s="9">
        <v>9</v>
      </c>
      <c r="H1907" s="9"/>
    </row>
    <row r="1908" spans="1:8" ht="28.8" x14ac:dyDescent="0.3">
      <c r="A1908" s="1" t="s">
        <v>3178</v>
      </c>
      <c r="B1908" s="13" t="s">
        <v>988</v>
      </c>
      <c r="C1908" s="12" t="s">
        <v>6799</v>
      </c>
      <c r="D1908" s="11">
        <v>126090.32</v>
      </c>
      <c r="E1908" s="11">
        <v>1428.4</v>
      </c>
      <c r="F1908" s="11">
        <v>127518.72</v>
      </c>
      <c r="G1908" s="9">
        <v>9</v>
      </c>
      <c r="H1908" s="9"/>
    </row>
    <row r="1909" spans="1:8" ht="28.8" x14ac:dyDescent="0.3">
      <c r="A1909" s="1" t="s">
        <v>3179</v>
      </c>
      <c r="B1909" s="13" t="s">
        <v>987</v>
      </c>
      <c r="C1909" s="12" t="s">
        <v>6799</v>
      </c>
      <c r="D1909" s="11">
        <v>6384.43</v>
      </c>
      <c r="E1909" s="11">
        <v>357.1</v>
      </c>
      <c r="F1909" s="11">
        <v>6741.53</v>
      </c>
      <c r="G1909" s="9">
        <v>9</v>
      </c>
      <c r="H1909" s="9"/>
    </row>
    <row r="1910" spans="1:8" ht="28.8" x14ac:dyDescent="0.3">
      <c r="A1910" s="1" t="s">
        <v>3180</v>
      </c>
      <c r="B1910" s="13" t="s">
        <v>986</v>
      </c>
      <c r="C1910" s="12" t="s">
        <v>6799</v>
      </c>
      <c r="D1910" s="11">
        <v>7531.65</v>
      </c>
      <c r="E1910" s="11">
        <v>357.1</v>
      </c>
      <c r="F1910" s="11">
        <v>7888.75</v>
      </c>
      <c r="G1910" s="9">
        <v>9</v>
      </c>
      <c r="H1910" s="9"/>
    </row>
    <row r="1911" spans="1:8" x14ac:dyDescent="0.3">
      <c r="A1911" s="1" t="s">
        <v>3181</v>
      </c>
      <c r="B1911" s="13" t="s">
        <v>985</v>
      </c>
      <c r="C1911" s="12" t="s">
        <v>6799</v>
      </c>
      <c r="D1911" s="11">
        <v>23246.15</v>
      </c>
      <c r="E1911" s="11">
        <v>892.75</v>
      </c>
      <c r="F1911" s="11">
        <v>24138.9</v>
      </c>
      <c r="G1911" s="9">
        <v>9</v>
      </c>
      <c r="H1911" s="9"/>
    </row>
    <row r="1912" spans="1:8" ht="28.8" x14ac:dyDescent="0.3">
      <c r="A1912" s="1" t="s">
        <v>3182</v>
      </c>
      <c r="B1912" s="13" t="s">
        <v>984</v>
      </c>
      <c r="C1912" s="12" t="s">
        <v>6799</v>
      </c>
      <c r="D1912" s="11">
        <v>45859.199999999997</v>
      </c>
      <c r="E1912" s="11">
        <v>892.75</v>
      </c>
      <c r="F1912" s="11">
        <v>46751.95</v>
      </c>
      <c r="G1912" s="9">
        <v>9</v>
      </c>
      <c r="H1912" s="9"/>
    </row>
    <row r="1913" spans="1:8" ht="28.8" x14ac:dyDescent="0.3">
      <c r="A1913" s="1" t="s">
        <v>3183</v>
      </c>
      <c r="B1913" s="13" t="s">
        <v>983</v>
      </c>
      <c r="C1913" s="12" t="s">
        <v>6799</v>
      </c>
      <c r="D1913" s="11">
        <v>20323.52</v>
      </c>
      <c r="E1913" s="11">
        <v>892.75</v>
      </c>
      <c r="F1913" s="11">
        <v>21216.27</v>
      </c>
      <c r="G1913" s="9">
        <v>9</v>
      </c>
      <c r="H1913" s="9"/>
    </row>
    <row r="1914" spans="1:8" ht="28.8" x14ac:dyDescent="0.3">
      <c r="A1914" s="1" t="s">
        <v>3184</v>
      </c>
      <c r="B1914" s="13" t="s">
        <v>982</v>
      </c>
      <c r="C1914" s="12" t="s">
        <v>6799</v>
      </c>
      <c r="D1914" s="11">
        <v>94819.58</v>
      </c>
      <c r="E1914" s="11">
        <v>1428.4</v>
      </c>
      <c r="F1914" s="11">
        <v>96247.98</v>
      </c>
      <c r="G1914" s="9">
        <v>9</v>
      </c>
      <c r="H1914" s="9"/>
    </row>
    <row r="1915" spans="1:8" ht="28.8" x14ac:dyDescent="0.3">
      <c r="A1915" s="1" t="s">
        <v>3185</v>
      </c>
      <c r="B1915" s="13" t="s">
        <v>981</v>
      </c>
      <c r="C1915" s="12" t="s">
        <v>6799</v>
      </c>
      <c r="D1915" s="11">
        <v>17924.86</v>
      </c>
      <c r="E1915" s="11">
        <v>357.1</v>
      </c>
      <c r="F1915" s="11">
        <v>18281.96</v>
      </c>
      <c r="G1915" s="9">
        <v>9</v>
      </c>
      <c r="H1915" s="9"/>
    </row>
    <row r="1916" spans="1:8" ht="28.8" x14ac:dyDescent="0.3">
      <c r="A1916" s="1" t="s">
        <v>3186</v>
      </c>
      <c r="B1916" s="13" t="s">
        <v>980</v>
      </c>
      <c r="C1916" s="12" t="s">
        <v>6799</v>
      </c>
      <c r="D1916" s="11">
        <v>72276.639999999999</v>
      </c>
      <c r="E1916" s="11">
        <v>1428.4</v>
      </c>
      <c r="F1916" s="11">
        <v>73705.039999999994</v>
      </c>
      <c r="G1916" s="9">
        <v>9</v>
      </c>
      <c r="H1916" s="9"/>
    </row>
    <row r="1917" spans="1:8" ht="28.8" x14ac:dyDescent="0.3">
      <c r="A1917" s="1" t="s">
        <v>3187</v>
      </c>
      <c r="B1917" s="13" t="s">
        <v>979</v>
      </c>
      <c r="C1917" s="12" t="s">
        <v>6799</v>
      </c>
      <c r="D1917" s="11">
        <v>95200.08</v>
      </c>
      <c r="E1917" s="11">
        <v>1428.4</v>
      </c>
      <c r="F1917" s="11">
        <v>96628.479999999996</v>
      </c>
      <c r="G1917" s="9">
        <v>9</v>
      </c>
      <c r="H1917" s="9"/>
    </row>
    <row r="1918" spans="1:8" ht="28.8" x14ac:dyDescent="0.3">
      <c r="A1918" s="1" t="s">
        <v>3188</v>
      </c>
      <c r="B1918" s="13" t="s">
        <v>978</v>
      </c>
      <c r="C1918" s="12" t="s">
        <v>6799</v>
      </c>
      <c r="D1918" s="11">
        <v>126504</v>
      </c>
      <c r="E1918" s="11">
        <v>1428.4</v>
      </c>
      <c r="F1918" s="11">
        <v>127932.4</v>
      </c>
      <c r="G1918" s="9">
        <v>9</v>
      </c>
      <c r="H1918" s="9"/>
    </row>
    <row r="1919" spans="1:8" ht="28.8" x14ac:dyDescent="0.3">
      <c r="A1919" s="1" t="s">
        <v>3189</v>
      </c>
      <c r="B1919" s="13" t="s">
        <v>977</v>
      </c>
      <c r="C1919" s="12" t="s">
        <v>6799</v>
      </c>
      <c r="D1919" s="11">
        <v>70941.56</v>
      </c>
      <c r="E1919" s="11">
        <v>892.75</v>
      </c>
      <c r="F1919" s="11">
        <v>71834.31</v>
      </c>
      <c r="G1919" s="9">
        <v>9</v>
      </c>
      <c r="H1919" s="9"/>
    </row>
    <row r="1920" spans="1:8" x14ac:dyDescent="0.3">
      <c r="A1920" s="1" t="s">
        <v>3190</v>
      </c>
      <c r="B1920" s="13" t="s">
        <v>976</v>
      </c>
      <c r="C1920" s="12" t="s">
        <v>6799</v>
      </c>
      <c r="D1920" s="11">
        <v>32151.5</v>
      </c>
      <c r="E1920" s="11">
        <v>892.75</v>
      </c>
      <c r="F1920" s="11">
        <v>33044.25</v>
      </c>
      <c r="G1920" s="9">
        <v>9</v>
      </c>
      <c r="H1920" s="9"/>
    </row>
    <row r="1921" spans="1:8" ht="28.8" x14ac:dyDescent="0.3">
      <c r="A1921" s="1" t="s">
        <v>3191</v>
      </c>
      <c r="B1921" s="13" t="s">
        <v>975</v>
      </c>
      <c r="C1921" s="12" t="s">
        <v>6799</v>
      </c>
      <c r="D1921" s="11">
        <v>149135.18</v>
      </c>
      <c r="E1921" s="11">
        <v>1428.4</v>
      </c>
      <c r="F1921" s="11">
        <v>150563.57999999999</v>
      </c>
      <c r="G1921" s="9">
        <v>9</v>
      </c>
      <c r="H1921" s="9"/>
    </row>
    <row r="1922" spans="1:8" ht="28.8" x14ac:dyDescent="0.3">
      <c r="A1922" s="1" t="s">
        <v>3192</v>
      </c>
      <c r="B1922" s="13" t="s">
        <v>974</v>
      </c>
      <c r="C1922" s="12" t="s">
        <v>6799</v>
      </c>
      <c r="D1922" s="11">
        <v>41271.97</v>
      </c>
      <c r="E1922" s="11">
        <v>892.75</v>
      </c>
      <c r="F1922" s="11">
        <v>42164.72</v>
      </c>
      <c r="G1922" s="9">
        <v>9</v>
      </c>
      <c r="H1922" s="9"/>
    </row>
    <row r="1923" spans="1:8" ht="28.8" x14ac:dyDescent="0.3">
      <c r="A1923" s="1" t="s">
        <v>3193</v>
      </c>
      <c r="B1923" s="13" t="s">
        <v>973</v>
      </c>
      <c r="C1923" s="12" t="s">
        <v>6799</v>
      </c>
      <c r="D1923" s="11">
        <v>46559.360000000001</v>
      </c>
      <c r="E1923" s="11">
        <v>892.75</v>
      </c>
      <c r="F1923" s="11">
        <v>47452.11</v>
      </c>
      <c r="G1923" s="9">
        <v>9</v>
      </c>
      <c r="H1923" s="9"/>
    </row>
    <row r="1924" spans="1:8" x14ac:dyDescent="0.3">
      <c r="A1924" s="1" t="s">
        <v>5159</v>
      </c>
      <c r="B1924" s="13" t="s">
        <v>6905</v>
      </c>
      <c r="C1924" s="12"/>
      <c r="D1924" s="11"/>
      <c r="E1924" s="11"/>
      <c r="F1924" s="11"/>
      <c r="G1924" s="9">
        <v>5</v>
      </c>
      <c r="H1924" s="9"/>
    </row>
    <row r="1925" spans="1:8" x14ac:dyDescent="0.3">
      <c r="A1925" s="1" t="s">
        <v>3194</v>
      </c>
      <c r="B1925" s="13" t="s">
        <v>972</v>
      </c>
      <c r="C1925" s="12" t="s">
        <v>6804</v>
      </c>
      <c r="D1925" s="11">
        <v>67.94</v>
      </c>
      <c r="E1925" s="11">
        <v>17.350000000000001</v>
      </c>
      <c r="F1925" s="11">
        <v>85.29</v>
      </c>
      <c r="G1925" s="9">
        <v>9</v>
      </c>
      <c r="H1925" s="9"/>
    </row>
    <row r="1926" spans="1:8" x14ac:dyDescent="0.3">
      <c r="A1926" s="1" t="s">
        <v>3195</v>
      </c>
      <c r="B1926" s="13" t="s">
        <v>971</v>
      </c>
      <c r="C1926" s="12" t="s">
        <v>6799</v>
      </c>
      <c r="D1926" s="11">
        <v>47.83</v>
      </c>
      <c r="E1926" s="11">
        <v>8.68</v>
      </c>
      <c r="F1926" s="11">
        <v>56.51</v>
      </c>
      <c r="G1926" s="9">
        <v>9</v>
      </c>
      <c r="H1926" s="9"/>
    </row>
    <row r="1927" spans="1:8" x14ac:dyDescent="0.3">
      <c r="A1927" s="1" t="s">
        <v>3196</v>
      </c>
      <c r="B1927" s="13" t="s">
        <v>970</v>
      </c>
      <c r="C1927" s="12" t="s">
        <v>6799</v>
      </c>
      <c r="D1927" s="11">
        <v>1479.37</v>
      </c>
      <c r="E1927" s="11">
        <v>56.53</v>
      </c>
      <c r="F1927" s="11">
        <v>1535.9</v>
      </c>
      <c r="G1927" s="9">
        <v>9</v>
      </c>
      <c r="H1927" s="9"/>
    </row>
    <row r="1928" spans="1:8" x14ac:dyDescent="0.3">
      <c r="A1928" s="1" t="s">
        <v>3197</v>
      </c>
      <c r="B1928" s="13" t="s">
        <v>969</v>
      </c>
      <c r="C1928" s="12" t="s">
        <v>6799</v>
      </c>
      <c r="D1928" s="11">
        <v>23.58</v>
      </c>
      <c r="E1928" s="11">
        <v>8.68</v>
      </c>
      <c r="F1928" s="11">
        <v>32.26</v>
      </c>
      <c r="G1928" s="9">
        <v>9</v>
      </c>
      <c r="H1928" s="9"/>
    </row>
    <row r="1929" spans="1:8" x14ac:dyDescent="0.3">
      <c r="A1929" s="1" t="s">
        <v>3198</v>
      </c>
      <c r="B1929" s="13" t="s">
        <v>968</v>
      </c>
      <c r="C1929" s="12" t="s">
        <v>6799</v>
      </c>
      <c r="D1929" s="11">
        <v>3.04</v>
      </c>
      <c r="E1929" s="11">
        <v>6.51</v>
      </c>
      <c r="F1929" s="11">
        <v>9.5500000000000007</v>
      </c>
      <c r="G1929" s="9">
        <v>9</v>
      </c>
      <c r="H1929" s="9"/>
    </row>
    <row r="1930" spans="1:8" x14ac:dyDescent="0.3">
      <c r="A1930" s="1" t="s">
        <v>3199</v>
      </c>
      <c r="B1930" s="13" t="s">
        <v>967</v>
      </c>
      <c r="C1930" s="12" t="s">
        <v>6799</v>
      </c>
      <c r="D1930" s="11">
        <v>18.829999999999998</v>
      </c>
      <c r="E1930" s="11">
        <v>8.68</v>
      </c>
      <c r="F1930" s="11">
        <v>27.51</v>
      </c>
      <c r="G1930" s="9">
        <v>9</v>
      </c>
      <c r="H1930" s="9"/>
    </row>
    <row r="1931" spans="1:8" ht="28.8" x14ac:dyDescent="0.3">
      <c r="A1931" s="1" t="s">
        <v>3200</v>
      </c>
      <c r="B1931" s="13" t="s">
        <v>966</v>
      </c>
      <c r="C1931" s="12" t="s">
        <v>6799</v>
      </c>
      <c r="D1931" s="11">
        <v>694.09</v>
      </c>
      <c r="E1931" s="11">
        <v>0.88</v>
      </c>
      <c r="F1931" s="11">
        <v>694.97</v>
      </c>
      <c r="G1931" s="9">
        <v>9</v>
      </c>
      <c r="H1931" s="9"/>
    </row>
    <row r="1932" spans="1:8" x14ac:dyDescent="0.3">
      <c r="A1932" s="1" t="s">
        <v>3201</v>
      </c>
      <c r="B1932" s="13" t="s">
        <v>965</v>
      </c>
      <c r="C1932" s="12" t="s">
        <v>6799</v>
      </c>
      <c r="D1932" s="11">
        <v>470.47</v>
      </c>
      <c r="E1932" s="11">
        <v>21.69</v>
      </c>
      <c r="F1932" s="11">
        <v>492.16</v>
      </c>
      <c r="G1932" s="9">
        <v>9</v>
      </c>
      <c r="H1932" s="9"/>
    </row>
    <row r="1933" spans="1:8" x14ac:dyDescent="0.3">
      <c r="A1933" s="1" t="s">
        <v>3202</v>
      </c>
      <c r="B1933" s="13" t="s">
        <v>964</v>
      </c>
      <c r="C1933" s="12" t="s">
        <v>6799</v>
      </c>
      <c r="D1933" s="11">
        <v>270.07</v>
      </c>
      <c r="E1933" s="11">
        <v>21.69</v>
      </c>
      <c r="F1933" s="11">
        <v>291.76</v>
      </c>
      <c r="G1933" s="9">
        <v>9</v>
      </c>
      <c r="H1933" s="9"/>
    </row>
    <row r="1934" spans="1:8" x14ac:dyDescent="0.3">
      <c r="A1934" s="1" t="s">
        <v>3203</v>
      </c>
      <c r="B1934" s="13" t="s">
        <v>963</v>
      </c>
      <c r="C1934" s="12" t="s">
        <v>6799</v>
      </c>
      <c r="D1934" s="11">
        <v>255.56</v>
      </c>
      <c r="E1934" s="11">
        <v>122.02</v>
      </c>
      <c r="F1934" s="11">
        <v>377.58</v>
      </c>
      <c r="G1934" s="9">
        <v>9</v>
      </c>
      <c r="H1934" s="9"/>
    </row>
    <row r="1935" spans="1:8" x14ac:dyDescent="0.3">
      <c r="A1935" s="1" t="s">
        <v>3204</v>
      </c>
      <c r="B1935" s="13" t="s">
        <v>962</v>
      </c>
      <c r="C1935" s="12" t="s">
        <v>6906</v>
      </c>
      <c r="D1935" s="11">
        <v>601.09</v>
      </c>
      <c r="E1935" s="11">
        <v>0.88</v>
      </c>
      <c r="F1935" s="11">
        <v>601.97</v>
      </c>
      <c r="G1935" s="9">
        <v>9</v>
      </c>
      <c r="H1935" s="9"/>
    </row>
    <row r="1936" spans="1:8" x14ac:dyDescent="0.3">
      <c r="A1936" s="1" t="s">
        <v>3205</v>
      </c>
      <c r="B1936" s="13" t="s">
        <v>961</v>
      </c>
      <c r="C1936" s="12" t="s">
        <v>6799</v>
      </c>
      <c r="D1936" s="11">
        <v>23.37</v>
      </c>
      <c r="E1936" s="11">
        <v>43.37</v>
      </c>
      <c r="F1936" s="11">
        <v>66.739999999999995</v>
      </c>
      <c r="G1936" s="9">
        <v>9</v>
      </c>
      <c r="H1936" s="9"/>
    </row>
    <row r="1937" spans="1:8" x14ac:dyDescent="0.3">
      <c r="A1937" s="1" t="s">
        <v>3206</v>
      </c>
      <c r="B1937" s="13" t="s">
        <v>960</v>
      </c>
      <c r="C1937" s="12" t="s">
        <v>6906</v>
      </c>
      <c r="D1937" s="11">
        <v>445.27</v>
      </c>
      <c r="E1937" s="11">
        <v>0.88</v>
      </c>
      <c r="F1937" s="11">
        <v>446.15</v>
      </c>
      <c r="G1937" s="9">
        <v>9</v>
      </c>
      <c r="H1937" s="9"/>
    </row>
    <row r="1938" spans="1:8" x14ac:dyDescent="0.3">
      <c r="A1938" s="1" t="s">
        <v>3207</v>
      </c>
      <c r="B1938" s="13" t="s">
        <v>959</v>
      </c>
      <c r="C1938" s="12" t="s">
        <v>6799</v>
      </c>
      <c r="D1938" s="11"/>
      <c r="E1938" s="11">
        <v>244.04</v>
      </c>
      <c r="F1938" s="11">
        <v>244.04</v>
      </c>
      <c r="G1938" s="9">
        <v>9</v>
      </c>
      <c r="H1938" s="9"/>
    </row>
    <row r="1939" spans="1:8" x14ac:dyDescent="0.3">
      <c r="A1939" s="1" t="s">
        <v>3208</v>
      </c>
      <c r="B1939" s="13" t="s">
        <v>958</v>
      </c>
      <c r="C1939" s="12" t="s">
        <v>23</v>
      </c>
      <c r="D1939" s="11">
        <v>23.09</v>
      </c>
      <c r="E1939" s="11">
        <v>0.71</v>
      </c>
      <c r="F1939" s="11">
        <v>23.8</v>
      </c>
      <c r="G1939" s="9">
        <v>9</v>
      </c>
      <c r="H1939" s="9"/>
    </row>
    <row r="1940" spans="1:8" x14ac:dyDescent="0.3">
      <c r="A1940" s="1" t="s">
        <v>3209</v>
      </c>
      <c r="B1940" s="13" t="s">
        <v>957</v>
      </c>
      <c r="C1940" s="12" t="s">
        <v>23</v>
      </c>
      <c r="D1940" s="11">
        <v>23.09</v>
      </c>
      <c r="E1940" s="11">
        <v>1.06</v>
      </c>
      <c r="F1940" s="11">
        <v>24.15</v>
      </c>
      <c r="G1940" s="9">
        <v>9</v>
      </c>
      <c r="H1940" s="9"/>
    </row>
    <row r="1941" spans="1:8" ht="28.8" x14ac:dyDescent="0.3">
      <c r="A1941" s="1" t="s">
        <v>6720</v>
      </c>
      <c r="B1941" s="13" t="s">
        <v>6721</v>
      </c>
      <c r="C1941" s="12" t="s">
        <v>6801</v>
      </c>
      <c r="D1941" s="11">
        <v>577.5</v>
      </c>
      <c r="E1941" s="11">
        <v>8.82</v>
      </c>
      <c r="F1941" s="11">
        <v>586.32000000000005</v>
      </c>
      <c r="G1941" s="9">
        <v>9</v>
      </c>
      <c r="H1941" s="9"/>
    </row>
    <row r="1942" spans="1:8" ht="28.8" x14ac:dyDescent="0.3">
      <c r="A1942" s="1" t="s">
        <v>6722</v>
      </c>
      <c r="B1942" s="13" t="s">
        <v>6723</v>
      </c>
      <c r="C1942" s="12" t="s">
        <v>6801</v>
      </c>
      <c r="D1942" s="11">
        <v>720</v>
      </c>
      <c r="E1942" s="11">
        <v>8.82</v>
      </c>
      <c r="F1942" s="11">
        <v>728.82</v>
      </c>
      <c r="G1942" s="9">
        <v>9</v>
      </c>
      <c r="H1942" s="9"/>
    </row>
    <row r="1943" spans="1:8" x14ac:dyDescent="0.3">
      <c r="A1943" s="1" t="s">
        <v>3210</v>
      </c>
      <c r="B1943" s="13" t="s">
        <v>956</v>
      </c>
      <c r="C1943" s="12" t="s">
        <v>6906</v>
      </c>
      <c r="D1943" s="11">
        <v>35.700000000000003</v>
      </c>
      <c r="E1943" s="11">
        <v>0.88</v>
      </c>
      <c r="F1943" s="11">
        <v>36.58</v>
      </c>
      <c r="G1943" s="9">
        <v>9</v>
      </c>
      <c r="H1943" s="9"/>
    </row>
    <row r="1944" spans="1:8" x14ac:dyDescent="0.3">
      <c r="A1944" s="1" t="s">
        <v>3211</v>
      </c>
      <c r="B1944" s="13" t="s">
        <v>955</v>
      </c>
      <c r="C1944" s="12" t="s">
        <v>6799</v>
      </c>
      <c r="D1944" s="11">
        <v>18.87</v>
      </c>
      <c r="E1944" s="11">
        <v>61.01</v>
      </c>
      <c r="F1944" s="11">
        <v>79.88</v>
      </c>
      <c r="G1944" s="9">
        <v>9</v>
      </c>
      <c r="H1944" s="9"/>
    </row>
    <row r="1945" spans="1:8" x14ac:dyDescent="0.3">
      <c r="A1945" s="1" t="s">
        <v>3212</v>
      </c>
      <c r="B1945" s="13" t="s">
        <v>954</v>
      </c>
      <c r="C1945" s="12" t="s">
        <v>6799</v>
      </c>
      <c r="D1945" s="11">
        <v>63.49</v>
      </c>
      <c r="E1945" s="11">
        <v>0.88</v>
      </c>
      <c r="F1945" s="11">
        <v>64.37</v>
      </c>
      <c r="G1945" s="9">
        <v>9</v>
      </c>
      <c r="H1945" s="9"/>
    </row>
    <row r="1946" spans="1:8" x14ac:dyDescent="0.3">
      <c r="A1946" s="1" t="s">
        <v>3213</v>
      </c>
      <c r="B1946" s="13" t="s">
        <v>953</v>
      </c>
      <c r="C1946" s="12" t="s">
        <v>6799</v>
      </c>
      <c r="D1946" s="11">
        <v>196.01</v>
      </c>
      <c r="E1946" s="11">
        <v>122.02</v>
      </c>
      <c r="F1946" s="11">
        <v>318.02999999999997</v>
      </c>
      <c r="G1946" s="9">
        <v>9</v>
      </c>
      <c r="H1946" s="9"/>
    </row>
    <row r="1947" spans="1:8" x14ac:dyDescent="0.3">
      <c r="A1947" s="1" t="s">
        <v>3214</v>
      </c>
      <c r="B1947" s="13" t="s">
        <v>952</v>
      </c>
      <c r="C1947" s="12" t="s">
        <v>6799</v>
      </c>
      <c r="D1947" s="11">
        <v>564.4</v>
      </c>
      <c r="E1947" s="11">
        <v>0.88</v>
      </c>
      <c r="F1947" s="11">
        <v>565.28</v>
      </c>
      <c r="G1947" s="9">
        <v>9</v>
      </c>
      <c r="H1947" s="9"/>
    </row>
    <row r="1948" spans="1:8" x14ac:dyDescent="0.3">
      <c r="A1948" s="1" t="s">
        <v>3215</v>
      </c>
      <c r="B1948" s="13" t="s">
        <v>951</v>
      </c>
      <c r="C1948" s="12" t="s">
        <v>6799</v>
      </c>
      <c r="D1948" s="11">
        <v>469.53</v>
      </c>
      <c r="E1948" s="11">
        <v>122.02</v>
      </c>
      <c r="F1948" s="11">
        <v>591.54999999999995</v>
      </c>
      <c r="G1948" s="9">
        <v>9</v>
      </c>
      <c r="H1948" s="9"/>
    </row>
    <row r="1949" spans="1:8" x14ac:dyDescent="0.3">
      <c r="A1949" s="1" t="s">
        <v>3216</v>
      </c>
      <c r="B1949" s="13" t="s">
        <v>1806</v>
      </c>
      <c r="C1949" s="12" t="s">
        <v>6799</v>
      </c>
      <c r="D1949" s="11">
        <v>2715.62</v>
      </c>
      <c r="E1949" s="11">
        <v>43.37</v>
      </c>
      <c r="F1949" s="11">
        <v>2758.99</v>
      </c>
      <c r="G1949" s="9">
        <v>9</v>
      </c>
      <c r="H1949" s="9"/>
    </row>
    <row r="1950" spans="1:8" x14ac:dyDescent="0.3">
      <c r="A1950" s="1" t="s">
        <v>3217</v>
      </c>
      <c r="B1950" s="13" t="s">
        <v>1807</v>
      </c>
      <c r="C1950" s="12" t="s">
        <v>6799</v>
      </c>
      <c r="D1950" s="11">
        <v>4092.57</v>
      </c>
      <c r="E1950" s="11">
        <v>43.37</v>
      </c>
      <c r="F1950" s="11">
        <v>4135.9399999999996</v>
      </c>
      <c r="G1950" s="9">
        <v>9</v>
      </c>
      <c r="H1950" s="9"/>
    </row>
    <row r="1951" spans="1:8" x14ac:dyDescent="0.3">
      <c r="A1951" s="1" t="s">
        <v>3218</v>
      </c>
      <c r="B1951" s="13" t="s">
        <v>1805</v>
      </c>
      <c r="C1951" s="12" t="s">
        <v>6799</v>
      </c>
      <c r="D1951" s="11">
        <v>5306.32</v>
      </c>
      <c r="E1951" s="11">
        <v>43.37</v>
      </c>
      <c r="F1951" s="11">
        <v>5349.69</v>
      </c>
      <c r="G1951" s="9">
        <v>9</v>
      </c>
      <c r="H1951" s="9"/>
    </row>
    <row r="1952" spans="1:8" x14ac:dyDescent="0.3">
      <c r="A1952" s="1" t="s">
        <v>5160</v>
      </c>
      <c r="B1952" s="13" t="s">
        <v>6907</v>
      </c>
      <c r="C1952" s="12"/>
      <c r="D1952" s="11"/>
      <c r="E1952" s="11"/>
      <c r="F1952" s="11"/>
      <c r="G1952" s="9">
        <v>2</v>
      </c>
      <c r="H1952" s="9"/>
    </row>
    <row r="1953" spans="1:8" x14ac:dyDescent="0.3">
      <c r="A1953" s="1" t="s">
        <v>5161</v>
      </c>
      <c r="B1953" s="13" t="s">
        <v>6908</v>
      </c>
      <c r="C1953" s="12"/>
      <c r="D1953" s="11"/>
      <c r="E1953" s="11"/>
      <c r="F1953" s="11"/>
      <c r="G1953" s="9">
        <v>5</v>
      </c>
      <c r="H1953" s="9"/>
    </row>
    <row r="1954" spans="1:8" x14ac:dyDescent="0.3">
      <c r="A1954" s="1" t="s">
        <v>3219</v>
      </c>
      <c r="B1954" s="13" t="s">
        <v>950</v>
      </c>
      <c r="C1954" s="12" t="s">
        <v>6799</v>
      </c>
      <c r="D1954" s="11">
        <v>42.33</v>
      </c>
      <c r="E1954" s="11">
        <v>74.66</v>
      </c>
      <c r="F1954" s="11">
        <v>116.99</v>
      </c>
      <c r="G1954" s="9">
        <v>9</v>
      </c>
      <c r="H1954" s="9"/>
    </row>
    <row r="1955" spans="1:8" x14ac:dyDescent="0.3">
      <c r="A1955" s="1" t="s">
        <v>3220</v>
      </c>
      <c r="B1955" s="13" t="s">
        <v>949</v>
      </c>
      <c r="C1955" s="12" t="s">
        <v>6799</v>
      </c>
      <c r="D1955" s="11">
        <v>85.72</v>
      </c>
      <c r="E1955" s="11">
        <v>104.18</v>
      </c>
      <c r="F1955" s="11">
        <v>189.9</v>
      </c>
      <c r="G1955" s="9">
        <v>9</v>
      </c>
      <c r="H1955" s="9"/>
    </row>
    <row r="1956" spans="1:8" x14ac:dyDescent="0.3">
      <c r="A1956" s="1" t="s">
        <v>3221</v>
      </c>
      <c r="B1956" s="13" t="s">
        <v>948</v>
      </c>
      <c r="C1956" s="12" t="s">
        <v>6799</v>
      </c>
      <c r="D1956" s="11">
        <v>151.35</v>
      </c>
      <c r="E1956" s="11">
        <v>133.69</v>
      </c>
      <c r="F1956" s="11">
        <v>285.04000000000002</v>
      </c>
      <c r="G1956" s="9">
        <v>9</v>
      </c>
      <c r="H1956" s="9"/>
    </row>
    <row r="1957" spans="1:8" x14ac:dyDescent="0.3">
      <c r="A1957" s="1" t="s">
        <v>3222</v>
      </c>
      <c r="B1957" s="13" t="s">
        <v>947</v>
      </c>
      <c r="C1957" s="12" t="s">
        <v>6799</v>
      </c>
      <c r="D1957" s="11">
        <v>489.81</v>
      </c>
      <c r="E1957" s="11">
        <v>165.77</v>
      </c>
      <c r="F1957" s="11">
        <v>655.58</v>
      </c>
      <c r="G1957" s="9">
        <v>9</v>
      </c>
      <c r="H1957" s="9"/>
    </row>
    <row r="1958" spans="1:8" x14ac:dyDescent="0.3">
      <c r="A1958" s="1" t="s">
        <v>3223</v>
      </c>
      <c r="B1958" s="13" t="s">
        <v>946</v>
      </c>
      <c r="C1958" s="12" t="s">
        <v>6799</v>
      </c>
      <c r="D1958" s="11">
        <v>1387.41</v>
      </c>
      <c r="E1958" s="11">
        <v>222.21</v>
      </c>
      <c r="F1958" s="11">
        <v>1609.62</v>
      </c>
      <c r="G1958" s="9">
        <v>9</v>
      </c>
      <c r="H1958" s="9"/>
    </row>
    <row r="1959" spans="1:8" x14ac:dyDescent="0.3">
      <c r="A1959" s="1" t="s">
        <v>5162</v>
      </c>
      <c r="B1959" s="13" t="s">
        <v>6909</v>
      </c>
      <c r="C1959" s="12"/>
      <c r="D1959" s="11"/>
      <c r="E1959" s="11"/>
      <c r="F1959" s="11"/>
      <c r="G1959" s="9">
        <v>5</v>
      </c>
      <c r="H1959" s="9"/>
    </row>
    <row r="1960" spans="1:8" x14ac:dyDescent="0.3">
      <c r="A1960" s="1" t="s">
        <v>3224</v>
      </c>
      <c r="B1960" s="13" t="s">
        <v>945</v>
      </c>
      <c r="C1960" s="12" t="s">
        <v>6799</v>
      </c>
      <c r="D1960" s="11">
        <v>76.510000000000005</v>
      </c>
      <c r="E1960" s="11">
        <v>65.06</v>
      </c>
      <c r="F1960" s="11">
        <v>141.57</v>
      </c>
      <c r="G1960" s="9">
        <v>9</v>
      </c>
      <c r="H1960" s="9"/>
    </row>
    <row r="1961" spans="1:8" x14ac:dyDescent="0.3">
      <c r="A1961" s="1" t="s">
        <v>3225</v>
      </c>
      <c r="B1961" s="13" t="s">
        <v>944</v>
      </c>
      <c r="C1961" s="12" t="s">
        <v>6799</v>
      </c>
      <c r="D1961" s="11">
        <v>144.93</v>
      </c>
      <c r="E1961" s="11">
        <v>86.74</v>
      </c>
      <c r="F1961" s="11">
        <v>231.67</v>
      </c>
      <c r="G1961" s="9">
        <v>9</v>
      </c>
      <c r="H1961" s="9"/>
    </row>
    <row r="1962" spans="1:8" x14ac:dyDescent="0.3">
      <c r="A1962" s="1" t="s">
        <v>3226</v>
      </c>
      <c r="B1962" s="13" t="s">
        <v>943</v>
      </c>
      <c r="C1962" s="12" t="s">
        <v>6799</v>
      </c>
      <c r="D1962" s="11">
        <v>341.93</v>
      </c>
      <c r="E1962" s="11">
        <v>108.43</v>
      </c>
      <c r="F1962" s="11">
        <v>450.36</v>
      </c>
      <c r="G1962" s="9">
        <v>9</v>
      </c>
      <c r="H1962" s="9"/>
    </row>
    <row r="1963" spans="1:8" x14ac:dyDescent="0.3">
      <c r="A1963" s="1" t="s">
        <v>3227</v>
      </c>
      <c r="B1963" s="13" t="s">
        <v>942</v>
      </c>
      <c r="C1963" s="12" t="s">
        <v>6799</v>
      </c>
      <c r="D1963" s="11">
        <v>549.97</v>
      </c>
      <c r="E1963" s="11">
        <v>130.11000000000001</v>
      </c>
      <c r="F1963" s="11">
        <v>680.08</v>
      </c>
      <c r="G1963" s="9">
        <v>9</v>
      </c>
      <c r="H1963" s="9"/>
    </row>
    <row r="1964" spans="1:8" x14ac:dyDescent="0.3">
      <c r="A1964" s="1" t="s">
        <v>5163</v>
      </c>
      <c r="B1964" s="13" t="s">
        <v>6910</v>
      </c>
      <c r="C1964" s="12"/>
      <c r="D1964" s="11"/>
      <c r="E1964" s="11"/>
      <c r="F1964" s="11"/>
      <c r="G1964" s="9">
        <v>5</v>
      </c>
      <c r="H1964" s="9"/>
    </row>
    <row r="1965" spans="1:8" ht="28.8" x14ac:dyDescent="0.3">
      <c r="A1965" s="1" t="s">
        <v>3228</v>
      </c>
      <c r="B1965" s="13" t="s">
        <v>7574</v>
      </c>
      <c r="C1965" s="12" t="s">
        <v>6799</v>
      </c>
      <c r="D1965" s="11">
        <v>473.78</v>
      </c>
      <c r="E1965" s="11">
        <v>129.69999999999999</v>
      </c>
      <c r="F1965" s="11">
        <v>603.48</v>
      </c>
      <c r="G1965" s="9">
        <v>9</v>
      </c>
      <c r="H1965" s="9"/>
    </row>
    <row r="1966" spans="1:8" ht="28.8" x14ac:dyDescent="0.3">
      <c r="A1966" s="1" t="s">
        <v>3229</v>
      </c>
      <c r="B1966" s="13" t="s">
        <v>7575</v>
      </c>
      <c r="C1966" s="12" t="s">
        <v>6799</v>
      </c>
      <c r="D1966" s="11">
        <v>468.98</v>
      </c>
      <c r="E1966" s="11">
        <v>129.69999999999999</v>
      </c>
      <c r="F1966" s="11">
        <v>598.67999999999995</v>
      </c>
      <c r="G1966" s="9">
        <v>9</v>
      </c>
      <c r="H1966" s="9"/>
    </row>
    <row r="1967" spans="1:8" ht="28.8" x14ac:dyDescent="0.3">
      <c r="A1967" s="1" t="s">
        <v>3230</v>
      </c>
      <c r="B1967" s="13" t="s">
        <v>7576</v>
      </c>
      <c r="C1967" s="12" t="s">
        <v>6799</v>
      </c>
      <c r="D1967" s="11">
        <v>692.19</v>
      </c>
      <c r="E1967" s="11">
        <v>162.13</v>
      </c>
      <c r="F1967" s="11">
        <v>854.32</v>
      </c>
      <c r="G1967" s="9">
        <v>9</v>
      </c>
      <c r="H1967" s="9"/>
    </row>
    <row r="1968" spans="1:8" ht="28.8" x14ac:dyDescent="0.3">
      <c r="A1968" s="1" t="s">
        <v>3231</v>
      </c>
      <c r="B1968" s="13" t="s">
        <v>7577</v>
      </c>
      <c r="C1968" s="12" t="s">
        <v>6799</v>
      </c>
      <c r="D1968" s="11">
        <v>687.57</v>
      </c>
      <c r="E1968" s="11">
        <v>162.13</v>
      </c>
      <c r="F1968" s="11">
        <v>849.7</v>
      </c>
      <c r="G1968" s="9">
        <v>9</v>
      </c>
      <c r="H1968" s="9"/>
    </row>
    <row r="1969" spans="1:8" ht="28.8" x14ac:dyDescent="0.3">
      <c r="A1969" s="1" t="s">
        <v>3232</v>
      </c>
      <c r="B1969" s="13" t="s">
        <v>7578</v>
      </c>
      <c r="C1969" s="12" t="s">
        <v>6799</v>
      </c>
      <c r="D1969" s="11">
        <v>787.07</v>
      </c>
      <c r="E1969" s="11">
        <v>194.55</v>
      </c>
      <c r="F1969" s="11">
        <v>981.62</v>
      </c>
      <c r="G1969" s="9">
        <v>9</v>
      </c>
      <c r="H1969" s="9"/>
    </row>
    <row r="1970" spans="1:8" ht="28.8" x14ac:dyDescent="0.3">
      <c r="A1970" s="1" t="s">
        <v>3233</v>
      </c>
      <c r="B1970" s="13" t="s">
        <v>7579</v>
      </c>
      <c r="C1970" s="12" t="s">
        <v>6799</v>
      </c>
      <c r="D1970" s="11">
        <v>1394.48</v>
      </c>
      <c r="E1970" s="11">
        <v>194.55</v>
      </c>
      <c r="F1970" s="11">
        <v>1589.03</v>
      </c>
      <c r="G1970" s="9">
        <v>9</v>
      </c>
      <c r="H1970" s="9"/>
    </row>
    <row r="1971" spans="1:8" x14ac:dyDescent="0.3">
      <c r="A1971" s="1" t="s">
        <v>5164</v>
      </c>
      <c r="B1971" s="13" t="s">
        <v>6911</v>
      </c>
      <c r="C1971" s="12"/>
      <c r="D1971" s="11"/>
      <c r="E1971" s="11"/>
      <c r="F1971" s="11"/>
      <c r="G1971" s="9">
        <v>5</v>
      </c>
      <c r="H1971" s="9"/>
    </row>
    <row r="1972" spans="1:8" ht="28.8" x14ac:dyDescent="0.3">
      <c r="A1972" s="1" t="s">
        <v>3234</v>
      </c>
      <c r="B1972" s="13" t="s">
        <v>7580</v>
      </c>
      <c r="C1972" s="12" t="s">
        <v>6799</v>
      </c>
      <c r="D1972" s="11">
        <v>581.44000000000005</v>
      </c>
      <c r="E1972" s="11">
        <v>97.28</v>
      </c>
      <c r="F1972" s="11">
        <v>678.72</v>
      </c>
      <c r="G1972" s="9">
        <v>9</v>
      </c>
      <c r="H1972" s="9"/>
    </row>
    <row r="1973" spans="1:8" ht="28.8" x14ac:dyDescent="0.3">
      <c r="A1973" s="1" t="s">
        <v>3235</v>
      </c>
      <c r="B1973" s="13" t="s">
        <v>7581</v>
      </c>
      <c r="C1973" s="12" t="s">
        <v>6799</v>
      </c>
      <c r="D1973" s="11">
        <v>683.64</v>
      </c>
      <c r="E1973" s="11">
        <v>97.28</v>
      </c>
      <c r="F1973" s="11">
        <v>780.92</v>
      </c>
      <c r="G1973" s="9">
        <v>9</v>
      </c>
      <c r="H1973" s="9"/>
    </row>
    <row r="1974" spans="1:8" ht="28.8" x14ac:dyDescent="0.3">
      <c r="A1974" s="1" t="s">
        <v>3236</v>
      </c>
      <c r="B1974" s="13" t="s">
        <v>7582</v>
      </c>
      <c r="C1974" s="12" t="s">
        <v>6799</v>
      </c>
      <c r="D1974" s="11">
        <v>761.44</v>
      </c>
      <c r="E1974" s="11">
        <v>129.69999999999999</v>
      </c>
      <c r="F1974" s="11">
        <v>891.14</v>
      </c>
      <c r="G1974" s="9">
        <v>9</v>
      </c>
      <c r="H1974" s="9"/>
    </row>
    <row r="1975" spans="1:8" ht="28.8" x14ac:dyDescent="0.3">
      <c r="A1975" s="1" t="s">
        <v>3237</v>
      </c>
      <c r="B1975" s="13" t="s">
        <v>7583</v>
      </c>
      <c r="C1975" s="12" t="s">
        <v>6799</v>
      </c>
      <c r="D1975" s="11">
        <v>910.22</v>
      </c>
      <c r="E1975" s="11">
        <v>129.69999999999999</v>
      </c>
      <c r="F1975" s="11">
        <v>1039.92</v>
      </c>
      <c r="G1975" s="9">
        <v>9</v>
      </c>
      <c r="H1975" s="9"/>
    </row>
    <row r="1976" spans="1:8" ht="28.8" x14ac:dyDescent="0.3">
      <c r="A1976" s="1" t="s">
        <v>3238</v>
      </c>
      <c r="B1976" s="13" t="s">
        <v>7584</v>
      </c>
      <c r="C1976" s="12" t="s">
        <v>6799</v>
      </c>
      <c r="D1976" s="11">
        <v>1215.1099999999999</v>
      </c>
      <c r="E1976" s="11">
        <v>162.13</v>
      </c>
      <c r="F1976" s="11">
        <v>1377.24</v>
      </c>
      <c r="G1976" s="9">
        <v>9</v>
      </c>
      <c r="H1976" s="9"/>
    </row>
    <row r="1977" spans="1:8" ht="28.8" x14ac:dyDescent="0.3">
      <c r="A1977" s="1" t="s">
        <v>3239</v>
      </c>
      <c r="B1977" s="13" t="s">
        <v>7585</v>
      </c>
      <c r="C1977" s="12" t="s">
        <v>6799</v>
      </c>
      <c r="D1977" s="11">
        <v>1735.48</v>
      </c>
      <c r="E1977" s="11">
        <v>162.13</v>
      </c>
      <c r="F1977" s="11">
        <v>1897.61</v>
      </c>
      <c r="G1977" s="9">
        <v>9</v>
      </c>
      <c r="H1977" s="9"/>
    </row>
    <row r="1978" spans="1:8" x14ac:dyDescent="0.3">
      <c r="A1978" s="1" t="s">
        <v>5165</v>
      </c>
      <c r="B1978" s="13" t="s">
        <v>6173</v>
      </c>
      <c r="C1978" s="12"/>
      <c r="D1978" s="11"/>
      <c r="E1978" s="11"/>
      <c r="F1978" s="11"/>
      <c r="G1978" s="9">
        <v>5</v>
      </c>
      <c r="H1978" s="9"/>
    </row>
    <row r="1979" spans="1:8" ht="28.8" x14ac:dyDescent="0.3">
      <c r="A1979" s="1" t="s">
        <v>6724</v>
      </c>
      <c r="B1979" s="13" t="s">
        <v>6725</v>
      </c>
      <c r="C1979" s="12" t="s">
        <v>6801</v>
      </c>
      <c r="D1979" s="11">
        <v>2749.2</v>
      </c>
      <c r="E1979" s="11">
        <v>115.01</v>
      </c>
      <c r="F1979" s="11">
        <v>2864.21</v>
      </c>
      <c r="G1979" s="9">
        <v>9</v>
      </c>
      <c r="H1979" s="9"/>
    </row>
    <row r="1980" spans="1:8" x14ac:dyDescent="0.3">
      <c r="A1980" s="1" t="s">
        <v>4758</v>
      </c>
      <c r="B1980" s="13" t="s">
        <v>6174</v>
      </c>
      <c r="C1980" s="12"/>
      <c r="D1980" s="11"/>
      <c r="E1980" s="11"/>
      <c r="F1980" s="11"/>
      <c r="G1980" s="9">
        <v>5</v>
      </c>
      <c r="H1980" s="9"/>
    </row>
    <row r="1981" spans="1:8" x14ac:dyDescent="0.3">
      <c r="A1981" s="1" t="s">
        <v>3240</v>
      </c>
      <c r="B1981" s="13" t="s">
        <v>941</v>
      </c>
      <c r="C1981" s="12" t="s">
        <v>6814</v>
      </c>
      <c r="D1981" s="11">
        <v>110.08</v>
      </c>
      <c r="E1981" s="11">
        <v>7.72</v>
      </c>
      <c r="F1981" s="11">
        <v>117.8</v>
      </c>
      <c r="G1981" s="9">
        <v>9</v>
      </c>
      <c r="H1981" s="9"/>
    </row>
    <row r="1982" spans="1:8" x14ac:dyDescent="0.3">
      <c r="A1982" s="1" t="s">
        <v>5166</v>
      </c>
      <c r="B1982" s="13" t="s">
        <v>6175</v>
      </c>
      <c r="C1982" s="12"/>
      <c r="D1982" s="11"/>
      <c r="E1982" s="11"/>
      <c r="F1982" s="11"/>
      <c r="G1982" s="9">
        <v>5</v>
      </c>
      <c r="H1982" s="9"/>
    </row>
    <row r="1983" spans="1:8" x14ac:dyDescent="0.3">
      <c r="A1983" s="1" t="s">
        <v>3241</v>
      </c>
      <c r="B1983" s="13" t="s">
        <v>940</v>
      </c>
      <c r="C1983" s="12" t="s">
        <v>6799</v>
      </c>
      <c r="D1983" s="11">
        <v>39.299999999999997</v>
      </c>
      <c r="E1983" s="11">
        <v>13.01</v>
      </c>
      <c r="F1983" s="11">
        <v>52.31</v>
      </c>
      <c r="G1983" s="9">
        <v>9</v>
      </c>
      <c r="H1983" s="9"/>
    </row>
    <row r="1984" spans="1:8" x14ac:dyDescent="0.3">
      <c r="A1984" s="1" t="s">
        <v>3242</v>
      </c>
      <c r="B1984" s="13" t="s">
        <v>939</v>
      </c>
      <c r="C1984" s="12" t="s">
        <v>6799</v>
      </c>
      <c r="D1984" s="11">
        <v>49.3</v>
      </c>
      <c r="E1984" s="11">
        <v>21.69</v>
      </c>
      <c r="F1984" s="11">
        <v>70.989999999999995</v>
      </c>
      <c r="G1984" s="9">
        <v>9</v>
      </c>
      <c r="H1984" s="9"/>
    </row>
    <row r="1985" spans="1:8" x14ac:dyDescent="0.3">
      <c r="A1985" s="1" t="s">
        <v>3243</v>
      </c>
      <c r="B1985" s="13" t="s">
        <v>938</v>
      </c>
      <c r="C1985" s="12" t="s">
        <v>6799</v>
      </c>
      <c r="D1985" s="11">
        <v>58.15</v>
      </c>
      <c r="E1985" s="11">
        <v>43.37</v>
      </c>
      <c r="F1985" s="11">
        <v>101.52</v>
      </c>
      <c r="G1985" s="9">
        <v>9</v>
      </c>
      <c r="H1985" s="9"/>
    </row>
    <row r="1986" spans="1:8" x14ac:dyDescent="0.3">
      <c r="A1986" s="1" t="s">
        <v>3244</v>
      </c>
      <c r="B1986" s="13" t="s">
        <v>937</v>
      </c>
      <c r="C1986" s="12" t="s">
        <v>6799</v>
      </c>
      <c r="D1986" s="11">
        <v>171.27</v>
      </c>
      <c r="E1986" s="11">
        <v>43.37</v>
      </c>
      <c r="F1986" s="11">
        <v>214.64</v>
      </c>
      <c r="G1986" s="9">
        <v>9</v>
      </c>
      <c r="H1986" s="9"/>
    </row>
    <row r="1987" spans="1:8" x14ac:dyDescent="0.3">
      <c r="A1987" s="1" t="s">
        <v>3245</v>
      </c>
      <c r="B1987" s="13" t="s">
        <v>936</v>
      </c>
      <c r="C1987" s="12" t="s">
        <v>6799</v>
      </c>
      <c r="D1987" s="11">
        <v>253.09</v>
      </c>
      <c r="E1987" s="11">
        <v>43.37</v>
      </c>
      <c r="F1987" s="11">
        <v>296.45999999999998</v>
      </c>
      <c r="G1987" s="9">
        <v>9</v>
      </c>
      <c r="H1987" s="9"/>
    </row>
    <row r="1988" spans="1:8" x14ac:dyDescent="0.3">
      <c r="A1988" s="1" t="s">
        <v>3246</v>
      </c>
      <c r="B1988" s="13" t="s">
        <v>935</v>
      </c>
      <c r="C1988" s="12" t="s">
        <v>6799</v>
      </c>
      <c r="D1988" s="11">
        <v>753.23</v>
      </c>
      <c r="E1988" s="11">
        <v>52.05</v>
      </c>
      <c r="F1988" s="11">
        <v>805.28</v>
      </c>
      <c r="G1988" s="9">
        <v>9</v>
      </c>
      <c r="H1988" s="9"/>
    </row>
    <row r="1989" spans="1:8" x14ac:dyDescent="0.3">
      <c r="A1989" s="1" t="s">
        <v>3247</v>
      </c>
      <c r="B1989" s="13" t="s">
        <v>934</v>
      </c>
      <c r="C1989" s="12" t="s">
        <v>6799</v>
      </c>
      <c r="D1989" s="11">
        <v>311.76</v>
      </c>
      <c r="E1989" s="11">
        <v>52.05</v>
      </c>
      <c r="F1989" s="11">
        <v>363.81</v>
      </c>
      <c r="G1989" s="9">
        <v>9</v>
      </c>
      <c r="H1989" s="9"/>
    </row>
    <row r="1990" spans="1:8" x14ac:dyDescent="0.3">
      <c r="A1990" s="1" t="s">
        <v>5167</v>
      </c>
      <c r="B1990" s="13" t="s">
        <v>6912</v>
      </c>
      <c r="C1990" s="12"/>
      <c r="D1990" s="11"/>
      <c r="E1990" s="11"/>
      <c r="F1990" s="11"/>
      <c r="G1990" s="9">
        <v>5</v>
      </c>
      <c r="H1990" s="9"/>
    </row>
    <row r="1991" spans="1:8" x14ac:dyDescent="0.3">
      <c r="A1991" s="1" t="s">
        <v>3248</v>
      </c>
      <c r="B1991" s="13" t="s">
        <v>933</v>
      </c>
      <c r="C1991" s="12" t="s">
        <v>6799</v>
      </c>
      <c r="D1991" s="11">
        <v>27.74</v>
      </c>
      <c r="E1991" s="11">
        <v>8.68</v>
      </c>
      <c r="F1991" s="11">
        <v>36.42</v>
      </c>
      <c r="G1991" s="9">
        <v>9</v>
      </c>
      <c r="H1991" s="9"/>
    </row>
    <row r="1992" spans="1:8" x14ac:dyDescent="0.3">
      <c r="A1992" s="1" t="s">
        <v>3249</v>
      </c>
      <c r="B1992" s="13" t="s">
        <v>932</v>
      </c>
      <c r="C1992" s="12" t="s">
        <v>6799</v>
      </c>
      <c r="D1992" s="11">
        <v>61.9</v>
      </c>
      <c r="E1992" s="11">
        <v>8.68</v>
      </c>
      <c r="F1992" s="11">
        <v>70.58</v>
      </c>
      <c r="G1992" s="9">
        <v>9</v>
      </c>
      <c r="H1992" s="9"/>
    </row>
    <row r="1993" spans="1:8" x14ac:dyDescent="0.3">
      <c r="A1993" s="1" t="s">
        <v>3250</v>
      </c>
      <c r="B1993" s="13" t="s">
        <v>931</v>
      </c>
      <c r="C1993" s="12" t="s">
        <v>6799</v>
      </c>
      <c r="D1993" s="11">
        <v>95.66</v>
      </c>
      <c r="E1993" s="11">
        <v>8.68</v>
      </c>
      <c r="F1993" s="11">
        <v>104.34</v>
      </c>
      <c r="G1993" s="9">
        <v>9</v>
      </c>
      <c r="H1993" s="9"/>
    </row>
    <row r="1994" spans="1:8" x14ac:dyDescent="0.3">
      <c r="A1994" s="1" t="s">
        <v>3251</v>
      </c>
      <c r="B1994" s="13" t="s">
        <v>930</v>
      </c>
      <c r="C1994" s="12" t="s">
        <v>6799</v>
      </c>
      <c r="D1994" s="11">
        <v>130.15</v>
      </c>
      <c r="E1994" s="11">
        <v>8.68</v>
      </c>
      <c r="F1994" s="11">
        <v>138.83000000000001</v>
      </c>
      <c r="G1994" s="9">
        <v>9</v>
      </c>
      <c r="H1994" s="9"/>
    </row>
    <row r="1995" spans="1:8" x14ac:dyDescent="0.3">
      <c r="A1995" s="1" t="s">
        <v>3252</v>
      </c>
      <c r="B1995" s="13" t="s">
        <v>929</v>
      </c>
      <c r="C1995" s="12" t="s">
        <v>6799</v>
      </c>
      <c r="D1995" s="11">
        <v>188.24</v>
      </c>
      <c r="E1995" s="11">
        <v>8.68</v>
      </c>
      <c r="F1995" s="11">
        <v>196.92</v>
      </c>
      <c r="G1995" s="9">
        <v>9</v>
      </c>
      <c r="H1995" s="9"/>
    </row>
    <row r="1996" spans="1:8" x14ac:dyDescent="0.3">
      <c r="A1996" s="1" t="s">
        <v>3253</v>
      </c>
      <c r="B1996" s="13" t="s">
        <v>928</v>
      </c>
      <c r="C1996" s="12" t="s">
        <v>6799</v>
      </c>
      <c r="D1996" s="11">
        <v>330.55</v>
      </c>
      <c r="E1996" s="11">
        <v>8.68</v>
      </c>
      <c r="F1996" s="11">
        <v>339.23</v>
      </c>
      <c r="G1996" s="9">
        <v>9</v>
      </c>
      <c r="H1996" s="9"/>
    </row>
    <row r="1997" spans="1:8" x14ac:dyDescent="0.3">
      <c r="A1997" s="1" t="s">
        <v>3254</v>
      </c>
      <c r="B1997" s="13" t="s">
        <v>6652</v>
      </c>
      <c r="C1997" s="12" t="s">
        <v>6799</v>
      </c>
      <c r="D1997" s="11">
        <v>8.3000000000000007</v>
      </c>
      <c r="E1997" s="11">
        <v>8.68</v>
      </c>
      <c r="F1997" s="11">
        <v>16.98</v>
      </c>
      <c r="G1997" s="9">
        <v>9</v>
      </c>
      <c r="H1997" s="9"/>
    </row>
    <row r="1998" spans="1:8" x14ac:dyDescent="0.3">
      <c r="A1998" s="1" t="s">
        <v>3255</v>
      </c>
      <c r="B1998" s="13" t="s">
        <v>6653</v>
      </c>
      <c r="C1998" s="12" t="s">
        <v>6799</v>
      </c>
      <c r="D1998" s="11">
        <v>14.98</v>
      </c>
      <c r="E1998" s="11">
        <v>8.68</v>
      </c>
      <c r="F1998" s="11">
        <v>23.66</v>
      </c>
      <c r="G1998" s="9">
        <v>9</v>
      </c>
      <c r="H1998" s="9"/>
    </row>
    <row r="1999" spans="1:8" x14ac:dyDescent="0.3">
      <c r="A1999" s="1" t="s">
        <v>3256</v>
      </c>
      <c r="B1999" s="13" t="s">
        <v>927</v>
      </c>
      <c r="C1999" s="12" t="s">
        <v>6799</v>
      </c>
      <c r="D1999" s="11">
        <v>30.45</v>
      </c>
      <c r="E1999" s="11">
        <v>2.17</v>
      </c>
      <c r="F1999" s="11">
        <v>32.619999999999997</v>
      </c>
      <c r="G1999" s="9">
        <v>9</v>
      </c>
      <c r="H1999" s="9"/>
    </row>
    <row r="2000" spans="1:8" x14ac:dyDescent="0.3">
      <c r="A2000" s="1" t="s">
        <v>5168</v>
      </c>
      <c r="B2000" s="13" t="s">
        <v>6176</v>
      </c>
      <c r="C2000" s="12"/>
      <c r="D2000" s="11"/>
      <c r="E2000" s="11"/>
      <c r="F2000" s="11"/>
      <c r="G2000" s="9">
        <v>5</v>
      </c>
      <c r="H2000" s="9"/>
    </row>
    <row r="2001" spans="1:8" ht="28.8" x14ac:dyDescent="0.3">
      <c r="A2001" s="1" t="s">
        <v>3257</v>
      </c>
      <c r="B2001" s="13" t="s">
        <v>926</v>
      </c>
      <c r="C2001" s="12" t="s">
        <v>6799</v>
      </c>
      <c r="D2001" s="11">
        <v>20024.59</v>
      </c>
      <c r="E2001" s="11">
        <v>272.31</v>
      </c>
      <c r="F2001" s="11">
        <v>20296.900000000001</v>
      </c>
      <c r="G2001" s="9">
        <v>9</v>
      </c>
      <c r="H2001" s="9"/>
    </row>
    <row r="2002" spans="1:8" ht="28.8" x14ac:dyDescent="0.3">
      <c r="A2002" s="1" t="s">
        <v>3258</v>
      </c>
      <c r="B2002" s="13" t="s">
        <v>925</v>
      </c>
      <c r="C2002" s="12" t="s">
        <v>6799</v>
      </c>
      <c r="D2002" s="11">
        <v>31998.69</v>
      </c>
      <c r="E2002" s="11">
        <v>244.04</v>
      </c>
      <c r="F2002" s="11">
        <v>32242.73</v>
      </c>
      <c r="G2002" s="9">
        <v>9</v>
      </c>
      <c r="H2002" s="9"/>
    </row>
    <row r="2003" spans="1:8" ht="28.8" x14ac:dyDescent="0.3">
      <c r="A2003" s="1" t="s">
        <v>3259</v>
      </c>
      <c r="B2003" s="13" t="s">
        <v>7586</v>
      </c>
      <c r="C2003" s="12" t="s">
        <v>6807</v>
      </c>
      <c r="D2003" s="11">
        <v>36559.160000000003</v>
      </c>
      <c r="E2003" s="11">
        <v>359.75</v>
      </c>
      <c r="F2003" s="11">
        <v>36918.910000000003</v>
      </c>
      <c r="G2003" s="9">
        <v>9</v>
      </c>
      <c r="H2003" s="9"/>
    </row>
    <row r="2004" spans="1:8" ht="28.8" x14ac:dyDescent="0.3">
      <c r="A2004" s="1" t="s">
        <v>3260</v>
      </c>
      <c r="B2004" s="13" t="s">
        <v>924</v>
      </c>
      <c r="C2004" s="12" t="s">
        <v>6799</v>
      </c>
      <c r="D2004" s="11">
        <v>73407.839999999997</v>
      </c>
      <c r="E2004" s="11">
        <v>43.37</v>
      </c>
      <c r="F2004" s="11">
        <v>73451.210000000006</v>
      </c>
      <c r="G2004" s="9">
        <v>9</v>
      </c>
      <c r="H2004" s="9"/>
    </row>
    <row r="2005" spans="1:8" ht="28.8" x14ac:dyDescent="0.3">
      <c r="A2005" s="1" t="s">
        <v>3261</v>
      </c>
      <c r="B2005" s="13" t="s">
        <v>923</v>
      </c>
      <c r="C2005" s="12" t="s">
        <v>6799</v>
      </c>
      <c r="D2005" s="11">
        <v>128632.53</v>
      </c>
      <c r="E2005" s="11">
        <v>43.37</v>
      </c>
      <c r="F2005" s="11">
        <v>128675.9</v>
      </c>
      <c r="G2005" s="9">
        <v>9</v>
      </c>
      <c r="H2005" s="9"/>
    </row>
    <row r="2006" spans="1:8" ht="28.8" x14ac:dyDescent="0.3">
      <c r="A2006" s="1" t="s">
        <v>3262</v>
      </c>
      <c r="B2006" s="13" t="s">
        <v>922</v>
      </c>
      <c r="C2006" s="12" t="s">
        <v>6799</v>
      </c>
      <c r="D2006" s="11">
        <v>19.63</v>
      </c>
      <c r="E2006" s="11">
        <v>13.01</v>
      </c>
      <c r="F2006" s="11">
        <v>32.64</v>
      </c>
      <c r="G2006" s="9">
        <v>9</v>
      </c>
      <c r="H2006" s="9"/>
    </row>
    <row r="2007" spans="1:8" ht="28.8" x14ac:dyDescent="0.3">
      <c r="A2007" s="1" t="s">
        <v>3263</v>
      </c>
      <c r="B2007" s="13" t="s">
        <v>921</v>
      </c>
      <c r="C2007" s="12" t="s">
        <v>6799</v>
      </c>
      <c r="D2007" s="11">
        <v>25.94</v>
      </c>
      <c r="E2007" s="11">
        <v>13.01</v>
      </c>
      <c r="F2007" s="11">
        <v>38.950000000000003</v>
      </c>
      <c r="G2007" s="9">
        <v>9</v>
      </c>
      <c r="H2007" s="9"/>
    </row>
    <row r="2008" spans="1:8" ht="28.8" x14ac:dyDescent="0.3">
      <c r="A2008" s="1" t="s">
        <v>3264</v>
      </c>
      <c r="B2008" s="13" t="s">
        <v>920</v>
      </c>
      <c r="C2008" s="12" t="s">
        <v>6799</v>
      </c>
      <c r="D2008" s="11">
        <v>106.13</v>
      </c>
      <c r="E2008" s="11">
        <v>26.02</v>
      </c>
      <c r="F2008" s="11">
        <v>132.15</v>
      </c>
      <c r="G2008" s="9">
        <v>9</v>
      </c>
      <c r="H2008" s="9"/>
    </row>
    <row r="2009" spans="1:8" ht="28.8" x14ac:dyDescent="0.3">
      <c r="A2009" s="1" t="s">
        <v>3265</v>
      </c>
      <c r="B2009" s="13" t="s">
        <v>919</v>
      </c>
      <c r="C2009" s="12" t="s">
        <v>6799</v>
      </c>
      <c r="D2009" s="11">
        <v>129.33000000000001</v>
      </c>
      <c r="E2009" s="11">
        <v>26.02</v>
      </c>
      <c r="F2009" s="11">
        <v>155.35</v>
      </c>
      <c r="G2009" s="9">
        <v>9</v>
      </c>
      <c r="H2009" s="9"/>
    </row>
    <row r="2010" spans="1:8" ht="28.8" x14ac:dyDescent="0.3">
      <c r="A2010" s="1" t="s">
        <v>3266</v>
      </c>
      <c r="B2010" s="13" t="s">
        <v>918</v>
      </c>
      <c r="C2010" s="12" t="s">
        <v>6799</v>
      </c>
      <c r="D2010" s="11">
        <v>111.89</v>
      </c>
      <c r="E2010" s="11">
        <v>39.04</v>
      </c>
      <c r="F2010" s="11">
        <v>150.93</v>
      </c>
      <c r="G2010" s="9">
        <v>9</v>
      </c>
      <c r="H2010" s="9"/>
    </row>
    <row r="2011" spans="1:8" ht="28.8" x14ac:dyDescent="0.3">
      <c r="A2011" s="1" t="s">
        <v>3267</v>
      </c>
      <c r="B2011" s="13" t="s">
        <v>917</v>
      </c>
      <c r="C2011" s="12" t="s">
        <v>6799</v>
      </c>
      <c r="D2011" s="11">
        <v>158.78</v>
      </c>
      <c r="E2011" s="11">
        <v>39.04</v>
      </c>
      <c r="F2011" s="11">
        <v>197.82</v>
      </c>
      <c r="G2011" s="9">
        <v>9</v>
      </c>
      <c r="H2011" s="9"/>
    </row>
    <row r="2012" spans="1:8" ht="28.8" x14ac:dyDescent="0.3">
      <c r="A2012" s="1" t="s">
        <v>3268</v>
      </c>
      <c r="B2012" s="13" t="s">
        <v>7587</v>
      </c>
      <c r="C2012" s="12" t="s">
        <v>6799</v>
      </c>
      <c r="D2012" s="11">
        <v>440.85</v>
      </c>
      <c r="E2012" s="11">
        <v>43.37</v>
      </c>
      <c r="F2012" s="11">
        <v>484.22</v>
      </c>
      <c r="G2012" s="9">
        <v>9</v>
      </c>
      <c r="H2012" s="9"/>
    </row>
    <row r="2013" spans="1:8" ht="28.8" x14ac:dyDescent="0.3">
      <c r="A2013" s="1" t="s">
        <v>3269</v>
      </c>
      <c r="B2013" s="13" t="s">
        <v>7588</v>
      </c>
      <c r="C2013" s="12" t="s">
        <v>6799</v>
      </c>
      <c r="D2013" s="11">
        <v>630.64</v>
      </c>
      <c r="E2013" s="11">
        <v>43.37</v>
      </c>
      <c r="F2013" s="11">
        <v>674.01</v>
      </c>
      <c r="G2013" s="9">
        <v>9</v>
      </c>
      <c r="H2013" s="9"/>
    </row>
    <row r="2014" spans="1:8" ht="28.8" x14ac:dyDescent="0.3">
      <c r="A2014" s="1" t="s">
        <v>3270</v>
      </c>
      <c r="B2014" s="13" t="s">
        <v>7589</v>
      </c>
      <c r="C2014" s="12" t="s">
        <v>6799</v>
      </c>
      <c r="D2014" s="11">
        <v>3450.73</v>
      </c>
      <c r="E2014" s="11">
        <v>86.74</v>
      </c>
      <c r="F2014" s="11">
        <v>3537.47</v>
      </c>
      <c r="G2014" s="9">
        <v>9</v>
      </c>
      <c r="H2014" s="9"/>
    </row>
    <row r="2015" spans="1:8" ht="28.8" x14ac:dyDescent="0.3">
      <c r="A2015" s="1" t="s">
        <v>3271</v>
      </c>
      <c r="B2015" s="13" t="s">
        <v>7590</v>
      </c>
      <c r="C2015" s="12" t="s">
        <v>6799</v>
      </c>
      <c r="D2015" s="11">
        <v>5944</v>
      </c>
      <c r="E2015" s="11">
        <v>86.74</v>
      </c>
      <c r="F2015" s="11">
        <v>6030.74</v>
      </c>
      <c r="G2015" s="9">
        <v>9</v>
      </c>
      <c r="H2015" s="9"/>
    </row>
    <row r="2016" spans="1:8" ht="28.8" x14ac:dyDescent="0.3">
      <c r="A2016" s="1" t="s">
        <v>3272</v>
      </c>
      <c r="B2016" s="13" t="s">
        <v>7591</v>
      </c>
      <c r="C2016" s="12" t="s">
        <v>6799</v>
      </c>
      <c r="D2016" s="11">
        <v>6693.2</v>
      </c>
      <c r="E2016" s="11">
        <v>86.74</v>
      </c>
      <c r="F2016" s="11">
        <v>6779.94</v>
      </c>
      <c r="G2016" s="9">
        <v>9</v>
      </c>
      <c r="H2016" s="9"/>
    </row>
    <row r="2017" spans="1:8" ht="28.8" x14ac:dyDescent="0.3">
      <c r="A2017" s="1" t="s">
        <v>3273</v>
      </c>
      <c r="B2017" s="13" t="s">
        <v>7592</v>
      </c>
      <c r="C2017" s="12" t="s">
        <v>6799</v>
      </c>
      <c r="D2017" s="11">
        <v>8180.56</v>
      </c>
      <c r="E2017" s="11">
        <v>86.74</v>
      </c>
      <c r="F2017" s="11">
        <v>8267.2999999999993</v>
      </c>
      <c r="G2017" s="9">
        <v>9</v>
      </c>
      <c r="H2017" s="9"/>
    </row>
    <row r="2018" spans="1:8" ht="28.8" x14ac:dyDescent="0.3">
      <c r="A2018" s="1" t="s">
        <v>3274</v>
      </c>
      <c r="B2018" s="13" t="s">
        <v>7593</v>
      </c>
      <c r="C2018" s="12" t="s">
        <v>6799</v>
      </c>
      <c r="D2018" s="11">
        <v>14532.04</v>
      </c>
      <c r="E2018" s="11">
        <v>86.74</v>
      </c>
      <c r="F2018" s="11">
        <v>14618.78</v>
      </c>
      <c r="G2018" s="9">
        <v>9</v>
      </c>
      <c r="H2018" s="9"/>
    </row>
    <row r="2019" spans="1:8" ht="28.8" x14ac:dyDescent="0.3">
      <c r="A2019" s="1" t="s">
        <v>3275</v>
      </c>
      <c r="B2019" s="13" t="s">
        <v>7594</v>
      </c>
      <c r="C2019" s="12" t="s">
        <v>6799</v>
      </c>
      <c r="D2019" s="11">
        <v>20317.89</v>
      </c>
      <c r="E2019" s="11">
        <v>86.74</v>
      </c>
      <c r="F2019" s="11">
        <v>20404.63</v>
      </c>
      <c r="G2019" s="9">
        <v>9</v>
      </c>
      <c r="H2019" s="9"/>
    </row>
    <row r="2020" spans="1:8" ht="28.8" x14ac:dyDescent="0.3">
      <c r="A2020" s="1" t="s">
        <v>3276</v>
      </c>
      <c r="B2020" s="13" t="s">
        <v>916</v>
      </c>
      <c r="C2020" s="12" t="s">
        <v>6799</v>
      </c>
      <c r="D2020" s="11">
        <v>11.5</v>
      </c>
      <c r="E2020" s="11">
        <v>8.68</v>
      </c>
      <c r="F2020" s="11">
        <v>20.18</v>
      </c>
      <c r="G2020" s="9">
        <v>9</v>
      </c>
      <c r="H2020" s="9"/>
    </row>
    <row r="2021" spans="1:8" ht="28.8" x14ac:dyDescent="0.3">
      <c r="A2021" s="1" t="s">
        <v>3277</v>
      </c>
      <c r="B2021" s="13" t="s">
        <v>915</v>
      </c>
      <c r="C2021" s="12" t="s">
        <v>6799</v>
      </c>
      <c r="D2021" s="11">
        <v>13.91</v>
      </c>
      <c r="E2021" s="11">
        <v>8.68</v>
      </c>
      <c r="F2021" s="11">
        <v>22.59</v>
      </c>
      <c r="G2021" s="9">
        <v>9</v>
      </c>
      <c r="H2021" s="9"/>
    </row>
    <row r="2022" spans="1:8" ht="28.8" x14ac:dyDescent="0.3">
      <c r="A2022" s="1" t="s">
        <v>3278</v>
      </c>
      <c r="B2022" s="13" t="s">
        <v>914</v>
      </c>
      <c r="C2022" s="12" t="s">
        <v>6799</v>
      </c>
      <c r="D2022" s="11">
        <v>41.4</v>
      </c>
      <c r="E2022" s="11">
        <v>8.68</v>
      </c>
      <c r="F2022" s="11">
        <v>50.08</v>
      </c>
      <c r="G2022" s="9">
        <v>9</v>
      </c>
      <c r="H2022" s="9"/>
    </row>
    <row r="2023" spans="1:8" ht="28.8" x14ac:dyDescent="0.3">
      <c r="A2023" s="1" t="s">
        <v>3279</v>
      </c>
      <c r="B2023" s="13" t="s">
        <v>913</v>
      </c>
      <c r="C2023" s="12" t="s">
        <v>6799</v>
      </c>
      <c r="D2023" s="11">
        <v>45.07</v>
      </c>
      <c r="E2023" s="11">
        <v>8.68</v>
      </c>
      <c r="F2023" s="11">
        <v>53.75</v>
      </c>
      <c r="G2023" s="9">
        <v>9</v>
      </c>
      <c r="H2023" s="9"/>
    </row>
    <row r="2024" spans="1:8" x14ac:dyDescent="0.3">
      <c r="A2024" s="1" t="s">
        <v>3280</v>
      </c>
      <c r="B2024" s="13" t="s">
        <v>912</v>
      </c>
      <c r="C2024" s="12" t="s">
        <v>6799</v>
      </c>
      <c r="D2024" s="11">
        <v>49.78</v>
      </c>
      <c r="E2024" s="11">
        <v>8.68</v>
      </c>
      <c r="F2024" s="11">
        <v>58.46</v>
      </c>
      <c r="G2024" s="9">
        <v>9</v>
      </c>
      <c r="H2024" s="9"/>
    </row>
    <row r="2025" spans="1:8" ht="28.8" x14ac:dyDescent="0.3">
      <c r="A2025" s="1" t="s">
        <v>3281</v>
      </c>
      <c r="B2025" s="13" t="s">
        <v>911</v>
      </c>
      <c r="C2025" s="12" t="s">
        <v>6799</v>
      </c>
      <c r="D2025" s="11">
        <v>131.12</v>
      </c>
      <c r="E2025" s="11">
        <v>8.68</v>
      </c>
      <c r="F2025" s="11">
        <v>139.80000000000001</v>
      </c>
      <c r="G2025" s="9">
        <v>9</v>
      </c>
      <c r="H2025" s="9"/>
    </row>
    <row r="2026" spans="1:8" ht="28.8" x14ac:dyDescent="0.3">
      <c r="A2026" s="1" t="s">
        <v>3282</v>
      </c>
      <c r="B2026" s="13" t="s">
        <v>910</v>
      </c>
      <c r="C2026" s="12" t="s">
        <v>6799</v>
      </c>
      <c r="D2026" s="11">
        <v>56.97</v>
      </c>
      <c r="E2026" s="11">
        <v>8.68</v>
      </c>
      <c r="F2026" s="11">
        <v>65.650000000000006</v>
      </c>
      <c r="G2026" s="9">
        <v>9</v>
      </c>
      <c r="H2026" s="9"/>
    </row>
    <row r="2027" spans="1:8" ht="28.8" x14ac:dyDescent="0.3">
      <c r="A2027" s="1" t="s">
        <v>3283</v>
      </c>
      <c r="B2027" s="13" t="s">
        <v>909</v>
      </c>
      <c r="C2027" s="12" t="s">
        <v>6799</v>
      </c>
      <c r="D2027" s="11">
        <v>62.66</v>
      </c>
      <c r="E2027" s="11">
        <v>8.68</v>
      </c>
      <c r="F2027" s="11">
        <v>71.34</v>
      </c>
      <c r="G2027" s="9">
        <v>9</v>
      </c>
      <c r="H2027" s="9"/>
    </row>
    <row r="2028" spans="1:8" ht="28.8" x14ac:dyDescent="0.3">
      <c r="A2028" s="1" t="s">
        <v>3284</v>
      </c>
      <c r="B2028" s="13" t="s">
        <v>908</v>
      </c>
      <c r="C2028" s="12" t="s">
        <v>6799</v>
      </c>
      <c r="D2028" s="11">
        <v>68.34</v>
      </c>
      <c r="E2028" s="11">
        <v>8.68</v>
      </c>
      <c r="F2028" s="11">
        <v>77.02</v>
      </c>
      <c r="G2028" s="9">
        <v>9</v>
      </c>
      <c r="H2028" s="9"/>
    </row>
    <row r="2029" spans="1:8" ht="28.8" x14ac:dyDescent="0.3">
      <c r="A2029" s="1" t="s">
        <v>3285</v>
      </c>
      <c r="B2029" s="13" t="s">
        <v>907</v>
      </c>
      <c r="C2029" s="12" t="s">
        <v>6799</v>
      </c>
      <c r="D2029" s="11">
        <v>1509.58</v>
      </c>
      <c r="E2029" s="11">
        <v>8.68</v>
      </c>
      <c r="F2029" s="11">
        <v>1518.26</v>
      </c>
      <c r="G2029" s="9">
        <v>9</v>
      </c>
      <c r="H2029" s="9"/>
    </row>
    <row r="2030" spans="1:8" ht="28.8" x14ac:dyDescent="0.3">
      <c r="A2030" s="1" t="s">
        <v>3286</v>
      </c>
      <c r="B2030" s="13" t="s">
        <v>7595</v>
      </c>
      <c r="C2030" s="12" t="s">
        <v>6799</v>
      </c>
      <c r="D2030" s="11">
        <v>37851.019999999997</v>
      </c>
      <c r="E2030" s="11">
        <v>86.74</v>
      </c>
      <c r="F2030" s="11">
        <v>37937.760000000002</v>
      </c>
      <c r="G2030" s="9">
        <v>9</v>
      </c>
      <c r="H2030" s="9"/>
    </row>
    <row r="2031" spans="1:8" ht="28.8" x14ac:dyDescent="0.3">
      <c r="A2031" s="1" t="s">
        <v>3287</v>
      </c>
      <c r="B2031" s="13" t="s">
        <v>7596</v>
      </c>
      <c r="C2031" s="12" t="s">
        <v>6799</v>
      </c>
      <c r="D2031" s="11">
        <v>58021.27</v>
      </c>
      <c r="E2031" s="11">
        <v>86.74</v>
      </c>
      <c r="F2031" s="11">
        <v>58108.01</v>
      </c>
      <c r="G2031" s="9">
        <v>9</v>
      </c>
      <c r="H2031" s="9"/>
    </row>
    <row r="2032" spans="1:8" ht="28.8" x14ac:dyDescent="0.3">
      <c r="A2032" s="1" t="s">
        <v>3288</v>
      </c>
      <c r="B2032" s="13" t="s">
        <v>906</v>
      </c>
      <c r="C2032" s="12" t="s">
        <v>6799</v>
      </c>
      <c r="D2032" s="11">
        <v>318559.69</v>
      </c>
      <c r="E2032" s="11">
        <v>43.37</v>
      </c>
      <c r="F2032" s="11">
        <v>318603.06</v>
      </c>
      <c r="G2032" s="9">
        <v>9</v>
      </c>
      <c r="H2032" s="9"/>
    </row>
    <row r="2033" spans="1:8" x14ac:dyDescent="0.3">
      <c r="A2033" s="1" t="s">
        <v>5169</v>
      </c>
      <c r="B2033" s="13" t="s">
        <v>6913</v>
      </c>
      <c r="C2033" s="12"/>
      <c r="D2033" s="11"/>
      <c r="E2033" s="11"/>
      <c r="F2033" s="11"/>
      <c r="G2033" s="9">
        <v>5</v>
      </c>
      <c r="H2033" s="9"/>
    </row>
    <row r="2034" spans="1:8" ht="28.8" x14ac:dyDescent="0.3">
      <c r="A2034" s="1" t="s">
        <v>3289</v>
      </c>
      <c r="B2034" s="13" t="s">
        <v>905</v>
      </c>
      <c r="C2034" s="12" t="s">
        <v>6799</v>
      </c>
      <c r="D2034" s="11">
        <v>2097.6799999999998</v>
      </c>
      <c r="E2034" s="11">
        <v>43.37</v>
      </c>
      <c r="F2034" s="11">
        <v>2141.0500000000002</v>
      </c>
      <c r="G2034" s="9">
        <v>9</v>
      </c>
      <c r="H2034" s="9"/>
    </row>
    <row r="2035" spans="1:8" ht="28.8" x14ac:dyDescent="0.3">
      <c r="A2035" s="1" t="s">
        <v>3290</v>
      </c>
      <c r="B2035" s="13" t="s">
        <v>7597</v>
      </c>
      <c r="C2035" s="12" t="s">
        <v>6799</v>
      </c>
      <c r="D2035" s="11">
        <v>1905.61</v>
      </c>
      <c r="E2035" s="11">
        <v>34.69</v>
      </c>
      <c r="F2035" s="11">
        <v>1940.3</v>
      </c>
      <c r="G2035" s="9">
        <v>9</v>
      </c>
      <c r="H2035" s="9"/>
    </row>
    <row r="2036" spans="1:8" ht="28.8" x14ac:dyDescent="0.3">
      <c r="A2036" s="1" t="s">
        <v>3291</v>
      </c>
      <c r="B2036" s="13" t="s">
        <v>7598</v>
      </c>
      <c r="C2036" s="12" t="s">
        <v>6799</v>
      </c>
      <c r="D2036" s="11">
        <v>1310.44</v>
      </c>
      <c r="E2036" s="11">
        <v>34.69</v>
      </c>
      <c r="F2036" s="11">
        <v>1345.13</v>
      </c>
      <c r="G2036" s="9">
        <v>9</v>
      </c>
      <c r="H2036" s="9"/>
    </row>
    <row r="2037" spans="1:8" ht="28.8" x14ac:dyDescent="0.3">
      <c r="A2037" s="1" t="s">
        <v>3292</v>
      </c>
      <c r="B2037" s="13" t="s">
        <v>7599</v>
      </c>
      <c r="C2037" s="12" t="s">
        <v>6799</v>
      </c>
      <c r="D2037" s="11">
        <v>1891.76</v>
      </c>
      <c r="E2037" s="11">
        <v>43.37</v>
      </c>
      <c r="F2037" s="11">
        <v>1935.13</v>
      </c>
      <c r="G2037" s="9">
        <v>9</v>
      </c>
      <c r="H2037" s="9"/>
    </row>
    <row r="2038" spans="1:8" ht="28.8" x14ac:dyDescent="0.3">
      <c r="A2038" s="1" t="s">
        <v>3293</v>
      </c>
      <c r="B2038" s="13" t="s">
        <v>7600</v>
      </c>
      <c r="C2038" s="12" t="s">
        <v>6799</v>
      </c>
      <c r="D2038" s="11">
        <v>2061.4499999999998</v>
      </c>
      <c r="E2038" s="11">
        <v>52.05</v>
      </c>
      <c r="F2038" s="11">
        <v>2113.5</v>
      </c>
      <c r="G2038" s="9">
        <v>9</v>
      </c>
      <c r="H2038" s="9"/>
    </row>
    <row r="2039" spans="1:8" ht="28.8" x14ac:dyDescent="0.3">
      <c r="A2039" s="1" t="s">
        <v>3294</v>
      </c>
      <c r="B2039" s="13" t="s">
        <v>7601</v>
      </c>
      <c r="C2039" s="12" t="s">
        <v>6799</v>
      </c>
      <c r="D2039" s="11">
        <v>4638.5600000000004</v>
      </c>
      <c r="E2039" s="11">
        <v>65.06</v>
      </c>
      <c r="F2039" s="11">
        <v>4703.62</v>
      </c>
      <c r="G2039" s="9">
        <v>9</v>
      </c>
      <c r="H2039" s="9"/>
    </row>
    <row r="2040" spans="1:8" ht="28.8" x14ac:dyDescent="0.3">
      <c r="A2040" s="1" t="s">
        <v>3295</v>
      </c>
      <c r="B2040" s="13" t="s">
        <v>7602</v>
      </c>
      <c r="C2040" s="12" t="s">
        <v>6799</v>
      </c>
      <c r="D2040" s="11">
        <v>9127.31</v>
      </c>
      <c r="E2040" s="11">
        <v>65.06</v>
      </c>
      <c r="F2040" s="11">
        <v>9192.3700000000008</v>
      </c>
      <c r="G2040" s="9">
        <v>9</v>
      </c>
      <c r="H2040" s="9"/>
    </row>
    <row r="2041" spans="1:8" ht="28.8" x14ac:dyDescent="0.3">
      <c r="A2041" s="1" t="s">
        <v>3296</v>
      </c>
      <c r="B2041" s="13" t="s">
        <v>7603</v>
      </c>
      <c r="C2041" s="12" t="s">
        <v>6799</v>
      </c>
      <c r="D2041" s="11">
        <v>1231.92</v>
      </c>
      <c r="E2041" s="11">
        <v>34.69</v>
      </c>
      <c r="F2041" s="11">
        <v>1266.6099999999999</v>
      </c>
      <c r="G2041" s="9">
        <v>9</v>
      </c>
      <c r="H2041" s="9"/>
    </row>
    <row r="2042" spans="1:8" ht="28.8" x14ac:dyDescent="0.3">
      <c r="A2042" s="1" t="s">
        <v>3297</v>
      </c>
      <c r="B2042" s="13" t="s">
        <v>7604</v>
      </c>
      <c r="C2042" s="12" t="s">
        <v>6799</v>
      </c>
      <c r="D2042" s="11">
        <v>1635.06</v>
      </c>
      <c r="E2042" s="11">
        <v>34.69</v>
      </c>
      <c r="F2042" s="11">
        <v>1669.75</v>
      </c>
      <c r="G2042" s="9">
        <v>9</v>
      </c>
      <c r="H2042" s="9"/>
    </row>
    <row r="2043" spans="1:8" ht="28.8" x14ac:dyDescent="0.3">
      <c r="A2043" s="1" t="s">
        <v>3298</v>
      </c>
      <c r="B2043" s="13" t="s">
        <v>7605</v>
      </c>
      <c r="C2043" s="12" t="s">
        <v>6799</v>
      </c>
      <c r="D2043" s="11">
        <v>3721.46</v>
      </c>
      <c r="E2043" s="11">
        <v>34.69</v>
      </c>
      <c r="F2043" s="11">
        <v>3756.15</v>
      </c>
      <c r="G2043" s="9">
        <v>9</v>
      </c>
      <c r="H2043" s="9"/>
    </row>
    <row r="2044" spans="1:8" ht="28.8" x14ac:dyDescent="0.3">
      <c r="A2044" s="1" t="s">
        <v>3299</v>
      </c>
      <c r="B2044" s="13" t="s">
        <v>7606</v>
      </c>
      <c r="C2044" s="12" t="s">
        <v>6799</v>
      </c>
      <c r="D2044" s="11">
        <v>4252.0600000000004</v>
      </c>
      <c r="E2044" s="11">
        <v>43.37</v>
      </c>
      <c r="F2044" s="11">
        <v>4295.43</v>
      </c>
      <c r="G2044" s="9">
        <v>9</v>
      </c>
      <c r="H2044" s="9"/>
    </row>
    <row r="2045" spans="1:8" ht="28.8" x14ac:dyDescent="0.3">
      <c r="A2045" s="1" t="s">
        <v>3300</v>
      </c>
      <c r="B2045" s="13" t="s">
        <v>7607</v>
      </c>
      <c r="C2045" s="12" t="s">
        <v>6799</v>
      </c>
      <c r="D2045" s="11">
        <v>8654.61</v>
      </c>
      <c r="E2045" s="11">
        <v>52.05</v>
      </c>
      <c r="F2045" s="11">
        <v>8706.66</v>
      </c>
      <c r="G2045" s="9">
        <v>9</v>
      </c>
      <c r="H2045" s="9"/>
    </row>
    <row r="2046" spans="1:8" ht="28.8" x14ac:dyDescent="0.3">
      <c r="A2046" s="1" t="s">
        <v>3301</v>
      </c>
      <c r="B2046" s="13" t="s">
        <v>7608</v>
      </c>
      <c r="C2046" s="12" t="s">
        <v>6799</v>
      </c>
      <c r="D2046" s="11">
        <v>326.74</v>
      </c>
      <c r="E2046" s="11">
        <v>34.69</v>
      </c>
      <c r="F2046" s="11">
        <v>361.43</v>
      </c>
      <c r="G2046" s="9">
        <v>9</v>
      </c>
      <c r="H2046" s="9"/>
    </row>
    <row r="2047" spans="1:8" ht="28.8" x14ac:dyDescent="0.3">
      <c r="A2047" s="1" t="s">
        <v>3302</v>
      </c>
      <c r="B2047" s="13" t="s">
        <v>7609</v>
      </c>
      <c r="C2047" s="12" t="s">
        <v>6799</v>
      </c>
      <c r="D2047" s="11">
        <v>715.43</v>
      </c>
      <c r="E2047" s="11">
        <v>34.69</v>
      </c>
      <c r="F2047" s="11">
        <v>750.12</v>
      </c>
      <c r="G2047" s="9">
        <v>9</v>
      </c>
      <c r="H2047" s="9"/>
    </row>
    <row r="2048" spans="1:8" ht="28.8" x14ac:dyDescent="0.3">
      <c r="A2048" s="1" t="s">
        <v>3303</v>
      </c>
      <c r="B2048" s="13" t="s">
        <v>7610</v>
      </c>
      <c r="C2048" s="12" t="s">
        <v>6799</v>
      </c>
      <c r="D2048" s="11">
        <v>993.52</v>
      </c>
      <c r="E2048" s="11">
        <v>43.37</v>
      </c>
      <c r="F2048" s="11">
        <v>1036.8900000000001</v>
      </c>
      <c r="G2048" s="9">
        <v>9</v>
      </c>
      <c r="H2048" s="9"/>
    </row>
    <row r="2049" spans="1:8" ht="28.8" x14ac:dyDescent="0.3">
      <c r="A2049" s="1" t="s">
        <v>3304</v>
      </c>
      <c r="B2049" s="13" t="s">
        <v>7611</v>
      </c>
      <c r="C2049" s="12" t="s">
        <v>6799</v>
      </c>
      <c r="D2049" s="11">
        <v>1787.17</v>
      </c>
      <c r="E2049" s="11">
        <v>52.05</v>
      </c>
      <c r="F2049" s="11">
        <v>1839.22</v>
      </c>
      <c r="G2049" s="9">
        <v>9</v>
      </c>
      <c r="H2049" s="9"/>
    </row>
    <row r="2050" spans="1:8" ht="28.8" x14ac:dyDescent="0.3">
      <c r="A2050" s="1" t="s">
        <v>3305</v>
      </c>
      <c r="B2050" s="13" t="s">
        <v>904</v>
      </c>
      <c r="C2050" s="12" t="s">
        <v>6799</v>
      </c>
      <c r="D2050" s="11">
        <v>5019.29</v>
      </c>
      <c r="E2050" s="11">
        <v>52.05</v>
      </c>
      <c r="F2050" s="11">
        <v>5071.34</v>
      </c>
      <c r="G2050" s="9">
        <v>9</v>
      </c>
      <c r="H2050" s="9"/>
    </row>
    <row r="2051" spans="1:8" ht="28.8" x14ac:dyDescent="0.3">
      <c r="A2051" s="1" t="s">
        <v>3306</v>
      </c>
      <c r="B2051" s="13" t="s">
        <v>903</v>
      </c>
      <c r="C2051" s="12" t="s">
        <v>6799</v>
      </c>
      <c r="D2051" s="11">
        <v>6642.6</v>
      </c>
      <c r="E2051" s="11">
        <v>65.06</v>
      </c>
      <c r="F2051" s="11">
        <v>6707.66</v>
      </c>
      <c r="G2051" s="9">
        <v>9</v>
      </c>
      <c r="H2051" s="9"/>
    </row>
    <row r="2052" spans="1:8" ht="28.8" x14ac:dyDescent="0.3">
      <c r="A2052" s="1" t="s">
        <v>3307</v>
      </c>
      <c r="B2052" s="13" t="s">
        <v>902</v>
      </c>
      <c r="C2052" s="12" t="s">
        <v>6799</v>
      </c>
      <c r="D2052" s="11">
        <v>9871.65</v>
      </c>
      <c r="E2052" s="11">
        <v>78.06</v>
      </c>
      <c r="F2052" s="11">
        <v>9949.7099999999991</v>
      </c>
      <c r="G2052" s="9">
        <v>9</v>
      </c>
      <c r="H2052" s="9"/>
    </row>
    <row r="2053" spans="1:8" ht="28.8" x14ac:dyDescent="0.3">
      <c r="A2053" s="1" t="s">
        <v>3308</v>
      </c>
      <c r="B2053" s="13" t="s">
        <v>901</v>
      </c>
      <c r="C2053" s="12" t="s">
        <v>6799</v>
      </c>
      <c r="D2053" s="11">
        <v>9342.5</v>
      </c>
      <c r="E2053" s="11">
        <v>99.9</v>
      </c>
      <c r="F2053" s="11">
        <v>9442.4</v>
      </c>
      <c r="G2053" s="9">
        <v>9</v>
      </c>
      <c r="H2053" s="9"/>
    </row>
    <row r="2054" spans="1:8" x14ac:dyDescent="0.3">
      <c r="A2054" s="1" t="s">
        <v>3309</v>
      </c>
      <c r="B2054" s="13" t="s">
        <v>900</v>
      </c>
      <c r="C2054" s="12" t="s">
        <v>6799</v>
      </c>
      <c r="D2054" s="11">
        <v>78.180000000000007</v>
      </c>
      <c r="E2054" s="11">
        <v>8.68</v>
      </c>
      <c r="F2054" s="11">
        <v>86.86</v>
      </c>
      <c r="G2054" s="9">
        <v>9</v>
      </c>
      <c r="H2054" s="9"/>
    </row>
    <row r="2055" spans="1:8" ht="28.8" x14ac:dyDescent="0.3">
      <c r="A2055" s="1" t="s">
        <v>6569</v>
      </c>
      <c r="B2055" s="13" t="s">
        <v>6570</v>
      </c>
      <c r="C2055" s="12" t="s">
        <v>6799</v>
      </c>
      <c r="D2055" s="11">
        <v>796.87</v>
      </c>
      <c r="E2055" s="11">
        <v>34.69</v>
      </c>
      <c r="F2055" s="11">
        <v>831.56</v>
      </c>
      <c r="G2055" s="9">
        <v>9</v>
      </c>
      <c r="H2055" s="9"/>
    </row>
    <row r="2056" spans="1:8" x14ac:dyDescent="0.3">
      <c r="A2056" s="1" t="s">
        <v>5170</v>
      </c>
      <c r="B2056" s="13" t="s">
        <v>6914</v>
      </c>
      <c r="C2056" s="12"/>
      <c r="D2056" s="11"/>
      <c r="E2056" s="11"/>
      <c r="F2056" s="11"/>
      <c r="G2056" s="9">
        <v>5</v>
      </c>
      <c r="H2056" s="9"/>
    </row>
    <row r="2057" spans="1:8" ht="28.8" x14ac:dyDescent="0.3">
      <c r="A2057" s="1" t="s">
        <v>3310</v>
      </c>
      <c r="B2057" s="13" t="s">
        <v>899</v>
      </c>
      <c r="C2057" s="12" t="s">
        <v>6799</v>
      </c>
      <c r="D2057" s="11">
        <v>2362.19</v>
      </c>
      <c r="E2057" s="11">
        <v>211.3</v>
      </c>
      <c r="F2057" s="11">
        <v>2573.4899999999998</v>
      </c>
      <c r="G2057" s="9">
        <v>9</v>
      </c>
      <c r="H2057" s="9"/>
    </row>
    <row r="2058" spans="1:8" ht="28.8" x14ac:dyDescent="0.3">
      <c r="A2058" s="1" t="s">
        <v>3311</v>
      </c>
      <c r="B2058" s="13" t="s">
        <v>898</v>
      </c>
      <c r="C2058" s="12" t="s">
        <v>6799</v>
      </c>
      <c r="D2058" s="11">
        <v>1695.31</v>
      </c>
      <c r="E2058" s="11">
        <v>211.3</v>
      </c>
      <c r="F2058" s="11">
        <v>1906.61</v>
      </c>
      <c r="G2058" s="9">
        <v>9</v>
      </c>
      <c r="H2058" s="9"/>
    </row>
    <row r="2059" spans="1:8" ht="28.8" x14ac:dyDescent="0.3">
      <c r="A2059" s="1" t="s">
        <v>3312</v>
      </c>
      <c r="B2059" s="13" t="s">
        <v>6407</v>
      </c>
      <c r="C2059" s="12" t="s">
        <v>6799</v>
      </c>
      <c r="D2059" s="11">
        <v>406.49</v>
      </c>
      <c r="E2059" s="11">
        <v>77.97</v>
      </c>
      <c r="F2059" s="11">
        <v>484.46</v>
      </c>
      <c r="G2059" s="9">
        <v>9</v>
      </c>
      <c r="H2059" s="9"/>
    </row>
    <row r="2060" spans="1:8" ht="28.8" x14ac:dyDescent="0.3">
      <c r="A2060" s="1" t="s">
        <v>3313</v>
      </c>
      <c r="B2060" s="13" t="s">
        <v>8073</v>
      </c>
      <c r="C2060" s="12" t="s">
        <v>6799</v>
      </c>
      <c r="D2060" s="11">
        <v>501.84</v>
      </c>
      <c r="E2060" s="11">
        <v>77.97</v>
      </c>
      <c r="F2060" s="11">
        <v>579.80999999999995</v>
      </c>
      <c r="G2060" s="9">
        <v>9</v>
      </c>
      <c r="H2060" s="9"/>
    </row>
    <row r="2061" spans="1:8" ht="28.8" x14ac:dyDescent="0.3">
      <c r="A2061" s="1" t="s">
        <v>3314</v>
      </c>
      <c r="B2061" s="13" t="s">
        <v>8074</v>
      </c>
      <c r="C2061" s="12" t="s">
        <v>6799</v>
      </c>
      <c r="D2061" s="11">
        <v>425.53</v>
      </c>
      <c r="E2061" s="11">
        <v>77.97</v>
      </c>
      <c r="F2061" s="11">
        <v>503.5</v>
      </c>
      <c r="G2061" s="9">
        <v>9</v>
      </c>
      <c r="H2061" s="9"/>
    </row>
    <row r="2062" spans="1:8" ht="28.8" x14ac:dyDescent="0.3">
      <c r="A2062" s="1" t="s">
        <v>3315</v>
      </c>
      <c r="B2062" s="13" t="s">
        <v>897</v>
      </c>
      <c r="C2062" s="12" t="s">
        <v>6799</v>
      </c>
      <c r="D2062" s="11">
        <v>1211.21</v>
      </c>
      <c r="E2062" s="11">
        <v>211.3</v>
      </c>
      <c r="F2062" s="11">
        <v>1422.51</v>
      </c>
      <c r="G2062" s="9">
        <v>9</v>
      </c>
      <c r="H2062" s="9"/>
    </row>
    <row r="2063" spans="1:8" ht="28.8" x14ac:dyDescent="0.3">
      <c r="A2063" s="1" t="s">
        <v>3316</v>
      </c>
      <c r="B2063" s="13" t="s">
        <v>896</v>
      </c>
      <c r="C2063" s="12" t="s">
        <v>6799</v>
      </c>
      <c r="D2063" s="11">
        <v>1605.19</v>
      </c>
      <c r="E2063" s="11">
        <v>211.3</v>
      </c>
      <c r="F2063" s="11">
        <v>1816.49</v>
      </c>
      <c r="G2063" s="9">
        <v>9</v>
      </c>
      <c r="H2063" s="9"/>
    </row>
    <row r="2064" spans="1:8" x14ac:dyDescent="0.3">
      <c r="A2064" s="1" t="s">
        <v>5171</v>
      </c>
      <c r="B2064" s="13" t="s">
        <v>6177</v>
      </c>
      <c r="C2064" s="12"/>
      <c r="D2064" s="11"/>
      <c r="E2064" s="11"/>
      <c r="F2064" s="11"/>
      <c r="G2064" s="9">
        <v>5</v>
      </c>
      <c r="H2064" s="9"/>
    </row>
    <row r="2065" spans="1:8" ht="28.8" x14ac:dyDescent="0.3">
      <c r="A2065" s="1" t="s">
        <v>6408</v>
      </c>
      <c r="B2065" s="13" t="s">
        <v>8075</v>
      </c>
      <c r="C2065" s="12" t="s">
        <v>1808</v>
      </c>
      <c r="D2065" s="11">
        <v>577.25</v>
      </c>
      <c r="E2065" s="11">
        <v>0.54</v>
      </c>
      <c r="F2065" s="11">
        <v>577.79</v>
      </c>
      <c r="G2065" s="9">
        <v>9</v>
      </c>
      <c r="H2065" s="9"/>
    </row>
    <row r="2066" spans="1:8" ht="28.8" x14ac:dyDescent="0.3">
      <c r="A2066" s="1" t="s">
        <v>8076</v>
      </c>
      <c r="B2066" s="13" t="s">
        <v>8077</v>
      </c>
      <c r="C2066" s="12" t="s">
        <v>1808</v>
      </c>
      <c r="D2066" s="11">
        <v>180.18</v>
      </c>
      <c r="E2066" s="11">
        <v>0.54</v>
      </c>
      <c r="F2066" s="11">
        <v>180.72</v>
      </c>
      <c r="G2066" s="9">
        <v>9</v>
      </c>
      <c r="H2066" s="9"/>
    </row>
    <row r="2067" spans="1:8" x14ac:dyDescent="0.3">
      <c r="A2067" s="1" t="s">
        <v>5172</v>
      </c>
      <c r="B2067" s="13" t="s">
        <v>6178</v>
      </c>
      <c r="C2067" s="12"/>
      <c r="D2067" s="11"/>
      <c r="E2067" s="11"/>
      <c r="F2067" s="11"/>
      <c r="G2067" s="9">
        <v>5</v>
      </c>
      <c r="H2067" s="9"/>
    </row>
    <row r="2068" spans="1:8" x14ac:dyDescent="0.3">
      <c r="A2068" s="1" t="s">
        <v>3317</v>
      </c>
      <c r="B2068" s="13" t="s">
        <v>5173</v>
      </c>
      <c r="C2068" s="12" t="s">
        <v>6799</v>
      </c>
      <c r="D2068" s="11">
        <v>194.54</v>
      </c>
      <c r="E2068" s="11">
        <v>10.84</v>
      </c>
      <c r="F2068" s="11">
        <v>205.38</v>
      </c>
      <c r="G2068" s="9">
        <v>9</v>
      </c>
      <c r="H2068" s="9"/>
    </row>
    <row r="2069" spans="1:8" x14ac:dyDescent="0.3">
      <c r="A2069" s="1" t="s">
        <v>3318</v>
      </c>
      <c r="B2069" s="13" t="s">
        <v>5174</v>
      </c>
      <c r="C2069" s="12" t="s">
        <v>6799</v>
      </c>
      <c r="D2069" s="11">
        <v>238.46</v>
      </c>
      <c r="E2069" s="11">
        <v>10.84</v>
      </c>
      <c r="F2069" s="11">
        <v>249.3</v>
      </c>
      <c r="G2069" s="9">
        <v>9</v>
      </c>
      <c r="H2069" s="9"/>
    </row>
    <row r="2070" spans="1:8" x14ac:dyDescent="0.3">
      <c r="A2070" s="1" t="s">
        <v>5175</v>
      </c>
      <c r="B2070" s="13" t="s">
        <v>5176</v>
      </c>
      <c r="C2070" s="12" t="s">
        <v>6799</v>
      </c>
      <c r="D2070" s="11">
        <v>284.95999999999998</v>
      </c>
      <c r="E2070" s="11">
        <v>10.84</v>
      </c>
      <c r="F2070" s="11">
        <v>295.8</v>
      </c>
      <c r="G2070" s="9">
        <v>9</v>
      </c>
      <c r="H2070" s="9"/>
    </row>
    <row r="2071" spans="1:8" x14ac:dyDescent="0.3">
      <c r="A2071" s="1" t="s">
        <v>3319</v>
      </c>
      <c r="B2071" s="13" t="s">
        <v>5177</v>
      </c>
      <c r="C2071" s="12" t="s">
        <v>6799</v>
      </c>
      <c r="D2071" s="11">
        <v>297.89</v>
      </c>
      <c r="E2071" s="11">
        <v>10.84</v>
      </c>
      <c r="F2071" s="11">
        <v>308.73</v>
      </c>
      <c r="G2071" s="9">
        <v>9</v>
      </c>
      <c r="H2071" s="9"/>
    </row>
    <row r="2072" spans="1:8" x14ac:dyDescent="0.3">
      <c r="A2072" s="1" t="s">
        <v>3320</v>
      </c>
      <c r="B2072" s="13" t="s">
        <v>5178</v>
      </c>
      <c r="C2072" s="12" t="s">
        <v>6799</v>
      </c>
      <c r="D2072" s="11">
        <v>329.92</v>
      </c>
      <c r="E2072" s="11">
        <v>10.84</v>
      </c>
      <c r="F2072" s="11">
        <v>340.76</v>
      </c>
      <c r="G2072" s="9">
        <v>9</v>
      </c>
      <c r="H2072" s="9"/>
    </row>
    <row r="2073" spans="1:8" x14ac:dyDescent="0.3">
      <c r="A2073" s="1" t="s">
        <v>3321</v>
      </c>
      <c r="B2073" s="13" t="s">
        <v>5179</v>
      </c>
      <c r="C2073" s="12" t="s">
        <v>6799</v>
      </c>
      <c r="D2073" s="11">
        <v>415.34</v>
      </c>
      <c r="E2073" s="11">
        <v>10.84</v>
      </c>
      <c r="F2073" s="11">
        <v>426.18</v>
      </c>
      <c r="G2073" s="9">
        <v>9</v>
      </c>
      <c r="H2073" s="9"/>
    </row>
    <row r="2074" spans="1:8" x14ac:dyDescent="0.3">
      <c r="A2074" s="1" t="s">
        <v>3322</v>
      </c>
      <c r="B2074" s="13" t="s">
        <v>5180</v>
      </c>
      <c r="C2074" s="12" t="s">
        <v>6799</v>
      </c>
      <c r="D2074" s="11">
        <v>354.22</v>
      </c>
      <c r="E2074" s="11">
        <v>10.84</v>
      </c>
      <c r="F2074" s="11">
        <v>365.06</v>
      </c>
      <c r="G2074" s="9">
        <v>9</v>
      </c>
      <c r="H2074" s="9"/>
    </row>
    <row r="2075" spans="1:8" x14ac:dyDescent="0.3">
      <c r="A2075" s="1" t="s">
        <v>5181</v>
      </c>
      <c r="B2075" s="13" t="s">
        <v>5182</v>
      </c>
      <c r="C2075" s="12" t="s">
        <v>6799</v>
      </c>
      <c r="D2075" s="11">
        <v>2074.41</v>
      </c>
      <c r="E2075" s="11">
        <v>10.84</v>
      </c>
      <c r="F2075" s="11">
        <v>2085.25</v>
      </c>
      <c r="G2075" s="9">
        <v>9</v>
      </c>
      <c r="H2075" s="9"/>
    </row>
    <row r="2076" spans="1:8" x14ac:dyDescent="0.3">
      <c r="A2076" s="1" t="s">
        <v>3323</v>
      </c>
      <c r="B2076" s="13" t="s">
        <v>5183</v>
      </c>
      <c r="C2076" s="12" t="s">
        <v>6799</v>
      </c>
      <c r="D2076" s="11">
        <v>243.79</v>
      </c>
      <c r="E2076" s="11">
        <v>10.84</v>
      </c>
      <c r="F2076" s="11">
        <v>254.63</v>
      </c>
      <c r="G2076" s="9">
        <v>9</v>
      </c>
      <c r="H2076" s="9"/>
    </row>
    <row r="2077" spans="1:8" x14ac:dyDescent="0.3">
      <c r="A2077" s="1" t="s">
        <v>5184</v>
      </c>
      <c r="B2077" s="13" t="s">
        <v>6179</v>
      </c>
      <c r="C2077" s="12"/>
      <c r="D2077" s="11"/>
      <c r="E2077" s="11"/>
      <c r="F2077" s="11"/>
      <c r="G2077" s="9">
        <v>5</v>
      </c>
      <c r="H2077" s="9"/>
    </row>
    <row r="2078" spans="1:8" ht="28.8" x14ac:dyDescent="0.3">
      <c r="A2078" s="1" t="s">
        <v>3324</v>
      </c>
      <c r="B2078" s="13" t="s">
        <v>895</v>
      </c>
      <c r="C2078" s="12" t="s">
        <v>6799</v>
      </c>
      <c r="D2078" s="11">
        <v>3569.48</v>
      </c>
      <c r="E2078" s="11">
        <v>65.760000000000005</v>
      </c>
      <c r="F2078" s="11">
        <v>3635.24</v>
      </c>
      <c r="G2078" s="9">
        <v>9</v>
      </c>
      <c r="H2078" s="9"/>
    </row>
    <row r="2079" spans="1:8" ht="28.8" x14ac:dyDescent="0.3">
      <c r="A2079" s="1" t="s">
        <v>3325</v>
      </c>
      <c r="B2079" s="13" t="s">
        <v>894</v>
      </c>
      <c r="C2079" s="12" t="s">
        <v>6799</v>
      </c>
      <c r="D2079" s="11">
        <v>4169.16</v>
      </c>
      <c r="E2079" s="11">
        <v>65.760000000000005</v>
      </c>
      <c r="F2079" s="11">
        <v>4234.92</v>
      </c>
      <c r="G2079" s="9">
        <v>9</v>
      </c>
      <c r="H2079" s="9"/>
    </row>
    <row r="2080" spans="1:8" ht="28.8" x14ac:dyDescent="0.3">
      <c r="A2080" s="1" t="s">
        <v>3326</v>
      </c>
      <c r="B2080" s="13" t="s">
        <v>893</v>
      </c>
      <c r="C2080" s="12" t="s">
        <v>6799</v>
      </c>
      <c r="D2080" s="11">
        <v>2734.24</v>
      </c>
      <c r="E2080" s="11">
        <v>65.760000000000005</v>
      </c>
      <c r="F2080" s="11">
        <v>2800</v>
      </c>
      <c r="G2080" s="9">
        <v>9</v>
      </c>
      <c r="H2080" s="9"/>
    </row>
    <row r="2081" spans="1:8" x14ac:dyDescent="0.3">
      <c r="A2081" s="1" t="s">
        <v>5185</v>
      </c>
      <c r="B2081" s="13" t="s">
        <v>6180</v>
      </c>
      <c r="C2081" s="12"/>
      <c r="D2081" s="11"/>
      <c r="E2081" s="11"/>
      <c r="F2081" s="11"/>
      <c r="G2081" s="9">
        <v>5</v>
      </c>
      <c r="H2081" s="9"/>
    </row>
    <row r="2082" spans="1:8" x14ac:dyDescent="0.3">
      <c r="A2082" s="1" t="s">
        <v>3327</v>
      </c>
      <c r="B2082" s="13" t="s">
        <v>892</v>
      </c>
      <c r="C2082" s="12" t="s">
        <v>6799</v>
      </c>
      <c r="D2082" s="11">
        <v>270.23</v>
      </c>
      <c r="E2082" s="11">
        <v>65.760000000000005</v>
      </c>
      <c r="F2082" s="11">
        <v>335.99</v>
      </c>
      <c r="G2082" s="9">
        <v>9</v>
      </c>
      <c r="H2082" s="9"/>
    </row>
    <row r="2083" spans="1:8" x14ac:dyDescent="0.3">
      <c r="A2083" s="1" t="s">
        <v>3328</v>
      </c>
      <c r="B2083" s="13" t="s">
        <v>891</v>
      </c>
      <c r="C2083" s="12" t="s">
        <v>6799</v>
      </c>
      <c r="D2083" s="11">
        <v>251.31</v>
      </c>
      <c r="E2083" s="11">
        <v>65.760000000000005</v>
      </c>
      <c r="F2083" s="11">
        <v>317.07</v>
      </c>
      <c r="G2083" s="9">
        <v>9</v>
      </c>
      <c r="H2083" s="9"/>
    </row>
    <row r="2084" spans="1:8" x14ac:dyDescent="0.3">
      <c r="A2084" s="1" t="s">
        <v>3329</v>
      </c>
      <c r="B2084" s="13" t="s">
        <v>890</v>
      </c>
      <c r="C2084" s="12" t="s">
        <v>6799</v>
      </c>
      <c r="D2084" s="11">
        <v>481.84</v>
      </c>
      <c r="E2084" s="11">
        <v>65.760000000000005</v>
      </c>
      <c r="F2084" s="11">
        <v>547.6</v>
      </c>
      <c r="G2084" s="9">
        <v>9</v>
      </c>
      <c r="H2084" s="9"/>
    </row>
    <row r="2085" spans="1:8" x14ac:dyDescent="0.3">
      <c r="A2085" s="1" t="s">
        <v>3330</v>
      </c>
      <c r="B2085" s="13" t="s">
        <v>889</v>
      </c>
      <c r="C2085" s="12" t="s">
        <v>6799</v>
      </c>
      <c r="D2085" s="11">
        <v>154.24</v>
      </c>
      <c r="E2085" s="11">
        <v>65.760000000000005</v>
      </c>
      <c r="F2085" s="11">
        <v>220</v>
      </c>
      <c r="G2085" s="9">
        <v>9</v>
      </c>
      <c r="H2085" s="9"/>
    </row>
    <row r="2086" spans="1:8" x14ac:dyDescent="0.3">
      <c r="A2086" s="1" t="s">
        <v>5186</v>
      </c>
      <c r="B2086" s="13" t="s">
        <v>6915</v>
      </c>
      <c r="C2086" s="12"/>
      <c r="D2086" s="11"/>
      <c r="E2086" s="11"/>
      <c r="F2086" s="11"/>
      <c r="G2086" s="9">
        <v>5</v>
      </c>
      <c r="H2086" s="9"/>
    </row>
    <row r="2087" spans="1:8" x14ac:dyDescent="0.3">
      <c r="A2087" s="1" t="s">
        <v>3331</v>
      </c>
      <c r="B2087" s="13" t="s">
        <v>888</v>
      </c>
      <c r="C2087" s="12" t="s">
        <v>6799</v>
      </c>
      <c r="D2087" s="11">
        <v>30.21</v>
      </c>
      <c r="E2087" s="11">
        <v>6.51</v>
      </c>
      <c r="F2087" s="11">
        <v>36.72</v>
      </c>
      <c r="G2087" s="9">
        <v>9</v>
      </c>
      <c r="H2087" s="9"/>
    </row>
    <row r="2088" spans="1:8" ht="28.8" x14ac:dyDescent="0.3">
      <c r="A2088" s="1" t="s">
        <v>3332</v>
      </c>
      <c r="B2088" s="13" t="s">
        <v>8356</v>
      </c>
      <c r="C2088" s="12" t="s">
        <v>6799</v>
      </c>
      <c r="D2088" s="11">
        <v>46.23</v>
      </c>
      <c r="E2088" s="11">
        <v>2.17</v>
      </c>
      <c r="F2088" s="11">
        <v>48.4</v>
      </c>
      <c r="G2088" s="9">
        <v>9</v>
      </c>
      <c r="H2088" s="9"/>
    </row>
    <row r="2089" spans="1:8" x14ac:dyDescent="0.3">
      <c r="A2089" s="1" t="s">
        <v>3333</v>
      </c>
      <c r="B2089" s="13" t="s">
        <v>887</v>
      </c>
      <c r="C2089" s="12" t="s">
        <v>6799</v>
      </c>
      <c r="D2089" s="11">
        <v>22.36</v>
      </c>
      <c r="E2089" s="11">
        <v>6.51</v>
      </c>
      <c r="F2089" s="11">
        <v>28.87</v>
      </c>
      <c r="G2089" s="9">
        <v>9</v>
      </c>
      <c r="H2089" s="9"/>
    </row>
    <row r="2090" spans="1:8" ht="28.8" x14ac:dyDescent="0.3">
      <c r="A2090" s="1" t="s">
        <v>3334</v>
      </c>
      <c r="B2090" s="13" t="s">
        <v>886</v>
      </c>
      <c r="C2090" s="12" t="s">
        <v>6799</v>
      </c>
      <c r="D2090" s="11"/>
      <c r="E2090" s="11">
        <v>21.69</v>
      </c>
      <c r="F2090" s="11">
        <v>21.69</v>
      </c>
      <c r="G2090" s="9">
        <v>9</v>
      </c>
      <c r="H2090" s="9"/>
    </row>
    <row r="2091" spans="1:8" x14ac:dyDescent="0.3">
      <c r="A2091" s="1" t="s">
        <v>3335</v>
      </c>
      <c r="B2091" s="13" t="s">
        <v>885</v>
      </c>
      <c r="C2091" s="12" t="s">
        <v>6801</v>
      </c>
      <c r="D2091" s="11"/>
      <c r="E2091" s="11">
        <v>30.51</v>
      </c>
      <c r="F2091" s="11">
        <v>30.51</v>
      </c>
      <c r="G2091" s="9">
        <v>9</v>
      </c>
      <c r="H2091" s="9"/>
    </row>
    <row r="2092" spans="1:8" ht="28.8" x14ac:dyDescent="0.3">
      <c r="A2092" s="1" t="s">
        <v>3336</v>
      </c>
      <c r="B2092" s="13" t="s">
        <v>884</v>
      </c>
      <c r="C2092" s="12" t="s">
        <v>6801</v>
      </c>
      <c r="D2092" s="11"/>
      <c r="E2092" s="11">
        <v>61.01</v>
      </c>
      <c r="F2092" s="11">
        <v>61.01</v>
      </c>
      <c r="G2092" s="9">
        <v>9</v>
      </c>
      <c r="H2092" s="9"/>
    </row>
    <row r="2093" spans="1:8" ht="28.8" x14ac:dyDescent="0.3">
      <c r="A2093" s="1" t="s">
        <v>3337</v>
      </c>
      <c r="B2093" s="13" t="s">
        <v>883</v>
      </c>
      <c r="C2093" s="12" t="s">
        <v>6799</v>
      </c>
      <c r="D2093" s="11">
        <v>1257.8399999999999</v>
      </c>
      <c r="E2093" s="11">
        <v>1.76</v>
      </c>
      <c r="F2093" s="11">
        <v>1259.5999999999999</v>
      </c>
      <c r="G2093" s="9">
        <v>9</v>
      </c>
      <c r="H2093" s="9"/>
    </row>
    <row r="2094" spans="1:8" x14ac:dyDescent="0.3">
      <c r="A2094" s="1" t="s">
        <v>3338</v>
      </c>
      <c r="B2094" s="13" t="s">
        <v>882</v>
      </c>
      <c r="C2094" s="12" t="s">
        <v>6799</v>
      </c>
      <c r="D2094" s="11">
        <v>114.17</v>
      </c>
      <c r="E2094" s="11">
        <v>4.41</v>
      </c>
      <c r="F2094" s="11">
        <v>118.58</v>
      </c>
      <c r="G2094" s="9">
        <v>9</v>
      </c>
      <c r="H2094" s="9"/>
    </row>
    <row r="2095" spans="1:8" x14ac:dyDescent="0.3">
      <c r="A2095" s="1" t="s">
        <v>6726</v>
      </c>
      <c r="B2095" s="13" t="s">
        <v>6727</v>
      </c>
      <c r="C2095" s="12" t="s">
        <v>6801</v>
      </c>
      <c r="D2095" s="11">
        <v>498.82</v>
      </c>
      <c r="E2095" s="11">
        <v>30.51</v>
      </c>
      <c r="F2095" s="11">
        <v>529.33000000000004</v>
      </c>
      <c r="G2095" s="9">
        <v>9</v>
      </c>
      <c r="H2095" s="9"/>
    </row>
    <row r="2096" spans="1:8" ht="28.8" x14ac:dyDescent="0.3">
      <c r="A2096" s="1" t="s">
        <v>3339</v>
      </c>
      <c r="B2096" s="13" t="s">
        <v>881</v>
      </c>
      <c r="C2096" s="12" t="s">
        <v>6799</v>
      </c>
      <c r="D2096" s="11">
        <v>7804.81</v>
      </c>
      <c r="E2096" s="11">
        <v>48.8</v>
      </c>
      <c r="F2096" s="11">
        <v>7853.61</v>
      </c>
      <c r="G2096" s="9">
        <v>9</v>
      </c>
      <c r="H2096" s="9"/>
    </row>
    <row r="2097" spans="1:8" ht="28.8" x14ac:dyDescent="0.3">
      <c r="A2097" s="1" t="s">
        <v>5792</v>
      </c>
      <c r="B2097" s="13" t="s">
        <v>8078</v>
      </c>
      <c r="C2097" s="12" t="s">
        <v>6799</v>
      </c>
      <c r="D2097" s="11">
        <v>17115.169999999998</v>
      </c>
      <c r="E2097" s="11">
        <v>48.8</v>
      </c>
      <c r="F2097" s="11">
        <v>17163.97</v>
      </c>
      <c r="G2097" s="9">
        <v>9</v>
      </c>
      <c r="H2097" s="9"/>
    </row>
    <row r="2098" spans="1:8" ht="28.8" x14ac:dyDescent="0.3">
      <c r="A2098" s="1" t="s">
        <v>5793</v>
      </c>
      <c r="B2098" s="13" t="s">
        <v>5794</v>
      </c>
      <c r="C2098" s="12" t="s">
        <v>6799</v>
      </c>
      <c r="D2098" s="11">
        <v>33076.68</v>
      </c>
      <c r="E2098" s="11">
        <v>48.8</v>
      </c>
      <c r="F2098" s="11">
        <v>33125.480000000003</v>
      </c>
      <c r="G2098" s="9">
        <v>9</v>
      </c>
      <c r="H2098" s="9"/>
    </row>
    <row r="2099" spans="1:8" x14ac:dyDescent="0.3">
      <c r="A2099" s="1" t="s">
        <v>3340</v>
      </c>
      <c r="B2099" s="13" t="s">
        <v>880</v>
      </c>
      <c r="C2099" s="12" t="s">
        <v>6799</v>
      </c>
      <c r="D2099" s="11">
        <v>579.41999999999996</v>
      </c>
      <c r="E2099" s="11">
        <v>21.69</v>
      </c>
      <c r="F2099" s="11">
        <v>601.11</v>
      </c>
      <c r="G2099" s="9">
        <v>9</v>
      </c>
      <c r="H2099" s="9"/>
    </row>
    <row r="2100" spans="1:8" x14ac:dyDescent="0.3">
      <c r="A2100" s="1" t="s">
        <v>5187</v>
      </c>
      <c r="B2100" s="13" t="s">
        <v>6916</v>
      </c>
      <c r="C2100" s="12"/>
      <c r="D2100" s="11"/>
      <c r="E2100" s="11"/>
      <c r="F2100" s="11"/>
      <c r="G2100" s="9">
        <v>5</v>
      </c>
      <c r="H2100" s="9"/>
    </row>
    <row r="2101" spans="1:8" ht="28.8" x14ac:dyDescent="0.3">
      <c r="A2101" s="1" t="s">
        <v>3341</v>
      </c>
      <c r="B2101" s="13" t="s">
        <v>7612</v>
      </c>
      <c r="C2101" s="12" t="s">
        <v>6799</v>
      </c>
      <c r="D2101" s="11">
        <v>1023.06</v>
      </c>
      <c r="E2101" s="11">
        <v>21.69</v>
      </c>
      <c r="F2101" s="11">
        <v>1044.75</v>
      </c>
      <c r="G2101" s="9">
        <v>9</v>
      </c>
      <c r="H2101" s="9"/>
    </row>
    <row r="2102" spans="1:8" x14ac:dyDescent="0.3">
      <c r="A2102" s="1" t="s">
        <v>5188</v>
      </c>
      <c r="B2102" s="13" t="s">
        <v>6181</v>
      </c>
      <c r="C2102" s="12"/>
      <c r="D2102" s="11"/>
      <c r="E2102" s="11"/>
      <c r="F2102" s="11"/>
      <c r="G2102" s="9">
        <v>5</v>
      </c>
      <c r="H2102" s="9"/>
    </row>
    <row r="2103" spans="1:8" x14ac:dyDescent="0.3">
      <c r="A2103" s="1" t="s">
        <v>3342</v>
      </c>
      <c r="B2103" s="13" t="s">
        <v>8079</v>
      </c>
      <c r="C2103" s="12" t="s">
        <v>6799</v>
      </c>
      <c r="D2103" s="11">
        <v>637.96</v>
      </c>
      <c r="E2103" s="11">
        <v>65.760000000000005</v>
      </c>
      <c r="F2103" s="11">
        <v>703.72</v>
      </c>
      <c r="G2103" s="9">
        <v>9</v>
      </c>
      <c r="H2103" s="9"/>
    </row>
    <row r="2104" spans="1:8" x14ac:dyDescent="0.3">
      <c r="A2104" s="1" t="s">
        <v>5189</v>
      </c>
      <c r="B2104" s="13" t="s">
        <v>6182</v>
      </c>
      <c r="C2104" s="12"/>
      <c r="D2104" s="11"/>
      <c r="E2104" s="11"/>
      <c r="F2104" s="11"/>
      <c r="G2104" s="9">
        <v>5</v>
      </c>
      <c r="H2104" s="9"/>
    </row>
    <row r="2105" spans="1:8" ht="28.8" x14ac:dyDescent="0.3">
      <c r="A2105" s="1" t="s">
        <v>5190</v>
      </c>
      <c r="B2105" s="13" t="s">
        <v>8080</v>
      </c>
      <c r="C2105" s="12" t="s">
        <v>6799</v>
      </c>
      <c r="D2105" s="11">
        <v>45.73</v>
      </c>
      <c r="E2105" s="11">
        <v>24.72</v>
      </c>
      <c r="F2105" s="11">
        <v>70.45</v>
      </c>
      <c r="G2105" s="9">
        <v>9</v>
      </c>
      <c r="H2105" s="9"/>
    </row>
    <row r="2106" spans="1:8" ht="28.8" x14ac:dyDescent="0.3">
      <c r="A2106" s="1" t="s">
        <v>5191</v>
      </c>
      <c r="B2106" s="13" t="s">
        <v>8081</v>
      </c>
      <c r="C2106" s="12" t="s">
        <v>6799</v>
      </c>
      <c r="D2106" s="11">
        <v>213.94</v>
      </c>
      <c r="E2106" s="11">
        <v>24.72</v>
      </c>
      <c r="F2106" s="11">
        <v>238.66</v>
      </c>
      <c r="G2106" s="9">
        <v>9</v>
      </c>
      <c r="H2106" s="9"/>
    </row>
    <row r="2107" spans="1:8" ht="43.2" x14ac:dyDescent="0.3">
      <c r="A2107" s="1" t="s">
        <v>6571</v>
      </c>
      <c r="B2107" s="13" t="s">
        <v>7613</v>
      </c>
      <c r="C2107" s="12" t="s">
        <v>6799</v>
      </c>
      <c r="D2107" s="11">
        <v>662.36</v>
      </c>
      <c r="E2107" s="11">
        <v>27.42</v>
      </c>
      <c r="F2107" s="11">
        <v>689.78</v>
      </c>
      <c r="G2107" s="9">
        <v>9</v>
      </c>
      <c r="H2107" s="9"/>
    </row>
    <row r="2108" spans="1:8" ht="43.2" x14ac:dyDescent="0.3">
      <c r="A2108" s="1" t="s">
        <v>6572</v>
      </c>
      <c r="B2108" s="13" t="s">
        <v>7614</v>
      </c>
      <c r="C2108" s="12" t="s">
        <v>6799</v>
      </c>
      <c r="D2108" s="11">
        <v>7979.09</v>
      </c>
      <c r="E2108" s="11">
        <v>27.42</v>
      </c>
      <c r="F2108" s="11">
        <v>8006.51</v>
      </c>
      <c r="G2108" s="9">
        <v>9</v>
      </c>
      <c r="H2108" s="9"/>
    </row>
    <row r="2109" spans="1:8" ht="43.2" x14ac:dyDescent="0.3">
      <c r="A2109" s="1" t="s">
        <v>6573</v>
      </c>
      <c r="B2109" s="13" t="s">
        <v>7615</v>
      </c>
      <c r="C2109" s="12" t="s">
        <v>6799</v>
      </c>
      <c r="D2109" s="11">
        <v>2840.39</v>
      </c>
      <c r="E2109" s="11">
        <v>27.42</v>
      </c>
      <c r="F2109" s="11">
        <v>2867.81</v>
      </c>
      <c r="G2109" s="9">
        <v>9</v>
      </c>
      <c r="H2109" s="9"/>
    </row>
    <row r="2110" spans="1:8" ht="43.2" x14ac:dyDescent="0.3">
      <c r="A2110" s="1" t="s">
        <v>6574</v>
      </c>
      <c r="B2110" s="13" t="s">
        <v>7616</v>
      </c>
      <c r="C2110" s="12" t="s">
        <v>6799</v>
      </c>
      <c r="D2110" s="11">
        <v>885.01</v>
      </c>
      <c r="E2110" s="11">
        <v>27.42</v>
      </c>
      <c r="F2110" s="11">
        <v>912.43</v>
      </c>
      <c r="G2110" s="9">
        <v>9</v>
      </c>
      <c r="H2110" s="9"/>
    </row>
    <row r="2111" spans="1:8" x14ac:dyDescent="0.3">
      <c r="A2111" s="1" t="s">
        <v>5192</v>
      </c>
      <c r="B2111" s="13" t="s">
        <v>6183</v>
      </c>
      <c r="C2111" s="12"/>
      <c r="D2111" s="11"/>
      <c r="E2111" s="11"/>
      <c r="F2111" s="11"/>
      <c r="G2111" s="9">
        <v>5</v>
      </c>
      <c r="H2111" s="9"/>
    </row>
    <row r="2112" spans="1:8" ht="28.8" x14ac:dyDescent="0.3">
      <c r="A2112" s="1" t="s">
        <v>3343</v>
      </c>
      <c r="B2112" s="13" t="s">
        <v>7617</v>
      </c>
      <c r="C2112" s="12" t="s">
        <v>6799</v>
      </c>
      <c r="D2112" s="11">
        <v>525.88</v>
      </c>
      <c r="E2112" s="11">
        <v>71.64</v>
      </c>
      <c r="F2112" s="11">
        <v>597.52</v>
      </c>
      <c r="G2112" s="9">
        <v>9</v>
      </c>
      <c r="H2112" s="9"/>
    </row>
    <row r="2113" spans="1:8" ht="28.8" x14ac:dyDescent="0.3">
      <c r="A2113" s="1" t="s">
        <v>3344</v>
      </c>
      <c r="B2113" s="13" t="s">
        <v>7618</v>
      </c>
      <c r="C2113" s="12" t="s">
        <v>6799</v>
      </c>
      <c r="D2113" s="11">
        <v>423.38</v>
      </c>
      <c r="E2113" s="11">
        <v>71.64</v>
      </c>
      <c r="F2113" s="11">
        <v>495.02</v>
      </c>
      <c r="G2113" s="9">
        <v>9</v>
      </c>
      <c r="H2113" s="9"/>
    </row>
    <row r="2114" spans="1:8" ht="28.8" x14ac:dyDescent="0.3">
      <c r="A2114" s="1" t="s">
        <v>3345</v>
      </c>
      <c r="B2114" s="13" t="s">
        <v>7619</v>
      </c>
      <c r="C2114" s="12" t="s">
        <v>6799</v>
      </c>
      <c r="D2114" s="11">
        <v>455.23</v>
      </c>
      <c r="E2114" s="11">
        <v>71.64</v>
      </c>
      <c r="F2114" s="11">
        <v>526.87</v>
      </c>
      <c r="G2114" s="9">
        <v>9</v>
      </c>
      <c r="H2114" s="9"/>
    </row>
    <row r="2115" spans="1:8" ht="43.2" x14ac:dyDescent="0.3">
      <c r="A2115" s="1" t="s">
        <v>3346</v>
      </c>
      <c r="B2115" s="13" t="s">
        <v>7620</v>
      </c>
      <c r="C2115" s="12" t="s">
        <v>6799</v>
      </c>
      <c r="D2115" s="11">
        <v>436.16</v>
      </c>
      <c r="E2115" s="11">
        <v>71.64</v>
      </c>
      <c r="F2115" s="11">
        <v>507.8</v>
      </c>
      <c r="G2115" s="9">
        <v>9</v>
      </c>
      <c r="H2115" s="9"/>
    </row>
    <row r="2116" spans="1:8" ht="43.2" x14ac:dyDescent="0.3">
      <c r="A2116" s="1" t="s">
        <v>3347</v>
      </c>
      <c r="B2116" s="13" t="s">
        <v>7621</v>
      </c>
      <c r="C2116" s="12" t="s">
        <v>6799</v>
      </c>
      <c r="D2116" s="11">
        <v>668.34</v>
      </c>
      <c r="E2116" s="11">
        <v>71.64</v>
      </c>
      <c r="F2116" s="11">
        <v>739.98</v>
      </c>
      <c r="G2116" s="9">
        <v>9</v>
      </c>
      <c r="H2116" s="9"/>
    </row>
    <row r="2117" spans="1:8" ht="28.8" x14ac:dyDescent="0.3">
      <c r="A2117" s="1" t="s">
        <v>5193</v>
      </c>
      <c r="B2117" s="13" t="s">
        <v>7622</v>
      </c>
      <c r="C2117" s="12" t="s">
        <v>6807</v>
      </c>
      <c r="D2117" s="11">
        <v>46376.59</v>
      </c>
      <c r="E2117" s="11">
        <v>99.9</v>
      </c>
      <c r="F2117" s="11">
        <v>46476.49</v>
      </c>
      <c r="G2117" s="9">
        <v>9</v>
      </c>
      <c r="H2117" s="9"/>
    </row>
    <row r="2118" spans="1:8" ht="28.8" x14ac:dyDescent="0.3">
      <c r="A2118" s="1" t="s">
        <v>5194</v>
      </c>
      <c r="B2118" s="13" t="s">
        <v>6917</v>
      </c>
      <c r="C2118" s="12"/>
      <c r="D2118" s="11"/>
      <c r="E2118" s="11"/>
      <c r="F2118" s="11"/>
      <c r="G2118" s="9">
        <v>2</v>
      </c>
      <c r="H2118" s="9"/>
    </row>
    <row r="2119" spans="1:8" x14ac:dyDescent="0.3">
      <c r="A2119" s="1" t="s">
        <v>5195</v>
      </c>
      <c r="B2119" s="13" t="s">
        <v>6918</v>
      </c>
      <c r="C2119" s="12"/>
      <c r="D2119" s="11"/>
      <c r="E2119" s="11"/>
      <c r="F2119" s="11"/>
      <c r="G2119" s="9">
        <v>5</v>
      </c>
      <c r="H2119" s="9"/>
    </row>
    <row r="2120" spans="1:8" x14ac:dyDescent="0.3">
      <c r="A2120" s="1" t="s">
        <v>3348</v>
      </c>
      <c r="B2120" s="13" t="s">
        <v>879</v>
      </c>
      <c r="C2120" s="12" t="s">
        <v>6804</v>
      </c>
      <c r="D2120" s="11">
        <v>6.12</v>
      </c>
      <c r="E2120" s="11">
        <v>21.69</v>
      </c>
      <c r="F2120" s="11">
        <v>27.81</v>
      </c>
      <c r="G2120" s="9">
        <v>9</v>
      </c>
      <c r="H2120" s="9"/>
    </row>
    <row r="2121" spans="1:8" x14ac:dyDescent="0.3">
      <c r="A2121" s="1" t="s">
        <v>3349</v>
      </c>
      <c r="B2121" s="13" t="s">
        <v>878</v>
      </c>
      <c r="C2121" s="12" t="s">
        <v>6804</v>
      </c>
      <c r="D2121" s="11">
        <v>8.7200000000000006</v>
      </c>
      <c r="E2121" s="11">
        <v>26.02</v>
      </c>
      <c r="F2121" s="11">
        <v>34.74</v>
      </c>
      <c r="G2121" s="9">
        <v>9</v>
      </c>
      <c r="H2121" s="9"/>
    </row>
    <row r="2122" spans="1:8" x14ac:dyDescent="0.3">
      <c r="A2122" s="1" t="s">
        <v>3350</v>
      </c>
      <c r="B2122" s="13" t="s">
        <v>877</v>
      </c>
      <c r="C2122" s="12" t="s">
        <v>6804</v>
      </c>
      <c r="D2122" s="11">
        <v>13.2</v>
      </c>
      <c r="E2122" s="11">
        <v>30.36</v>
      </c>
      <c r="F2122" s="11">
        <v>43.56</v>
      </c>
      <c r="G2122" s="9">
        <v>9</v>
      </c>
      <c r="H2122" s="9"/>
    </row>
    <row r="2123" spans="1:8" x14ac:dyDescent="0.3">
      <c r="A2123" s="1" t="s">
        <v>3351</v>
      </c>
      <c r="B2123" s="13" t="s">
        <v>876</v>
      </c>
      <c r="C2123" s="12" t="s">
        <v>6804</v>
      </c>
      <c r="D2123" s="11">
        <v>13.86</v>
      </c>
      <c r="E2123" s="11">
        <v>34.69</v>
      </c>
      <c r="F2123" s="11">
        <v>48.55</v>
      </c>
      <c r="G2123" s="9">
        <v>9</v>
      </c>
      <c r="H2123" s="9"/>
    </row>
    <row r="2124" spans="1:8" x14ac:dyDescent="0.3">
      <c r="A2124" s="1" t="s">
        <v>3352</v>
      </c>
      <c r="B2124" s="13" t="s">
        <v>875</v>
      </c>
      <c r="C2124" s="12" t="s">
        <v>6804</v>
      </c>
      <c r="D2124" s="11">
        <v>18.28</v>
      </c>
      <c r="E2124" s="11">
        <v>39.04</v>
      </c>
      <c r="F2124" s="11">
        <v>57.32</v>
      </c>
      <c r="G2124" s="9">
        <v>9</v>
      </c>
      <c r="H2124" s="9"/>
    </row>
    <row r="2125" spans="1:8" x14ac:dyDescent="0.3">
      <c r="A2125" s="1" t="s">
        <v>3353</v>
      </c>
      <c r="B2125" s="13" t="s">
        <v>874</v>
      </c>
      <c r="C2125" s="12" t="s">
        <v>6804</v>
      </c>
      <c r="D2125" s="11">
        <v>30.72</v>
      </c>
      <c r="E2125" s="11">
        <v>43.37</v>
      </c>
      <c r="F2125" s="11">
        <v>74.09</v>
      </c>
      <c r="G2125" s="9">
        <v>9</v>
      </c>
      <c r="H2125" s="9"/>
    </row>
    <row r="2126" spans="1:8" x14ac:dyDescent="0.3">
      <c r="A2126" s="1" t="s">
        <v>3354</v>
      </c>
      <c r="B2126" s="13" t="s">
        <v>873</v>
      </c>
      <c r="C2126" s="12" t="s">
        <v>6804</v>
      </c>
      <c r="D2126" s="11">
        <v>40.46</v>
      </c>
      <c r="E2126" s="11">
        <v>47.7</v>
      </c>
      <c r="F2126" s="11">
        <v>88.16</v>
      </c>
      <c r="G2126" s="9">
        <v>9</v>
      </c>
      <c r="H2126" s="9"/>
    </row>
    <row r="2127" spans="1:8" x14ac:dyDescent="0.3">
      <c r="A2127" s="1" t="s">
        <v>3355</v>
      </c>
      <c r="B2127" s="13" t="s">
        <v>872</v>
      </c>
      <c r="C2127" s="12" t="s">
        <v>6804</v>
      </c>
      <c r="D2127" s="11">
        <v>64.12</v>
      </c>
      <c r="E2127" s="11">
        <v>56.38</v>
      </c>
      <c r="F2127" s="11">
        <v>120.5</v>
      </c>
      <c r="G2127" s="9">
        <v>9</v>
      </c>
      <c r="H2127" s="9"/>
    </row>
    <row r="2128" spans="1:8" ht="28.8" x14ac:dyDescent="0.3">
      <c r="A2128" s="1" t="s">
        <v>5196</v>
      </c>
      <c r="B2128" s="13" t="s">
        <v>6919</v>
      </c>
      <c r="C2128" s="12"/>
      <c r="D2128" s="11"/>
      <c r="E2128" s="11"/>
      <c r="F2128" s="11"/>
      <c r="G2128" s="9">
        <v>5</v>
      </c>
      <c r="H2128" s="9"/>
    </row>
    <row r="2129" spans="1:8" x14ac:dyDescent="0.3">
      <c r="A2129" s="1" t="s">
        <v>3356</v>
      </c>
      <c r="B2129" s="13" t="s">
        <v>7110</v>
      </c>
      <c r="C2129" s="12" t="s">
        <v>6804</v>
      </c>
      <c r="D2129" s="11">
        <v>13.86</v>
      </c>
      <c r="E2129" s="11">
        <v>26.02</v>
      </c>
      <c r="F2129" s="11">
        <v>39.880000000000003</v>
      </c>
      <c r="G2129" s="9">
        <v>9</v>
      </c>
      <c r="H2129" s="9"/>
    </row>
    <row r="2130" spans="1:8" x14ac:dyDescent="0.3">
      <c r="A2130" s="1" t="s">
        <v>3357</v>
      </c>
      <c r="B2130" s="13" t="s">
        <v>7109</v>
      </c>
      <c r="C2130" s="12" t="s">
        <v>6804</v>
      </c>
      <c r="D2130" s="11">
        <v>15.91</v>
      </c>
      <c r="E2130" s="11">
        <v>30.36</v>
      </c>
      <c r="F2130" s="11">
        <v>46.27</v>
      </c>
      <c r="G2130" s="9">
        <v>9</v>
      </c>
      <c r="H2130" s="9"/>
    </row>
    <row r="2131" spans="1:8" ht="28.8" x14ac:dyDescent="0.3">
      <c r="A2131" s="1" t="s">
        <v>3358</v>
      </c>
      <c r="B2131" s="13" t="s">
        <v>6920</v>
      </c>
      <c r="C2131" s="12" t="s">
        <v>6804</v>
      </c>
      <c r="D2131" s="11">
        <v>32.17</v>
      </c>
      <c r="E2131" s="11">
        <v>34.69</v>
      </c>
      <c r="F2131" s="11">
        <v>66.86</v>
      </c>
      <c r="G2131" s="9">
        <v>9</v>
      </c>
      <c r="H2131" s="9"/>
    </row>
    <row r="2132" spans="1:8" ht="28.8" x14ac:dyDescent="0.3">
      <c r="A2132" s="1" t="s">
        <v>3359</v>
      </c>
      <c r="B2132" s="13" t="s">
        <v>6921</v>
      </c>
      <c r="C2132" s="12" t="s">
        <v>6804</v>
      </c>
      <c r="D2132" s="11">
        <v>33.840000000000003</v>
      </c>
      <c r="E2132" s="11">
        <v>39.04</v>
      </c>
      <c r="F2132" s="11">
        <v>72.88</v>
      </c>
      <c r="G2132" s="9">
        <v>9</v>
      </c>
      <c r="H2132" s="9"/>
    </row>
    <row r="2133" spans="1:8" x14ac:dyDescent="0.3">
      <c r="A2133" s="1" t="s">
        <v>3360</v>
      </c>
      <c r="B2133" s="13" t="s">
        <v>6922</v>
      </c>
      <c r="C2133" s="12" t="s">
        <v>6804</v>
      </c>
      <c r="D2133" s="11">
        <v>40.6</v>
      </c>
      <c r="E2133" s="11">
        <v>43.37</v>
      </c>
      <c r="F2133" s="11">
        <v>83.97</v>
      </c>
      <c r="G2133" s="9">
        <v>9</v>
      </c>
      <c r="H2133" s="9"/>
    </row>
    <row r="2134" spans="1:8" ht="28.8" x14ac:dyDescent="0.3">
      <c r="A2134" s="1" t="s">
        <v>3361</v>
      </c>
      <c r="B2134" s="13" t="s">
        <v>6923</v>
      </c>
      <c r="C2134" s="12" t="s">
        <v>6804</v>
      </c>
      <c r="D2134" s="11">
        <v>59.01</v>
      </c>
      <c r="E2134" s="11">
        <v>52.05</v>
      </c>
      <c r="F2134" s="11">
        <v>111.06</v>
      </c>
      <c r="G2134" s="9">
        <v>9</v>
      </c>
      <c r="H2134" s="9"/>
    </row>
    <row r="2135" spans="1:8" x14ac:dyDescent="0.3">
      <c r="A2135" s="1" t="s">
        <v>3362</v>
      </c>
      <c r="B2135" s="13" t="s">
        <v>6924</v>
      </c>
      <c r="C2135" s="12" t="s">
        <v>6804</v>
      </c>
      <c r="D2135" s="11">
        <v>67.599999999999994</v>
      </c>
      <c r="E2135" s="11">
        <v>65.06</v>
      </c>
      <c r="F2135" s="11">
        <v>132.66</v>
      </c>
      <c r="G2135" s="9">
        <v>9</v>
      </c>
      <c r="H2135" s="9"/>
    </row>
    <row r="2136" spans="1:8" x14ac:dyDescent="0.3">
      <c r="A2136" s="1" t="s">
        <v>3363</v>
      </c>
      <c r="B2136" s="13" t="s">
        <v>6925</v>
      </c>
      <c r="C2136" s="12" t="s">
        <v>6804</v>
      </c>
      <c r="D2136" s="11">
        <v>99.06</v>
      </c>
      <c r="E2136" s="11">
        <v>78.06</v>
      </c>
      <c r="F2136" s="11">
        <v>177.12</v>
      </c>
      <c r="G2136" s="9">
        <v>9</v>
      </c>
      <c r="H2136" s="9"/>
    </row>
    <row r="2137" spans="1:8" ht="28.8" x14ac:dyDescent="0.3">
      <c r="A2137" s="1" t="s">
        <v>5197</v>
      </c>
      <c r="B2137" s="13" t="s">
        <v>6926</v>
      </c>
      <c r="C2137" s="12"/>
      <c r="D2137" s="11"/>
      <c r="E2137" s="11"/>
      <c r="F2137" s="11"/>
      <c r="G2137" s="9">
        <v>5</v>
      </c>
      <c r="H2137" s="9"/>
    </row>
    <row r="2138" spans="1:8" ht="28.8" x14ac:dyDescent="0.3">
      <c r="A2138" s="1" t="s">
        <v>3364</v>
      </c>
      <c r="B2138" s="13" t="s">
        <v>7108</v>
      </c>
      <c r="C2138" s="12" t="s">
        <v>6804</v>
      </c>
      <c r="D2138" s="11">
        <v>19.29</v>
      </c>
      <c r="E2138" s="11">
        <v>26.02</v>
      </c>
      <c r="F2138" s="11">
        <v>45.31</v>
      </c>
      <c r="G2138" s="9">
        <v>9</v>
      </c>
      <c r="H2138" s="9"/>
    </row>
    <row r="2139" spans="1:8" ht="28.8" x14ac:dyDescent="0.3">
      <c r="A2139" s="1" t="s">
        <v>3365</v>
      </c>
      <c r="B2139" s="13" t="s">
        <v>7107</v>
      </c>
      <c r="C2139" s="12" t="s">
        <v>6804</v>
      </c>
      <c r="D2139" s="11">
        <v>24.57</v>
      </c>
      <c r="E2139" s="11">
        <v>30.36</v>
      </c>
      <c r="F2139" s="11">
        <v>54.93</v>
      </c>
      <c r="G2139" s="9">
        <v>9</v>
      </c>
      <c r="H2139" s="9"/>
    </row>
    <row r="2140" spans="1:8" ht="28.8" x14ac:dyDescent="0.3">
      <c r="A2140" s="1" t="s">
        <v>3366</v>
      </c>
      <c r="B2140" s="13" t="s">
        <v>6927</v>
      </c>
      <c r="C2140" s="12" t="s">
        <v>6804</v>
      </c>
      <c r="D2140" s="11">
        <v>37.119999999999997</v>
      </c>
      <c r="E2140" s="11">
        <v>34.69</v>
      </c>
      <c r="F2140" s="11">
        <v>71.81</v>
      </c>
      <c r="G2140" s="9">
        <v>9</v>
      </c>
      <c r="H2140" s="9"/>
    </row>
    <row r="2141" spans="1:8" ht="28.8" x14ac:dyDescent="0.3">
      <c r="A2141" s="1" t="s">
        <v>3367</v>
      </c>
      <c r="B2141" s="13" t="s">
        <v>6928</v>
      </c>
      <c r="C2141" s="12" t="s">
        <v>6804</v>
      </c>
      <c r="D2141" s="11">
        <v>44.87</v>
      </c>
      <c r="E2141" s="11">
        <v>39.04</v>
      </c>
      <c r="F2141" s="11">
        <v>83.91</v>
      </c>
      <c r="G2141" s="9">
        <v>9</v>
      </c>
      <c r="H2141" s="9"/>
    </row>
    <row r="2142" spans="1:8" ht="28.8" x14ac:dyDescent="0.3">
      <c r="A2142" s="1" t="s">
        <v>3368</v>
      </c>
      <c r="B2142" s="13" t="s">
        <v>6929</v>
      </c>
      <c r="C2142" s="12" t="s">
        <v>6804</v>
      </c>
      <c r="D2142" s="11">
        <v>56.46</v>
      </c>
      <c r="E2142" s="11">
        <v>43.37</v>
      </c>
      <c r="F2142" s="11">
        <v>99.83</v>
      </c>
      <c r="G2142" s="9">
        <v>9</v>
      </c>
      <c r="H2142" s="9"/>
    </row>
    <row r="2143" spans="1:8" ht="28.8" x14ac:dyDescent="0.3">
      <c r="A2143" s="1" t="s">
        <v>3369</v>
      </c>
      <c r="B2143" s="13" t="s">
        <v>6930</v>
      </c>
      <c r="C2143" s="12" t="s">
        <v>6804</v>
      </c>
      <c r="D2143" s="11">
        <v>78.819999999999993</v>
      </c>
      <c r="E2143" s="11">
        <v>52.05</v>
      </c>
      <c r="F2143" s="11">
        <v>130.87</v>
      </c>
      <c r="G2143" s="9">
        <v>9</v>
      </c>
      <c r="H2143" s="9"/>
    </row>
    <row r="2144" spans="1:8" ht="28.8" x14ac:dyDescent="0.3">
      <c r="A2144" s="1" t="s">
        <v>3370</v>
      </c>
      <c r="B2144" s="13" t="s">
        <v>6931</v>
      </c>
      <c r="C2144" s="12" t="s">
        <v>6804</v>
      </c>
      <c r="D2144" s="11">
        <v>96.35</v>
      </c>
      <c r="E2144" s="11">
        <v>65.06</v>
      </c>
      <c r="F2144" s="11">
        <v>161.41</v>
      </c>
      <c r="G2144" s="9">
        <v>9</v>
      </c>
      <c r="H2144" s="9"/>
    </row>
    <row r="2145" spans="1:8" ht="28.8" x14ac:dyDescent="0.3">
      <c r="A2145" s="1" t="s">
        <v>3371</v>
      </c>
      <c r="B2145" s="13" t="s">
        <v>6932</v>
      </c>
      <c r="C2145" s="12" t="s">
        <v>6804</v>
      </c>
      <c r="D2145" s="11">
        <v>114.82</v>
      </c>
      <c r="E2145" s="11">
        <v>78.06</v>
      </c>
      <c r="F2145" s="11">
        <v>192.88</v>
      </c>
      <c r="G2145" s="9">
        <v>9</v>
      </c>
      <c r="H2145" s="9"/>
    </row>
    <row r="2146" spans="1:8" ht="28.8" x14ac:dyDescent="0.3">
      <c r="A2146" s="1" t="s">
        <v>5198</v>
      </c>
      <c r="B2146" s="13" t="s">
        <v>7199</v>
      </c>
      <c r="C2146" s="12"/>
      <c r="D2146" s="11"/>
      <c r="E2146" s="11"/>
      <c r="F2146" s="11"/>
      <c r="G2146" s="9">
        <v>5</v>
      </c>
      <c r="H2146" s="9"/>
    </row>
    <row r="2147" spans="1:8" ht="28.8" x14ac:dyDescent="0.3">
      <c r="A2147" s="1" t="s">
        <v>3372</v>
      </c>
      <c r="B2147" s="13" t="s">
        <v>6933</v>
      </c>
      <c r="C2147" s="12" t="s">
        <v>6804</v>
      </c>
      <c r="D2147" s="11">
        <v>19.170000000000002</v>
      </c>
      <c r="E2147" s="11">
        <v>21.69</v>
      </c>
      <c r="F2147" s="11">
        <v>40.86</v>
      </c>
      <c r="G2147" s="9">
        <v>9</v>
      </c>
      <c r="H2147" s="9"/>
    </row>
    <row r="2148" spans="1:8" ht="28.8" x14ac:dyDescent="0.3">
      <c r="A2148" s="1" t="s">
        <v>3373</v>
      </c>
      <c r="B2148" s="13" t="s">
        <v>6934</v>
      </c>
      <c r="C2148" s="12" t="s">
        <v>6804</v>
      </c>
      <c r="D2148" s="11">
        <v>25.45</v>
      </c>
      <c r="E2148" s="11">
        <v>26.02</v>
      </c>
      <c r="F2148" s="11">
        <v>51.47</v>
      </c>
      <c r="G2148" s="9">
        <v>9</v>
      </c>
      <c r="H2148" s="9"/>
    </row>
    <row r="2149" spans="1:8" ht="28.8" x14ac:dyDescent="0.3">
      <c r="A2149" s="1" t="s">
        <v>3374</v>
      </c>
      <c r="B2149" s="13" t="s">
        <v>6935</v>
      </c>
      <c r="C2149" s="12" t="s">
        <v>6804</v>
      </c>
      <c r="D2149" s="11">
        <v>34.130000000000003</v>
      </c>
      <c r="E2149" s="11">
        <v>30.36</v>
      </c>
      <c r="F2149" s="11">
        <v>64.489999999999995</v>
      </c>
      <c r="G2149" s="9">
        <v>9</v>
      </c>
      <c r="H2149" s="9"/>
    </row>
    <row r="2150" spans="1:8" ht="28.8" x14ac:dyDescent="0.3">
      <c r="A2150" s="1" t="s">
        <v>3375</v>
      </c>
      <c r="B2150" s="13" t="s">
        <v>6936</v>
      </c>
      <c r="C2150" s="12" t="s">
        <v>6804</v>
      </c>
      <c r="D2150" s="11">
        <v>44.29</v>
      </c>
      <c r="E2150" s="11">
        <v>34.69</v>
      </c>
      <c r="F2150" s="11">
        <v>78.98</v>
      </c>
      <c r="G2150" s="9">
        <v>9</v>
      </c>
      <c r="H2150" s="9"/>
    </row>
    <row r="2151" spans="1:8" ht="28.8" x14ac:dyDescent="0.3">
      <c r="A2151" s="1" t="s">
        <v>3376</v>
      </c>
      <c r="B2151" s="13" t="s">
        <v>6937</v>
      </c>
      <c r="C2151" s="12" t="s">
        <v>6804</v>
      </c>
      <c r="D2151" s="11">
        <v>56.82</v>
      </c>
      <c r="E2151" s="11">
        <v>39.04</v>
      </c>
      <c r="F2151" s="11">
        <v>95.86</v>
      </c>
      <c r="G2151" s="9">
        <v>9</v>
      </c>
      <c r="H2151" s="9"/>
    </row>
    <row r="2152" spans="1:8" ht="28.8" x14ac:dyDescent="0.3">
      <c r="A2152" s="1" t="s">
        <v>3377</v>
      </c>
      <c r="B2152" s="13" t="s">
        <v>6938</v>
      </c>
      <c r="C2152" s="12" t="s">
        <v>6804</v>
      </c>
      <c r="D2152" s="11">
        <v>69.489999999999995</v>
      </c>
      <c r="E2152" s="11">
        <v>43.37</v>
      </c>
      <c r="F2152" s="11">
        <v>112.86</v>
      </c>
      <c r="G2152" s="9">
        <v>9</v>
      </c>
      <c r="H2152" s="9"/>
    </row>
    <row r="2153" spans="1:8" ht="28.8" x14ac:dyDescent="0.3">
      <c r="A2153" s="1" t="s">
        <v>3378</v>
      </c>
      <c r="B2153" s="13" t="s">
        <v>7106</v>
      </c>
      <c r="C2153" s="12" t="s">
        <v>6804</v>
      </c>
      <c r="D2153" s="11">
        <v>102.09</v>
      </c>
      <c r="E2153" s="11">
        <v>52.05</v>
      </c>
      <c r="F2153" s="11">
        <v>154.13999999999999</v>
      </c>
      <c r="G2153" s="9">
        <v>9</v>
      </c>
      <c r="H2153" s="9"/>
    </row>
    <row r="2154" spans="1:8" ht="28.8" x14ac:dyDescent="0.3">
      <c r="A2154" s="1" t="s">
        <v>3379</v>
      </c>
      <c r="B2154" s="13" t="s">
        <v>6939</v>
      </c>
      <c r="C2154" s="12" t="s">
        <v>6804</v>
      </c>
      <c r="D2154" s="11">
        <v>126.55</v>
      </c>
      <c r="E2154" s="11">
        <v>65.06</v>
      </c>
      <c r="F2154" s="11">
        <v>191.61</v>
      </c>
      <c r="G2154" s="9">
        <v>9</v>
      </c>
      <c r="H2154" s="9"/>
    </row>
    <row r="2155" spans="1:8" ht="28.8" x14ac:dyDescent="0.3">
      <c r="A2155" s="1" t="s">
        <v>3380</v>
      </c>
      <c r="B2155" s="13" t="s">
        <v>6940</v>
      </c>
      <c r="C2155" s="12" t="s">
        <v>6804</v>
      </c>
      <c r="D2155" s="11">
        <v>195.03</v>
      </c>
      <c r="E2155" s="11">
        <v>78.06</v>
      </c>
      <c r="F2155" s="11">
        <v>273.08999999999997</v>
      </c>
      <c r="G2155" s="9">
        <v>9</v>
      </c>
      <c r="H2155" s="9"/>
    </row>
    <row r="2156" spans="1:8" x14ac:dyDescent="0.3">
      <c r="A2156" s="1" t="s">
        <v>5199</v>
      </c>
      <c r="B2156" s="13" t="s">
        <v>6941</v>
      </c>
      <c r="C2156" s="12"/>
      <c r="D2156" s="11"/>
      <c r="E2156" s="11"/>
      <c r="F2156" s="11"/>
      <c r="G2156" s="9">
        <v>5</v>
      </c>
      <c r="H2156" s="9"/>
    </row>
    <row r="2157" spans="1:8" x14ac:dyDescent="0.3">
      <c r="A2157" s="1" t="s">
        <v>3381</v>
      </c>
      <c r="B2157" s="13" t="s">
        <v>871</v>
      </c>
      <c r="C2157" s="12" t="s">
        <v>6807</v>
      </c>
      <c r="D2157" s="11">
        <v>8.31</v>
      </c>
      <c r="E2157" s="11">
        <v>10.84</v>
      </c>
      <c r="F2157" s="11">
        <v>19.149999999999999</v>
      </c>
      <c r="G2157" s="9">
        <v>9</v>
      </c>
      <c r="H2157" s="9"/>
    </row>
    <row r="2158" spans="1:8" x14ac:dyDescent="0.3">
      <c r="A2158" s="1" t="s">
        <v>3382</v>
      </c>
      <c r="B2158" s="13" t="s">
        <v>870</v>
      </c>
      <c r="C2158" s="12" t="s">
        <v>6804</v>
      </c>
      <c r="D2158" s="11">
        <v>6.17</v>
      </c>
      <c r="E2158" s="11">
        <v>2.17</v>
      </c>
      <c r="F2158" s="11">
        <v>8.34</v>
      </c>
      <c r="G2158" s="9">
        <v>9</v>
      </c>
      <c r="H2158" s="9"/>
    </row>
    <row r="2159" spans="1:8" x14ac:dyDescent="0.3">
      <c r="A2159" s="1" t="s">
        <v>3383</v>
      </c>
      <c r="B2159" s="13" t="s">
        <v>869</v>
      </c>
      <c r="C2159" s="12" t="s">
        <v>6799</v>
      </c>
      <c r="D2159" s="11">
        <v>0.68</v>
      </c>
      <c r="E2159" s="11">
        <v>6.51</v>
      </c>
      <c r="F2159" s="11">
        <v>7.19</v>
      </c>
      <c r="G2159" s="9">
        <v>9</v>
      </c>
      <c r="H2159" s="9"/>
    </row>
    <row r="2160" spans="1:8" x14ac:dyDescent="0.3">
      <c r="A2160" s="1" t="s">
        <v>3384</v>
      </c>
      <c r="B2160" s="13" t="s">
        <v>868</v>
      </c>
      <c r="C2160" s="12" t="s">
        <v>6799</v>
      </c>
      <c r="D2160" s="11">
        <v>2.42</v>
      </c>
      <c r="E2160" s="11">
        <v>7.8</v>
      </c>
      <c r="F2160" s="11">
        <v>10.220000000000001</v>
      </c>
      <c r="G2160" s="9">
        <v>9</v>
      </c>
      <c r="H2160" s="9"/>
    </row>
    <row r="2161" spans="1:8" x14ac:dyDescent="0.3">
      <c r="A2161" s="1" t="s">
        <v>5200</v>
      </c>
      <c r="B2161" s="13" t="s">
        <v>5201</v>
      </c>
      <c r="C2161" s="12" t="s">
        <v>6799</v>
      </c>
      <c r="D2161" s="11">
        <v>2.39</v>
      </c>
      <c r="E2161" s="11">
        <v>7.8</v>
      </c>
      <c r="F2161" s="11">
        <v>10.19</v>
      </c>
      <c r="G2161" s="9">
        <v>9</v>
      </c>
      <c r="H2161" s="9"/>
    </row>
    <row r="2162" spans="1:8" x14ac:dyDescent="0.3">
      <c r="A2162" s="1" t="s">
        <v>3385</v>
      </c>
      <c r="B2162" s="13" t="s">
        <v>867</v>
      </c>
      <c r="C2162" s="12" t="s">
        <v>6799</v>
      </c>
      <c r="D2162" s="11">
        <v>2.59</v>
      </c>
      <c r="E2162" s="11">
        <v>6.51</v>
      </c>
      <c r="F2162" s="11">
        <v>9.1</v>
      </c>
      <c r="G2162" s="9">
        <v>9</v>
      </c>
      <c r="H2162" s="9"/>
    </row>
    <row r="2163" spans="1:8" x14ac:dyDescent="0.3">
      <c r="A2163" s="1" t="s">
        <v>6316</v>
      </c>
      <c r="B2163" s="13" t="s">
        <v>6317</v>
      </c>
      <c r="C2163" s="12" t="s">
        <v>6804</v>
      </c>
      <c r="D2163" s="11">
        <v>6.48</v>
      </c>
      <c r="E2163" s="11">
        <v>13.01</v>
      </c>
      <c r="F2163" s="11">
        <v>19.489999999999998</v>
      </c>
      <c r="G2163" s="9">
        <v>9</v>
      </c>
      <c r="H2163" s="9"/>
    </row>
    <row r="2164" spans="1:8" x14ac:dyDescent="0.3">
      <c r="A2164" s="1" t="s">
        <v>3386</v>
      </c>
      <c r="B2164" s="13" t="s">
        <v>866</v>
      </c>
      <c r="C2164" s="12" t="s">
        <v>6804</v>
      </c>
      <c r="D2164" s="11">
        <v>9.7899999999999991</v>
      </c>
      <c r="E2164" s="11">
        <v>6.1</v>
      </c>
      <c r="F2164" s="11">
        <v>15.89</v>
      </c>
      <c r="G2164" s="9">
        <v>9</v>
      </c>
      <c r="H2164" s="9"/>
    </row>
    <row r="2165" spans="1:8" x14ac:dyDescent="0.3">
      <c r="A2165" s="1" t="s">
        <v>3387</v>
      </c>
      <c r="B2165" s="13" t="s">
        <v>865</v>
      </c>
      <c r="C2165" s="12" t="s">
        <v>6804</v>
      </c>
      <c r="D2165" s="11">
        <v>5.0599999999999996</v>
      </c>
      <c r="E2165" s="11">
        <v>6.1</v>
      </c>
      <c r="F2165" s="11">
        <v>11.16</v>
      </c>
      <c r="G2165" s="9">
        <v>9</v>
      </c>
      <c r="H2165" s="9"/>
    </row>
    <row r="2166" spans="1:8" x14ac:dyDescent="0.3">
      <c r="A2166" s="1" t="s">
        <v>5202</v>
      </c>
      <c r="B2166" s="13" t="s">
        <v>864</v>
      </c>
      <c r="C2166" s="12" t="s">
        <v>6804</v>
      </c>
      <c r="D2166" s="11">
        <v>9.4700000000000006</v>
      </c>
      <c r="E2166" s="11">
        <v>6.1</v>
      </c>
      <c r="F2166" s="11">
        <v>15.57</v>
      </c>
      <c r="G2166" s="9">
        <v>9</v>
      </c>
      <c r="H2166" s="9"/>
    </row>
    <row r="2167" spans="1:8" ht="28.8" x14ac:dyDescent="0.3">
      <c r="A2167" s="1" t="s">
        <v>3388</v>
      </c>
      <c r="B2167" s="13" t="s">
        <v>6409</v>
      </c>
      <c r="C2167" s="12" t="s">
        <v>6804</v>
      </c>
      <c r="D2167" s="11">
        <v>32.39</v>
      </c>
      <c r="E2167" s="11">
        <v>10.84</v>
      </c>
      <c r="F2167" s="11">
        <v>43.23</v>
      </c>
      <c r="G2167" s="9">
        <v>9</v>
      </c>
      <c r="H2167" s="9"/>
    </row>
    <row r="2168" spans="1:8" ht="28.8" x14ac:dyDescent="0.3">
      <c r="A2168" s="1" t="s">
        <v>3389</v>
      </c>
      <c r="B2168" s="13" t="s">
        <v>6410</v>
      </c>
      <c r="C2168" s="12" t="s">
        <v>6804</v>
      </c>
      <c r="D2168" s="11">
        <v>53.96</v>
      </c>
      <c r="E2168" s="11">
        <v>10.84</v>
      </c>
      <c r="F2168" s="11">
        <v>64.8</v>
      </c>
      <c r="G2168" s="9">
        <v>9</v>
      </c>
      <c r="H2168" s="9"/>
    </row>
    <row r="2169" spans="1:8" x14ac:dyDescent="0.3">
      <c r="A2169" s="1" t="s">
        <v>3390</v>
      </c>
      <c r="B2169" s="13" t="s">
        <v>863</v>
      </c>
      <c r="C2169" s="12" t="s">
        <v>6804</v>
      </c>
      <c r="D2169" s="11">
        <v>35.020000000000003</v>
      </c>
      <c r="E2169" s="11">
        <v>10.84</v>
      </c>
      <c r="F2169" s="11">
        <v>45.86</v>
      </c>
      <c r="G2169" s="9">
        <v>9</v>
      </c>
      <c r="H2169" s="9"/>
    </row>
    <row r="2170" spans="1:8" ht="28.8" x14ac:dyDescent="0.3">
      <c r="A2170" s="1" t="s">
        <v>3391</v>
      </c>
      <c r="B2170" s="13" t="s">
        <v>3392</v>
      </c>
      <c r="C2170" s="12" t="s">
        <v>6804</v>
      </c>
      <c r="D2170" s="11">
        <v>58.76</v>
      </c>
      <c r="E2170" s="11">
        <v>13.01</v>
      </c>
      <c r="F2170" s="11">
        <v>71.77</v>
      </c>
      <c r="G2170" s="9">
        <v>9</v>
      </c>
      <c r="H2170" s="9"/>
    </row>
    <row r="2171" spans="1:8" ht="28.8" x14ac:dyDescent="0.3">
      <c r="A2171" s="1" t="s">
        <v>3393</v>
      </c>
      <c r="B2171" s="13" t="s">
        <v>3394</v>
      </c>
      <c r="C2171" s="12" t="s">
        <v>6804</v>
      </c>
      <c r="D2171" s="11">
        <v>97.03</v>
      </c>
      <c r="E2171" s="11">
        <v>15.18</v>
      </c>
      <c r="F2171" s="11">
        <v>112.21</v>
      </c>
      <c r="G2171" s="9">
        <v>9</v>
      </c>
      <c r="H2171" s="9"/>
    </row>
    <row r="2172" spans="1:8" ht="28.8" x14ac:dyDescent="0.3">
      <c r="A2172" s="1" t="s">
        <v>3395</v>
      </c>
      <c r="B2172" s="13" t="s">
        <v>3396</v>
      </c>
      <c r="C2172" s="12" t="s">
        <v>6804</v>
      </c>
      <c r="D2172" s="11">
        <v>107.6</v>
      </c>
      <c r="E2172" s="11">
        <v>17.350000000000001</v>
      </c>
      <c r="F2172" s="11">
        <v>124.95</v>
      </c>
      <c r="G2172" s="9">
        <v>9</v>
      </c>
      <c r="H2172" s="9"/>
    </row>
    <row r="2173" spans="1:8" ht="28.8" x14ac:dyDescent="0.3">
      <c r="A2173" s="1" t="s">
        <v>3397</v>
      </c>
      <c r="B2173" s="13" t="s">
        <v>3398</v>
      </c>
      <c r="C2173" s="12" t="s">
        <v>6799</v>
      </c>
      <c r="D2173" s="11">
        <v>9.08</v>
      </c>
      <c r="E2173" s="11">
        <v>1.76</v>
      </c>
      <c r="F2173" s="11">
        <v>10.84</v>
      </c>
      <c r="G2173" s="9">
        <v>9</v>
      </c>
      <c r="H2173" s="9"/>
    </row>
    <row r="2174" spans="1:8" ht="28.8" x14ac:dyDescent="0.3">
      <c r="A2174" s="1" t="s">
        <v>3399</v>
      </c>
      <c r="B2174" s="13" t="s">
        <v>3400</v>
      </c>
      <c r="C2174" s="12" t="s">
        <v>6799</v>
      </c>
      <c r="D2174" s="11">
        <v>10.5</v>
      </c>
      <c r="E2174" s="11">
        <v>1.76</v>
      </c>
      <c r="F2174" s="11">
        <v>12.26</v>
      </c>
      <c r="G2174" s="9">
        <v>9</v>
      </c>
      <c r="H2174" s="9"/>
    </row>
    <row r="2175" spans="1:8" ht="28.8" x14ac:dyDescent="0.3">
      <c r="A2175" s="1" t="s">
        <v>3401</v>
      </c>
      <c r="B2175" s="13" t="s">
        <v>3402</v>
      </c>
      <c r="C2175" s="12" t="s">
        <v>6799</v>
      </c>
      <c r="D2175" s="11">
        <v>10.5</v>
      </c>
      <c r="E2175" s="11">
        <v>1.76</v>
      </c>
      <c r="F2175" s="11">
        <v>12.26</v>
      </c>
      <c r="G2175" s="9">
        <v>9</v>
      </c>
      <c r="H2175" s="9"/>
    </row>
    <row r="2176" spans="1:8" x14ac:dyDescent="0.3">
      <c r="A2176" s="1" t="s">
        <v>7954</v>
      </c>
      <c r="B2176" s="13" t="s">
        <v>7955</v>
      </c>
      <c r="C2176" s="12" t="s">
        <v>6799</v>
      </c>
      <c r="D2176" s="11">
        <v>4.3099999999999996</v>
      </c>
      <c r="E2176" s="11">
        <v>4.33</v>
      </c>
      <c r="F2176" s="11">
        <v>8.64</v>
      </c>
      <c r="G2176" s="9">
        <v>9</v>
      </c>
      <c r="H2176" s="9"/>
    </row>
    <row r="2177" spans="1:8" x14ac:dyDescent="0.3">
      <c r="A2177" s="1" t="s">
        <v>7956</v>
      </c>
      <c r="B2177" s="13" t="s">
        <v>7957</v>
      </c>
      <c r="C2177" s="12" t="s">
        <v>6799</v>
      </c>
      <c r="D2177" s="11">
        <v>8.8000000000000007</v>
      </c>
      <c r="E2177" s="11">
        <v>4.33</v>
      </c>
      <c r="F2177" s="11">
        <v>13.13</v>
      </c>
      <c r="G2177" s="9">
        <v>9</v>
      </c>
      <c r="H2177" s="9"/>
    </row>
    <row r="2178" spans="1:8" x14ac:dyDescent="0.3">
      <c r="A2178" s="1" t="s">
        <v>5203</v>
      </c>
      <c r="B2178" s="13" t="s">
        <v>6942</v>
      </c>
      <c r="C2178" s="12"/>
      <c r="D2178" s="11"/>
      <c r="E2178" s="11"/>
      <c r="F2178" s="11"/>
      <c r="G2178" s="9">
        <v>5</v>
      </c>
      <c r="H2178" s="9"/>
    </row>
    <row r="2179" spans="1:8" x14ac:dyDescent="0.3">
      <c r="A2179" s="1" t="s">
        <v>3403</v>
      </c>
      <c r="B2179" s="13" t="s">
        <v>862</v>
      </c>
      <c r="C2179" s="12" t="s">
        <v>6804</v>
      </c>
      <c r="D2179" s="11">
        <v>58.14</v>
      </c>
      <c r="E2179" s="11">
        <v>13.01</v>
      </c>
      <c r="F2179" s="11">
        <v>71.150000000000006</v>
      </c>
      <c r="G2179" s="9">
        <v>9</v>
      </c>
      <c r="H2179" s="9"/>
    </row>
    <row r="2180" spans="1:8" x14ac:dyDescent="0.3">
      <c r="A2180" s="1" t="s">
        <v>3404</v>
      </c>
      <c r="B2180" s="13" t="s">
        <v>861</v>
      </c>
      <c r="C2180" s="12" t="s">
        <v>6804</v>
      </c>
      <c r="D2180" s="11">
        <v>85.74</v>
      </c>
      <c r="E2180" s="11">
        <v>13.01</v>
      </c>
      <c r="F2180" s="11">
        <v>98.75</v>
      </c>
      <c r="G2180" s="9">
        <v>9</v>
      </c>
      <c r="H2180" s="9"/>
    </row>
    <row r="2181" spans="1:8" ht="28.8" x14ac:dyDescent="0.3">
      <c r="A2181" s="1" t="s">
        <v>5204</v>
      </c>
      <c r="B2181" s="13" t="s">
        <v>7623</v>
      </c>
      <c r="C2181" s="12" t="s">
        <v>6799</v>
      </c>
      <c r="D2181" s="11">
        <v>47.59</v>
      </c>
      <c r="E2181" s="11">
        <v>13.45</v>
      </c>
      <c r="F2181" s="11">
        <v>61.04</v>
      </c>
      <c r="G2181" s="9">
        <v>9</v>
      </c>
      <c r="H2181" s="9"/>
    </row>
    <row r="2182" spans="1:8" ht="28.8" x14ac:dyDescent="0.3">
      <c r="A2182" s="1" t="s">
        <v>5205</v>
      </c>
      <c r="B2182" s="13" t="s">
        <v>7624</v>
      </c>
      <c r="C2182" s="12" t="s">
        <v>6799</v>
      </c>
      <c r="D2182" s="11">
        <v>129.53</v>
      </c>
      <c r="E2182" s="11">
        <v>26.02</v>
      </c>
      <c r="F2182" s="11">
        <v>155.55000000000001</v>
      </c>
      <c r="G2182" s="9">
        <v>9</v>
      </c>
      <c r="H2182" s="9"/>
    </row>
    <row r="2183" spans="1:8" ht="28.8" x14ac:dyDescent="0.3">
      <c r="A2183" s="1" t="s">
        <v>3405</v>
      </c>
      <c r="B2183" s="13" t="s">
        <v>7625</v>
      </c>
      <c r="C2183" s="12" t="s">
        <v>6799</v>
      </c>
      <c r="D2183" s="11">
        <v>197.89</v>
      </c>
      <c r="E2183" s="11">
        <v>26.02</v>
      </c>
      <c r="F2183" s="11">
        <v>223.91</v>
      </c>
      <c r="G2183" s="9">
        <v>9</v>
      </c>
      <c r="H2183" s="9"/>
    </row>
    <row r="2184" spans="1:8" ht="28.8" x14ac:dyDescent="0.3">
      <c r="A2184" s="1" t="s">
        <v>3406</v>
      </c>
      <c r="B2184" s="13" t="s">
        <v>860</v>
      </c>
      <c r="C2184" s="12" t="s">
        <v>6799</v>
      </c>
      <c r="D2184" s="11">
        <v>203.47</v>
      </c>
      <c r="E2184" s="11">
        <v>8.27</v>
      </c>
      <c r="F2184" s="11">
        <v>211.74</v>
      </c>
      <c r="G2184" s="9">
        <v>9</v>
      </c>
      <c r="H2184" s="9"/>
    </row>
    <row r="2185" spans="1:8" ht="28.8" x14ac:dyDescent="0.3">
      <c r="A2185" s="1" t="s">
        <v>3407</v>
      </c>
      <c r="B2185" s="13" t="s">
        <v>859</v>
      </c>
      <c r="C2185" s="12" t="s">
        <v>6799</v>
      </c>
      <c r="D2185" s="11">
        <v>238.04</v>
      </c>
      <c r="E2185" s="11">
        <v>8.27</v>
      </c>
      <c r="F2185" s="11">
        <v>246.31</v>
      </c>
      <c r="G2185" s="9">
        <v>9</v>
      </c>
      <c r="H2185" s="9"/>
    </row>
    <row r="2186" spans="1:8" ht="28.8" x14ac:dyDescent="0.3">
      <c r="A2186" s="1" t="s">
        <v>3408</v>
      </c>
      <c r="B2186" s="13" t="s">
        <v>858</v>
      </c>
      <c r="C2186" s="12" t="s">
        <v>6799</v>
      </c>
      <c r="D2186" s="11">
        <v>394.63</v>
      </c>
      <c r="E2186" s="11">
        <v>8.27</v>
      </c>
      <c r="F2186" s="11">
        <v>402.9</v>
      </c>
      <c r="G2186" s="9">
        <v>9</v>
      </c>
      <c r="H2186" s="9"/>
    </row>
    <row r="2187" spans="1:8" x14ac:dyDescent="0.3">
      <c r="A2187" s="1" t="s">
        <v>3409</v>
      </c>
      <c r="B2187" s="13" t="s">
        <v>857</v>
      </c>
      <c r="C2187" s="12" t="s">
        <v>6799</v>
      </c>
      <c r="D2187" s="11">
        <v>8.4600000000000009</v>
      </c>
      <c r="E2187" s="11">
        <v>0.88</v>
      </c>
      <c r="F2187" s="11">
        <v>9.34</v>
      </c>
      <c r="G2187" s="9">
        <v>9</v>
      </c>
      <c r="H2187" s="9"/>
    </row>
    <row r="2188" spans="1:8" x14ac:dyDescent="0.3">
      <c r="A2188" s="1" t="s">
        <v>5206</v>
      </c>
      <c r="B2188" s="13" t="s">
        <v>6943</v>
      </c>
      <c r="C2188" s="12"/>
      <c r="D2188" s="11"/>
      <c r="E2188" s="11"/>
      <c r="F2188" s="11"/>
      <c r="G2188" s="9">
        <v>5</v>
      </c>
      <c r="H2188" s="9"/>
    </row>
    <row r="2189" spans="1:8" ht="28.8" x14ac:dyDescent="0.3">
      <c r="A2189" s="1" t="s">
        <v>5207</v>
      </c>
      <c r="B2189" s="13" t="s">
        <v>854</v>
      </c>
      <c r="C2189" s="12" t="s">
        <v>6804</v>
      </c>
      <c r="D2189" s="11">
        <v>235.65</v>
      </c>
      <c r="E2189" s="11">
        <v>13.01</v>
      </c>
      <c r="F2189" s="11">
        <v>248.66</v>
      </c>
      <c r="G2189" s="9">
        <v>9</v>
      </c>
      <c r="H2189" s="9"/>
    </row>
    <row r="2190" spans="1:8" ht="28.8" x14ac:dyDescent="0.3">
      <c r="A2190" s="1" t="s">
        <v>3410</v>
      </c>
      <c r="B2190" s="13" t="s">
        <v>856</v>
      </c>
      <c r="C2190" s="12" t="s">
        <v>6804</v>
      </c>
      <c r="D2190" s="11">
        <v>313.02999999999997</v>
      </c>
      <c r="E2190" s="11">
        <v>13.01</v>
      </c>
      <c r="F2190" s="11">
        <v>326.04000000000002</v>
      </c>
      <c r="G2190" s="9">
        <v>9</v>
      </c>
      <c r="H2190" s="9"/>
    </row>
    <row r="2191" spans="1:8" ht="28.8" x14ac:dyDescent="0.3">
      <c r="A2191" s="1" t="s">
        <v>3411</v>
      </c>
      <c r="B2191" s="13" t="s">
        <v>855</v>
      </c>
      <c r="C2191" s="12" t="s">
        <v>6804</v>
      </c>
      <c r="D2191" s="11">
        <v>370.78</v>
      </c>
      <c r="E2191" s="11">
        <v>13.01</v>
      </c>
      <c r="F2191" s="11">
        <v>383.79</v>
      </c>
      <c r="G2191" s="9">
        <v>9</v>
      </c>
      <c r="H2191" s="9"/>
    </row>
    <row r="2192" spans="1:8" ht="28.8" x14ac:dyDescent="0.3">
      <c r="A2192" s="1" t="s">
        <v>3412</v>
      </c>
      <c r="B2192" s="13" t="s">
        <v>853</v>
      </c>
      <c r="C2192" s="12" t="s">
        <v>6804</v>
      </c>
      <c r="D2192" s="11">
        <v>338.99</v>
      </c>
      <c r="E2192" s="11">
        <v>13.01</v>
      </c>
      <c r="F2192" s="11">
        <v>352</v>
      </c>
      <c r="G2192" s="9">
        <v>9</v>
      </c>
      <c r="H2192" s="9"/>
    </row>
    <row r="2193" spans="1:8" ht="28.8" x14ac:dyDescent="0.3">
      <c r="A2193" s="1" t="s">
        <v>3413</v>
      </c>
      <c r="B2193" s="13" t="s">
        <v>852</v>
      </c>
      <c r="C2193" s="12" t="s">
        <v>6804</v>
      </c>
      <c r="D2193" s="11">
        <v>428.5</v>
      </c>
      <c r="E2193" s="11">
        <v>13.01</v>
      </c>
      <c r="F2193" s="11">
        <v>441.51</v>
      </c>
      <c r="G2193" s="9">
        <v>9</v>
      </c>
      <c r="H2193" s="9"/>
    </row>
    <row r="2194" spans="1:8" x14ac:dyDescent="0.3">
      <c r="A2194" s="1" t="s">
        <v>5208</v>
      </c>
      <c r="B2194" s="13" t="s">
        <v>6184</v>
      </c>
      <c r="C2194" s="12"/>
      <c r="D2194" s="11"/>
      <c r="E2194" s="11"/>
      <c r="F2194" s="11"/>
      <c r="G2194" s="9">
        <v>5</v>
      </c>
      <c r="H2194" s="9"/>
    </row>
    <row r="2195" spans="1:8" ht="28.8" x14ac:dyDescent="0.3">
      <c r="A2195" s="1" t="s">
        <v>3414</v>
      </c>
      <c r="B2195" s="13" t="s">
        <v>851</v>
      </c>
      <c r="C2195" s="12" t="s">
        <v>6804</v>
      </c>
      <c r="D2195" s="11">
        <v>6.18</v>
      </c>
      <c r="E2195" s="11">
        <v>1.74</v>
      </c>
      <c r="F2195" s="11">
        <v>7.92</v>
      </c>
      <c r="G2195" s="9">
        <v>9</v>
      </c>
      <c r="H2195" s="9"/>
    </row>
    <row r="2196" spans="1:8" ht="28.8" x14ac:dyDescent="0.3">
      <c r="A2196" s="1" t="s">
        <v>5209</v>
      </c>
      <c r="B2196" s="13" t="s">
        <v>845</v>
      </c>
      <c r="C2196" s="12" t="s">
        <v>6804</v>
      </c>
      <c r="D2196" s="11">
        <v>7.12</v>
      </c>
      <c r="E2196" s="11">
        <v>1.74</v>
      </c>
      <c r="F2196" s="11">
        <v>8.86</v>
      </c>
      <c r="G2196" s="9">
        <v>9</v>
      </c>
      <c r="H2196" s="9"/>
    </row>
    <row r="2197" spans="1:8" ht="28.8" x14ac:dyDescent="0.3">
      <c r="A2197" s="1" t="s">
        <v>3415</v>
      </c>
      <c r="B2197" s="13" t="s">
        <v>850</v>
      </c>
      <c r="C2197" s="12" t="s">
        <v>6804</v>
      </c>
      <c r="D2197" s="11">
        <v>8.43</v>
      </c>
      <c r="E2197" s="11">
        <v>1.74</v>
      </c>
      <c r="F2197" s="11">
        <v>10.17</v>
      </c>
      <c r="G2197" s="9">
        <v>9</v>
      </c>
      <c r="H2197" s="9"/>
    </row>
    <row r="2198" spans="1:8" ht="28.8" x14ac:dyDescent="0.3">
      <c r="A2198" s="1" t="s">
        <v>3416</v>
      </c>
      <c r="B2198" s="13" t="s">
        <v>849</v>
      </c>
      <c r="C2198" s="12" t="s">
        <v>6804</v>
      </c>
      <c r="D2198" s="11">
        <v>15.49</v>
      </c>
      <c r="E2198" s="11">
        <v>1.74</v>
      </c>
      <c r="F2198" s="11">
        <v>17.23</v>
      </c>
      <c r="G2198" s="9">
        <v>9</v>
      </c>
      <c r="H2198" s="9"/>
    </row>
    <row r="2199" spans="1:8" ht="28.8" x14ac:dyDescent="0.3">
      <c r="A2199" s="1" t="s">
        <v>3417</v>
      </c>
      <c r="B2199" s="13" t="s">
        <v>848</v>
      </c>
      <c r="C2199" s="12" t="s">
        <v>6804</v>
      </c>
      <c r="D2199" s="11">
        <v>18.87</v>
      </c>
      <c r="E2199" s="11">
        <v>1.74</v>
      </c>
      <c r="F2199" s="11">
        <v>20.61</v>
      </c>
      <c r="G2199" s="9">
        <v>9</v>
      </c>
      <c r="H2199" s="9"/>
    </row>
    <row r="2200" spans="1:8" ht="28.8" x14ac:dyDescent="0.3">
      <c r="A2200" s="1" t="s">
        <v>3418</v>
      </c>
      <c r="B2200" s="13" t="s">
        <v>847</v>
      </c>
      <c r="C2200" s="12" t="s">
        <v>6804</v>
      </c>
      <c r="D2200" s="11">
        <v>22.51</v>
      </c>
      <c r="E2200" s="11">
        <v>1.74</v>
      </c>
      <c r="F2200" s="11">
        <v>24.25</v>
      </c>
      <c r="G2200" s="9">
        <v>9</v>
      </c>
      <c r="H2200" s="9"/>
    </row>
    <row r="2201" spans="1:8" ht="28.8" x14ac:dyDescent="0.3">
      <c r="A2201" s="1" t="s">
        <v>3419</v>
      </c>
      <c r="B2201" s="13" t="s">
        <v>846</v>
      </c>
      <c r="C2201" s="12" t="s">
        <v>6804</v>
      </c>
      <c r="D2201" s="11">
        <v>40.97</v>
      </c>
      <c r="E2201" s="11">
        <v>1.74</v>
      </c>
      <c r="F2201" s="11">
        <v>42.71</v>
      </c>
      <c r="G2201" s="9">
        <v>9</v>
      </c>
      <c r="H2201" s="9"/>
    </row>
    <row r="2202" spans="1:8" x14ac:dyDescent="0.3">
      <c r="A2202" s="1" t="s">
        <v>5210</v>
      </c>
      <c r="B2202" s="13" t="s">
        <v>6944</v>
      </c>
      <c r="C2202" s="12"/>
      <c r="D2202" s="11"/>
      <c r="E2202" s="11"/>
      <c r="F2202" s="11"/>
      <c r="G2202" s="9">
        <v>5</v>
      </c>
      <c r="H2202" s="9"/>
    </row>
    <row r="2203" spans="1:8" x14ac:dyDescent="0.3">
      <c r="A2203" s="1" t="s">
        <v>3420</v>
      </c>
      <c r="B2203" s="13" t="s">
        <v>844</v>
      </c>
      <c r="C2203" s="12" t="s">
        <v>6804</v>
      </c>
      <c r="D2203" s="11">
        <v>9.09</v>
      </c>
      <c r="E2203" s="11">
        <v>15.25</v>
      </c>
      <c r="F2203" s="11">
        <v>24.34</v>
      </c>
      <c r="G2203" s="9">
        <v>9</v>
      </c>
      <c r="H2203" s="9"/>
    </row>
    <row r="2204" spans="1:8" x14ac:dyDescent="0.3">
      <c r="A2204" s="1" t="s">
        <v>3421</v>
      </c>
      <c r="B2204" s="13" t="s">
        <v>843</v>
      </c>
      <c r="C2204" s="12" t="s">
        <v>6804</v>
      </c>
      <c r="D2204" s="11">
        <v>12.26</v>
      </c>
      <c r="E2204" s="11">
        <v>15.25</v>
      </c>
      <c r="F2204" s="11">
        <v>27.51</v>
      </c>
      <c r="G2204" s="9">
        <v>9</v>
      </c>
      <c r="H2204" s="9"/>
    </row>
    <row r="2205" spans="1:8" x14ac:dyDescent="0.3">
      <c r="A2205" s="1" t="s">
        <v>3422</v>
      </c>
      <c r="B2205" s="13" t="s">
        <v>842</v>
      </c>
      <c r="C2205" s="12" t="s">
        <v>6804</v>
      </c>
      <c r="D2205" s="11">
        <v>31.64</v>
      </c>
      <c r="E2205" s="11">
        <v>15.25</v>
      </c>
      <c r="F2205" s="11">
        <v>46.89</v>
      </c>
      <c r="G2205" s="9">
        <v>9</v>
      </c>
      <c r="H2205" s="9"/>
    </row>
    <row r="2206" spans="1:8" x14ac:dyDescent="0.3">
      <c r="A2206" s="1" t="s">
        <v>3423</v>
      </c>
      <c r="B2206" s="13" t="s">
        <v>841</v>
      </c>
      <c r="C2206" s="12" t="s">
        <v>6799</v>
      </c>
      <c r="D2206" s="11">
        <v>13.3</v>
      </c>
      <c r="E2206" s="11">
        <v>2.94</v>
      </c>
      <c r="F2206" s="11">
        <v>16.239999999999998</v>
      </c>
      <c r="G2206" s="9">
        <v>9</v>
      </c>
      <c r="H2206" s="9"/>
    </row>
    <row r="2207" spans="1:8" x14ac:dyDescent="0.3">
      <c r="A2207" s="1" t="s">
        <v>3424</v>
      </c>
      <c r="B2207" s="13" t="s">
        <v>840</v>
      </c>
      <c r="C2207" s="12" t="s">
        <v>6799</v>
      </c>
      <c r="D2207" s="11">
        <v>17.71</v>
      </c>
      <c r="E2207" s="11">
        <v>2.94</v>
      </c>
      <c r="F2207" s="11">
        <v>20.65</v>
      </c>
      <c r="G2207" s="9">
        <v>9</v>
      </c>
      <c r="H2207" s="9"/>
    </row>
    <row r="2208" spans="1:8" x14ac:dyDescent="0.3">
      <c r="A2208" s="1" t="s">
        <v>3425</v>
      </c>
      <c r="B2208" s="13" t="s">
        <v>839</v>
      </c>
      <c r="C2208" s="12" t="s">
        <v>6799</v>
      </c>
      <c r="D2208" s="11">
        <v>59.12</v>
      </c>
      <c r="E2208" s="11">
        <v>2.94</v>
      </c>
      <c r="F2208" s="11">
        <v>62.06</v>
      </c>
      <c r="G2208" s="9">
        <v>9</v>
      </c>
      <c r="H2208" s="9"/>
    </row>
    <row r="2209" spans="1:8" x14ac:dyDescent="0.3">
      <c r="A2209" s="1" t="s">
        <v>3426</v>
      </c>
      <c r="B2209" s="13" t="s">
        <v>838</v>
      </c>
      <c r="C2209" s="12" t="s">
        <v>6799</v>
      </c>
      <c r="D2209" s="11">
        <v>18.64</v>
      </c>
      <c r="E2209" s="11">
        <v>2.94</v>
      </c>
      <c r="F2209" s="11">
        <v>21.58</v>
      </c>
      <c r="G2209" s="9">
        <v>9</v>
      </c>
      <c r="H2209" s="9"/>
    </row>
    <row r="2210" spans="1:8" x14ac:dyDescent="0.3">
      <c r="A2210" s="1" t="s">
        <v>3427</v>
      </c>
      <c r="B2210" s="13" t="s">
        <v>837</v>
      </c>
      <c r="C2210" s="12" t="s">
        <v>6799</v>
      </c>
      <c r="D2210" s="11">
        <v>37.82</v>
      </c>
      <c r="E2210" s="11">
        <v>2.94</v>
      </c>
      <c r="F2210" s="11">
        <v>40.76</v>
      </c>
      <c r="G2210" s="9">
        <v>9</v>
      </c>
      <c r="H2210" s="9"/>
    </row>
    <row r="2211" spans="1:8" x14ac:dyDescent="0.3">
      <c r="A2211" s="1" t="s">
        <v>3428</v>
      </c>
      <c r="B2211" s="13" t="s">
        <v>836</v>
      </c>
      <c r="C2211" s="12" t="s">
        <v>6799</v>
      </c>
      <c r="D2211" s="11">
        <v>84.02</v>
      </c>
      <c r="E2211" s="11">
        <v>2.94</v>
      </c>
      <c r="F2211" s="11">
        <v>86.96</v>
      </c>
      <c r="G2211" s="9">
        <v>9</v>
      </c>
      <c r="H2211" s="9"/>
    </row>
    <row r="2212" spans="1:8" x14ac:dyDescent="0.3">
      <c r="A2212" s="1" t="s">
        <v>5211</v>
      </c>
      <c r="B2212" s="13" t="s">
        <v>6945</v>
      </c>
      <c r="C2212" s="12"/>
      <c r="D2212" s="11"/>
      <c r="E2212" s="11"/>
      <c r="F2212" s="11"/>
      <c r="G2212" s="9">
        <v>5</v>
      </c>
      <c r="H2212" s="9"/>
    </row>
    <row r="2213" spans="1:8" x14ac:dyDescent="0.3">
      <c r="A2213" s="1" t="s">
        <v>3429</v>
      </c>
      <c r="B2213" s="13" t="s">
        <v>4759</v>
      </c>
      <c r="C2213" s="12" t="s">
        <v>6804</v>
      </c>
      <c r="D2213" s="11">
        <v>95.49</v>
      </c>
      <c r="E2213" s="11">
        <v>13.01</v>
      </c>
      <c r="F2213" s="11">
        <v>108.5</v>
      </c>
      <c r="G2213" s="9">
        <v>9</v>
      </c>
      <c r="H2213" s="9"/>
    </row>
    <row r="2214" spans="1:8" ht="28.8" x14ac:dyDescent="0.3">
      <c r="A2214" s="1" t="s">
        <v>3430</v>
      </c>
      <c r="B2214" s="13" t="s">
        <v>3431</v>
      </c>
      <c r="C2214" s="12" t="s">
        <v>6799</v>
      </c>
      <c r="D2214" s="11">
        <v>110.11</v>
      </c>
      <c r="E2214" s="11">
        <v>21.69</v>
      </c>
      <c r="F2214" s="11">
        <v>131.80000000000001</v>
      </c>
      <c r="G2214" s="9">
        <v>9</v>
      </c>
      <c r="H2214" s="9"/>
    </row>
    <row r="2215" spans="1:8" ht="28.8" x14ac:dyDescent="0.3">
      <c r="A2215" s="1" t="s">
        <v>3432</v>
      </c>
      <c r="B2215" s="13" t="s">
        <v>4760</v>
      </c>
      <c r="C2215" s="12" t="s">
        <v>6799</v>
      </c>
      <c r="D2215" s="11">
        <v>145.22</v>
      </c>
      <c r="E2215" s="11">
        <v>21.69</v>
      </c>
      <c r="F2215" s="11">
        <v>166.91</v>
      </c>
      <c r="G2215" s="9">
        <v>9</v>
      </c>
      <c r="H2215" s="9"/>
    </row>
    <row r="2216" spans="1:8" ht="28.8" x14ac:dyDescent="0.3">
      <c r="A2216" s="1" t="s">
        <v>3433</v>
      </c>
      <c r="B2216" s="13" t="s">
        <v>7626</v>
      </c>
      <c r="C2216" s="12" t="s">
        <v>6799</v>
      </c>
      <c r="D2216" s="11">
        <v>30.4</v>
      </c>
      <c r="E2216" s="11">
        <v>8.27</v>
      </c>
      <c r="F2216" s="11">
        <v>38.67</v>
      </c>
      <c r="G2216" s="9">
        <v>9</v>
      </c>
      <c r="H2216" s="9"/>
    </row>
    <row r="2217" spans="1:8" ht="28.8" x14ac:dyDescent="0.3">
      <c r="A2217" s="1" t="s">
        <v>3434</v>
      </c>
      <c r="B2217" s="13" t="s">
        <v>7627</v>
      </c>
      <c r="C2217" s="12" t="s">
        <v>6799</v>
      </c>
      <c r="D2217" s="11">
        <v>26.16</v>
      </c>
      <c r="E2217" s="11">
        <v>8.27</v>
      </c>
      <c r="F2217" s="11">
        <v>34.43</v>
      </c>
      <c r="G2217" s="9">
        <v>9</v>
      </c>
      <c r="H2217" s="9"/>
    </row>
    <row r="2218" spans="1:8" ht="28.8" x14ac:dyDescent="0.3">
      <c r="A2218" s="1" t="s">
        <v>3435</v>
      </c>
      <c r="B2218" s="13" t="s">
        <v>835</v>
      </c>
      <c r="C2218" s="12" t="s">
        <v>6799</v>
      </c>
      <c r="D2218" s="11">
        <v>16.41</v>
      </c>
      <c r="E2218" s="11">
        <v>6.51</v>
      </c>
      <c r="F2218" s="11">
        <v>22.92</v>
      </c>
      <c r="G2218" s="9">
        <v>9</v>
      </c>
      <c r="H2218" s="9"/>
    </row>
    <row r="2219" spans="1:8" x14ac:dyDescent="0.3">
      <c r="A2219" s="1" t="s">
        <v>3436</v>
      </c>
      <c r="B2219" s="13" t="s">
        <v>4761</v>
      </c>
      <c r="C2219" s="12" t="s">
        <v>6804</v>
      </c>
      <c r="D2219" s="11">
        <v>77.42</v>
      </c>
      <c r="E2219" s="11">
        <v>13.01</v>
      </c>
      <c r="F2219" s="11">
        <v>90.43</v>
      </c>
      <c r="G2219" s="9">
        <v>9</v>
      </c>
      <c r="H2219" s="9"/>
    </row>
    <row r="2220" spans="1:8" ht="28.8" x14ac:dyDescent="0.3">
      <c r="A2220" s="1" t="s">
        <v>3437</v>
      </c>
      <c r="B2220" s="13" t="s">
        <v>3438</v>
      </c>
      <c r="C2220" s="12" t="s">
        <v>6799</v>
      </c>
      <c r="D2220" s="11">
        <v>91.07</v>
      </c>
      <c r="E2220" s="11">
        <v>21.69</v>
      </c>
      <c r="F2220" s="11">
        <v>112.76</v>
      </c>
      <c r="G2220" s="9">
        <v>9</v>
      </c>
      <c r="H2220" s="9"/>
    </row>
    <row r="2221" spans="1:8" ht="28.8" x14ac:dyDescent="0.3">
      <c r="A2221" s="1" t="s">
        <v>3439</v>
      </c>
      <c r="B2221" s="13" t="s">
        <v>834</v>
      </c>
      <c r="C2221" s="12" t="s">
        <v>6799</v>
      </c>
      <c r="D2221" s="11">
        <v>14.82</v>
      </c>
      <c r="E2221" s="11">
        <v>6.51</v>
      </c>
      <c r="F2221" s="11">
        <v>21.33</v>
      </c>
      <c r="G2221" s="9">
        <v>9</v>
      </c>
      <c r="H2221" s="9"/>
    </row>
    <row r="2222" spans="1:8" ht="28.8" x14ac:dyDescent="0.3">
      <c r="A2222" s="1" t="s">
        <v>3440</v>
      </c>
      <c r="B2222" s="13" t="s">
        <v>3441</v>
      </c>
      <c r="C2222" s="12" t="s">
        <v>6799</v>
      </c>
      <c r="D2222" s="11">
        <v>82.28</v>
      </c>
      <c r="E2222" s="11">
        <v>21.69</v>
      </c>
      <c r="F2222" s="11">
        <v>103.97</v>
      </c>
      <c r="G2222" s="9">
        <v>9</v>
      </c>
      <c r="H2222" s="9"/>
    </row>
    <row r="2223" spans="1:8" ht="28.8" x14ac:dyDescent="0.3">
      <c r="A2223" s="1" t="s">
        <v>3442</v>
      </c>
      <c r="B2223" s="13" t="s">
        <v>3443</v>
      </c>
      <c r="C2223" s="12" t="s">
        <v>6799</v>
      </c>
      <c r="D2223" s="11">
        <v>106.05</v>
      </c>
      <c r="E2223" s="11">
        <v>21.69</v>
      </c>
      <c r="F2223" s="11">
        <v>127.74</v>
      </c>
      <c r="G2223" s="9">
        <v>9</v>
      </c>
      <c r="H2223" s="9"/>
    </row>
    <row r="2224" spans="1:8" ht="28.8" x14ac:dyDescent="0.3">
      <c r="A2224" s="1" t="s">
        <v>3444</v>
      </c>
      <c r="B2224" s="13" t="s">
        <v>7628</v>
      </c>
      <c r="C2224" s="12" t="s">
        <v>6799</v>
      </c>
      <c r="D2224" s="11">
        <v>520.73</v>
      </c>
      <c r="E2224" s="11">
        <v>29.22</v>
      </c>
      <c r="F2224" s="11">
        <v>549.95000000000005</v>
      </c>
      <c r="G2224" s="9">
        <v>9</v>
      </c>
      <c r="H2224" s="9"/>
    </row>
    <row r="2225" spans="1:8" x14ac:dyDescent="0.3">
      <c r="A2225" s="1" t="s">
        <v>3445</v>
      </c>
      <c r="B2225" s="13" t="s">
        <v>833</v>
      </c>
      <c r="C2225" s="12" t="s">
        <v>6799</v>
      </c>
      <c r="D2225" s="11">
        <v>42.68</v>
      </c>
      <c r="E2225" s="11">
        <v>21.69</v>
      </c>
      <c r="F2225" s="11">
        <v>64.37</v>
      </c>
      <c r="G2225" s="9">
        <v>9</v>
      </c>
      <c r="H2225" s="9"/>
    </row>
    <row r="2226" spans="1:8" x14ac:dyDescent="0.3">
      <c r="A2226" s="1" t="s">
        <v>5212</v>
      </c>
      <c r="B2226" s="13" t="s">
        <v>6946</v>
      </c>
      <c r="C2226" s="12"/>
      <c r="D2226" s="11"/>
      <c r="E2226" s="11"/>
      <c r="F2226" s="11"/>
      <c r="G2226" s="9">
        <v>5</v>
      </c>
      <c r="H2226" s="9"/>
    </row>
    <row r="2227" spans="1:8" ht="28.8" x14ac:dyDescent="0.3">
      <c r="A2227" s="1" t="s">
        <v>3446</v>
      </c>
      <c r="B2227" s="13" t="s">
        <v>832</v>
      </c>
      <c r="C2227" s="12" t="s">
        <v>6804</v>
      </c>
      <c r="D2227" s="11">
        <v>2.71</v>
      </c>
      <c r="E2227" s="11">
        <v>13.01</v>
      </c>
      <c r="F2227" s="11">
        <v>15.72</v>
      </c>
      <c r="G2227" s="9">
        <v>9</v>
      </c>
      <c r="H2227" s="9"/>
    </row>
    <row r="2228" spans="1:8" ht="28.8" x14ac:dyDescent="0.3">
      <c r="A2228" s="1" t="s">
        <v>3447</v>
      </c>
      <c r="B2228" s="13" t="s">
        <v>831</v>
      </c>
      <c r="C2228" s="12" t="s">
        <v>6804</v>
      </c>
      <c r="D2228" s="11">
        <v>2.65</v>
      </c>
      <c r="E2228" s="11">
        <v>13.01</v>
      </c>
      <c r="F2228" s="11">
        <v>15.66</v>
      </c>
      <c r="G2228" s="9">
        <v>9</v>
      </c>
      <c r="H2228" s="9"/>
    </row>
    <row r="2229" spans="1:8" ht="28.8" x14ac:dyDescent="0.3">
      <c r="A2229" s="1" t="s">
        <v>3448</v>
      </c>
      <c r="B2229" s="13" t="s">
        <v>830</v>
      </c>
      <c r="C2229" s="12" t="s">
        <v>6804</v>
      </c>
      <c r="D2229" s="11">
        <v>4.3600000000000003</v>
      </c>
      <c r="E2229" s="11">
        <v>13.01</v>
      </c>
      <c r="F2229" s="11">
        <v>17.37</v>
      </c>
      <c r="G2229" s="9">
        <v>9</v>
      </c>
      <c r="H2229" s="9"/>
    </row>
    <row r="2230" spans="1:8" ht="28.8" x14ac:dyDescent="0.3">
      <c r="A2230" s="1" t="s">
        <v>3449</v>
      </c>
      <c r="B2230" s="13" t="s">
        <v>829</v>
      </c>
      <c r="C2230" s="12" t="s">
        <v>6804</v>
      </c>
      <c r="D2230" s="11">
        <v>3.05</v>
      </c>
      <c r="E2230" s="11">
        <v>13.01</v>
      </c>
      <c r="F2230" s="11">
        <v>16.059999999999999</v>
      </c>
      <c r="G2230" s="9">
        <v>9</v>
      </c>
      <c r="H2230" s="9"/>
    </row>
    <row r="2231" spans="1:8" ht="28.8" x14ac:dyDescent="0.3">
      <c r="A2231" s="1" t="s">
        <v>3450</v>
      </c>
      <c r="B2231" s="13" t="s">
        <v>828</v>
      </c>
      <c r="C2231" s="12" t="s">
        <v>6804</v>
      </c>
      <c r="D2231" s="11">
        <v>4.12</v>
      </c>
      <c r="E2231" s="11">
        <v>13.01</v>
      </c>
      <c r="F2231" s="11">
        <v>17.13</v>
      </c>
      <c r="G2231" s="9">
        <v>9</v>
      </c>
      <c r="H2231" s="9"/>
    </row>
    <row r="2232" spans="1:8" x14ac:dyDescent="0.3">
      <c r="A2232" s="1" t="s">
        <v>6492</v>
      </c>
      <c r="B2232" s="13" t="s">
        <v>6947</v>
      </c>
      <c r="C2232" s="12"/>
      <c r="D2232" s="11"/>
      <c r="E2232" s="11"/>
      <c r="F2232" s="11"/>
      <c r="G2232" s="9">
        <v>5</v>
      </c>
      <c r="H2232" s="9"/>
    </row>
    <row r="2233" spans="1:8" x14ac:dyDescent="0.3">
      <c r="A2233" s="1" t="s">
        <v>6493</v>
      </c>
      <c r="B2233" s="13" t="s">
        <v>6494</v>
      </c>
      <c r="C2233" s="12" t="s">
        <v>6804</v>
      </c>
      <c r="D2233" s="11"/>
      <c r="E2233" s="11">
        <v>10.84</v>
      </c>
      <c r="F2233" s="11">
        <v>10.84</v>
      </c>
      <c r="G2233" s="9">
        <v>9</v>
      </c>
      <c r="H2233" s="9"/>
    </row>
    <row r="2234" spans="1:8" x14ac:dyDescent="0.3">
      <c r="A2234" s="1" t="s">
        <v>6495</v>
      </c>
      <c r="B2234" s="13" t="s">
        <v>6496</v>
      </c>
      <c r="C2234" s="12" t="s">
        <v>6804</v>
      </c>
      <c r="D2234" s="11"/>
      <c r="E2234" s="11">
        <v>17.350000000000001</v>
      </c>
      <c r="F2234" s="11">
        <v>17.350000000000001</v>
      </c>
      <c r="G2234" s="9">
        <v>9</v>
      </c>
      <c r="H2234" s="9"/>
    </row>
    <row r="2235" spans="1:8" x14ac:dyDescent="0.3">
      <c r="A2235" s="1" t="s">
        <v>6497</v>
      </c>
      <c r="B2235" s="13" t="s">
        <v>6498</v>
      </c>
      <c r="C2235" s="12" t="s">
        <v>6799</v>
      </c>
      <c r="D2235" s="11"/>
      <c r="E2235" s="11">
        <v>13.01</v>
      </c>
      <c r="F2235" s="11">
        <v>13.01</v>
      </c>
      <c r="G2235" s="9">
        <v>9</v>
      </c>
      <c r="H2235" s="9"/>
    </row>
    <row r="2236" spans="1:8" x14ac:dyDescent="0.3">
      <c r="A2236" s="1" t="s">
        <v>6499</v>
      </c>
      <c r="B2236" s="13" t="s">
        <v>6500</v>
      </c>
      <c r="C2236" s="12" t="s">
        <v>6804</v>
      </c>
      <c r="D2236" s="11"/>
      <c r="E2236" s="11">
        <v>43.37</v>
      </c>
      <c r="F2236" s="11">
        <v>43.37</v>
      </c>
      <c r="G2236" s="9">
        <v>9</v>
      </c>
      <c r="H2236" s="9"/>
    </row>
    <row r="2237" spans="1:8" x14ac:dyDescent="0.3">
      <c r="A2237" s="1" t="s">
        <v>5213</v>
      </c>
      <c r="B2237" s="13" t="s">
        <v>6948</v>
      </c>
      <c r="C2237" s="12"/>
      <c r="D2237" s="11"/>
      <c r="E2237" s="11"/>
      <c r="F2237" s="11"/>
      <c r="G2237" s="9">
        <v>5</v>
      </c>
      <c r="H2237" s="9"/>
    </row>
    <row r="2238" spans="1:8" x14ac:dyDescent="0.3">
      <c r="A2238" s="1" t="s">
        <v>3451</v>
      </c>
      <c r="B2238" s="13" t="s">
        <v>827</v>
      </c>
      <c r="C2238" s="12" t="s">
        <v>6804</v>
      </c>
      <c r="D2238" s="11">
        <v>49.4</v>
      </c>
      <c r="E2238" s="11">
        <v>21.69</v>
      </c>
      <c r="F2238" s="11">
        <v>71.09</v>
      </c>
      <c r="G2238" s="9">
        <v>9</v>
      </c>
      <c r="H2238" s="9"/>
    </row>
    <row r="2239" spans="1:8" x14ac:dyDescent="0.3">
      <c r="A2239" s="1" t="s">
        <v>3452</v>
      </c>
      <c r="B2239" s="13" t="s">
        <v>826</v>
      </c>
      <c r="C2239" s="12" t="s">
        <v>6804</v>
      </c>
      <c r="D2239" s="11">
        <v>65.86</v>
      </c>
      <c r="E2239" s="11">
        <v>21.69</v>
      </c>
      <c r="F2239" s="11">
        <v>87.55</v>
      </c>
      <c r="G2239" s="9">
        <v>9</v>
      </c>
      <c r="H2239" s="9"/>
    </row>
    <row r="2240" spans="1:8" x14ac:dyDescent="0.3">
      <c r="A2240" s="1" t="s">
        <v>3453</v>
      </c>
      <c r="B2240" s="13" t="s">
        <v>825</v>
      </c>
      <c r="C2240" s="12" t="s">
        <v>6804</v>
      </c>
      <c r="D2240" s="11">
        <v>82.32</v>
      </c>
      <c r="E2240" s="11">
        <v>21.69</v>
      </c>
      <c r="F2240" s="11">
        <v>104.01</v>
      </c>
      <c r="G2240" s="9">
        <v>9</v>
      </c>
      <c r="H2240" s="9"/>
    </row>
    <row r="2241" spans="1:8" x14ac:dyDescent="0.3">
      <c r="A2241" s="1" t="s">
        <v>3454</v>
      </c>
      <c r="B2241" s="13" t="s">
        <v>824</v>
      </c>
      <c r="C2241" s="12" t="s">
        <v>6804</v>
      </c>
      <c r="D2241" s="11">
        <v>95.84</v>
      </c>
      <c r="E2241" s="11">
        <v>21.69</v>
      </c>
      <c r="F2241" s="11">
        <v>117.53</v>
      </c>
      <c r="G2241" s="9">
        <v>9</v>
      </c>
      <c r="H2241" s="9"/>
    </row>
    <row r="2242" spans="1:8" x14ac:dyDescent="0.3">
      <c r="A2242" s="1" t="s">
        <v>3455</v>
      </c>
      <c r="B2242" s="13" t="s">
        <v>823</v>
      </c>
      <c r="C2242" s="12" t="s">
        <v>6804</v>
      </c>
      <c r="D2242" s="11">
        <v>117.34</v>
      </c>
      <c r="E2242" s="11">
        <v>21.69</v>
      </c>
      <c r="F2242" s="11">
        <v>139.03</v>
      </c>
      <c r="G2242" s="9">
        <v>9</v>
      </c>
      <c r="H2242" s="9"/>
    </row>
    <row r="2243" spans="1:8" x14ac:dyDescent="0.3">
      <c r="A2243" s="1" t="s">
        <v>3456</v>
      </c>
      <c r="B2243" s="13" t="s">
        <v>822</v>
      </c>
      <c r="C2243" s="12" t="s">
        <v>6804</v>
      </c>
      <c r="D2243" s="11">
        <v>98.64</v>
      </c>
      <c r="E2243" s="11">
        <v>32.53</v>
      </c>
      <c r="F2243" s="11">
        <v>131.16999999999999</v>
      </c>
      <c r="G2243" s="9">
        <v>9</v>
      </c>
      <c r="H2243" s="9"/>
    </row>
    <row r="2244" spans="1:8" x14ac:dyDescent="0.3">
      <c r="A2244" s="1" t="s">
        <v>3457</v>
      </c>
      <c r="B2244" s="13" t="s">
        <v>821</v>
      </c>
      <c r="C2244" s="12" t="s">
        <v>6804</v>
      </c>
      <c r="D2244" s="11">
        <v>106.5</v>
      </c>
      <c r="E2244" s="11">
        <v>32.53</v>
      </c>
      <c r="F2244" s="11">
        <v>139.03</v>
      </c>
      <c r="G2244" s="9">
        <v>9</v>
      </c>
      <c r="H2244" s="9"/>
    </row>
    <row r="2245" spans="1:8" x14ac:dyDescent="0.3">
      <c r="A2245" s="1" t="s">
        <v>3458</v>
      </c>
      <c r="B2245" s="13" t="s">
        <v>820</v>
      </c>
      <c r="C2245" s="12" t="s">
        <v>6804</v>
      </c>
      <c r="D2245" s="11">
        <v>131.25</v>
      </c>
      <c r="E2245" s="11">
        <v>32.53</v>
      </c>
      <c r="F2245" s="11">
        <v>163.78</v>
      </c>
      <c r="G2245" s="9">
        <v>9</v>
      </c>
      <c r="H2245" s="9"/>
    </row>
    <row r="2246" spans="1:8" x14ac:dyDescent="0.3">
      <c r="A2246" s="1" t="s">
        <v>3459</v>
      </c>
      <c r="B2246" s="13" t="s">
        <v>819</v>
      </c>
      <c r="C2246" s="12" t="s">
        <v>6804</v>
      </c>
      <c r="D2246" s="11">
        <v>149.83000000000001</v>
      </c>
      <c r="E2246" s="11">
        <v>32.53</v>
      </c>
      <c r="F2246" s="11">
        <v>182.36</v>
      </c>
      <c r="G2246" s="9">
        <v>9</v>
      </c>
      <c r="H2246" s="9"/>
    </row>
    <row r="2247" spans="1:8" x14ac:dyDescent="0.3">
      <c r="A2247" s="1" t="s">
        <v>3460</v>
      </c>
      <c r="B2247" s="13" t="s">
        <v>818</v>
      </c>
      <c r="C2247" s="12" t="s">
        <v>6804</v>
      </c>
      <c r="D2247" s="11">
        <v>154.6</v>
      </c>
      <c r="E2247" s="11">
        <v>43.37</v>
      </c>
      <c r="F2247" s="11">
        <v>197.97</v>
      </c>
      <c r="G2247" s="9">
        <v>9</v>
      </c>
      <c r="H2247" s="9"/>
    </row>
    <row r="2248" spans="1:8" x14ac:dyDescent="0.3">
      <c r="A2248" s="1" t="s">
        <v>3461</v>
      </c>
      <c r="B2248" s="13" t="s">
        <v>817</v>
      </c>
      <c r="C2248" s="12" t="s">
        <v>6804</v>
      </c>
      <c r="D2248" s="11">
        <v>259.73</v>
      </c>
      <c r="E2248" s="11">
        <v>43.37</v>
      </c>
      <c r="F2248" s="11">
        <v>303.10000000000002</v>
      </c>
      <c r="G2248" s="9">
        <v>9</v>
      </c>
      <c r="H2248" s="9"/>
    </row>
    <row r="2249" spans="1:8" ht="28.8" x14ac:dyDescent="0.3">
      <c r="A2249" s="1" t="s">
        <v>3462</v>
      </c>
      <c r="B2249" s="13" t="s">
        <v>816</v>
      </c>
      <c r="C2249" s="12" t="s">
        <v>6804</v>
      </c>
      <c r="D2249" s="11">
        <v>59.97</v>
      </c>
      <c r="E2249" s="11">
        <v>21.69</v>
      </c>
      <c r="F2249" s="11">
        <v>81.66</v>
      </c>
      <c r="G2249" s="9">
        <v>9</v>
      </c>
      <c r="H2249" s="9"/>
    </row>
    <row r="2250" spans="1:8" ht="28.8" x14ac:dyDescent="0.3">
      <c r="A2250" s="1" t="s">
        <v>3463</v>
      </c>
      <c r="B2250" s="13" t="s">
        <v>815</v>
      </c>
      <c r="C2250" s="12" t="s">
        <v>6804</v>
      </c>
      <c r="D2250" s="11">
        <v>78.47</v>
      </c>
      <c r="E2250" s="11">
        <v>21.69</v>
      </c>
      <c r="F2250" s="11">
        <v>100.16</v>
      </c>
      <c r="G2250" s="9">
        <v>9</v>
      </c>
      <c r="H2250" s="9"/>
    </row>
    <row r="2251" spans="1:8" ht="28.8" x14ac:dyDescent="0.3">
      <c r="A2251" s="1" t="s">
        <v>3464</v>
      </c>
      <c r="B2251" s="13" t="s">
        <v>814</v>
      </c>
      <c r="C2251" s="12" t="s">
        <v>6804</v>
      </c>
      <c r="D2251" s="11">
        <v>89.95</v>
      </c>
      <c r="E2251" s="11">
        <v>21.69</v>
      </c>
      <c r="F2251" s="11">
        <v>111.64</v>
      </c>
      <c r="G2251" s="9">
        <v>9</v>
      </c>
      <c r="H2251" s="9"/>
    </row>
    <row r="2252" spans="1:8" ht="28.8" x14ac:dyDescent="0.3">
      <c r="A2252" s="1" t="s">
        <v>3465</v>
      </c>
      <c r="B2252" s="13" t="s">
        <v>813</v>
      </c>
      <c r="C2252" s="12" t="s">
        <v>6804</v>
      </c>
      <c r="D2252" s="11">
        <v>104.69</v>
      </c>
      <c r="E2252" s="11">
        <v>21.69</v>
      </c>
      <c r="F2252" s="11">
        <v>126.38</v>
      </c>
      <c r="G2252" s="9">
        <v>9</v>
      </c>
      <c r="H2252" s="9"/>
    </row>
    <row r="2253" spans="1:8" x14ac:dyDescent="0.3">
      <c r="A2253" s="1" t="s">
        <v>5214</v>
      </c>
      <c r="B2253" s="13" t="s">
        <v>6949</v>
      </c>
      <c r="C2253" s="12"/>
      <c r="D2253" s="11"/>
      <c r="E2253" s="11"/>
      <c r="F2253" s="11"/>
      <c r="G2253" s="9">
        <v>5</v>
      </c>
      <c r="H2253" s="9"/>
    </row>
    <row r="2254" spans="1:8" ht="28.8" x14ac:dyDescent="0.3">
      <c r="A2254" s="1" t="s">
        <v>3466</v>
      </c>
      <c r="B2254" s="13" t="s">
        <v>8082</v>
      </c>
      <c r="C2254" s="12" t="s">
        <v>6804</v>
      </c>
      <c r="D2254" s="11">
        <v>104.94</v>
      </c>
      <c r="E2254" s="11">
        <v>32.53</v>
      </c>
      <c r="F2254" s="11">
        <v>137.47</v>
      </c>
      <c r="G2254" s="9">
        <v>9</v>
      </c>
      <c r="H2254" s="9"/>
    </row>
    <row r="2255" spans="1:8" ht="28.8" x14ac:dyDescent="0.3">
      <c r="A2255" s="1" t="s">
        <v>3467</v>
      </c>
      <c r="B2255" s="13" t="s">
        <v>8083</v>
      </c>
      <c r="C2255" s="12" t="s">
        <v>6804</v>
      </c>
      <c r="D2255" s="11">
        <v>120.21</v>
      </c>
      <c r="E2255" s="11">
        <v>32.53</v>
      </c>
      <c r="F2255" s="11">
        <v>152.74</v>
      </c>
      <c r="G2255" s="9">
        <v>9</v>
      </c>
      <c r="H2255" s="9"/>
    </row>
    <row r="2256" spans="1:8" ht="28.8" x14ac:dyDescent="0.3">
      <c r="A2256" s="1" t="s">
        <v>3468</v>
      </c>
      <c r="B2256" s="13" t="s">
        <v>8084</v>
      </c>
      <c r="C2256" s="12" t="s">
        <v>6804</v>
      </c>
      <c r="D2256" s="11">
        <v>134.6</v>
      </c>
      <c r="E2256" s="11">
        <v>32.53</v>
      </c>
      <c r="F2256" s="11">
        <v>167.13</v>
      </c>
      <c r="G2256" s="9">
        <v>9</v>
      </c>
      <c r="H2256" s="9"/>
    </row>
    <row r="2257" spans="1:8" ht="28.8" x14ac:dyDescent="0.3">
      <c r="A2257" s="1" t="s">
        <v>3469</v>
      </c>
      <c r="B2257" s="13" t="s">
        <v>8085</v>
      </c>
      <c r="C2257" s="12" t="s">
        <v>6804</v>
      </c>
      <c r="D2257" s="11">
        <v>150.15</v>
      </c>
      <c r="E2257" s="11">
        <v>43.37</v>
      </c>
      <c r="F2257" s="11">
        <v>193.52</v>
      </c>
      <c r="G2257" s="9">
        <v>9</v>
      </c>
      <c r="H2257" s="9"/>
    </row>
    <row r="2258" spans="1:8" ht="28.8" x14ac:dyDescent="0.3">
      <c r="A2258" s="1" t="s">
        <v>3470</v>
      </c>
      <c r="B2258" s="13" t="s">
        <v>8086</v>
      </c>
      <c r="C2258" s="12" t="s">
        <v>6804</v>
      </c>
      <c r="D2258" s="11">
        <v>215.36</v>
      </c>
      <c r="E2258" s="11">
        <v>43.37</v>
      </c>
      <c r="F2258" s="11">
        <v>258.73</v>
      </c>
      <c r="G2258" s="9">
        <v>9</v>
      </c>
      <c r="H2258" s="9"/>
    </row>
    <row r="2259" spans="1:8" x14ac:dyDescent="0.3">
      <c r="A2259" s="1" t="s">
        <v>3471</v>
      </c>
      <c r="B2259" s="13" t="s">
        <v>8087</v>
      </c>
      <c r="C2259" s="12" t="s">
        <v>6804</v>
      </c>
      <c r="D2259" s="11">
        <v>19.84</v>
      </c>
      <c r="E2259" s="11">
        <v>2.17</v>
      </c>
      <c r="F2259" s="11">
        <v>22.01</v>
      </c>
      <c r="G2259" s="9">
        <v>9</v>
      </c>
      <c r="H2259" s="9"/>
    </row>
    <row r="2260" spans="1:8" x14ac:dyDescent="0.3">
      <c r="A2260" s="1" t="s">
        <v>3472</v>
      </c>
      <c r="B2260" s="13" t="s">
        <v>8088</v>
      </c>
      <c r="C2260" s="12" t="s">
        <v>6804</v>
      </c>
      <c r="D2260" s="11">
        <v>46.35</v>
      </c>
      <c r="E2260" s="11">
        <v>2.17</v>
      </c>
      <c r="F2260" s="11">
        <v>48.52</v>
      </c>
      <c r="G2260" s="9">
        <v>9</v>
      </c>
      <c r="H2260" s="9"/>
    </row>
    <row r="2261" spans="1:8" x14ac:dyDescent="0.3">
      <c r="A2261" s="1" t="s">
        <v>3473</v>
      </c>
      <c r="B2261" s="13" t="s">
        <v>8089</v>
      </c>
      <c r="C2261" s="12" t="s">
        <v>6804</v>
      </c>
      <c r="D2261" s="11">
        <v>64.56</v>
      </c>
      <c r="E2261" s="11">
        <v>2.17</v>
      </c>
      <c r="F2261" s="11">
        <v>66.73</v>
      </c>
      <c r="G2261" s="9">
        <v>9</v>
      </c>
      <c r="H2261" s="9"/>
    </row>
    <row r="2262" spans="1:8" x14ac:dyDescent="0.3">
      <c r="A2262" s="1" t="s">
        <v>3474</v>
      </c>
      <c r="B2262" s="13" t="s">
        <v>8090</v>
      </c>
      <c r="C2262" s="12" t="s">
        <v>6804</v>
      </c>
      <c r="D2262" s="11">
        <v>78.180000000000007</v>
      </c>
      <c r="E2262" s="11">
        <v>2.17</v>
      </c>
      <c r="F2262" s="11">
        <v>80.349999999999994</v>
      </c>
      <c r="G2262" s="9">
        <v>9</v>
      </c>
      <c r="H2262" s="9"/>
    </row>
    <row r="2263" spans="1:8" x14ac:dyDescent="0.3">
      <c r="A2263" s="1" t="s">
        <v>3475</v>
      </c>
      <c r="B2263" s="13" t="s">
        <v>8091</v>
      </c>
      <c r="C2263" s="12" t="s">
        <v>6804</v>
      </c>
      <c r="D2263" s="11">
        <v>94.04</v>
      </c>
      <c r="E2263" s="11">
        <v>2.17</v>
      </c>
      <c r="F2263" s="11">
        <v>96.21</v>
      </c>
      <c r="G2263" s="9">
        <v>9</v>
      </c>
      <c r="H2263" s="9"/>
    </row>
    <row r="2264" spans="1:8" x14ac:dyDescent="0.3">
      <c r="A2264" s="1" t="s">
        <v>3476</v>
      </c>
      <c r="B2264" s="13" t="s">
        <v>8092</v>
      </c>
      <c r="C2264" s="12" t="s">
        <v>6804</v>
      </c>
      <c r="D2264" s="11">
        <v>113.35</v>
      </c>
      <c r="E2264" s="11">
        <v>2.17</v>
      </c>
      <c r="F2264" s="11">
        <v>115.52</v>
      </c>
      <c r="G2264" s="9">
        <v>9</v>
      </c>
      <c r="H2264" s="9"/>
    </row>
    <row r="2265" spans="1:8" x14ac:dyDescent="0.3">
      <c r="A2265" s="1" t="s">
        <v>3477</v>
      </c>
      <c r="B2265" s="13" t="s">
        <v>8093</v>
      </c>
      <c r="C2265" s="12" t="s">
        <v>6804</v>
      </c>
      <c r="D2265" s="11">
        <v>158.77000000000001</v>
      </c>
      <c r="E2265" s="11">
        <v>2.17</v>
      </c>
      <c r="F2265" s="11">
        <v>160.94</v>
      </c>
      <c r="G2265" s="9">
        <v>9</v>
      </c>
      <c r="H2265" s="9"/>
    </row>
    <row r="2266" spans="1:8" x14ac:dyDescent="0.3">
      <c r="A2266" s="1" t="s">
        <v>5215</v>
      </c>
      <c r="B2266" s="13" t="s">
        <v>6950</v>
      </c>
      <c r="C2266" s="12"/>
      <c r="D2266" s="11"/>
      <c r="E2266" s="11"/>
      <c r="F2266" s="11"/>
      <c r="G2266" s="9">
        <v>5</v>
      </c>
      <c r="H2266" s="9"/>
    </row>
    <row r="2267" spans="1:8" x14ac:dyDescent="0.3">
      <c r="A2267" s="1" t="s">
        <v>3478</v>
      </c>
      <c r="B2267" s="13" t="s">
        <v>8094</v>
      </c>
      <c r="C2267" s="12" t="s">
        <v>6799</v>
      </c>
      <c r="D2267" s="11">
        <v>8.58</v>
      </c>
      <c r="E2267" s="11">
        <v>10.84</v>
      </c>
      <c r="F2267" s="11">
        <v>19.420000000000002</v>
      </c>
      <c r="G2267" s="9">
        <v>9</v>
      </c>
      <c r="H2267" s="9"/>
    </row>
    <row r="2268" spans="1:8" x14ac:dyDescent="0.3">
      <c r="A2268" s="1" t="s">
        <v>3479</v>
      </c>
      <c r="B2268" s="13" t="s">
        <v>8095</v>
      </c>
      <c r="C2268" s="12" t="s">
        <v>6799</v>
      </c>
      <c r="D2268" s="11">
        <v>11.13</v>
      </c>
      <c r="E2268" s="11">
        <v>10.84</v>
      </c>
      <c r="F2268" s="11">
        <v>21.97</v>
      </c>
      <c r="G2268" s="9">
        <v>9</v>
      </c>
      <c r="H2268" s="9"/>
    </row>
    <row r="2269" spans="1:8" x14ac:dyDescent="0.3">
      <c r="A2269" s="1" t="s">
        <v>3480</v>
      </c>
      <c r="B2269" s="13" t="s">
        <v>8096</v>
      </c>
      <c r="C2269" s="12" t="s">
        <v>6799</v>
      </c>
      <c r="D2269" s="11">
        <v>13.59</v>
      </c>
      <c r="E2269" s="11">
        <v>10.84</v>
      </c>
      <c r="F2269" s="11">
        <v>24.43</v>
      </c>
      <c r="G2269" s="9">
        <v>9</v>
      </c>
      <c r="H2269" s="9"/>
    </row>
    <row r="2270" spans="1:8" x14ac:dyDescent="0.3">
      <c r="A2270" s="1" t="s">
        <v>3481</v>
      </c>
      <c r="B2270" s="13" t="s">
        <v>8097</v>
      </c>
      <c r="C2270" s="12" t="s">
        <v>6799</v>
      </c>
      <c r="D2270" s="11">
        <v>15.89</v>
      </c>
      <c r="E2270" s="11">
        <v>10.84</v>
      </c>
      <c r="F2270" s="11">
        <v>26.73</v>
      </c>
      <c r="G2270" s="9">
        <v>9</v>
      </c>
      <c r="H2270" s="9"/>
    </row>
    <row r="2271" spans="1:8" x14ac:dyDescent="0.3">
      <c r="A2271" s="1" t="s">
        <v>3482</v>
      </c>
      <c r="B2271" s="13" t="s">
        <v>8098</v>
      </c>
      <c r="C2271" s="12" t="s">
        <v>6799</v>
      </c>
      <c r="D2271" s="11">
        <v>18.489999999999998</v>
      </c>
      <c r="E2271" s="11">
        <v>10.84</v>
      </c>
      <c r="F2271" s="11">
        <v>29.33</v>
      </c>
      <c r="G2271" s="9">
        <v>9</v>
      </c>
      <c r="H2271" s="9"/>
    </row>
    <row r="2272" spans="1:8" x14ac:dyDescent="0.3">
      <c r="A2272" s="1" t="s">
        <v>3483</v>
      </c>
      <c r="B2272" s="13" t="s">
        <v>8099</v>
      </c>
      <c r="C2272" s="12" t="s">
        <v>6799</v>
      </c>
      <c r="D2272" s="11">
        <v>22.05</v>
      </c>
      <c r="E2272" s="11">
        <v>10.84</v>
      </c>
      <c r="F2272" s="11">
        <v>32.89</v>
      </c>
      <c r="G2272" s="9">
        <v>9</v>
      </c>
      <c r="H2272" s="9"/>
    </row>
    <row r="2273" spans="1:8" x14ac:dyDescent="0.3">
      <c r="A2273" s="1" t="s">
        <v>3484</v>
      </c>
      <c r="B2273" s="13" t="s">
        <v>8100</v>
      </c>
      <c r="C2273" s="12" t="s">
        <v>6799</v>
      </c>
      <c r="D2273" s="11">
        <v>15.76</v>
      </c>
      <c r="E2273" s="11">
        <v>10.84</v>
      </c>
      <c r="F2273" s="11">
        <v>26.6</v>
      </c>
      <c r="G2273" s="9">
        <v>9</v>
      </c>
      <c r="H2273" s="9"/>
    </row>
    <row r="2274" spans="1:8" x14ac:dyDescent="0.3">
      <c r="A2274" s="1" t="s">
        <v>3485</v>
      </c>
      <c r="B2274" s="13" t="s">
        <v>8101</v>
      </c>
      <c r="C2274" s="12" t="s">
        <v>6799</v>
      </c>
      <c r="D2274" s="11">
        <v>17.559999999999999</v>
      </c>
      <c r="E2274" s="11">
        <v>10.84</v>
      </c>
      <c r="F2274" s="11">
        <v>28.4</v>
      </c>
      <c r="G2274" s="9">
        <v>9</v>
      </c>
      <c r="H2274" s="9"/>
    </row>
    <row r="2275" spans="1:8" x14ac:dyDescent="0.3">
      <c r="A2275" s="1" t="s">
        <v>3486</v>
      </c>
      <c r="B2275" s="13" t="s">
        <v>8102</v>
      </c>
      <c r="C2275" s="12" t="s">
        <v>6799</v>
      </c>
      <c r="D2275" s="11">
        <v>20.71</v>
      </c>
      <c r="E2275" s="11">
        <v>10.84</v>
      </c>
      <c r="F2275" s="11">
        <v>31.55</v>
      </c>
      <c r="G2275" s="9">
        <v>9</v>
      </c>
      <c r="H2275" s="9"/>
    </row>
    <row r="2276" spans="1:8" x14ac:dyDescent="0.3">
      <c r="A2276" s="1" t="s">
        <v>3487</v>
      </c>
      <c r="B2276" s="13" t="s">
        <v>8103</v>
      </c>
      <c r="C2276" s="12" t="s">
        <v>6799</v>
      </c>
      <c r="D2276" s="11">
        <v>22.07</v>
      </c>
      <c r="E2276" s="11">
        <v>10.84</v>
      </c>
      <c r="F2276" s="11">
        <v>32.909999999999997</v>
      </c>
      <c r="G2276" s="9">
        <v>9</v>
      </c>
      <c r="H2276" s="9"/>
    </row>
    <row r="2277" spans="1:8" x14ac:dyDescent="0.3">
      <c r="A2277" s="1" t="s">
        <v>3488</v>
      </c>
      <c r="B2277" s="13" t="s">
        <v>8104</v>
      </c>
      <c r="C2277" s="12" t="s">
        <v>6799</v>
      </c>
      <c r="D2277" s="11">
        <v>25.82</v>
      </c>
      <c r="E2277" s="11">
        <v>10.84</v>
      </c>
      <c r="F2277" s="11">
        <v>36.659999999999997</v>
      </c>
      <c r="G2277" s="9">
        <v>9</v>
      </c>
      <c r="H2277" s="9"/>
    </row>
    <row r="2278" spans="1:8" x14ac:dyDescent="0.3">
      <c r="A2278" s="1" t="s">
        <v>3489</v>
      </c>
      <c r="B2278" s="13" t="s">
        <v>8105</v>
      </c>
      <c r="C2278" s="12" t="s">
        <v>6799</v>
      </c>
      <c r="D2278" s="11">
        <v>30.71</v>
      </c>
      <c r="E2278" s="11">
        <v>10.84</v>
      </c>
      <c r="F2278" s="11">
        <v>41.55</v>
      </c>
      <c r="G2278" s="9">
        <v>9</v>
      </c>
      <c r="H2278" s="9"/>
    </row>
    <row r="2279" spans="1:8" x14ac:dyDescent="0.3">
      <c r="A2279" s="1" t="s">
        <v>3490</v>
      </c>
      <c r="B2279" s="13" t="s">
        <v>8106</v>
      </c>
      <c r="C2279" s="12" t="s">
        <v>6799</v>
      </c>
      <c r="D2279" s="11">
        <v>14.31</v>
      </c>
      <c r="E2279" s="11">
        <v>10.84</v>
      </c>
      <c r="F2279" s="11">
        <v>25.15</v>
      </c>
      <c r="G2279" s="9">
        <v>9</v>
      </c>
      <c r="H2279" s="9"/>
    </row>
    <row r="2280" spans="1:8" x14ac:dyDescent="0.3">
      <c r="A2280" s="1" t="s">
        <v>3491</v>
      </c>
      <c r="B2280" s="13" t="s">
        <v>8107</v>
      </c>
      <c r="C2280" s="12" t="s">
        <v>6799</v>
      </c>
      <c r="D2280" s="11">
        <v>15.75</v>
      </c>
      <c r="E2280" s="11">
        <v>10.84</v>
      </c>
      <c r="F2280" s="11">
        <v>26.59</v>
      </c>
      <c r="G2280" s="9">
        <v>9</v>
      </c>
      <c r="H2280" s="9"/>
    </row>
    <row r="2281" spans="1:8" x14ac:dyDescent="0.3">
      <c r="A2281" s="1" t="s">
        <v>3492</v>
      </c>
      <c r="B2281" s="13" t="s">
        <v>8108</v>
      </c>
      <c r="C2281" s="12" t="s">
        <v>6799</v>
      </c>
      <c r="D2281" s="11">
        <v>22.23</v>
      </c>
      <c r="E2281" s="11">
        <v>10.84</v>
      </c>
      <c r="F2281" s="11">
        <v>33.07</v>
      </c>
      <c r="G2281" s="9">
        <v>9</v>
      </c>
      <c r="H2281" s="9"/>
    </row>
    <row r="2282" spans="1:8" x14ac:dyDescent="0.3">
      <c r="A2282" s="1" t="s">
        <v>3493</v>
      </c>
      <c r="B2282" s="13" t="s">
        <v>8109</v>
      </c>
      <c r="C2282" s="12" t="s">
        <v>6799</v>
      </c>
      <c r="D2282" s="11">
        <v>25.83</v>
      </c>
      <c r="E2282" s="11">
        <v>10.84</v>
      </c>
      <c r="F2282" s="11">
        <v>36.67</v>
      </c>
      <c r="G2282" s="9">
        <v>9</v>
      </c>
      <c r="H2282" s="9"/>
    </row>
    <row r="2283" spans="1:8" x14ac:dyDescent="0.3">
      <c r="A2283" s="1" t="s">
        <v>3494</v>
      </c>
      <c r="B2283" s="13" t="s">
        <v>8110</v>
      </c>
      <c r="C2283" s="12" t="s">
        <v>6799</v>
      </c>
      <c r="D2283" s="11">
        <v>28.51</v>
      </c>
      <c r="E2283" s="11">
        <v>15.18</v>
      </c>
      <c r="F2283" s="11">
        <v>43.69</v>
      </c>
      <c r="G2283" s="9">
        <v>9</v>
      </c>
      <c r="H2283" s="9"/>
    </row>
    <row r="2284" spans="1:8" x14ac:dyDescent="0.3">
      <c r="A2284" s="1" t="s">
        <v>3495</v>
      </c>
      <c r="B2284" s="13" t="s">
        <v>8111</v>
      </c>
      <c r="C2284" s="12" t="s">
        <v>6799</v>
      </c>
      <c r="D2284" s="11">
        <v>28.93</v>
      </c>
      <c r="E2284" s="11">
        <v>15.18</v>
      </c>
      <c r="F2284" s="11">
        <v>44.11</v>
      </c>
      <c r="G2284" s="9">
        <v>9</v>
      </c>
      <c r="H2284" s="9"/>
    </row>
    <row r="2285" spans="1:8" x14ac:dyDescent="0.3">
      <c r="A2285" s="1" t="s">
        <v>3496</v>
      </c>
      <c r="B2285" s="13" t="s">
        <v>8112</v>
      </c>
      <c r="C2285" s="12" t="s">
        <v>6799</v>
      </c>
      <c r="D2285" s="11">
        <v>44.14</v>
      </c>
      <c r="E2285" s="11">
        <v>15.18</v>
      </c>
      <c r="F2285" s="11">
        <v>59.32</v>
      </c>
      <c r="G2285" s="9">
        <v>9</v>
      </c>
      <c r="H2285" s="9"/>
    </row>
    <row r="2286" spans="1:8" x14ac:dyDescent="0.3">
      <c r="A2286" s="1" t="s">
        <v>5216</v>
      </c>
      <c r="B2286" s="13" t="s">
        <v>6951</v>
      </c>
      <c r="C2286" s="12"/>
      <c r="D2286" s="11"/>
      <c r="E2286" s="11"/>
      <c r="F2286" s="11"/>
      <c r="G2286" s="9">
        <v>2</v>
      </c>
      <c r="H2286" s="9"/>
    </row>
    <row r="2287" spans="1:8" x14ac:dyDescent="0.3">
      <c r="A2287" s="1" t="s">
        <v>5217</v>
      </c>
      <c r="B2287" s="13" t="s">
        <v>6952</v>
      </c>
      <c r="C2287" s="12"/>
      <c r="D2287" s="11"/>
      <c r="E2287" s="11"/>
      <c r="F2287" s="11"/>
      <c r="G2287" s="9">
        <v>5</v>
      </c>
      <c r="H2287" s="9"/>
    </row>
    <row r="2288" spans="1:8" ht="28.8" x14ac:dyDescent="0.3">
      <c r="A2288" s="1" t="s">
        <v>3497</v>
      </c>
      <c r="B2288" s="13" t="s">
        <v>812</v>
      </c>
      <c r="C2288" s="12" t="s">
        <v>6804</v>
      </c>
      <c r="D2288" s="11">
        <v>1.3</v>
      </c>
      <c r="E2288" s="11">
        <v>1.74</v>
      </c>
      <c r="F2288" s="11">
        <v>3.04</v>
      </c>
      <c r="G2288" s="9">
        <v>9</v>
      </c>
      <c r="H2288" s="9"/>
    </row>
    <row r="2289" spans="1:8" ht="28.8" x14ac:dyDescent="0.3">
      <c r="A2289" s="1" t="s">
        <v>5218</v>
      </c>
      <c r="B2289" s="13" t="s">
        <v>809</v>
      </c>
      <c r="C2289" s="12" t="s">
        <v>6804</v>
      </c>
      <c r="D2289" s="11">
        <v>2.02</v>
      </c>
      <c r="E2289" s="11">
        <v>1.74</v>
      </c>
      <c r="F2289" s="11">
        <v>3.76</v>
      </c>
      <c r="G2289" s="9">
        <v>9</v>
      </c>
      <c r="H2289" s="9"/>
    </row>
    <row r="2290" spans="1:8" x14ac:dyDescent="0.3">
      <c r="A2290" s="1" t="s">
        <v>5219</v>
      </c>
      <c r="B2290" s="13" t="s">
        <v>808</v>
      </c>
      <c r="C2290" s="12" t="s">
        <v>6804</v>
      </c>
      <c r="D2290" s="11">
        <v>3.25</v>
      </c>
      <c r="E2290" s="11">
        <v>2.6</v>
      </c>
      <c r="F2290" s="11">
        <v>5.85</v>
      </c>
      <c r="G2290" s="9">
        <v>9</v>
      </c>
      <c r="H2290" s="9"/>
    </row>
    <row r="2291" spans="1:8" x14ac:dyDescent="0.3">
      <c r="A2291" s="1" t="s">
        <v>3498</v>
      </c>
      <c r="B2291" s="13" t="s">
        <v>811</v>
      </c>
      <c r="C2291" s="12" t="s">
        <v>6804</v>
      </c>
      <c r="D2291" s="11">
        <v>4.8499999999999996</v>
      </c>
      <c r="E2291" s="11">
        <v>3.03</v>
      </c>
      <c r="F2291" s="11">
        <v>7.88</v>
      </c>
      <c r="G2291" s="9">
        <v>9</v>
      </c>
      <c r="H2291" s="9"/>
    </row>
    <row r="2292" spans="1:8" x14ac:dyDescent="0.3">
      <c r="A2292" s="1" t="s">
        <v>3499</v>
      </c>
      <c r="B2292" s="13" t="s">
        <v>810</v>
      </c>
      <c r="C2292" s="12" t="s">
        <v>6804</v>
      </c>
      <c r="D2292" s="11">
        <v>8.23</v>
      </c>
      <c r="E2292" s="11">
        <v>3.47</v>
      </c>
      <c r="F2292" s="11">
        <v>11.7</v>
      </c>
      <c r="G2292" s="9">
        <v>9</v>
      </c>
      <c r="H2292" s="9"/>
    </row>
    <row r="2293" spans="1:8" x14ac:dyDescent="0.3">
      <c r="A2293" s="1" t="s">
        <v>5220</v>
      </c>
      <c r="B2293" s="13" t="s">
        <v>6953</v>
      </c>
      <c r="C2293" s="12"/>
      <c r="D2293" s="11"/>
      <c r="E2293" s="11"/>
      <c r="F2293" s="11"/>
      <c r="G2293" s="9">
        <v>5</v>
      </c>
      <c r="H2293" s="9"/>
    </row>
    <row r="2294" spans="1:8" ht="28.8" x14ac:dyDescent="0.3">
      <c r="A2294" s="1" t="s">
        <v>3500</v>
      </c>
      <c r="B2294" s="13" t="s">
        <v>805</v>
      </c>
      <c r="C2294" s="12" t="s">
        <v>6804</v>
      </c>
      <c r="D2294" s="11">
        <v>1</v>
      </c>
      <c r="E2294" s="11">
        <v>1.74</v>
      </c>
      <c r="F2294" s="11">
        <v>2.74</v>
      </c>
      <c r="G2294" s="9">
        <v>9</v>
      </c>
      <c r="H2294" s="9"/>
    </row>
    <row r="2295" spans="1:8" ht="28.8" x14ac:dyDescent="0.3">
      <c r="A2295" s="1" t="s">
        <v>3501</v>
      </c>
      <c r="B2295" s="13" t="s">
        <v>804</v>
      </c>
      <c r="C2295" s="12" t="s">
        <v>6804</v>
      </c>
      <c r="D2295" s="11">
        <v>2.36</v>
      </c>
      <c r="E2295" s="11">
        <v>2.17</v>
      </c>
      <c r="F2295" s="11">
        <v>4.53</v>
      </c>
      <c r="G2295" s="9">
        <v>9</v>
      </c>
      <c r="H2295" s="9"/>
    </row>
    <row r="2296" spans="1:8" ht="28.8" x14ac:dyDescent="0.3">
      <c r="A2296" s="1" t="s">
        <v>5221</v>
      </c>
      <c r="B2296" s="13" t="s">
        <v>8284</v>
      </c>
      <c r="C2296" s="12" t="s">
        <v>6804</v>
      </c>
      <c r="D2296" s="11">
        <v>3.64</v>
      </c>
      <c r="E2296" s="11">
        <v>2.6</v>
      </c>
      <c r="F2296" s="11">
        <v>6.24</v>
      </c>
      <c r="G2296" s="9">
        <v>9</v>
      </c>
      <c r="H2296" s="9"/>
    </row>
    <row r="2297" spans="1:8" ht="28.8" x14ac:dyDescent="0.3">
      <c r="A2297" s="1" t="s">
        <v>5222</v>
      </c>
      <c r="B2297" s="13" t="s">
        <v>807</v>
      </c>
      <c r="C2297" s="12" t="s">
        <v>6804</v>
      </c>
      <c r="D2297" s="11">
        <v>4.95</v>
      </c>
      <c r="E2297" s="11">
        <v>3.03</v>
      </c>
      <c r="F2297" s="11">
        <v>7.98</v>
      </c>
      <c r="G2297" s="9">
        <v>9</v>
      </c>
      <c r="H2297" s="9"/>
    </row>
    <row r="2298" spans="1:8" ht="28.8" x14ac:dyDescent="0.3">
      <c r="A2298" s="1" t="s">
        <v>5223</v>
      </c>
      <c r="B2298" s="13" t="s">
        <v>806</v>
      </c>
      <c r="C2298" s="12" t="s">
        <v>6804</v>
      </c>
      <c r="D2298" s="11">
        <v>7.69</v>
      </c>
      <c r="E2298" s="11">
        <v>3.47</v>
      </c>
      <c r="F2298" s="11">
        <v>11.16</v>
      </c>
      <c r="G2298" s="9">
        <v>9</v>
      </c>
      <c r="H2298" s="9"/>
    </row>
    <row r="2299" spans="1:8" x14ac:dyDescent="0.3">
      <c r="A2299" s="1" t="s">
        <v>5224</v>
      </c>
      <c r="B2299" s="13" t="s">
        <v>6954</v>
      </c>
      <c r="C2299" s="12"/>
      <c r="D2299" s="11"/>
      <c r="E2299" s="11"/>
      <c r="F2299" s="11"/>
      <c r="G2299" s="9">
        <v>5</v>
      </c>
      <c r="H2299" s="9"/>
    </row>
    <row r="2300" spans="1:8" x14ac:dyDescent="0.3">
      <c r="A2300" s="1" t="s">
        <v>6728</v>
      </c>
      <c r="B2300" s="13" t="s">
        <v>6729</v>
      </c>
      <c r="C2300" s="12" t="s">
        <v>6804</v>
      </c>
      <c r="D2300" s="11">
        <v>7.99</v>
      </c>
      <c r="E2300" s="11">
        <v>2.17</v>
      </c>
      <c r="F2300" s="11">
        <v>10.16</v>
      </c>
      <c r="G2300" s="9">
        <v>9</v>
      </c>
      <c r="H2300" s="9"/>
    </row>
    <row r="2301" spans="1:8" x14ac:dyDescent="0.3">
      <c r="A2301" s="1" t="s">
        <v>3502</v>
      </c>
      <c r="B2301" s="13" t="s">
        <v>803</v>
      </c>
      <c r="C2301" s="12" t="s">
        <v>6804</v>
      </c>
      <c r="D2301" s="11">
        <v>12.76</v>
      </c>
      <c r="E2301" s="11">
        <v>2.17</v>
      </c>
      <c r="F2301" s="11">
        <v>14.93</v>
      </c>
      <c r="G2301" s="9">
        <v>9</v>
      </c>
      <c r="H2301" s="9"/>
    </row>
    <row r="2302" spans="1:8" x14ac:dyDescent="0.3">
      <c r="A2302" s="1" t="s">
        <v>3503</v>
      </c>
      <c r="B2302" s="13" t="s">
        <v>802</v>
      </c>
      <c r="C2302" s="12" t="s">
        <v>6804</v>
      </c>
      <c r="D2302" s="11">
        <v>19.05</v>
      </c>
      <c r="E2302" s="11">
        <v>4.33</v>
      </c>
      <c r="F2302" s="11">
        <v>23.38</v>
      </c>
      <c r="G2302" s="9">
        <v>9</v>
      </c>
      <c r="H2302" s="9"/>
    </row>
    <row r="2303" spans="1:8" x14ac:dyDescent="0.3">
      <c r="A2303" s="1" t="s">
        <v>3504</v>
      </c>
      <c r="B2303" s="13" t="s">
        <v>801</v>
      </c>
      <c r="C2303" s="12" t="s">
        <v>6804</v>
      </c>
      <c r="D2303" s="11">
        <v>27.89</v>
      </c>
      <c r="E2303" s="11">
        <v>6.51</v>
      </c>
      <c r="F2303" s="11">
        <v>34.4</v>
      </c>
      <c r="G2303" s="9">
        <v>9</v>
      </c>
      <c r="H2303" s="9"/>
    </row>
    <row r="2304" spans="1:8" x14ac:dyDescent="0.3">
      <c r="A2304" s="1" t="s">
        <v>3505</v>
      </c>
      <c r="B2304" s="13" t="s">
        <v>800</v>
      </c>
      <c r="C2304" s="12" t="s">
        <v>6804</v>
      </c>
      <c r="D2304" s="11">
        <v>40.36</v>
      </c>
      <c r="E2304" s="11">
        <v>8.68</v>
      </c>
      <c r="F2304" s="11">
        <v>49.04</v>
      </c>
      <c r="G2304" s="9">
        <v>9</v>
      </c>
      <c r="H2304" s="9"/>
    </row>
    <row r="2305" spans="1:8" x14ac:dyDescent="0.3">
      <c r="A2305" s="1" t="s">
        <v>3506</v>
      </c>
      <c r="B2305" s="13" t="s">
        <v>799</v>
      </c>
      <c r="C2305" s="12" t="s">
        <v>6804</v>
      </c>
      <c r="D2305" s="11">
        <v>54.86</v>
      </c>
      <c r="E2305" s="11">
        <v>10.84</v>
      </c>
      <c r="F2305" s="11">
        <v>65.7</v>
      </c>
      <c r="G2305" s="9">
        <v>9</v>
      </c>
      <c r="H2305" s="9"/>
    </row>
    <row r="2306" spans="1:8" x14ac:dyDescent="0.3">
      <c r="A2306" s="1" t="s">
        <v>3507</v>
      </c>
      <c r="B2306" s="13" t="s">
        <v>798</v>
      </c>
      <c r="C2306" s="12" t="s">
        <v>6804</v>
      </c>
      <c r="D2306" s="11">
        <v>78.459999999999994</v>
      </c>
      <c r="E2306" s="11">
        <v>13.01</v>
      </c>
      <c r="F2306" s="11">
        <v>91.47</v>
      </c>
      <c r="G2306" s="9">
        <v>9</v>
      </c>
      <c r="H2306" s="9"/>
    </row>
    <row r="2307" spans="1:8" x14ac:dyDescent="0.3">
      <c r="A2307" s="1" t="s">
        <v>3508</v>
      </c>
      <c r="B2307" s="13" t="s">
        <v>797</v>
      </c>
      <c r="C2307" s="12" t="s">
        <v>6804</v>
      </c>
      <c r="D2307" s="11">
        <v>167.43</v>
      </c>
      <c r="E2307" s="11">
        <v>19.52</v>
      </c>
      <c r="F2307" s="11">
        <v>186.95</v>
      </c>
      <c r="G2307" s="9">
        <v>9</v>
      </c>
      <c r="H2307" s="9"/>
    </row>
    <row r="2308" spans="1:8" x14ac:dyDescent="0.3">
      <c r="A2308" s="1" t="s">
        <v>5225</v>
      </c>
      <c r="B2308" s="13" t="s">
        <v>6955</v>
      </c>
      <c r="C2308" s="12"/>
      <c r="D2308" s="11"/>
      <c r="E2308" s="11"/>
      <c r="F2308" s="11"/>
      <c r="G2308" s="9">
        <v>5</v>
      </c>
      <c r="H2308" s="9"/>
    </row>
    <row r="2309" spans="1:8" ht="28.8" x14ac:dyDescent="0.3">
      <c r="A2309" s="1" t="s">
        <v>3509</v>
      </c>
      <c r="B2309" s="13" t="s">
        <v>5226</v>
      </c>
      <c r="C2309" s="12" t="s">
        <v>6804</v>
      </c>
      <c r="D2309" s="11">
        <v>181.44</v>
      </c>
      <c r="E2309" s="11">
        <v>39.33</v>
      </c>
      <c r="F2309" s="11">
        <v>220.77</v>
      </c>
      <c r="G2309" s="9">
        <v>9</v>
      </c>
      <c r="H2309" s="9"/>
    </row>
    <row r="2310" spans="1:8" x14ac:dyDescent="0.3">
      <c r="A2310" s="1" t="s">
        <v>5227</v>
      </c>
      <c r="B2310" s="13" t="s">
        <v>6956</v>
      </c>
      <c r="C2310" s="12"/>
      <c r="D2310" s="11"/>
      <c r="E2310" s="11"/>
      <c r="F2310" s="11"/>
      <c r="G2310" s="9">
        <v>5</v>
      </c>
      <c r="H2310" s="9"/>
    </row>
    <row r="2311" spans="1:8" x14ac:dyDescent="0.3">
      <c r="A2311" s="1" t="s">
        <v>3510</v>
      </c>
      <c r="B2311" s="13" t="s">
        <v>6185</v>
      </c>
      <c r="C2311" s="12" t="s">
        <v>6804</v>
      </c>
      <c r="D2311" s="11">
        <v>47.67</v>
      </c>
      <c r="E2311" s="11">
        <v>23.6</v>
      </c>
      <c r="F2311" s="11">
        <v>71.27</v>
      </c>
      <c r="G2311" s="9">
        <v>9</v>
      </c>
      <c r="H2311" s="9"/>
    </row>
    <row r="2312" spans="1:8" x14ac:dyDescent="0.3">
      <c r="A2312" s="1" t="s">
        <v>3511</v>
      </c>
      <c r="B2312" s="13" t="s">
        <v>6186</v>
      </c>
      <c r="C2312" s="12" t="s">
        <v>6804</v>
      </c>
      <c r="D2312" s="11">
        <v>60.23</v>
      </c>
      <c r="E2312" s="11">
        <v>28.41</v>
      </c>
      <c r="F2312" s="11">
        <v>88.64</v>
      </c>
      <c r="G2312" s="9">
        <v>9</v>
      </c>
      <c r="H2312" s="9"/>
    </row>
    <row r="2313" spans="1:8" x14ac:dyDescent="0.3">
      <c r="A2313" s="1" t="s">
        <v>5228</v>
      </c>
      <c r="B2313" s="13" t="s">
        <v>6187</v>
      </c>
      <c r="C2313" s="12" t="s">
        <v>6804</v>
      </c>
      <c r="D2313" s="11">
        <v>67.81</v>
      </c>
      <c r="E2313" s="11">
        <v>39.33</v>
      </c>
      <c r="F2313" s="11">
        <v>107.14</v>
      </c>
      <c r="G2313" s="9">
        <v>9</v>
      </c>
      <c r="H2313" s="9"/>
    </row>
    <row r="2314" spans="1:8" ht="28.8" x14ac:dyDescent="0.3">
      <c r="A2314" s="1" t="s">
        <v>5229</v>
      </c>
      <c r="B2314" s="13" t="s">
        <v>6188</v>
      </c>
      <c r="C2314" s="12" t="s">
        <v>6804</v>
      </c>
      <c r="D2314" s="11">
        <v>128.18</v>
      </c>
      <c r="E2314" s="11">
        <v>47.19</v>
      </c>
      <c r="F2314" s="11">
        <v>175.37</v>
      </c>
      <c r="G2314" s="9">
        <v>9</v>
      </c>
      <c r="H2314" s="9"/>
    </row>
    <row r="2315" spans="1:8" x14ac:dyDescent="0.3">
      <c r="A2315" s="1" t="s">
        <v>5230</v>
      </c>
      <c r="B2315" s="13" t="s">
        <v>6189</v>
      </c>
      <c r="C2315" s="12"/>
      <c r="D2315" s="11"/>
      <c r="E2315" s="11"/>
      <c r="F2315" s="11"/>
      <c r="G2315" s="9">
        <v>5</v>
      </c>
      <c r="H2315" s="9"/>
    </row>
    <row r="2316" spans="1:8" x14ac:dyDescent="0.3">
      <c r="A2316" s="1" t="s">
        <v>3512</v>
      </c>
      <c r="B2316" s="13" t="s">
        <v>6190</v>
      </c>
      <c r="C2316" s="12" t="s">
        <v>6799</v>
      </c>
      <c r="D2316" s="11">
        <v>9.2100000000000009</v>
      </c>
      <c r="E2316" s="11">
        <v>4.33</v>
      </c>
      <c r="F2316" s="11">
        <v>13.54</v>
      </c>
      <c r="G2316" s="9">
        <v>9</v>
      </c>
      <c r="H2316" s="9"/>
    </row>
    <row r="2317" spans="1:8" x14ac:dyDescent="0.3">
      <c r="A2317" s="1" t="s">
        <v>6191</v>
      </c>
      <c r="B2317" s="13" t="s">
        <v>6192</v>
      </c>
      <c r="C2317" s="12" t="s">
        <v>6799</v>
      </c>
      <c r="D2317" s="11">
        <v>6.47</v>
      </c>
      <c r="E2317" s="11">
        <v>4.33</v>
      </c>
      <c r="F2317" s="11">
        <v>10.8</v>
      </c>
      <c r="G2317" s="9">
        <v>9</v>
      </c>
      <c r="H2317" s="9"/>
    </row>
    <row r="2318" spans="1:8" x14ac:dyDescent="0.3">
      <c r="A2318" s="1" t="s">
        <v>3513</v>
      </c>
      <c r="B2318" s="13" t="s">
        <v>796</v>
      </c>
      <c r="C2318" s="12" t="s">
        <v>6799</v>
      </c>
      <c r="D2318" s="11">
        <v>8.6300000000000008</v>
      </c>
      <c r="E2318" s="11">
        <v>4.33</v>
      </c>
      <c r="F2318" s="11">
        <v>12.96</v>
      </c>
      <c r="G2318" s="9">
        <v>9</v>
      </c>
      <c r="H2318" s="9"/>
    </row>
    <row r="2319" spans="1:8" x14ac:dyDescent="0.3">
      <c r="A2319" s="1" t="s">
        <v>3514</v>
      </c>
      <c r="B2319" s="13" t="s">
        <v>795</v>
      </c>
      <c r="C2319" s="12" t="s">
        <v>6799</v>
      </c>
      <c r="D2319" s="11">
        <v>11.22</v>
      </c>
      <c r="E2319" s="11">
        <v>4.33</v>
      </c>
      <c r="F2319" s="11">
        <v>15.55</v>
      </c>
      <c r="G2319" s="9">
        <v>9</v>
      </c>
      <c r="H2319" s="9"/>
    </row>
    <row r="2320" spans="1:8" x14ac:dyDescent="0.3">
      <c r="A2320" s="1" t="s">
        <v>3515</v>
      </c>
      <c r="B2320" s="13" t="s">
        <v>794</v>
      </c>
      <c r="C2320" s="12" t="s">
        <v>6799</v>
      </c>
      <c r="D2320" s="11">
        <v>12.02</v>
      </c>
      <c r="E2320" s="11">
        <v>4.33</v>
      </c>
      <c r="F2320" s="11">
        <v>16.350000000000001</v>
      </c>
      <c r="G2320" s="9">
        <v>9</v>
      </c>
      <c r="H2320" s="9"/>
    </row>
    <row r="2321" spans="1:8" x14ac:dyDescent="0.3">
      <c r="A2321" s="1" t="s">
        <v>3516</v>
      </c>
      <c r="B2321" s="13" t="s">
        <v>793</v>
      </c>
      <c r="C2321" s="12" t="s">
        <v>6799</v>
      </c>
      <c r="D2321" s="11">
        <v>13.19</v>
      </c>
      <c r="E2321" s="11">
        <v>4.33</v>
      </c>
      <c r="F2321" s="11">
        <v>17.52</v>
      </c>
      <c r="G2321" s="9">
        <v>9</v>
      </c>
      <c r="H2321" s="9"/>
    </row>
    <row r="2322" spans="1:8" x14ac:dyDescent="0.3">
      <c r="A2322" s="1" t="s">
        <v>3517</v>
      </c>
      <c r="B2322" s="13" t="s">
        <v>792</v>
      </c>
      <c r="C2322" s="12" t="s">
        <v>6799</v>
      </c>
      <c r="D2322" s="11">
        <v>14.86</v>
      </c>
      <c r="E2322" s="11">
        <v>4.33</v>
      </c>
      <c r="F2322" s="11">
        <v>19.190000000000001</v>
      </c>
      <c r="G2322" s="9">
        <v>9</v>
      </c>
      <c r="H2322" s="9"/>
    </row>
    <row r="2323" spans="1:8" x14ac:dyDescent="0.3">
      <c r="A2323" s="1" t="s">
        <v>3518</v>
      </c>
      <c r="B2323" s="13" t="s">
        <v>791</v>
      </c>
      <c r="C2323" s="12" t="s">
        <v>6799</v>
      </c>
      <c r="D2323" s="11">
        <v>16.899999999999999</v>
      </c>
      <c r="E2323" s="11">
        <v>4.33</v>
      </c>
      <c r="F2323" s="11">
        <v>21.23</v>
      </c>
      <c r="G2323" s="9">
        <v>9</v>
      </c>
      <c r="H2323" s="9"/>
    </row>
    <row r="2324" spans="1:8" x14ac:dyDescent="0.3">
      <c r="A2324" s="1" t="s">
        <v>5231</v>
      </c>
      <c r="B2324" s="13" t="s">
        <v>6957</v>
      </c>
      <c r="C2324" s="12"/>
      <c r="D2324" s="11"/>
      <c r="E2324" s="11"/>
      <c r="F2324" s="11"/>
      <c r="G2324" s="9">
        <v>5</v>
      </c>
      <c r="H2324" s="9"/>
    </row>
    <row r="2325" spans="1:8" x14ac:dyDescent="0.3">
      <c r="A2325" s="1" t="s">
        <v>3519</v>
      </c>
      <c r="B2325" s="13" t="s">
        <v>790</v>
      </c>
      <c r="C2325" s="12" t="s">
        <v>6799</v>
      </c>
      <c r="D2325" s="11">
        <v>0.86</v>
      </c>
      <c r="E2325" s="11">
        <v>3.47</v>
      </c>
      <c r="F2325" s="11">
        <v>4.33</v>
      </c>
      <c r="G2325" s="9">
        <v>9</v>
      </c>
      <c r="H2325" s="9"/>
    </row>
    <row r="2326" spans="1:8" x14ac:dyDescent="0.3">
      <c r="A2326" s="1" t="s">
        <v>3520</v>
      </c>
      <c r="B2326" s="13" t="s">
        <v>789</v>
      </c>
      <c r="C2326" s="12" t="s">
        <v>6799</v>
      </c>
      <c r="D2326" s="11">
        <v>6.71</v>
      </c>
      <c r="E2326" s="11">
        <v>6.51</v>
      </c>
      <c r="F2326" s="11">
        <v>13.22</v>
      </c>
      <c r="G2326" s="9">
        <v>9</v>
      </c>
      <c r="H2326" s="9"/>
    </row>
    <row r="2327" spans="1:8" x14ac:dyDescent="0.3">
      <c r="A2327" s="1" t="s">
        <v>3521</v>
      </c>
      <c r="B2327" s="13" t="s">
        <v>788</v>
      </c>
      <c r="C2327" s="12" t="s">
        <v>6799</v>
      </c>
      <c r="D2327" s="11">
        <v>9.7799999999999994</v>
      </c>
      <c r="E2327" s="11">
        <v>6.51</v>
      </c>
      <c r="F2327" s="11">
        <v>16.29</v>
      </c>
      <c r="G2327" s="9">
        <v>9</v>
      </c>
      <c r="H2327" s="9"/>
    </row>
    <row r="2328" spans="1:8" x14ac:dyDescent="0.3">
      <c r="A2328" s="1" t="s">
        <v>3522</v>
      </c>
      <c r="B2328" s="13" t="s">
        <v>787</v>
      </c>
      <c r="C2328" s="12" t="s">
        <v>6799</v>
      </c>
      <c r="D2328" s="11">
        <v>9.25</v>
      </c>
      <c r="E2328" s="11">
        <v>6.51</v>
      </c>
      <c r="F2328" s="11">
        <v>15.76</v>
      </c>
      <c r="G2328" s="9">
        <v>9</v>
      </c>
      <c r="H2328" s="9"/>
    </row>
    <row r="2329" spans="1:8" x14ac:dyDescent="0.3">
      <c r="A2329" s="1" t="s">
        <v>3523</v>
      </c>
      <c r="B2329" s="13" t="s">
        <v>786</v>
      </c>
      <c r="C2329" s="12" t="s">
        <v>6799</v>
      </c>
      <c r="D2329" s="11">
        <v>10.02</v>
      </c>
      <c r="E2329" s="11">
        <v>6.51</v>
      </c>
      <c r="F2329" s="11">
        <v>16.53</v>
      </c>
      <c r="G2329" s="9">
        <v>9</v>
      </c>
      <c r="H2329" s="9"/>
    </row>
    <row r="2330" spans="1:8" x14ac:dyDescent="0.3">
      <c r="A2330" s="1" t="s">
        <v>3524</v>
      </c>
      <c r="B2330" s="13" t="s">
        <v>785</v>
      </c>
      <c r="C2330" s="12" t="s">
        <v>6799</v>
      </c>
      <c r="D2330" s="11">
        <v>14.86</v>
      </c>
      <c r="E2330" s="11">
        <v>6.51</v>
      </c>
      <c r="F2330" s="11">
        <v>21.37</v>
      </c>
      <c r="G2330" s="9">
        <v>9</v>
      </c>
      <c r="H2330" s="9"/>
    </row>
    <row r="2331" spans="1:8" x14ac:dyDescent="0.3">
      <c r="A2331" s="1" t="s">
        <v>3525</v>
      </c>
      <c r="B2331" s="13" t="s">
        <v>784</v>
      </c>
      <c r="C2331" s="12" t="s">
        <v>6799</v>
      </c>
      <c r="D2331" s="11">
        <v>14.67</v>
      </c>
      <c r="E2331" s="11">
        <v>6.51</v>
      </c>
      <c r="F2331" s="11">
        <v>21.18</v>
      </c>
      <c r="G2331" s="9">
        <v>9</v>
      </c>
      <c r="H2331" s="9"/>
    </row>
    <row r="2332" spans="1:8" x14ac:dyDescent="0.3">
      <c r="A2332" s="1" t="s">
        <v>3526</v>
      </c>
      <c r="B2332" s="13" t="s">
        <v>783</v>
      </c>
      <c r="C2332" s="12" t="s">
        <v>6799</v>
      </c>
      <c r="D2332" s="11">
        <v>22.04</v>
      </c>
      <c r="E2332" s="11">
        <v>6.51</v>
      </c>
      <c r="F2332" s="11">
        <v>28.55</v>
      </c>
      <c r="G2332" s="9">
        <v>9</v>
      </c>
      <c r="H2332" s="9"/>
    </row>
    <row r="2333" spans="1:8" x14ac:dyDescent="0.3">
      <c r="A2333" s="1" t="s">
        <v>5232</v>
      </c>
      <c r="B2333" s="13" t="s">
        <v>781</v>
      </c>
      <c r="C2333" s="12" t="s">
        <v>6799</v>
      </c>
      <c r="D2333" s="11">
        <v>30.31</v>
      </c>
      <c r="E2333" s="11">
        <v>8.68</v>
      </c>
      <c r="F2333" s="11">
        <v>38.99</v>
      </c>
      <c r="G2333" s="9">
        <v>9</v>
      </c>
      <c r="H2333" s="9"/>
    </row>
    <row r="2334" spans="1:8" x14ac:dyDescent="0.3">
      <c r="A2334" s="1" t="s">
        <v>3527</v>
      </c>
      <c r="B2334" s="13" t="s">
        <v>782</v>
      </c>
      <c r="C2334" s="12" t="s">
        <v>6799</v>
      </c>
      <c r="D2334" s="11">
        <v>31.77</v>
      </c>
      <c r="E2334" s="11">
        <v>8.68</v>
      </c>
      <c r="F2334" s="11">
        <v>40.450000000000003</v>
      </c>
      <c r="G2334" s="9">
        <v>9</v>
      </c>
      <c r="H2334" s="9"/>
    </row>
    <row r="2335" spans="1:8" x14ac:dyDescent="0.3">
      <c r="A2335" s="1" t="s">
        <v>3528</v>
      </c>
      <c r="B2335" s="13" t="s">
        <v>780</v>
      </c>
      <c r="C2335" s="12" t="s">
        <v>6799</v>
      </c>
      <c r="D2335" s="11">
        <v>42.04</v>
      </c>
      <c r="E2335" s="11">
        <v>8.68</v>
      </c>
      <c r="F2335" s="11">
        <v>50.72</v>
      </c>
      <c r="G2335" s="9">
        <v>9</v>
      </c>
      <c r="H2335" s="9"/>
    </row>
    <row r="2336" spans="1:8" x14ac:dyDescent="0.3">
      <c r="A2336" s="1" t="s">
        <v>3529</v>
      </c>
      <c r="B2336" s="13" t="s">
        <v>779</v>
      </c>
      <c r="C2336" s="12" t="s">
        <v>6799</v>
      </c>
      <c r="D2336" s="11">
        <v>45.76</v>
      </c>
      <c r="E2336" s="11">
        <v>8.68</v>
      </c>
      <c r="F2336" s="11">
        <v>54.44</v>
      </c>
      <c r="G2336" s="9">
        <v>9</v>
      </c>
      <c r="H2336" s="9"/>
    </row>
    <row r="2337" spans="1:8" x14ac:dyDescent="0.3">
      <c r="A2337" s="1" t="s">
        <v>5233</v>
      </c>
      <c r="B2337" s="13" t="s">
        <v>6193</v>
      </c>
      <c r="C2337" s="12"/>
      <c r="D2337" s="11"/>
      <c r="E2337" s="11"/>
      <c r="F2337" s="11"/>
      <c r="G2337" s="9">
        <v>5</v>
      </c>
      <c r="H2337" s="9"/>
    </row>
    <row r="2338" spans="1:8" ht="28.8" x14ac:dyDescent="0.3">
      <c r="A2338" s="1" t="s">
        <v>3530</v>
      </c>
      <c r="B2338" s="13" t="s">
        <v>7629</v>
      </c>
      <c r="C2338" s="12" t="s">
        <v>6804</v>
      </c>
      <c r="D2338" s="11">
        <v>5.5</v>
      </c>
      <c r="E2338" s="11">
        <v>6.51</v>
      </c>
      <c r="F2338" s="11">
        <v>12.01</v>
      </c>
      <c r="G2338" s="9">
        <v>9</v>
      </c>
      <c r="H2338" s="9"/>
    </row>
    <row r="2339" spans="1:8" ht="28.8" x14ac:dyDescent="0.3">
      <c r="A2339" s="1" t="s">
        <v>3531</v>
      </c>
      <c r="B2339" s="13" t="s">
        <v>7630</v>
      </c>
      <c r="C2339" s="12" t="s">
        <v>6804</v>
      </c>
      <c r="D2339" s="11">
        <v>10.029999999999999</v>
      </c>
      <c r="E2339" s="11">
        <v>6.51</v>
      </c>
      <c r="F2339" s="11">
        <v>16.54</v>
      </c>
      <c r="G2339" s="9">
        <v>9</v>
      </c>
      <c r="H2339" s="9"/>
    </row>
    <row r="2340" spans="1:8" ht="28.8" x14ac:dyDescent="0.3">
      <c r="A2340" s="1" t="s">
        <v>3532</v>
      </c>
      <c r="B2340" s="13" t="s">
        <v>7631</v>
      </c>
      <c r="C2340" s="12" t="s">
        <v>6804</v>
      </c>
      <c r="D2340" s="11">
        <v>25.32</v>
      </c>
      <c r="E2340" s="11">
        <v>6.51</v>
      </c>
      <c r="F2340" s="11">
        <v>31.83</v>
      </c>
      <c r="G2340" s="9">
        <v>9</v>
      </c>
      <c r="H2340" s="9"/>
    </row>
    <row r="2341" spans="1:8" x14ac:dyDescent="0.3">
      <c r="A2341" s="1" t="s">
        <v>3533</v>
      </c>
      <c r="B2341" s="13" t="s">
        <v>778</v>
      </c>
      <c r="C2341" s="12" t="s">
        <v>6804</v>
      </c>
      <c r="D2341" s="11">
        <v>0.43</v>
      </c>
      <c r="E2341" s="11">
        <v>3.47</v>
      </c>
      <c r="F2341" s="11">
        <v>3.9</v>
      </c>
      <c r="G2341" s="9">
        <v>9</v>
      </c>
      <c r="H2341" s="9"/>
    </row>
    <row r="2342" spans="1:8" ht="28.8" x14ac:dyDescent="0.3">
      <c r="A2342" s="1" t="s">
        <v>7958</v>
      </c>
      <c r="B2342" s="13" t="s">
        <v>7959</v>
      </c>
      <c r="C2342" s="12" t="s">
        <v>6804</v>
      </c>
      <c r="D2342" s="11">
        <v>0.73</v>
      </c>
      <c r="E2342" s="11">
        <v>3.47</v>
      </c>
      <c r="F2342" s="11">
        <v>4.2</v>
      </c>
      <c r="G2342" s="9">
        <v>9</v>
      </c>
      <c r="H2342" s="9"/>
    </row>
    <row r="2343" spans="1:8" x14ac:dyDescent="0.3">
      <c r="A2343" s="1" t="s">
        <v>3534</v>
      </c>
      <c r="B2343" s="13" t="s">
        <v>777</v>
      </c>
      <c r="C2343" s="12" t="s">
        <v>6804</v>
      </c>
      <c r="D2343" s="11">
        <v>1.37</v>
      </c>
      <c r="E2343" s="11">
        <v>13.01</v>
      </c>
      <c r="F2343" s="11">
        <v>14.38</v>
      </c>
      <c r="G2343" s="9">
        <v>9</v>
      </c>
      <c r="H2343" s="9"/>
    </row>
    <row r="2344" spans="1:8" ht="28.8" x14ac:dyDescent="0.3">
      <c r="A2344" s="1" t="s">
        <v>3535</v>
      </c>
      <c r="B2344" s="13" t="s">
        <v>7632</v>
      </c>
      <c r="C2344" s="12" t="s">
        <v>6804</v>
      </c>
      <c r="D2344" s="11">
        <v>6.01</v>
      </c>
      <c r="E2344" s="11">
        <v>5.21</v>
      </c>
      <c r="F2344" s="11">
        <v>11.22</v>
      </c>
      <c r="G2344" s="9">
        <v>9</v>
      </c>
      <c r="H2344" s="9"/>
    </row>
    <row r="2345" spans="1:8" ht="28.8" x14ac:dyDescent="0.3">
      <c r="A2345" s="1" t="s">
        <v>3536</v>
      </c>
      <c r="B2345" s="13" t="s">
        <v>776</v>
      </c>
      <c r="C2345" s="12" t="s">
        <v>6804</v>
      </c>
      <c r="D2345" s="11">
        <v>3.14</v>
      </c>
      <c r="E2345" s="11">
        <v>4.33</v>
      </c>
      <c r="F2345" s="11">
        <v>7.47</v>
      </c>
      <c r="G2345" s="9">
        <v>9</v>
      </c>
      <c r="H2345" s="9"/>
    </row>
    <row r="2346" spans="1:8" ht="28.8" x14ac:dyDescent="0.3">
      <c r="A2346" s="1" t="s">
        <v>3537</v>
      </c>
      <c r="B2346" s="13" t="s">
        <v>7633</v>
      </c>
      <c r="C2346" s="12" t="s">
        <v>6804</v>
      </c>
      <c r="D2346" s="11">
        <v>12.52</v>
      </c>
      <c r="E2346" s="11">
        <v>5.63</v>
      </c>
      <c r="F2346" s="11">
        <v>18.149999999999999</v>
      </c>
      <c r="G2346" s="9">
        <v>9</v>
      </c>
      <c r="H2346" s="9"/>
    </row>
    <row r="2347" spans="1:8" ht="28.8" x14ac:dyDescent="0.3">
      <c r="A2347" s="1" t="s">
        <v>3538</v>
      </c>
      <c r="B2347" s="13" t="s">
        <v>7634</v>
      </c>
      <c r="C2347" s="12" t="s">
        <v>6804</v>
      </c>
      <c r="D2347" s="11">
        <v>27.47</v>
      </c>
      <c r="E2347" s="11">
        <v>6.94</v>
      </c>
      <c r="F2347" s="11">
        <v>34.409999999999997</v>
      </c>
      <c r="G2347" s="9">
        <v>9</v>
      </c>
      <c r="H2347" s="9"/>
    </row>
    <row r="2348" spans="1:8" ht="28.8" x14ac:dyDescent="0.3">
      <c r="A2348" s="1" t="s">
        <v>3539</v>
      </c>
      <c r="B2348" s="13" t="s">
        <v>7635</v>
      </c>
      <c r="C2348" s="12" t="s">
        <v>6804</v>
      </c>
      <c r="D2348" s="11">
        <v>53.76</v>
      </c>
      <c r="E2348" s="11">
        <v>9.1</v>
      </c>
      <c r="F2348" s="11">
        <v>62.86</v>
      </c>
      <c r="G2348" s="9">
        <v>9</v>
      </c>
      <c r="H2348" s="9"/>
    </row>
    <row r="2349" spans="1:8" ht="28.8" x14ac:dyDescent="0.3">
      <c r="A2349" s="1" t="s">
        <v>3540</v>
      </c>
      <c r="B2349" s="13" t="s">
        <v>7636</v>
      </c>
      <c r="C2349" s="12" t="s">
        <v>6804</v>
      </c>
      <c r="D2349" s="11">
        <v>9.4600000000000009</v>
      </c>
      <c r="E2349" s="11">
        <v>5.21</v>
      </c>
      <c r="F2349" s="11">
        <v>14.67</v>
      </c>
      <c r="G2349" s="9">
        <v>9</v>
      </c>
      <c r="H2349" s="9"/>
    </row>
    <row r="2350" spans="1:8" ht="28.8" x14ac:dyDescent="0.3">
      <c r="A2350" s="1" t="s">
        <v>3541</v>
      </c>
      <c r="B2350" s="13" t="s">
        <v>7637</v>
      </c>
      <c r="C2350" s="12" t="s">
        <v>6804</v>
      </c>
      <c r="D2350" s="11">
        <v>15.34</v>
      </c>
      <c r="E2350" s="11">
        <v>5.63</v>
      </c>
      <c r="F2350" s="11">
        <v>20.97</v>
      </c>
      <c r="G2350" s="9">
        <v>9</v>
      </c>
      <c r="H2350" s="9"/>
    </row>
    <row r="2351" spans="1:8" ht="28.8" x14ac:dyDescent="0.3">
      <c r="A2351" s="1" t="s">
        <v>3542</v>
      </c>
      <c r="B2351" s="13" t="s">
        <v>7638</v>
      </c>
      <c r="C2351" s="12" t="s">
        <v>6804</v>
      </c>
      <c r="D2351" s="11">
        <v>33.369999999999997</v>
      </c>
      <c r="E2351" s="11">
        <v>6.94</v>
      </c>
      <c r="F2351" s="11">
        <v>40.31</v>
      </c>
      <c r="G2351" s="9">
        <v>9</v>
      </c>
      <c r="H2351" s="9"/>
    </row>
    <row r="2352" spans="1:8" ht="28.8" x14ac:dyDescent="0.3">
      <c r="A2352" s="1" t="s">
        <v>3543</v>
      </c>
      <c r="B2352" s="13" t="s">
        <v>7639</v>
      </c>
      <c r="C2352" s="12" t="s">
        <v>6804</v>
      </c>
      <c r="D2352" s="11">
        <v>10.86</v>
      </c>
      <c r="E2352" s="11">
        <v>5.21</v>
      </c>
      <c r="F2352" s="11">
        <v>16.07</v>
      </c>
      <c r="G2352" s="9">
        <v>9</v>
      </c>
      <c r="H2352" s="9"/>
    </row>
    <row r="2353" spans="1:8" ht="28.8" x14ac:dyDescent="0.3">
      <c r="A2353" s="1" t="s">
        <v>3544</v>
      </c>
      <c r="B2353" s="13" t="s">
        <v>7640</v>
      </c>
      <c r="C2353" s="12" t="s">
        <v>6804</v>
      </c>
      <c r="D2353" s="11">
        <v>16.29</v>
      </c>
      <c r="E2353" s="11">
        <v>5.63</v>
      </c>
      <c r="F2353" s="11">
        <v>21.92</v>
      </c>
      <c r="G2353" s="9">
        <v>9</v>
      </c>
      <c r="H2353" s="9"/>
    </row>
    <row r="2354" spans="1:8" ht="28.8" x14ac:dyDescent="0.3">
      <c r="A2354" s="1" t="s">
        <v>3545</v>
      </c>
      <c r="B2354" s="13" t="s">
        <v>7641</v>
      </c>
      <c r="C2354" s="12" t="s">
        <v>6804</v>
      </c>
      <c r="D2354" s="11">
        <v>38.01</v>
      </c>
      <c r="E2354" s="11">
        <v>6.94</v>
      </c>
      <c r="F2354" s="11">
        <v>44.95</v>
      </c>
      <c r="G2354" s="9">
        <v>9</v>
      </c>
      <c r="H2354" s="9"/>
    </row>
    <row r="2355" spans="1:8" x14ac:dyDescent="0.3">
      <c r="A2355" s="1" t="s">
        <v>5234</v>
      </c>
      <c r="B2355" s="13" t="s">
        <v>6958</v>
      </c>
      <c r="C2355" s="12"/>
      <c r="D2355" s="11"/>
      <c r="E2355" s="11"/>
      <c r="F2355" s="11"/>
      <c r="G2355" s="9">
        <v>5</v>
      </c>
      <c r="H2355" s="9"/>
    </row>
    <row r="2356" spans="1:8" ht="28.8" x14ac:dyDescent="0.3">
      <c r="A2356" s="1" t="s">
        <v>3546</v>
      </c>
      <c r="B2356" s="13" t="s">
        <v>7642</v>
      </c>
      <c r="C2356" s="12" t="s">
        <v>6804</v>
      </c>
      <c r="D2356" s="11">
        <v>4.07</v>
      </c>
      <c r="E2356" s="11">
        <v>4.33</v>
      </c>
      <c r="F2356" s="11">
        <v>8.4</v>
      </c>
      <c r="G2356" s="9">
        <v>9</v>
      </c>
      <c r="H2356" s="9"/>
    </row>
    <row r="2357" spans="1:8" ht="28.8" x14ac:dyDescent="0.3">
      <c r="A2357" s="1" t="s">
        <v>3547</v>
      </c>
      <c r="B2357" s="13" t="s">
        <v>7643</v>
      </c>
      <c r="C2357" s="12" t="s">
        <v>6804</v>
      </c>
      <c r="D2357" s="11">
        <v>5.58</v>
      </c>
      <c r="E2357" s="11">
        <v>4.33</v>
      </c>
      <c r="F2357" s="11">
        <v>9.91</v>
      </c>
      <c r="G2357" s="9">
        <v>9</v>
      </c>
      <c r="H2357" s="9"/>
    </row>
    <row r="2358" spans="1:8" ht="28.8" x14ac:dyDescent="0.3">
      <c r="A2358" s="1" t="s">
        <v>3548</v>
      </c>
      <c r="B2358" s="13" t="s">
        <v>7644</v>
      </c>
      <c r="C2358" s="12" t="s">
        <v>6804</v>
      </c>
      <c r="D2358" s="11">
        <v>6.22</v>
      </c>
      <c r="E2358" s="11">
        <v>4.33</v>
      </c>
      <c r="F2358" s="11">
        <v>10.55</v>
      </c>
      <c r="G2358" s="9">
        <v>9</v>
      </c>
      <c r="H2358" s="9"/>
    </row>
    <row r="2359" spans="1:8" x14ac:dyDescent="0.3">
      <c r="A2359" s="1" t="s">
        <v>5235</v>
      </c>
      <c r="B2359" s="13" t="s">
        <v>6959</v>
      </c>
      <c r="C2359" s="12"/>
      <c r="D2359" s="11"/>
      <c r="E2359" s="11"/>
      <c r="F2359" s="11"/>
      <c r="G2359" s="9">
        <v>5</v>
      </c>
      <c r="H2359" s="9"/>
    </row>
    <row r="2360" spans="1:8" x14ac:dyDescent="0.3">
      <c r="A2360" s="1" t="s">
        <v>3549</v>
      </c>
      <c r="B2360" s="13" t="s">
        <v>775</v>
      </c>
      <c r="C2360" s="12" t="s">
        <v>6804</v>
      </c>
      <c r="D2360" s="11">
        <v>9</v>
      </c>
      <c r="E2360" s="11">
        <v>6.21</v>
      </c>
      <c r="F2360" s="11">
        <v>15.21</v>
      </c>
      <c r="G2360" s="9">
        <v>9</v>
      </c>
      <c r="H2360" s="9"/>
    </row>
    <row r="2361" spans="1:8" x14ac:dyDescent="0.3">
      <c r="A2361" s="1" t="s">
        <v>3550</v>
      </c>
      <c r="B2361" s="13" t="s">
        <v>774</v>
      </c>
      <c r="C2361" s="12" t="s">
        <v>6804</v>
      </c>
      <c r="D2361" s="11">
        <v>3.55</v>
      </c>
      <c r="E2361" s="11">
        <v>6.21</v>
      </c>
      <c r="F2361" s="11">
        <v>9.76</v>
      </c>
      <c r="G2361" s="9">
        <v>9</v>
      </c>
      <c r="H2361" s="9"/>
    </row>
    <row r="2362" spans="1:8" x14ac:dyDescent="0.3">
      <c r="A2362" s="1" t="s">
        <v>5236</v>
      </c>
      <c r="B2362" s="13" t="s">
        <v>6960</v>
      </c>
      <c r="C2362" s="12"/>
      <c r="D2362" s="11"/>
      <c r="E2362" s="11"/>
      <c r="F2362" s="11"/>
      <c r="G2362" s="9">
        <v>5</v>
      </c>
      <c r="H2362" s="9"/>
    </row>
    <row r="2363" spans="1:8" x14ac:dyDescent="0.3">
      <c r="A2363" s="1" t="s">
        <v>3551</v>
      </c>
      <c r="B2363" s="13" t="s">
        <v>773</v>
      </c>
      <c r="C2363" s="12" t="s">
        <v>6804</v>
      </c>
      <c r="D2363" s="11">
        <v>4.13</v>
      </c>
      <c r="E2363" s="11">
        <v>6.21</v>
      </c>
      <c r="F2363" s="11">
        <v>10.34</v>
      </c>
      <c r="G2363" s="9">
        <v>9</v>
      </c>
      <c r="H2363" s="9"/>
    </row>
    <row r="2364" spans="1:8" x14ac:dyDescent="0.3">
      <c r="A2364" s="1" t="s">
        <v>3552</v>
      </c>
      <c r="B2364" s="13" t="s">
        <v>772</v>
      </c>
      <c r="C2364" s="12" t="s">
        <v>6804</v>
      </c>
      <c r="D2364" s="11">
        <v>8.27</v>
      </c>
      <c r="E2364" s="11">
        <v>6.21</v>
      </c>
      <c r="F2364" s="11">
        <v>14.48</v>
      </c>
      <c r="G2364" s="9">
        <v>9</v>
      </c>
      <c r="H2364" s="9"/>
    </row>
    <row r="2365" spans="1:8" x14ac:dyDescent="0.3">
      <c r="A2365" s="1" t="s">
        <v>5237</v>
      </c>
      <c r="B2365" s="13" t="s">
        <v>6961</v>
      </c>
      <c r="C2365" s="12"/>
      <c r="D2365" s="11"/>
      <c r="E2365" s="11"/>
      <c r="F2365" s="11"/>
      <c r="G2365" s="9">
        <v>5</v>
      </c>
      <c r="H2365" s="9"/>
    </row>
    <row r="2366" spans="1:8" x14ac:dyDescent="0.3">
      <c r="A2366" s="1" t="s">
        <v>3553</v>
      </c>
      <c r="B2366" s="13" t="s">
        <v>767</v>
      </c>
      <c r="C2366" s="12" t="s">
        <v>6804</v>
      </c>
      <c r="D2366" s="11">
        <v>2.4</v>
      </c>
      <c r="E2366" s="11">
        <v>4.7699999999999996</v>
      </c>
      <c r="F2366" s="11">
        <v>7.17</v>
      </c>
      <c r="G2366" s="9">
        <v>9</v>
      </c>
      <c r="H2366" s="9"/>
    </row>
    <row r="2367" spans="1:8" x14ac:dyDescent="0.3">
      <c r="A2367" s="1" t="s">
        <v>5238</v>
      </c>
      <c r="B2367" s="13" t="s">
        <v>768</v>
      </c>
      <c r="C2367" s="12" t="s">
        <v>6804</v>
      </c>
      <c r="D2367" s="11">
        <v>16.39</v>
      </c>
      <c r="E2367" s="11">
        <v>4.7699999999999996</v>
      </c>
      <c r="F2367" s="11">
        <v>21.16</v>
      </c>
      <c r="G2367" s="9">
        <v>9</v>
      </c>
      <c r="H2367" s="9"/>
    </row>
    <row r="2368" spans="1:8" x14ac:dyDescent="0.3">
      <c r="A2368" s="1" t="s">
        <v>5239</v>
      </c>
      <c r="B2368" s="13" t="s">
        <v>771</v>
      </c>
      <c r="C2368" s="12" t="s">
        <v>6804</v>
      </c>
      <c r="D2368" s="11">
        <v>5.97</v>
      </c>
      <c r="E2368" s="11">
        <v>3.69</v>
      </c>
      <c r="F2368" s="11">
        <v>9.66</v>
      </c>
      <c r="G2368" s="9">
        <v>9</v>
      </c>
      <c r="H2368" s="9"/>
    </row>
    <row r="2369" spans="1:8" x14ac:dyDescent="0.3">
      <c r="A2369" s="1" t="s">
        <v>3554</v>
      </c>
      <c r="B2369" s="13" t="s">
        <v>8113</v>
      </c>
      <c r="C2369" s="12" t="s">
        <v>6804</v>
      </c>
      <c r="D2369" s="11">
        <v>2.36</v>
      </c>
      <c r="E2369" s="11">
        <v>4.7699999999999996</v>
      </c>
      <c r="F2369" s="11">
        <v>7.13</v>
      </c>
      <c r="G2369" s="9">
        <v>9</v>
      </c>
      <c r="H2369" s="9"/>
    </row>
    <row r="2370" spans="1:8" x14ac:dyDescent="0.3">
      <c r="A2370" s="1" t="s">
        <v>5240</v>
      </c>
      <c r="B2370" s="13" t="s">
        <v>770</v>
      </c>
      <c r="C2370" s="12" t="s">
        <v>6804</v>
      </c>
      <c r="D2370" s="11">
        <v>3.48</v>
      </c>
      <c r="E2370" s="11">
        <v>3.69</v>
      </c>
      <c r="F2370" s="11">
        <v>7.17</v>
      </c>
      <c r="G2370" s="9">
        <v>9</v>
      </c>
      <c r="H2370" s="9"/>
    </row>
    <row r="2371" spans="1:8" x14ac:dyDescent="0.3">
      <c r="A2371" s="1" t="s">
        <v>3555</v>
      </c>
      <c r="B2371" s="13" t="s">
        <v>766</v>
      </c>
      <c r="C2371" s="12" t="s">
        <v>6804</v>
      </c>
      <c r="D2371" s="11">
        <v>17.18</v>
      </c>
      <c r="E2371" s="11">
        <v>4.7699999999999996</v>
      </c>
      <c r="F2371" s="11">
        <v>21.95</v>
      </c>
      <c r="G2371" s="9">
        <v>9</v>
      </c>
      <c r="H2371" s="9"/>
    </row>
    <row r="2372" spans="1:8" x14ac:dyDescent="0.3">
      <c r="A2372" s="1" t="s">
        <v>5241</v>
      </c>
      <c r="B2372" s="13" t="s">
        <v>769</v>
      </c>
      <c r="C2372" s="12" t="s">
        <v>6804</v>
      </c>
      <c r="D2372" s="11">
        <v>3.91</v>
      </c>
      <c r="E2372" s="11">
        <v>4.7699999999999996</v>
      </c>
      <c r="F2372" s="11">
        <v>8.68</v>
      </c>
      <c r="G2372" s="9">
        <v>9</v>
      </c>
      <c r="H2372" s="9"/>
    </row>
    <row r="2373" spans="1:8" x14ac:dyDescent="0.3">
      <c r="A2373" s="1" t="s">
        <v>5242</v>
      </c>
      <c r="B2373" s="13" t="s">
        <v>6962</v>
      </c>
      <c r="C2373" s="12"/>
      <c r="D2373" s="11"/>
      <c r="E2373" s="11"/>
      <c r="F2373" s="11"/>
      <c r="G2373" s="9">
        <v>5</v>
      </c>
      <c r="H2373" s="9"/>
    </row>
    <row r="2374" spans="1:8" x14ac:dyDescent="0.3">
      <c r="A2374" s="1" t="s">
        <v>6194</v>
      </c>
      <c r="B2374" s="13" t="s">
        <v>764</v>
      </c>
      <c r="C2374" s="12" t="s">
        <v>6799</v>
      </c>
      <c r="D2374" s="11">
        <v>8.7799999999999994</v>
      </c>
      <c r="E2374" s="11">
        <v>7.23</v>
      </c>
      <c r="F2374" s="11">
        <v>16.010000000000002</v>
      </c>
      <c r="G2374" s="9">
        <v>9</v>
      </c>
      <c r="H2374" s="9"/>
    </row>
    <row r="2375" spans="1:8" ht="28.8" x14ac:dyDescent="0.3">
      <c r="A2375" s="1" t="s">
        <v>3556</v>
      </c>
      <c r="B2375" s="13" t="s">
        <v>765</v>
      </c>
      <c r="C2375" s="12" t="s">
        <v>6804</v>
      </c>
      <c r="D2375" s="11"/>
      <c r="E2375" s="11">
        <v>6.21</v>
      </c>
      <c r="F2375" s="11">
        <v>6.21</v>
      </c>
      <c r="G2375" s="9">
        <v>9</v>
      </c>
      <c r="H2375" s="9"/>
    </row>
    <row r="2376" spans="1:8" ht="28.8" x14ac:dyDescent="0.3">
      <c r="A2376" s="1" t="s">
        <v>3557</v>
      </c>
      <c r="B2376" s="13" t="s">
        <v>763</v>
      </c>
      <c r="C2376" s="12" t="s">
        <v>6804</v>
      </c>
      <c r="D2376" s="11"/>
      <c r="E2376" s="11">
        <v>12.43</v>
      </c>
      <c r="F2376" s="11">
        <v>12.43</v>
      </c>
      <c r="G2376" s="9">
        <v>9</v>
      </c>
      <c r="H2376" s="9"/>
    </row>
    <row r="2377" spans="1:8" x14ac:dyDescent="0.3">
      <c r="A2377" s="1" t="s">
        <v>5243</v>
      </c>
      <c r="B2377" s="13" t="s">
        <v>6963</v>
      </c>
      <c r="C2377" s="12"/>
      <c r="D2377" s="11"/>
      <c r="E2377" s="11"/>
      <c r="F2377" s="11"/>
      <c r="G2377" s="9">
        <v>5</v>
      </c>
      <c r="H2377" s="9"/>
    </row>
    <row r="2378" spans="1:8" ht="28.8" x14ac:dyDescent="0.3">
      <c r="A2378" s="1" t="s">
        <v>5244</v>
      </c>
      <c r="B2378" s="13" t="s">
        <v>5245</v>
      </c>
      <c r="C2378" s="12" t="s">
        <v>6804</v>
      </c>
      <c r="D2378" s="11">
        <v>1.31</v>
      </c>
      <c r="E2378" s="11">
        <v>0.86</v>
      </c>
      <c r="F2378" s="11">
        <v>2.17</v>
      </c>
      <c r="G2378" s="9">
        <v>9</v>
      </c>
      <c r="H2378" s="9"/>
    </row>
    <row r="2379" spans="1:8" ht="28.8" x14ac:dyDescent="0.3">
      <c r="A2379" s="1" t="s">
        <v>5246</v>
      </c>
      <c r="B2379" s="13" t="s">
        <v>5247</v>
      </c>
      <c r="C2379" s="12" t="s">
        <v>6804</v>
      </c>
      <c r="D2379" s="11">
        <v>2.02</v>
      </c>
      <c r="E2379" s="11">
        <v>0.86</v>
      </c>
      <c r="F2379" s="11">
        <v>2.88</v>
      </c>
      <c r="G2379" s="9">
        <v>9</v>
      </c>
      <c r="H2379" s="9"/>
    </row>
    <row r="2380" spans="1:8" ht="28.8" x14ac:dyDescent="0.3">
      <c r="A2380" s="1" t="s">
        <v>5248</v>
      </c>
      <c r="B2380" s="13" t="s">
        <v>5249</v>
      </c>
      <c r="C2380" s="12" t="s">
        <v>6804</v>
      </c>
      <c r="D2380" s="11">
        <v>3.21</v>
      </c>
      <c r="E2380" s="11">
        <v>0.86</v>
      </c>
      <c r="F2380" s="11">
        <v>4.07</v>
      </c>
      <c r="G2380" s="9">
        <v>9</v>
      </c>
      <c r="H2380" s="9"/>
    </row>
    <row r="2381" spans="1:8" ht="28.8" x14ac:dyDescent="0.3">
      <c r="A2381" s="1" t="s">
        <v>5250</v>
      </c>
      <c r="B2381" s="13" t="s">
        <v>5251</v>
      </c>
      <c r="C2381" s="12" t="s">
        <v>6804</v>
      </c>
      <c r="D2381" s="11">
        <v>4.46</v>
      </c>
      <c r="E2381" s="11">
        <v>0.86</v>
      </c>
      <c r="F2381" s="11">
        <v>5.32</v>
      </c>
      <c r="G2381" s="9">
        <v>9</v>
      </c>
      <c r="H2381" s="9"/>
    </row>
    <row r="2382" spans="1:8" ht="28.8" x14ac:dyDescent="0.3">
      <c r="A2382" s="1" t="s">
        <v>5252</v>
      </c>
      <c r="B2382" s="13" t="s">
        <v>5253</v>
      </c>
      <c r="C2382" s="12" t="s">
        <v>6804</v>
      </c>
      <c r="D2382" s="11">
        <v>7.34</v>
      </c>
      <c r="E2382" s="11">
        <v>3.47</v>
      </c>
      <c r="F2382" s="11">
        <v>10.81</v>
      </c>
      <c r="G2382" s="9">
        <v>9</v>
      </c>
      <c r="H2382" s="9"/>
    </row>
    <row r="2383" spans="1:8" ht="28.8" x14ac:dyDescent="0.3">
      <c r="A2383" s="1" t="s">
        <v>5254</v>
      </c>
      <c r="B2383" s="13" t="s">
        <v>5255</v>
      </c>
      <c r="C2383" s="12" t="s">
        <v>6804</v>
      </c>
      <c r="D2383" s="11">
        <v>11.07</v>
      </c>
      <c r="E2383" s="11">
        <v>3.91</v>
      </c>
      <c r="F2383" s="11">
        <v>14.98</v>
      </c>
      <c r="G2383" s="9">
        <v>9</v>
      </c>
      <c r="H2383" s="9"/>
    </row>
    <row r="2384" spans="1:8" ht="28.8" x14ac:dyDescent="0.3">
      <c r="A2384" s="1" t="s">
        <v>5256</v>
      </c>
      <c r="B2384" s="13" t="s">
        <v>5257</v>
      </c>
      <c r="C2384" s="12" t="s">
        <v>6804</v>
      </c>
      <c r="D2384" s="11">
        <v>17.600000000000001</v>
      </c>
      <c r="E2384" s="11">
        <v>4.33</v>
      </c>
      <c r="F2384" s="11">
        <v>21.93</v>
      </c>
      <c r="G2384" s="9">
        <v>9</v>
      </c>
      <c r="H2384" s="9"/>
    </row>
    <row r="2385" spans="1:8" ht="28.8" x14ac:dyDescent="0.3">
      <c r="A2385" s="1" t="s">
        <v>5258</v>
      </c>
      <c r="B2385" s="13" t="s">
        <v>5259</v>
      </c>
      <c r="C2385" s="12" t="s">
        <v>6804</v>
      </c>
      <c r="D2385" s="11">
        <v>24.48</v>
      </c>
      <c r="E2385" s="11">
        <v>6.51</v>
      </c>
      <c r="F2385" s="11">
        <v>30.99</v>
      </c>
      <c r="G2385" s="9">
        <v>9</v>
      </c>
      <c r="H2385" s="9"/>
    </row>
    <row r="2386" spans="1:8" ht="28.8" x14ac:dyDescent="0.3">
      <c r="A2386" s="1" t="s">
        <v>5260</v>
      </c>
      <c r="B2386" s="13" t="s">
        <v>5261</v>
      </c>
      <c r="C2386" s="12" t="s">
        <v>6804</v>
      </c>
      <c r="D2386" s="11">
        <v>35.049999999999997</v>
      </c>
      <c r="E2386" s="11">
        <v>8.68</v>
      </c>
      <c r="F2386" s="11">
        <v>43.73</v>
      </c>
      <c r="G2386" s="9">
        <v>9</v>
      </c>
      <c r="H2386" s="9"/>
    </row>
    <row r="2387" spans="1:8" ht="28.8" x14ac:dyDescent="0.3">
      <c r="A2387" s="1" t="s">
        <v>5262</v>
      </c>
      <c r="B2387" s="13" t="s">
        <v>5263</v>
      </c>
      <c r="C2387" s="12" t="s">
        <v>6804</v>
      </c>
      <c r="D2387" s="11">
        <v>48.63</v>
      </c>
      <c r="E2387" s="11">
        <v>10.84</v>
      </c>
      <c r="F2387" s="11">
        <v>59.47</v>
      </c>
      <c r="G2387" s="9">
        <v>9</v>
      </c>
      <c r="H2387" s="9"/>
    </row>
    <row r="2388" spans="1:8" ht="28.8" x14ac:dyDescent="0.3">
      <c r="A2388" s="1" t="s">
        <v>5264</v>
      </c>
      <c r="B2388" s="13" t="s">
        <v>5265</v>
      </c>
      <c r="C2388" s="12" t="s">
        <v>6804</v>
      </c>
      <c r="D2388" s="11">
        <v>63.99</v>
      </c>
      <c r="E2388" s="11">
        <v>13.01</v>
      </c>
      <c r="F2388" s="11">
        <v>77</v>
      </c>
      <c r="G2388" s="9">
        <v>9</v>
      </c>
      <c r="H2388" s="9"/>
    </row>
    <row r="2389" spans="1:8" ht="28.8" x14ac:dyDescent="0.3">
      <c r="A2389" s="1" t="s">
        <v>5266</v>
      </c>
      <c r="B2389" s="13" t="s">
        <v>5267</v>
      </c>
      <c r="C2389" s="12" t="s">
        <v>6804</v>
      </c>
      <c r="D2389" s="11">
        <v>81.209999999999994</v>
      </c>
      <c r="E2389" s="11">
        <v>15.18</v>
      </c>
      <c r="F2389" s="11">
        <v>96.39</v>
      </c>
      <c r="G2389" s="9">
        <v>9</v>
      </c>
      <c r="H2389" s="9"/>
    </row>
    <row r="2390" spans="1:8" ht="28.8" x14ac:dyDescent="0.3">
      <c r="A2390" s="1" t="s">
        <v>5748</v>
      </c>
      <c r="B2390" s="13" t="s">
        <v>5749</v>
      </c>
      <c r="C2390" s="12" t="s">
        <v>6804</v>
      </c>
      <c r="D2390" s="11">
        <v>102.86</v>
      </c>
      <c r="E2390" s="11">
        <v>15.18</v>
      </c>
      <c r="F2390" s="11">
        <v>118.04</v>
      </c>
      <c r="G2390" s="9">
        <v>9</v>
      </c>
      <c r="H2390" s="9"/>
    </row>
    <row r="2391" spans="1:8" ht="28.8" x14ac:dyDescent="0.3">
      <c r="A2391" s="1" t="s">
        <v>5268</v>
      </c>
      <c r="B2391" s="13" t="s">
        <v>5269</v>
      </c>
      <c r="C2391" s="12" t="s">
        <v>6804</v>
      </c>
      <c r="D2391" s="11">
        <v>124.75</v>
      </c>
      <c r="E2391" s="11">
        <v>17.350000000000001</v>
      </c>
      <c r="F2391" s="11">
        <v>142.1</v>
      </c>
      <c r="G2391" s="9">
        <v>9</v>
      </c>
      <c r="H2391" s="9"/>
    </row>
    <row r="2392" spans="1:8" ht="28.8" x14ac:dyDescent="0.3">
      <c r="A2392" s="1" t="s">
        <v>5270</v>
      </c>
      <c r="B2392" s="13" t="s">
        <v>5271</v>
      </c>
      <c r="C2392" s="12" t="s">
        <v>6804</v>
      </c>
      <c r="D2392" s="11">
        <v>165.51</v>
      </c>
      <c r="E2392" s="11">
        <v>19.52</v>
      </c>
      <c r="F2392" s="11">
        <v>185.03</v>
      </c>
      <c r="G2392" s="9">
        <v>9</v>
      </c>
      <c r="H2392" s="9"/>
    </row>
    <row r="2393" spans="1:8" ht="28.8" x14ac:dyDescent="0.3">
      <c r="A2393" s="1" t="s">
        <v>5272</v>
      </c>
      <c r="B2393" s="13" t="s">
        <v>5273</v>
      </c>
      <c r="C2393" s="12" t="s">
        <v>6804</v>
      </c>
      <c r="D2393" s="11">
        <v>4.3600000000000003</v>
      </c>
      <c r="E2393" s="11">
        <v>1.74</v>
      </c>
      <c r="F2393" s="11">
        <v>6.1</v>
      </c>
      <c r="G2393" s="9">
        <v>9</v>
      </c>
      <c r="H2393" s="9"/>
    </row>
    <row r="2394" spans="1:8" ht="28.8" x14ac:dyDescent="0.3">
      <c r="A2394" s="1" t="s">
        <v>5274</v>
      </c>
      <c r="B2394" s="13" t="s">
        <v>5275</v>
      </c>
      <c r="C2394" s="12" t="s">
        <v>6804</v>
      </c>
      <c r="D2394" s="11">
        <v>4.1399999999999997</v>
      </c>
      <c r="E2394" s="11">
        <v>0.86</v>
      </c>
      <c r="F2394" s="11">
        <v>5</v>
      </c>
      <c r="G2394" s="9">
        <v>9</v>
      </c>
      <c r="H2394" s="9"/>
    </row>
    <row r="2395" spans="1:8" ht="28.8" x14ac:dyDescent="0.3">
      <c r="A2395" s="1" t="s">
        <v>5276</v>
      </c>
      <c r="B2395" s="13" t="s">
        <v>5277</v>
      </c>
      <c r="C2395" s="12" t="s">
        <v>6804</v>
      </c>
      <c r="D2395" s="11">
        <v>6.58</v>
      </c>
      <c r="E2395" s="11">
        <v>2.17</v>
      </c>
      <c r="F2395" s="11">
        <v>8.75</v>
      </c>
      <c r="G2395" s="9">
        <v>9</v>
      </c>
      <c r="H2395" s="9"/>
    </row>
    <row r="2396" spans="1:8" ht="28.8" x14ac:dyDescent="0.3">
      <c r="A2396" s="1" t="s">
        <v>5278</v>
      </c>
      <c r="B2396" s="13" t="s">
        <v>5279</v>
      </c>
      <c r="C2396" s="12" t="s">
        <v>6804</v>
      </c>
      <c r="D2396" s="11">
        <v>22.78</v>
      </c>
      <c r="E2396" s="11">
        <v>4.33</v>
      </c>
      <c r="F2396" s="11">
        <v>27.11</v>
      </c>
      <c r="G2396" s="9">
        <v>9</v>
      </c>
      <c r="H2396" s="9"/>
    </row>
    <row r="2397" spans="1:8" ht="28.8" x14ac:dyDescent="0.3">
      <c r="A2397" s="1" t="s">
        <v>5280</v>
      </c>
      <c r="B2397" s="13" t="s">
        <v>5281</v>
      </c>
      <c r="C2397" s="12" t="s">
        <v>6804</v>
      </c>
      <c r="D2397" s="11">
        <v>55.38</v>
      </c>
      <c r="E2397" s="11">
        <v>13.01</v>
      </c>
      <c r="F2397" s="11">
        <v>68.39</v>
      </c>
      <c r="G2397" s="9">
        <v>9</v>
      </c>
      <c r="H2397" s="9"/>
    </row>
    <row r="2398" spans="1:8" ht="28.8" x14ac:dyDescent="0.3">
      <c r="A2398" s="1" t="s">
        <v>5282</v>
      </c>
      <c r="B2398" s="13" t="s">
        <v>5283</v>
      </c>
      <c r="C2398" s="12" t="s">
        <v>6804</v>
      </c>
      <c r="D2398" s="11">
        <v>75.89</v>
      </c>
      <c r="E2398" s="11">
        <v>17.350000000000001</v>
      </c>
      <c r="F2398" s="11">
        <v>93.24</v>
      </c>
      <c r="G2398" s="9">
        <v>9</v>
      </c>
      <c r="H2398" s="9"/>
    </row>
    <row r="2399" spans="1:8" ht="28.8" x14ac:dyDescent="0.3">
      <c r="A2399" s="1" t="s">
        <v>5284</v>
      </c>
      <c r="B2399" s="13" t="s">
        <v>5285</v>
      </c>
      <c r="C2399" s="12" t="s">
        <v>6804</v>
      </c>
      <c r="D2399" s="11">
        <v>28.59</v>
      </c>
      <c r="E2399" s="11">
        <v>5.63</v>
      </c>
      <c r="F2399" s="11">
        <v>34.22</v>
      </c>
      <c r="G2399" s="9">
        <v>9</v>
      </c>
      <c r="H2399" s="9"/>
    </row>
    <row r="2400" spans="1:8" x14ac:dyDescent="0.3">
      <c r="A2400" s="1" t="s">
        <v>5286</v>
      </c>
      <c r="B2400" s="13" t="s">
        <v>6964</v>
      </c>
      <c r="C2400" s="12"/>
      <c r="D2400" s="11"/>
      <c r="E2400" s="11"/>
      <c r="F2400" s="11"/>
      <c r="G2400" s="9">
        <v>5</v>
      </c>
      <c r="H2400" s="9"/>
    </row>
    <row r="2401" spans="1:8" ht="28.8" x14ac:dyDescent="0.3">
      <c r="A2401" s="1" t="s">
        <v>5287</v>
      </c>
      <c r="B2401" s="13" t="s">
        <v>6411</v>
      </c>
      <c r="C2401" s="12" t="s">
        <v>6804</v>
      </c>
      <c r="D2401" s="11">
        <v>4.63</v>
      </c>
      <c r="E2401" s="11">
        <v>5.21</v>
      </c>
      <c r="F2401" s="11">
        <v>9.84</v>
      </c>
      <c r="G2401" s="9">
        <v>9</v>
      </c>
      <c r="H2401" s="9"/>
    </row>
    <row r="2402" spans="1:8" ht="28.8" x14ac:dyDescent="0.3">
      <c r="A2402" s="1" t="s">
        <v>5288</v>
      </c>
      <c r="B2402" s="13" t="s">
        <v>6412</v>
      </c>
      <c r="C2402" s="12" t="s">
        <v>6804</v>
      </c>
      <c r="D2402" s="11">
        <v>6.89</v>
      </c>
      <c r="E2402" s="11">
        <v>6.51</v>
      </c>
      <c r="F2402" s="11">
        <v>13.4</v>
      </c>
      <c r="G2402" s="9">
        <v>9</v>
      </c>
      <c r="H2402" s="9"/>
    </row>
    <row r="2403" spans="1:8" ht="28.8" x14ac:dyDescent="0.3">
      <c r="A2403" s="1" t="s">
        <v>5289</v>
      </c>
      <c r="B2403" s="13" t="s">
        <v>6413</v>
      </c>
      <c r="C2403" s="12" t="s">
        <v>6804</v>
      </c>
      <c r="D2403" s="11">
        <v>11.33</v>
      </c>
      <c r="E2403" s="11">
        <v>7.81</v>
      </c>
      <c r="F2403" s="11">
        <v>19.14</v>
      </c>
      <c r="G2403" s="9">
        <v>9</v>
      </c>
      <c r="H2403" s="9"/>
    </row>
    <row r="2404" spans="1:8" ht="28.8" x14ac:dyDescent="0.3">
      <c r="A2404" s="1" t="s">
        <v>5290</v>
      </c>
      <c r="B2404" s="13" t="s">
        <v>6414</v>
      </c>
      <c r="C2404" s="12" t="s">
        <v>6804</v>
      </c>
      <c r="D2404" s="11">
        <v>16.36</v>
      </c>
      <c r="E2404" s="11">
        <v>9.1</v>
      </c>
      <c r="F2404" s="11">
        <v>25.46</v>
      </c>
      <c r="G2404" s="9">
        <v>9</v>
      </c>
      <c r="H2404" s="9"/>
    </row>
    <row r="2405" spans="1:8" ht="28.8" x14ac:dyDescent="0.3">
      <c r="A2405" s="1" t="s">
        <v>5291</v>
      </c>
      <c r="B2405" s="13" t="s">
        <v>6415</v>
      </c>
      <c r="C2405" s="12" t="s">
        <v>6804</v>
      </c>
      <c r="D2405" s="11">
        <v>14.43</v>
      </c>
      <c r="E2405" s="11">
        <v>5.21</v>
      </c>
      <c r="F2405" s="11">
        <v>19.64</v>
      </c>
      <c r="G2405" s="9">
        <v>9</v>
      </c>
      <c r="H2405" s="9"/>
    </row>
    <row r="2406" spans="1:8" ht="28.8" x14ac:dyDescent="0.3">
      <c r="A2406" s="1" t="s">
        <v>5292</v>
      </c>
      <c r="B2406" s="13" t="s">
        <v>6416</v>
      </c>
      <c r="C2406" s="12" t="s">
        <v>6804</v>
      </c>
      <c r="D2406" s="11">
        <v>22.83</v>
      </c>
      <c r="E2406" s="11">
        <v>12.14</v>
      </c>
      <c r="F2406" s="11">
        <v>34.97</v>
      </c>
      <c r="G2406" s="9">
        <v>9</v>
      </c>
      <c r="H2406" s="9"/>
    </row>
    <row r="2407" spans="1:8" ht="28.8" x14ac:dyDescent="0.3">
      <c r="A2407" s="1" t="s">
        <v>5293</v>
      </c>
      <c r="B2407" s="13" t="s">
        <v>6965</v>
      </c>
      <c r="C2407" s="12"/>
      <c r="D2407" s="11"/>
      <c r="E2407" s="11"/>
      <c r="F2407" s="11"/>
      <c r="G2407" s="9">
        <v>5</v>
      </c>
      <c r="H2407" s="9"/>
    </row>
    <row r="2408" spans="1:8" ht="28.8" x14ac:dyDescent="0.3">
      <c r="A2408" s="1" t="s">
        <v>3558</v>
      </c>
      <c r="B2408" s="13" t="s">
        <v>5294</v>
      </c>
      <c r="C2408" s="12" t="s">
        <v>6804</v>
      </c>
      <c r="D2408" s="11">
        <v>72.92</v>
      </c>
      <c r="E2408" s="11">
        <v>1.3</v>
      </c>
      <c r="F2408" s="11">
        <v>74.22</v>
      </c>
      <c r="G2408" s="9">
        <v>9</v>
      </c>
      <c r="H2408" s="9"/>
    </row>
    <row r="2409" spans="1:8" ht="28.8" x14ac:dyDescent="0.3">
      <c r="A2409" s="1" t="s">
        <v>3559</v>
      </c>
      <c r="B2409" s="13" t="s">
        <v>5295</v>
      </c>
      <c r="C2409" s="12" t="s">
        <v>6804</v>
      </c>
      <c r="D2409" s="11">
        <v>83.49</v>
      </c>
      <c r="E2409" s="11">
        <v>1.3</v>
      </c>
      <c r="F2409" s="11">
        <v>84.79</v>
      </c>
      <c r="G2409" s="9">
        <v>9</v>
      </c>
      <c r="H2409" s="9"/>
    </row>
    <row r="2410" spans="1:8" ht="28.8" x14ac:dyDescent="0.3">
      <c r="A2410" s="1" t="s">
        <v>5296</v>
      </c>
      <c r="B2410" s="13" t="s">
        <v>6966</v>
      </c>
      <c r="C2410" s="12"/>
      <c r="D2410" s="11"/>
      <c r="E2410" s="11"/>
      <c r="F2410" s="11"/>
      <c r="G2410" s="9">
        <v>5</v>
      </c>
      <c r="H2410" s="9"/>
    </row>
    <row r="2411" spans="1:8" ht="28.8" x14ac:dyDescent="0.3">
      <c r="A2411" s="1" t="s">
        <v>3560</v>
      </c>
      <c r="B2411" s="13" t="s">
        <v>7645</v>
      </c>
      <c r="C2411" s="12" t="s">
        <v>6804</v>
      </c>
      <c r="D2411" s="11">
        <v>2.14</v>
      </c>
      <c r="E2411" s="11">
        <v>1.74</v>
      </c>
      <c r="F2411" s="11">
        <v>3.88</v>
      </c>
      <c r="G2411" s="9">
        <v>9</v>
      </c>
      <c r="H2411" s="9"/>
    </row>
    <row r="2412" spans="1:8" ht="28.8" x14ac:dyDescent="0.3">
      <c r="A2412" s="1" t="s">
        <v>3561</v>
      </c>
      <c r="B2412" s="13" t="s">
        <v>7646</v>
      </c>
      <c r="C2412" s="12" t="s">
        <v>6804</v>
      </c>
      <c r="D2412" s="11">
        <v>3.45</v>
      </c>
      <c r="E2412" s="11">
        <v>2.17</v>
      </c>
      <c r="F2412" s="11">
        <v>5.62</v>
      </c>
      <c r="G2412" s="9">
        <v>9</v>
      </c>
      <c r="H2412" s="9"/>
    </row>
    <row r="2413" spans="1:8" ht="28.8" x14ac:dyDescent="0.3">
      <c r="A2413" s="1" t="s">
        <v>3562</v>
      </c>
      <c r="B2413" s="13" t="s">
        <v>7647</v>
      </c>
      <c r="C2413" s="12" t="s">
        <v>6804</v>
      </c>
      <c r="D2413" s="11">
        <v>4.25</v>
      </c>
      <c r="E2413" s="11">
        <v>2.6</v>
      </c>
      <c r="F2413" s="11">
        <v>6.85</v>
      </c>
      <c r="G2413" s="9">
        <v>9</v>
      </c>
      <c r="H2413" s="9"/>
    </row>
    <row r="2414" spans="1:8" ht="28.8" x14ac:dyDescent="0.3">
      <c r="A2414" s="1" t="s">
        <v>3563</v>
      </c>
      <c r="B2414" s="13" t="s">
        <v>7648</v>
      </c>
      <c r="C2414" s="12" t="s">
        <v>6804</v>
      </c>
      <c r="D2414" s="11">
        <v>6.51</v>
      </c>
      <c r="E2414" s="11">
        <v>3.03</v>
      </c>
      <c r="F2414" s="11">
        <v>9.5399999999999991</v>
      </c>
      <c r="G2414" s="9">
        <v>9</v>
      </c>
      <c r="H2414" s="9"/>
    </row>
    <row r="2415" spans="1:8" ht="28.8" x14ac:dyDescent="0.3">
      <c r="A2415" s="1" t="s">
        <v>3564</v>
      </c>
      <c r="B2415" s="13" t="s">
        <v>7649</v>
      </c>
      <c r="C2415" s="12" t="s">
        <v>6804</v>
      </c>
      <c r="D2415" s="11">
        <v>9.32</v>
      </c>
      <c r="E2415" s="11">
        <v>3.47</v>
      </c>
      <c r="F2415" s="11">
        <v>12.79</v>
      </c>
      <c r="G2415" s="9">
        <v>9</v>
      </c>
      <c r="H2415" s="9"/>
    </row>
    <row r="2416" spans="1:8" ht="28.8" x14ac:dyDescent="0.3">
      <c r="A2416" s="1" t="s">
        <v>3565</v>
      </c>
      <c r="B2416" s="13" t="s">
        <v>7650</v>
      </c>
      <c r="C2416" s="12" t="s">
        <v>6804</v>
      </c>
      <c r="D2416" s="11">
        <v>14.31</v>
      </c>
      <c r="E2416" s="11">
        <v>3.91</v>
      </c>
      <c r="F2416" s="11">
        <v>18.22</v>
      </c>
      <c r="G2416" s="9">
        <v>9</v>
      </c>
      <c r="H2416" s="9"/>
    </row>
    <row r="2417" spans="1:8" ht="28.8" x14ac:dyDescent="0.3">
      <c r="A2417" s="1" t="s">
        <v>3566</v>
      </c>
      <c r="B2417" s="13" t="s">
        <v>7651</v>
      </c>
      <c r="C2417" s="12" t="s">
        <v>6804</v>
      </c>
      <c r="D2417" s="11">
        <v>22.42</v>
      </c>
      <c r="E2417" s="11">
        <v>4.33</v>
      </c>
      <c r="F2417" s="11">
        <v>26.75</v>
      </c>
      <c r="G2417" s="9">
        <v>9</v>
      </c>
      <c r="H2417" s="9"/>
    </row>
    <row r="2418" spans="1:8" ht="28.8" x14ac:dyDescent="0.3">
      <c r="A2418" s="1" t="s">
        <v>3567</v>
      </c>
      <c r="B2418" s="13" t="s">
        <v>7652</v>
      </c>
      <c r="C2418" s="12" t="s">
        <v>6804</v>
      </c>
      <c r="D2418" s="11">
        <v>29.89</v>
      </c>
      <c r="E2418" s="11">
        <v>6.51</v>
      </c>
      <c r="F2418" s="11">
        <v>36.4</v>
      </c>
      <c r="G2418" s="9">
        <v>9</v>
      </c>
      <c r="H2418" s="9"/>
    </row>
    <row r="2419" spans="1:8" ht="28.8" x14ac:dyDescent="0.3">
      <c r="A2419" s="1" t="s">
        <v>3568</v>
      </c>
      <c r="B2419" s="13" t="s">
        <v>7653</v>
      </c>
      <c r="C2419" s="12" t="s">
        <v>6804</v>
      </c>
      <c r="D2419" s="11">
        <v>40.950000000000003</v>
      </c>
      <c r="E2419" s="11">
        <v>8.68</v>
      </c>
      <c r="F2419" s="11">
        <v>49.63</v>
      </c>
      <c r="G2419" s="9">
        <v>9</v>
      </c>
      <c r="H2419" s="9"/>
    </row>
    <row r="2420" spans="1:8" ht="28.8" x14ac:dyDescent="0.3">
      <c r="A2420" s="1" t="s">
        <v>3569</v>
      </c>
      <c r="B2420" s="13" t="s">
        <v>7654</v>
      </c>
      <c r="C2420" s="12" t="s">
        <v>6804</v>
      </c>
      <c r="D2420" s="11">
        <v>55.75</v>
      </c>
      <c r="E2420" s="11">
        <v>10.84</v>
      </c>
      <c r="F2420" s="11">
        <v>66.59</v>
      </c>
      <c r="G2420" s="9">
        <v>9</v>
      </c>
      <c r="H2420" s="9"/>
    </row>
    <row r="2421" spans="1:8" ht="28.8" x14ac:dyDescent="0.3">
      <c r="A2421" s="1" t="s">
        <v>3570</v>
      </c>
      <c r="B2421" s="13" t="s">
        <v>7655</v>
      </c>
      <c r="C2421" s="12" t="s">
        <v>6804</v>
      </c>
      <c r="D2421" s="11">
        <v>75.430000000000007</v>
      </c>
      <c r="E2421" s="11">
        <v>13.01</v>
      </c>
      <c r="F2421" s="11">
        <v>88.44</v>
      </c>
      <c r="G2421" s="9">
        <v>9</v>
      </c>
      <c r="H2421" s="9"/>
    </row>
    <row r="2422" spans="1:8" ht="28.8" x14ac:dyDescent="0.3">
      <c r="A2422" s="1" t="s">
        <v>3571</v>
      </c>
      <c r="B2422" s="13" t="s">
        <v>7656</v>
      </c>
      <c r="C2422" s="12" t="s">
        <v>6804</v>
      </c>
      <c r="D2422" s="11">
        <v>100.4</v>
      </c>
      <c r="E2422" s="11">
        <v>15.18</v>
      </c>
      <c r="F2422" s="11">
        <v>115.58</v>
      </c>
      <c r="G2422" s="9">
        <v>9</v>
      </c>
      <c r="H2422" s="9"/>
    </row>
    <row r="2423" spans="1:8" ht="28.8" x14ac:dyDescent="0.3">
      <c r="A2423" s="1" t="s">
        <v>3572</v>
      </c>
      <c r="B2423" s="13" t="s">
        <v>7657</v>
      </c>
      <c r="C2423" s="12" t="s">
        <v>6804</v>
      </c>
      <c r="D2423" s="11">
        <v>121.48</v>
      </c>
      <c r="E2423" s="11">
        <v>17.350000000000001</v>
      </c>
      <c r="F2423" s="11">
        <v>138.83000000000001</v>
      </c>
      <c r="G2423" s="9">
        <v>9</v>
      </c>
      <c r="H2423" s="9"/>
    </row>
    <row r="2424" spans="1:8" ht="28.8" x14ac:dyDescent="0.3">
      <c r="A2424" s="1" t="s">
        <v>3573</v>
      </c>
      <c r="B2424" s="13" t="s">
        <v>7658</v>
      </c>
      <c r="C2424" s="12" t="s">
        <v>6804</v>
      </c>
      <c r="D2424" s="11">
        <v>146.26</v>
      </c>
      <c r="E2424" s="11">
        <v>19.52</v>
      </c>
      <c r="F2424" s="11">
        <v>165.78</v>
      </c>
      <c r="G2424" s="9">
        <v>9</v>
      </c>
      <c r="H2424" s="9"/>
    </row>
    <row r="2425" spans="1:8" ht="28.8" x14ac:dyDescent="0.3">
      <c r="A2425" s="1" t="s">
        <v>3574</v>
      </c>
      <c r="B2425" s="13" t="s">
        <v>7659</v>
      </c>
      <c r="C2425" s="12" t="s">
        <v>6804</v>
      </c>
      <c r="D2425" s="11">
        <v>175.01</v>
      </c>
      <c r="E2425" s="11">
        <v>21.69</v>
      </c>
      <c r="F2425" s="11">
        <v>196.7</v>
      </c>
      <c r="G2425" s="9">
        <v>9</v>
      </c>
      <c r="H2425" s="9"/>
    </row>
    <row r="2426" spans="1:8" x14ac:dyDescent="0.3">
      <c r="A2426" s="1" t="s">
        <v>5297</v>
      </c>
      <c r="B2426" s="13" t="s">
        <v>6967</v>
      </c>
      <c r="C2426" s="12"/>
      <c r="D2426" s="11"/>
      <c r="E2426" s="11"/>
      <c r="F2426" s="11"/>
      <c r="G2426" s="9">
        <v>5</v>
      </c>
      <c r="H2426" s="9"/>
    </row>
    <row r="2427" spans="1:8" ht="28.8" x14ac:dyDescent="0.3">
      <c r="A2427" s="1" t="s">
        <v>3575</v>
      </c>
      <c r="B2427" s="13" t="s">
        <v>762</v>
      </c>
      <c r="C2427" s="12" t="s">
        <v>6804</v>
      </c>
      <c r="D2427" s="11">
        <v>5.58</v>
      </c>
      <c r="E2427" s="11">
        <v>2.17</v>
      </c>
      <c r="F2427" s="11">
        <v>7.75</v>
      </c>
      <c r="G2427" s="9">
        <v>9</v>
      </c>
      <c r="H2427" s="9"/>
    </row>
    <row r="2428" spans="1:8" x14ac:dyDescent="0.3">
      <c r="A2428" s="1" t="s">
        <v>3576</v>
      </c>
      <c r="B2428" s="13" t="s">
        <v>761</v>
      </c>
      <c r="C2428" s="12" t="s">
        <v>6804</v>
      </c>
      <c r="D2428" s="11">
        <v>8.51</v>
      </c>
      <c r="E2428" s="11">
        <v>4.33</v>
      </c>
      <c r="F2428" s="11">
        <v>12.84</v>
      </c>
      <c r="G2428" s="9">
        <v>9</v>
      </c>
      <c r="H2428" s="9"/>
    </row>
    <row r="2429" spans="1:8" x14ac:dyDescent="0.3">
      <c r="A2429" s="1" t="s">
        <v>3577</v>
      </c>
      <c r="B2429" s="13" t="s">
        <v>760</v>
      </c>
      <c r="C2429" s="12" t="s">
        <v>6804</v>
      </c>
      <c r="D2429" s="11">
        <v>11.85</v>
      </c>
      <c r="E2429" s="11">
        <v>4.33</v>
      </c>
      <c r="F2429" s="11">
        <v>16.18</v>
      </c>
      <c r="G2429" s="9">
        <v>9</v>
      </c>
      <c r="H2429" s="9"/>
    </row>
    <row r="2430" spans="1:8" ht="28.8" x14ac:dyDescent="0.3">
      <c r="A2430" s="1" t="s">
        <v>3578</v>
      </c>
      <c r="B2430" s="13" t="s">
        <v>759</v>
      </c>
      <c r="C2430" s="12" t="s">
        <v>6804</v>
      </c>
      <c r="D2430" s="11">
        <v>17.61</v>
      </c>
      <c r="E2430" s="11">
        <v>4.33</v>
      </c>
      <c r="F2430" s="11">
        <v>21.94</v>
      </c>
      <c r="G2430" s="9">
        <v>9</v>
      </c>
      <c r="H2430" s="9"/>
    </row>
    <row r="2431" spans="1:8" ht="28.8" x14ac:dyDescent="0.3">
      <c r="A2431" s="1" t="s">
        <v>3579</v>
      </c>
      <c r="B2431" s="13" t="s">
        <v>758</v>
      </c>
      <c r="C2431" s="12" t="s">
        <v>6804</v>
      </c>
      <c r="D2431" s="11">
        <v>26.43</v>
      </c>
      <c r="E2431" s="11">
        <v>4.33</v>
      </c>
      <c r="F2431" s="11">
        <v>30.76</v>
      </c>
      <c r="G2431" s="9">
        <v>9</v>
      </c>
      <c r="H2431" s="9"/>
    </row>
    <row r="2432" spans="1:8" ht="28.8" x14ac:dyDescent="0.3">
      <c r="A2432" s="1" t="s">
        <v>5298</v>
      </c>
      <c r="B2432" s="13" t="s">
        <v>6968</v>
      </c>
      <c r="C2432" s="12"/>
      <c r="D2432" s="11"/>
      <c r="E2432" s="11"/>
      <c r="F2432" s="11"/>
      <c r="G2432" s="9">
        <v>5</v>
      </c>
      <c r="H2432" s="9"/>
    </row>
    <row r="2433" spans="1:8" ht="28.8" x14ac:dyDescent="0.3">
      <c r="A2433" s="1" t="s">
        <v>5299</v>
      </c>
      <c r="B2433" s="13" t="s">
        <v>7660</v>
      </c>
      <c r="C2433" s="12" t="s">
        <v>6804</v>
      </c>
      <c r="D2433" s="11">
        <v>1.26</v>
      </c>
      <c r="E2433" s="11">
        <v>1.74</v>
      </c>
      <c r="F2433" s="11">
        <v>3</v>
      </c>
      <c r="G2433" s="9">
        <v>9</v>
      </c>
      <c r="H2433" s="9"/>
    </row>
    <row r="2434" spans="1:8" ht="28.8" x14ac:dyDescent="0.3">
      <c r="A2434" s="1" t="s">
        <v>5300</v>
      </c>
      <c r="B2434" s="13" t="s">
        <v>7661</v>
      </c>
      <c r="C2434" s="12" t="s">
        <v>6804</v>
      </c>
      <c r="D2434" s="11">
        <v>2.04</v>
      </c>
      <c r="E2434" s="11">
        <v>2.17</v>
      </c>
      <c r="F2434" s="11">
        <v>4.21</v>
      </c>
      <c r="G2434" s="9">
        <v>9</v>
      </c>
      <c r="H2434" s="9"/>
    </row>
    <row r="2435" spans="1:8" ht="28.8" x14ac:dyDescent="0.3">
      <c r="A2435" s="1" t="s">
        <v>5301</v>
      </c>
      <c r="B2435" s="13" t="s">
        <v>7662</v>
      </c>
      <c r="C2435" s="12" t="s">
        <v>6804</v>
      </c>
      <c r="D2435" s="11">
        <v>3</v>
      </c>
      <c r="E2435" s="11">
        <v>2.6</v>
      </c>
      <c r="F2435" s="11">
        <v>5.6</v>
      </c>
      <c r="G2435" s="9">
        <v>9</v>
      </c>
      <c r="H2435" s="9"/>
    </row>
    <row r="2436" spans="1:8" ht="28.8" x14ac:dyDescent="0.3">
      <c r="A2436" s="1" t="s">
        <v>5302</v>
      </c>
      <c r="B2436" s="13" t="s">
        <v>7663</v>
      </c>
      <c r="C2436" s="12" t="s">
        <v>6804</v>
      </c>
      <c r="D2436" s="11">
        <v>4.67</v>
      </c>
      <c r="E2436" s="11">
        <v>3.03</v>
      </c>
      <c r="F2436" s="11">
        <v>7.7</v>
      </c>
      <c r="G2436" s="9">
        <v>9</v>
      </c>
      <c r="H2436" s="9"/>
    </row>
    <row r="2437" spans="1:8" ht="28.8" x14ac:dyDescent="0.3">
      <c r="A2437" s="1" t="s">
        <v>5303</v>
      </c>
      <c r="B2437" s="13" t="s">
        <v>7664</v>
      </c>
      <c r="C2437" s="12" t="s">
        <v>6804</v>
      </c>
      <c r="D2437" s="11">
        <v>7.67</v>
      </c>
      <c r="E2437" s="11">
        <v>3.47</v>
      </c>
      <c r="F2437" s="11">
        <v>11.14</v>
      </c>
      <c r="G2437" s="9">
        <v>9</v>
      </c>
      <c r="H2437" s="9"/>
    </row>
    <row r="2438" spans="1:8" x14ac:dyDescent="0.3">
      <c r="A2438" s="1" t="s">
        <v>5304</v>
      </c>
      <c r="B2438" s="13" t="s">
        <v>6969</v>
      </c>
      <c r="C2438" s="12"/>
      <c r="D2438" s="11"/>
      <c r="E2438" s="11"/>
      <c r="F2438" s="11"/>
      <c r="G2438" s="9">
        <v>5</v>
      </c>
      <c r="H2438" s="9"/>
    </row>
    <row r="2439" spans="1:8" x14ac:dyDescent="0.3">
      <c r="A2439" s="1" t="s">
        <v>3580</v>
      </c>
      <c r="B2439" s="13" t="s">
        <v>757</v>
      </c>
      <c r="C2439" s="12" t="s">
        <v>6804</v>
      </c>
      <c r="D2439" s="11">
        <v>3.85</v>
      </c>
      <c r="E2439" s="11">
        <v>10.84</v>
      </c>
      <c r="F2439" s="11">
        <v>14.69</v>
      </c>
      <c r="G2439" s="9">
        <v>9</v>
      </c>
      <c r="H2439" s="9"/>
    </row>
    <row r="2440" spans="1:8" ht="28.8" x14ac:dyDescent="0.3">
      <c r="A2440" s="1" t="s">
        <v>5305</v>
      </c>
      <c r="B2440" s="13" t="s">
        <v>6970</v>
      </c>
      <c r="C2440" s="12"/>
      <c r="D2440" s="11"/>
      <c r="E2440" s="11"/>
      <c r="F2440" s="11"/>
      <c r="G2440" s="9">
        <v>2</v>
      </c>
      <c r="H2440" s="9"/>
    </row>
    <row r="2441" spans="1:8" x14ac:dyDescent="0.3">
      <c r="A2441" s="1" t="s">
        <v>5306</v>
      </c>
      <c r="B2441" s="13" t="s">
        <v>6195</v>
      </c>
      <c r="C2441" s="12"/>
      <c r="D2441" s="11"/>
      <c r="E2441" s="11"/>
      <c r="F2441" s="11"/>
      <c r="G2441" s="9">
        <v>5</v>
      </c>
      <c r="H2441" s="9"/>
    </row>
    <row r="2442" spans="1:8" x14ac:dyDescent="0.3">
      <c r="A2442" s="1" t="s">
        <v>3581</v>
      </c>
      <c r="B2442" s="13" t="s">
        <v>756</v>
      </c>
      <c r="C2442" s="12" t="s">
        <v>6799</v>
      </c>
      <c r="D2442" s="11">
        <v>2.0099999999999998</v>
      </c>
      <c r="E2442" s="11">
        <v>10.84</v>
      </c>
      <c r="F2442" s="11">
        <v>12.85</v>
      </c>
      <c r="G2442" s="9">
        <v>9</v>
      </c>
      <c r="H2442" s="9"/>
    </row>
    <row r="2443" spans="1:8" x14ac:dyDescent="0.3">
      <c r="A2443" s="1" t="s">
        <v>3582</v>
      </c>
      <c r="B2443" s="13" t="s">
        <v>755</v>
      </c>
      <c r="C2443" s="12" t="s">
        <v>6799</v>
      </c>
      <c r="D2443" s="11">
        <v>3.37</v>
      </c>
      <c r="E2443" s="11">
        <v>10.84</v>
      </c>
      <c r="F2443" s="11">
        <v>14.21</v>
      </c>
      <c r="G2443" s="9">
        <v>9</v>
      </c>
      <c r="H2443" s="9"/>
    </row>
    <row r="2444" spans="1:8" x14ac:dyDescent="0.3">
      <c r="A2444" s="1" t="s">
        <v>3583</v>
      </c>
      <c r="B2444" s="13" t="s">
        <v>14900</v>
      </c>
      <c r="C2444" s="12" t="s">
        <v>6799</v>
      </c>
      <c r="D2444" s="11">
        <v>3.37</v>
      </c>
      <c r="E2444" s="11">
        <v>13.01</v>
      </c>
      <c r="F2444" s="11">
        <v>16.38</v>
      </c>
      <c r="G2444" s="9">
        <v>9</v>
      </c>
      <c r="H2444" s="9"/>
    </row>
    <row r="2445" spans="1:8" x14ac:dyDescent="0.3">
      <c r="A2445" s="1" t="s">
        <v>3584</v>
      </c>
      <c r="B2445" s="13" t="s">
        <v>754</v>
      </c>
      <c r="C2445" s="12" t="s">
        <v>6799</v>
      </c>
      <c r="D2445" s="11">
        <v>2.0299999999999998</v>
      </c>
      <c r="E2445" s="11">
        <v>10.84</v>
      </c>
      <c r="F2445" s="11">
        <v>12.87</v>
      </c>
      <c r="G2445" s="9">
        <v>9</v>
      </c>
      <c r="H2445" s="9"/>
    </row>
    <row r="2446" spans="1:8" x14ac:dyDescent="0.3">
      <c r="A2446" s="1" t="s">
        <v>5307</v>
      </c>
      <c r="B2446" s="13" t="s">
        <v>6196</v>
      </c>
      <c r="C2446" s="12"/>
      <c r="D2446" s="11"/>
      <c r="E2446" s="11"/>
      <c r="F2446" s="11"/>
      <c r="G2446" s="9">
        <v>5</v>
      </c>
      <c r="H2446" s="9"/>
    </row>
    <row r="2447" spans="1:8" x14ac:dyDescent="0.3">
      <c r="A2447" s="1" t="s">
        <v>3585</v>
      </c>
      <c r="B2447" s="13" t="s">
        <v>753</v>
      </c>
      <c r="C2447" s="12" t="s">
        <v>6799</v>
      </c>
      <c r="D2447" s="11">
        <v>38.72</v>
      </c>
      <c r="E2447" s="11">
        <v>34.69</v>
      </c>
      <c r="F2447" s="11">
        <v>73.41</v>
      </c>
      <c r="G2447" s="9">
        <v>9</v>
      </c>
      <c r="H2447" s="9"/>
    </row>
    <row r="2448" spans="1:8" ht="28.8" x14ac:dyDescent="0.3">
      <c r="A2448" s="1" t="s">
        <v>3586</v>
      </c>
      <c r="B2448" s="13" t="s">
        <v>752</v>
      </c>
      <c r="C2448" s="12" t="s">
        <v>6799</v>
      </c>
      <c r="D2448" s="11">
        <v>12.69</v>
      </c>
      <c r="E2448" s="11">
        <v>13.01</v>
      </c>
      <c r="F2448" s="11">
        <v>25.7</v>
      </c>
      <c r="G2448" s="9">
        <v>9</v>
      </c>
      <c r="H2448" s="9"/>
    </row>
    <row r="2449" spans="1:8" ht="28.8" x14ac:dyDescent="0.3">
      <c r="A2449" s="1" t="s">
        <v>3587</v>
      </c>
      <c r="B2449" s="13" t="s">
        <v>751</v>
      </c>
      <c r="C2449" s="12" t="s">
        <v>6799</v>
      </c>
      <c r="D2449" s="11">
        <v>15.4</v>
      </c>
      <c r="E2449" s="11">
        <v>13.01</v>
      </c>
      <c r="F2449" s="11">
        <v>28.41</v>
      </c>
      <c r="G2449" s="9">
        <v>9</v>
      </c>
      <c r="H2449" s="9"/>
    </row>
    <row r="2450" spans="1:8" ht="28.8" x14ac:dyDescent="0.3">
      <c r="A2450" s="1" t="s">
        <v>3588</v>
      </c>
      <c r="B2450" s="13" t="s">
        <v>750</v>
      </c>
      <c r="C2450" s="12" t="s">
        <v>6799</v>
      </c>
      <c r="D2450" s="11">
        <v>23.71</v>
      </c>
      <c r="E2450" s="11">
        <v>13.01</v>
      </c>
      <c r="F2450" s="11">
        <v>36.72</v>
      </c>
      <c r="G2450" s="9">
        <v>9</v>
      </c>
      <c r="H2450" s="9"/>
    </row>
    <row r="2451" spans="1:8" ht="28.8" x14ac:dyDescent="0.3">
      <c r="A2451" s="1" t="s">
        <v>3589</v>
      </c>
      <c r="B2451" s="13" t="s">
        <v>749</v>
      </c>
      <c r="C2451" s="12" t="s">
        <v>6799</v>
      </c>
      <c r="D2451" s="11">
        <v>50.98</v>
      </c>
      <c r="E2451" s="11">
        <v>17.350000000000001</v>
      </c>
      <c r="F2451" s="11">
        <v>68.33</v>
      </c>
      <c r="G2451" s="9">
        <v>9</v>
      </c>
      <c r="H2451" s="9"/>
    </row>
    <row r="2452" spans="1:8" ht="28.8" x14ac:dyDescent="0.3">
      <c r="A2452" s="1" t="s">
        <v>3590</v>
      </c>
      <c r="B2452" s="13" t="s">
        <v>748</v>
      </c>
      <c r="C2452" s="12" t="s">
        <v>6799</v>
      </c>
      <c r="D2452" s="11">
        <v>108.93</v>
      </c>
      <c r="E2452" s="11">
        <v>17.350000000000001</v>
      </c>
      <c r="F2452" s="11">
        <v>126.28</v>
      </c>
      <c r="G2452" s="9">
        <v>9</v>
      </c>
      <c r="H2452" s="9"/>
    </row>
    <row r="2453" spans="1:8" ht="28.8" x14ac:dyDescent="0.3">
      <c r="A2453" s="1" t="s">
        <v>3591</v>
      </c>
      <c r="B2453" s="13" t="s">
        <v>747</v>
      </c>
      <c r="C2453" s="12" t="s">
        <v>6799</v>
      </c>
      <c r="D2453" s="11">
        <v>150.13999999999999</v>
      </c>
      <c r="E2453" s="11">
        <v>21.69</v>
      </c>
      <c r="F2453" s="11">
        <v>171.83</v>
      </c>
      <c r="G2453" s="9">
        <v>9</v>
      </c>
      <c r="H2453" s="9"/>
    </row>
    <row r="2454" spans="1:8" ht="28.8" x14ac:dyDescent="0.3">
      <c r="A2454" s="1" t="s">
        <v>3592</v>
      </c>
      <c r="B2454" s="13" t="s">
        <v>7665</v>
      </c>
      <c r="C2454" s="12" t="s">
        <v>6799</v>
      </c>
      <c r="D2454" s="11">
        <v>175.75</v>
      </c>
      <c r="E2454" s="11">
        <v>13.01</v>
      </c>
      <c r="F2454" s="11">
        <v>188.76</v>
      </c>
      <c r="G2454" s="9">
        <v>9</v>
      </c>
      <c r="H2454" s="9"/>
    </row>
    <row r="2455" spans="1:8" ht="28.8" x14ac:dyDescent="0.3">
      <c r="A2455" s="1" t="s">
        <v>3593</v>
      </c>
      <c r="B2455" s="13" t="s">
        <v>7666</v>
      </c>
      <c r="C2455" s="12" t="s">
        <v>6799</v>
      </c>
      <c r="D2455" s="11">
        <v>445.59</v>
      </c>
      <c r="E2455" s="11">
        <v>13.01</v>
      </c>
      <c r="F2455" s="11">
        <v>458.6</v>
      </c>
      <c r="G2455" s="9">
        <v>9</v>
      </c>
      <c r="H2455" s="9"/>
    </row>
    <row r="2456" spans="1:8" ht="28.8" x14ac:dyDescent="0.3">
      <c r="A2456" s="1" t="s">
        <v>3594</v>
      </c>
      <c r="B2456" s="13" t="s">
        <v>7667</v>
      </c>
      <c r="C2456" s="12" t="s">
        <v>6799</v>
      </c>
      <c r="D2456" s="11">
        <v>557.4</v>
      </c>
      <c r="E2456" s="11">
        <v>13.01</v>
      </c>
      <c r="F2456" s="11">
        <v>570.41</v>
      </c>
      <c r="G2456" s="9">
        <v>9</v>
      </c>
      <c r="H2456" s="9"/>
    </row>
    <row r="2457" spans="1:8" ht="28.8" x14ac:dyDescent="0.3">
      <c r="A2457" s="1" t="s">
        <v>3595</v>
      </c>
      <c r="B2457" s="13" t="s">
        <v>7668</v>
      </c>
      <c r="C2457" s="12" t="s">
        <v>6799</v>
      </c>
      <c r="D2457" s="11">
        <v>1413.07</v>
      </c>
      <c r="E2457" s="11">
        <v>17.350000000000001</v>
      </c>
      <c r="F2457" s="11">
        <v>1430.42</v>
      </c>
      <c r="G2457" s="9">
        <v>9</v>
      </c>
      <c r="H2457" s="9"/>
    </row>
    <row r="2458" spans="1:8" ht="28.8" x14ac:dyDescent="0.3">
      <c r="A2458" s="1" t="s">
        <v>3596</v>
      </c>
      <c r="B2458" s="13" t="s">
        <v>746</v>
      </c>
      <c r="C2458" s="12" t="s">
        <v>6799</v>
      </c>
      <c r="D2458" s="11">
        <v>20.48</v>
      </c>
      <c r="E2458" s="11">
        <v>13.01</v>
      </c>
      <c r="F2458" s="11">
        <v>33.49</v>
      </c>
      <c r="G2458" s="9">
        <v>9</v>
      </c>
      <c r="H2458" s="9"/>
    </row>
    <row r="2459" spans="1:8" ht="28.8" x14ac:dyDescent="0.3">
      <c r="A2459" s="1" t="s">
        <v>3597</v>
      </c>
      <c r="B2459" s="13" t="s">
        <v>745</v>
      </c>
      <c r="C2459" s="12" t="s">
        <v>6799</v>
      </c>
      <c r="D2459" s="11">
        <v>69.58</v>
      </c>
      <c r="E2459" s="11">
        <v>13.01</v>
      </c>
      <c r="F2459" s="11">
        <v>82.59</v>
      </c>
      <c r="G2459" s="9">
        <v>9</v>
      </c>
      <c r="H2459" s="9"/>
    </row>
    <row r="2460" spans="1:8" ht="28.8" x14ac:dyDescent="0.3">
      <c r="A2460" s="1" t="s">
        <v>3598</v>
      </c>
      <c r="B2460" s="13" t="s">
        <v>744</v>
      </c>
      <c r="C2460" s="12" t="s">
        <v>6799</v>
      </c>
      <c r="D2460" s="11">
        <v>174.09</v>
      </c>
      <c r="E2460" s="11">
        <v>17.350000000000001</v>
      </c>
      <c r="F2460" s="11">
        <v>191.44</v>
      </c>
      <c r="G2460" s="9">
        <v>9</v>
      </c>
      <c r="H2460" s="9"/>
    </row>
    <row r="2461" spans="1:8" x14ac:dyDescent="0.3">
      <c r="A2461" s="1" t="s">
        <v>5308</v>
      </c>
      <c r="B2461" s="13" t="s">
        <v>6197</v>
      </c>
      <c r="C2461" s="12"/>
      <c r="D2461" s="11"/>
      <c r="E2461" s="11"/>
      <c r="F2461" s="11"/>
      <c r="G2461" s="9">
        <v>5</v>
      </c>
      <c r="H2461" s="9"/>
    </row>
    <row r="2462" spans="1:8" x14ac:dyDescent="0.3">
      <c r="A2462" s="1" t="s">
        <v>3599</v>
      </c>
      <c r="B2462" s="13" t="s">
        <v>6198</v>
      </c>
      <c r="C2462" s="12" t="s">
        <v>6807</v>
      </c>
      <c r="D2462" s="11">
        <v>24.83</v>
      </c>
      <c r="E2462" s="11">
        <v>13.01</v>
      </c>
      <c r="F2462" s="11">
        <v>37.840000000000003</v>
      </c>
      <c r="G2462" s="9">
        <v>9</v>
      </c>
      <c r="H2462" s="9"/>
    </row>
    <row r="2463" spans="1:8" x14ac:dyDescent="0.3">
      <c r="A2463" s="1" t="s">
        <v>3600</v>
      </c>
      <c r="B2463" s="13" t="s">
        <v>743</v>
      </c>
      <c r="C2463" s="12" t="s">
        <v>6799</v>
      </c>
      <c r="D2463" s="11">
        <v>26.86</v>
      </c>
      <c r="E2463" s="11">
        <v>13.01</v>
      </c>
      <c r="F2463" s="11">
        <v>39.869999999999997</v>
      </c>
      <c r="G2463" s="9">
        <v>9</v>
      </c>
      <c r="H2463" s="9"/>
    </row>
    <row r="2464" spans="1:8" x14ac:dyDescent="0.3">
      <c r="A2464" s="1" t="s">
        <v>5309</v>
      </c>
      <c r="B2464" s="13" t="s">
        <v>738</v>
      </c>
      <c r="C2464" s="12" t="s">
        <v>6799</v>
      </c>
      <c r="D2464" s="11">
        <v>57.94</v>
      </c>
      <c r="E2464" s="11">
        <v>13.01</v>
      </c>
      <c r="F2464" s="11">
        <v>70.95</v>
      </c>
      <c r="G2464" s="9">
        <v>9</v>
      </c>
      <c r="H2464" s="9"/>
    </row>
    <row r="2465" spans="1:8" x14ac:dyDescent="0.3">
      <c r="A2465" s="1" t="s">
        <v>3601</v>
      </c>
      <c r="B2465" s="13" t="s">
        <v>741</v>
      </c>
      <c r="C2465" s="12" t="s">
        <v>6807</v>
      </c>
      <c r="D2465" s="11">
        <v>263.56</v>
      </c>
      <c r="E2465" s="11">
        <v>13.01</v>
      </c>
      <c r="F2465" s="11">
        <v>276.57</v>
      </c>
      <c r="G2465" s="9">
        <v>9</v>
      </c>
      <c r="H2465" s="9"/>
    </row>
    <row r="2466" spans="1:8" x14ac:dyDescent="0.3">
      <c r="A2466" s="1" t="s">
        <v>5310</v>
      </c>
      <c r="B2466" s="13" t="s">
        <v>742</v>
      </c>
      <c r="C2466" s="12" t="s">
        <v>6807</v>
      </c>
      <c r="D2466" s="11">
        <v>263.61</v>
      </c>
      <c r="E2466" s="11">
        <v>13.01</v>
      </c>
      <c r="F2466" s="11">
        <v>276.62</v>
      </c>
      <c r="G2466" s="9">
        <v>9</v>
      </c>
      <c r="H2466" s="9"/>
    </row>
    <row r="2467" spans="1:8" x14ac:dyDescent="0.3">
      <c r="A2467" s="1" t="s">
        <v>3602</v>
      </c>
      <c r="B2467" s="13" t="s">
        <v>740</v>
      </c>
      <c r="C2467" s="12" t="s">
        <v>6807</v>
      </c>
      <c r="D2467" s="11">
        <v>16.23</v>
      </c>
      <c r="E2467" s="11">
        <v>13.01</v>
      </c>
      <c r="F2467" s="11">
        <v>29.24</v>
      </c>
      <c r="G2467" s="9">
        <v>9</v>
      </c>
      <c r="H2467" s="9"/>
    </row>
    <row r="2468" spans="1:8" x14ac:dyDescent="0.3">
      <c r="A2468" s="1" t="s">
        <v>3603</v>
      </c>
      <c r="B2468" s="13" t="s">
        <v>739</v>
      </c>
      <c r="C2468" s="12" t="s">
        <v>6807</v>
      </c>
      <c r="D2468" s="11">
        <v>272.57</v>
      </c>
      <c r="E2468" s="11">
        <v>13.01</v>
      </c>
      <c r="F2468" s="11">
        <v>285.58</v>
      </c>
      <c r="G2468" s="9">
        <v>9</v>
      </c>
      <c r="H2468" s="9"/>
    </row>
    <row r="2469" spans="1:8" ht="28.8" x14ac:dyDescent="0.3">
      <c r="A2469" s="1" t="s">
        <v>3604</v>
      </c>
      <c r="B2469" s="13" t="s">
        <v>7669</v>
      </c>
      <c r="C2469" s="12" t="s">
        <v>6799</v>
      </c>
      <c r="D2469" s="11">
        <v>19.41</v>
      </c>
      <c r="E2469" s="11">
        <v>13.01</v>
      </c>
      <c r="F2469" s="11">
        <v>32.42</v>
      </c>
      <c r="G2469" s="9">
        <v>9</v>
      </c>
      <c r="H2469" s="9"/>
    </row>
    <row r="2470" spans="1:8" x14ac:dyDescent="0.3">
      <c r="A2470" s="1" t="s">
        <v>3605</v>
      </c>
      <c r="B2470" s="13" t="s">
        <v>737</v>
      </c>
      <c r="C2470" s="12" t="s">
        <v>6807</v>
      </c>
      <c r="D2470" s="11">
        <v>10.4</v>
      </c>
      <c r="E2470" s="11">
        <v>13.01</v>
      </c>
      <c r="F2470" s="11">
        <v>23.41</v>
      </c>
      <c r="G2470" s="9">
        <v>9</v>
      </c>
      <c r="H2470" s="9"/>
    </row>
    <row r="2471" spans="1:8" x14ac:dyDescent="0.3">
      <c r="A2471" s="1" t="s">
        <v>3606</v>
      </c>
      <c r="B2471" s="13" t="s">
        <v>736</v>
      </c>
      <c r="C2471" s="12" t="s">
        <v>6807</v>
      </c>
      <c r="D2471" s="11">
        <v>17.940000000000001</v>
      </c>
      <c r="E2471" s="11">
        <v>13.01</v>
      </c>
      <c r="F2471" s="11">
        <v>30.95</v>
      </c>
      <c r="G2471" s="9">
        <v>9</v>
      </c>
      <c r="H2471" s="9"/>
    </row>
    <row r="2472" spans="1:8" x14ac:dyDescent="0.3">
      <c r="A2472" s="1" t="s">
        <v>3607</v>
      </c>
      <c r="B2472" s="13" t="s">
        <v>735</v>
      </c>
      <c r="C2472" s="12" t="s">
        <v>6807</v>
      </c>
      <c r="D2472" s="11">
        <v>21.38</v>
      </c>
      <c r="E2472" s="11">
        <v>13.01</v>
      </c>
      <c r="F2472" s="11">
        <v>34.39</v>
      </c>
      <c r="G2472" s="9">
        <v>9</v>
      </c>
      <c r="H2472" s="9"/>
    </row>
    <row r="2473" spans="1:8" x14ac:dyDescent="0.3">
      <c r="A2473" s="1" t="s">
        <v>3608</v>
      </c>
      <c r="B2473" s="13" t="s">
        <v>734</v>
      </c>
      <c r="C2473" s="12" t="s">
        <v>6807</v>
      </c>
      <c r="D2473" s="11">
        <v>19.850000000000001</v>
      </c>
      <c r="E2473" s="11">
        <v>13.01</v>
      </c>
      <c r="F2473" s="11">
        <v>32.86</v>
      </c>
      <c r="G2473" s="9">
        <v>9</v>
      </c>
      <c r="H2473" s="9"/>
    </row>
    <row r="2474" spans="1:8" ht="28.8" x14ac:dyDescent="0.3">
      <c r="A2474" s="1" t="s">
        <v>3609</v>
      </c>
      <c r="B2474" s="13" t="s">
        <v>733</v>
      </c>
      <c r="C2474" s="12" t="s">
        <v>6807</v>
      </c>
      <c r="D2474" s="11">
        <v>21.47</v>
      </c>
      <c r="E2474" s="11">
        <v>13.01</v>
      </c>
      <c r="F2474" s="11">
        <v>34.479999999999997</v>
      </c>
      <c r="G2474" s="9">
        <v>9</v>
      </c>
      <c r="H2474" s="9"/>
    </row>
    <row r="2475" spans="1:8" ht="28.8" x14ac:dyDescent="0.3">
      <c r="A2475" s="1" t="s">
        <v>8114</v>
      </c>
      <c r="B2475" s="13" t="s">
        <v>8115</v>
      </c>
      <c r="C2475" s="12" t="s">
        <v>6807</v>
      </c>
      <c r="D2475" s="11">
        <v>29.89</v>
      </c>
      <c r="E2475" s="11">
        <v>16.05</v>
      </c>
      <c r="F2475" s="11">
        <v>45.94</v>
      </c>
      <c r="G2475" s="9">
        <v>9</v>
      </c>
      <c r="H2475" s="9"/>
    </row>
    <row r="2476" spans="1:8" x14ac:dyDescent="0.3">
      <c r="A2476" s="1" t="s">
        <v>5311</v>
      </c>
      <c r="B2476" s="13" t="s">
        <v>6199</v>
      </c>
      <c r="C2476" s="12"/>
      <c r="D2476" s="11"/>
      <c r="E2476" s="11"/>
      <c r="F2476" s="11"/>
      <c r="G2476" s="9">
        <v>5</v>
      </c>
      <c r="H2476" s="9"/>
    </row>
    <row r="2477" spans="1:8" x14ac:dyDescent="0.3">
      <c r="A2477" s="1" t="s">
        <v>3610</v>
      </c>
      <c r="B2477" s="13" t="s">
        <v>732</v>
      </c>
      <c r="C2477" s="12" t="s">
        <v>6807</v>
      </c>
      <c r="D2477" s="11">
        <v>9.89</v>
      </c>
      <c r="E2477" s="11">
        <v>14.75</v>
      </c>
      <c r="F2477" s="11">
        <v>24.64</v>
      </c>
      <c r="G2477" s="9">
        <v>9</v>
      </c>
      <c r="H2477" s="9"/>
    </row>
    <row r="2478" spans="1:8" x14ac:dyDescent="0.3">
      <c r="A2478" s="1" t="s">
        <v>3611</v>
      </c>
      <c r="B2478" s="13" t="s">
        <v>731</v>
      </c>
      <c r="C2478" s="12" t="s">
        <v>6807</v>
      </c>
      <c r="D2478" s="11">
        <v>18.28</v>
      </c>
      <c r="E2478" s="11">
        <v>15.18</v>
      </c>
      <c r="F2478" s="11">
        <v>33.46</v>
      </c>
      <c r="G2478" s="9">
        <v>9</v>
      </c>
      <c r="H2478" s="9"/>
    </row>
    <row r="2479" spans="1:8" x14ac:dyDescent="0.3">
      <c r="A2479" s="1" t="s">
        <v>3612</v>
      </c>
      <c r="B2479" s="13" t="s">
        <v>730</v>
      </c>
      <c r="C2479" s="12" t="s">
        <v>6807</v>
      </c>
      <c r="D2479" s="11">
        <v>29.08</v>
      </c>
      <c r="E2479" s="11">
        <v>21.69</v>
      </c>
      <c r="F2479" s="11">
        <v>50.77</v>
      </c>
      <c r="G2479" s="9">
        <v>9</v>
      </c>
      <c r="H2479" s="9"/>
    </row>
    <row r="2480" spans="1:8" x14ac:dyDescent="0.3">
      <c r="A2480" s="1" t="s">
        <v>3613</v>
      </c>
      <c r="B2480" s="13" t="s">
        <v>729</v>
      </c>
      <c r="C2480" s="12" t="s">
        <v>6807</v>
      </c>
      <c r="D2480" s="11">
        <v>11.92</v>
      </c>
      <c r="E2480" s="11">
        <v>11.71</v>
      </c>
      <c r="F2480" s="11">
        <v>23.63</v>
      </c>
      <c r="G2480" s="9">
        <v>9</v>
      </c>
      <c r="H2480" s="9"/>
    </row>
    <row r="2481" spans="1:8" x14ac:dyDescent="0.3">
      <c r="A2481" s="1" t="s">
        <v>3614</v>
      </c>
      <c r="B2481" s="13" t="s">
        <v>728</v>
      </c>
      <c r="C2481" s="12" t="s">
        <v>6807</v>
      </c>
      <c r="D2481" s="11">
        <v>12.02</v>
      </c>
      <c r="E2481" s="11">
        <v>19.52</v>
      </c>
      <c r="F2481" s="11">
        <v>31.54</v>
      </c>
      <c r="G2481" s="9">
        <v>9</v>
      </c>
      <c r="H2481" s="9"/>
    </row>
    <row r="2482" spans="1:8" x14ac:dyDescent="0.3">
      <c r="A2482" s="1" t="s">
        <v>3615</v>
      </c>
      <c r="B2482" s="13" t="s">
        <v>727</v>
      </c>
      <c r="C2482" s="12" t="s">
        <v>6807</v>
      </c>
      <c r="D2482" s="11">
        <v>15.19</v>
      </c>
      <c r="E2482" s="11">
        <v>16.48</v>
      </c>
      <c r="F2482" s="11">
        <v>31.67</v>
      </c>
      <c r="G2482" s="9">
        <v>9</v>
      </c>
      <c r="H2482" s="9"/>
    </row>
    <row r="2483" spans="1:8" x14ac:dyDescent="0.3">
      <c r="A2483" s="1" t="s">
        <v>3616</v>
      </c>
      <c r="B2483" s="13" t="s">
        <v>726</v>
      </c>
      <c r="C2483" s="12" t="s">
        <v>6807</v>
      </c>
      <c r="D2483" s="11">
        <v>12.21</v>
      </c>
      <c r="E2483" s="11">
        <v>19.52</v>
      </c>
      <c r="F2483" s="11">
        <v>31.73</v>
      </c>
      <c r="G2483" s="9">
        <v>9</v>
      </c>
      <c r="H2483" s="9"/>
    </row>
    <row r="2484" spans="1:8" x14ac:dyDescent="0.3">
      <c r="A2484" s="1" t="s">
        <v>3617</v>
      </c>
      <c r="B2484" s="13" t="s">
        <v>725</v>
      </c>
      <c r="C2484" s="12" t="s">
        <v>6807</v>
      </c>
      <c r="D2484" s="11">
        <v>19.190000000000001</v>
      </c>
      <c r="E2484" s="11">
        <v>21.69</v>
      </c>
      <c r="F2484" s="11">
        <v>40.880000000000003</v>
      </c>
      <c r="G2484" s="9">
        <v>9</v>
      </c>
      <c r="H2484" s="9"/>
    </row>
    <row r="2485" spans="1:8" x14ac:dyDescent="0.3">
      <c r="A2485" s="1" t="s">
        <v>3618</v>
      </c>
      <c r="B2485" s="13" t="s">
        <v>724</v>
      </c>
      <c r="C2485" s="12" t="s">
        <v>6807</v>
      </c>
      <c r="D2485" s="11">
        <v>46.46</v>
      </c>
      <c r="E2485" s="11">
        <v>15.18</v>
      </c>
      <c r="F2485" s="11">
        <v>61.64</v>
      </c>
      <c r="G2485" s="9">
        <v>9</v>
      </c>
      <c r="H2485" s="9"/>
    </row>
    <row r="2486" spans="1:8" x14ac:dyDescent="0.3">
      <c r="A2486" s="1" t="s">
        <v>3619</v>
      </c>
      <c r="B2486" s="13" t="s">
        <v>723</v>
      </c>
      <c r="C2486" s="12" t="s">
        <v>6807</v>
      </c>
      <c r="D2486" s="11">
        <v>42.11</v>
      </c>
      <c r="E2486" s="11">
        <v>15.18</v>
      </c>
      <c r="F2486" s="11">
        <v>57.29</v>
      </c>
      <c r="G2486" s="9">
        <v>9</v>
      </c>
      <c r="H2486" s="9"/>
    </row>
    <row r="2487" spans="1:8" x14ac:dyDescent="0.3">
      <c r="A2487" s="1" t="s">
        <v>3620</v>
      </c>
      <c r="B2487" s="13" t="s">
        <v>722</v>
      </c>
      <c r="C2487" s="12" t="s">
        <v>6807</v>
      </c>
      <c r="D2487" s="11">
        <v>18.37</v>
      </c>
      <c r="E2487" s="11">
        <v>10.84</v>
      </c>
      <c r="F2487" s="11">
        <v>29.21</v>
      </c>
      <c r="G2487" s="9">
        <v>9</v>
      </c>
      <c r="H2487" s="9"/>
    </row>
    <row r="2488" spans="1:8" ht="28.8" x14ac:dyDescent="0.3">
      <c r="A2488" s="1" t="s">
        <v>3621</v>
      </c>
      <c r="B2488" s="13" t="s">
        <v>721</v>
      </c>
      <c r="C2488" s="12" t="s">
        <v>6807</v>
      </c>
      <c r="D2488" s="11">
        <v>68.02</v>
      </c>
      <c r="E2488" s="11">
        <v>16.48</v>
      </c>
      <c r="F2488" s="11">
        <v>84.5</v>
      </c>
      <c r="G2488" s="9">
        <v>9</v>
      </c>
      <c r="H2488" s="9"/>
    </row>
    <row r="2489" spans="1:8" ht="28.8" x14ac:dyDescent="0.3">
      <c r="A2489" s="1" t="s">
        <v>3622</v>
      </c>
      <c r="B2489" s="13" t="s">
        <v>720</v>
      </c>
      <c r="C2489" s="12" t="s">
        <v>6799</v>
      </c>
      <c r="D2489" s="11">
        <v>36.869999999999997</v>
      </c>
      <c r="E2489" s="11">
        <v>13.01</v>
      </c>
      <c r="F2489" s="11">
        <v>49.88</v>
      </c>
      <c r="G2489" s="9">
        <v>9</v>
      </c>
      <c r="H2489" s="9"/>
    </row>
    <row r="2490" spans="1:8" ht="28.8" x14ac:dyDescent="0.3">
      <c r="A2490" s="1" t="s">
        <v>3623</v>
      </c>
      <c r="B2490" s="13" t="s">
        <v>719</v>
      </c>
      <c r="C2490" s="12" t="s">
        <v>6799</v>
      </c>
      <c r="D2490" s="11">
        <v>87.08</v>
      </c>
      <c r="E2490" s="11">
        <v>21.69</v>
      </c>
      <c r="F2490" s="11">
        <v>108.77</v>
      </c>
      <c r="G2490" s="9">
        <v>9</v>
      </c>
      <c r="H2490" s="9"/>
    </row>
    <row r="2491" spans="1:8" x14ac:dyDescent="0.3">
      <c r="A2491" s="1" t="s">
        <v>5312</v>
      </c>
      <c r="B2491" s="13" t="s">
        <v>6200</v>
      </c>
      <c r="C2491" s="12"/>
      <c r="D2491" s="11"/>
      <c r="E2491" s="11"/>
      <c r="F2491" s="11"/>
      <c r="G2491" s="9">
        <v>5</v>
      </c>
      <c r="H2491" s="9"/>
    </row>
    <row r="2492" spans="1:8" x14ac:dyDescent="0.3">
      <c r="A2492" s="1" t="s">
        <v>3624</v>
      </c>
      <c r="B2492" s="13" t="s">
        <v>718</v>
      </c>
      <c r="C2492" s="12" t="s">
        <v>6807</v>
      </c>
      <c r="D2492" s="11">
        <v>13.16</v>
      </c>
      <c r="E2492" s="11">
        <v>21.69</v>
      </c>
      <c r="F2492" s="11">
        <v>34.85</v>
      </c>
      <c r="G2492" s="9">
        <v>9</v>
      </c>
      <c r="H2492" s="9"/>
    </row>
    <row r="2493" spans="1:8" x14ac:dyDescent="0.3">
      <c r="A2493" s="1" t="s">
        <v>3625</v>
      </c>
      <c r="B2493" s="13" t="s">
        <v>717</v>
      </c>
      <c r="C2493" s="12" t="s">
        <v>6807</v>
      </c>
      <c r="D2493" s="11">
        <v>19.39</v>
      </c>
      <c r="E2493" s="11">
        <v>21.69</v>
      </c>
      <c r="F2493" s="11">
        <v>41.08</v>
      </c>
      <c r="G2493" s="9">
        <v>9</v>
      </c>
      <c r="H2493" s="9"/>
    </row>
    <row r="2494" spans="1:8" x14ac:dyDescent="0.3">
      <c r="A2494" s="1" t="s">
        <v>3626</v>
      </c>
      <c r="B2494" s="13" t="s">
        <v>716</v>
      </c>
      <c r="C2494" s="12" t="s">
        <v>6807</v>
      </c>
      <c r="D2494" s="11">
        <v>39.35</v>
      </c>
      <c r="E2494" s="11">
        <v>21.69</v>
      </c>
      <c r="F2494" s="11">
        <v>61.04</v>
      </c>
      <c r="G2494" s="9">
        <v>9</v>
      </c>
      <c r="H2494" s="9"/>
    </row>
    <row r="2495" spans="1:8" x14ac:dyDescent="0.3">
      <c r="A2495" s="1" t="s">
        <v>3627</v>
      </c>
      <c r="B2495" s="13" t="s">
        <v>715</v>
      </c>
      <c r="C2495" s="12" t="s">
        <v>6807</v>
      </c>
      <c r="D2495" s="11">
        <v>48.94</v>
      </c>
      <c r="E2495" s="11">
        <v>21.69</v>
      </c>
      <c r="F2495" s="11">
        <v>70.63</v>
      </c>
      <c r="G2495" s="9">
        <v>9</v>
      </c>
      <c r="H2495" s="9"/>
    </row>
    <row r="2496" spans="1:8" x14ac:dyDescent="0.3">
      <c r="A2496" s="1" t="s">
        <v>3628</v>
      </c>
      <c r="B2496" s="13" t="s">
        <v>714</v>
      </c>
      <c r="C2496" s="12" t="s">
        <v>6807</v>
      </c>
      <c r="D2496" s="11">
        <v>75.47</v>
      </c>
      <c r="E2496" s="11">
        <v>21.69</v>
      </c>
      <c r="F2496" s="11">
        <v>97.16</v>
      </c>
      <c r="G2496" s="9">
        <v>9</v>
      </c>
      <c r="H2496" s="9"/>
    </row>
    <row r="2497" spans="1:8" x14ac:dyDescent="0.3">
      <c r="A2497" s="1" t="s">
        <v>3629</v>
      </c>
      <c r="B2497" s="13" t="s">
        <v>713</v>
      </c>
      <c r="C2497" s="12" t="s">
        <v>6807</v>
      </c>
      <c r="D2497" s="11">
        <v>179.87</v>
      </c>
      <c r="E2497" s="11">
        <v>21.69</v>
      </c>
      <c r="F2497" s="11">
        <v>201.56</v>
      </c>
      <c r="G2497" s="9">
        <v>9</v>
      </c>
      <c r="H2497" s="9"/>
    </row>
    <row r="2498" spans="1:8" x14ac:dyDescent="0.3">
      <c r="A2498" s="1" t="s">
        <v>3630</v>
      </c>
      <c r="B2498" s="13" t="s">
        <v>712</v>
      </c>
      <c r="C2498" s="12" t="s">
        <v>6807</v>
      </c>
      <c r="D2498" s="11">
        <v>204.4</v>
      </c>
      <c r="E2498" s="11">
        <v>21.69</v>
      </c>
      <c r="F2498" s="11">
        <v>226.09</v>
      </c>
      <c r="G2498" s="9">
        <v>9</v>
      </c>
      <c r="H2498" s="9"/>
    </row>
    <row r="2499" spans="1:8" x14ac:dyDescent="0.3">
      <c r="A2499" s="1" t="s">
        <v>3631</v>
      </c>
      <c r="B2499" s="13" t="s">
        <v>711</v>
      </c>
      <c r="C2499" s="12" t="s">
        <v>6807</v>
      </c>
      <c r="D2499" s="11">
        <v>331.13</v>
      </c>
      <c r="E2499" s="11">
        <v>21.69</v>
      </c>
      <c r="F2499" s="11">
        <v>352.82</v>
      </c>
      <c r="G2499" s="9">
        <v>9</v>
      </c>
      <c r="H2499" s="9"/>
    </row>
    <row r="2500" spans="1:8" x14ac:dyDescent="0.3">
      <c r="A2500" s="1" t="s">
        <v>3632</v>
      </c>
      <c r="B2500" s="13" t="s">
        <v>3633</v>
      </c>
      <c r="C2500" s="12" t="s">
        <v>6807</v>
      </c>
      <c r="D2500" s="11">
        <v>15.77</v>
      </c>
      <c r="E2500" s="11">
        <v>21.69</v>
      </c>
      <c r="F2500" s="11">
        <v>37.46</v>
      </c>
      <c r="G2500" s="9">
        <v>9</v>
      </c>
      <c r="H2500" s="9"/>
    </row>
    <row r="2501" spans="1:8" x14ac:dyDescent="0.3">
      <c r="A2501" s="1" t="s">
        <v>5313</v>
      </c>
      <c r="B2501" s="13" t="s">
        <v>6201</v>
      </c>
      <c r="C2501" s="12"/>
      <c r="D2501" s="11"/>
      <c r="E2501" s="11"/>
      <c r="F2501" s="11"/>
      <c r="G2501" s="9">
        <v>5</v>
      </c>
      <c r="H2501" s="9"/>
    </row>
    <row r="2502" spans="1:8" x14ac:dyDescent="0.3">
      <c r="A2502" s="1" t="s">
        <v>3634</v>
      </c>
      <c r="B2502" s="13" t="s">
        <v>710</v>
      </c>
      <c r="C2502" s="12" t="s">
        <v>6799</v>
      </c>
      <c r="D2502" s="11">
        <v>3.19</v>
      </c>
      <c r="E2502" s="11">
        <v>10.84</v>
      </c>
      <c r="F2502" s="11">
        <v>14.03</v>
      </c>
      <c r="G2502" s="9">
        <v>9</v>
      </c>
      <c r="H2502" s="9"/>
    </row>
    <row r="2503" spans="1:8" x14ac:dyDescent="0.3">
      <c r="A2503" s="1" t="s">
        <v>3635</v>
      </c>
      <c r="B2503" s="13" t="s">
        <v>709</v>
      </c>
      <c r="C2503" s="12" t="s">
        <v>6799</v>
      </c>
      <c r="D2503" s="11">
        <v>6.35</v>
      </c>
      <c r="E2503" s="11">
        <v>10.84</v>
      </c>
      <c r="F2503" s="11">
        <v>17.190000000000001</v>
      </c>
      <c r="G2503" s="9">
        <v>9</v>
      </c>
      <c r="H2503" s="9"/>
    </row>
    <row r="2504" spans="1:8" x14ac:dyDescent="0.3">
      <c r="A2504" s="1" t="s">
        <v>3636</v>
      </c>
      <c r="B2504" s="13" t="s">
        <v>708</v>
      </c>
      <c r="C2504" s="12" t="s">
        <v>6799</v>
      </c>
      <c r="D2504" s="11">
        <v>6.07</v>
      </c>
      <c r="E2504" s="11">
        <v>10.84</v>
      </c>
      <c r="F2504" s="11">
        <v>16.91</v>
      </c>
      <c r="G2504" s="9">
        <v>9</v>
      </c>
      <c r="H2504" s="9"/>
    </row>
    <row r="2505" spans="1:8" x14ac:dyDescent="0.3">
      <c r="A2505" s="1" t="s">
        <v>5314</v>
      </c>
      <c r="B2505" s="13" t="s">
        <v>6202</v>
      </c>
      <c r="C2505" s="12"/>
      <c r="D2505" s="11"/>
      <c r="E2505" s="11"/>
      <c r="F2505" s="11"/>
      <c r="G2505" s="9">
        <v>5</v>
      </c>
      <c r="H2505" s="9"/>
    </row>
    <row r="2506" spans="1:8" x14ac:dyDescent="0.3">
      <c r="A2506" s="1" t="s">
        <v>5315</v>
      </c>
      <c r="B2506" s="13" t="s">
        <v>706</v>
      </c>
      <c r="C2506" s="12" t="s">
        <v>6799</v>
      </c>
      <c r="D2506" s="11">
        <v>260</v>
      </c>
      <c r="E2506" s="11">
        <v>21.69</v>
      </c>
      <c r="F2506" s="11">
        <v>281.69</v>
      </c>
      <c r="G2506" s="9">
        <v>9</v>
      </c>
      <c r="H2506" s="9"/>
    </row>
    <row r="2507" spans="1:8" x14ac:dyDescent="0.3">
      <c r="A2507" s="1" t="s">
        <v>3637</v>
      </c>
      <c r="B2507" s="13" t="s">
        <v>707</v>
      </c>
      <c r="C2507" s="12" t="s">
        <v>6799</v>
      </c>
      <c r="D2507" s="11">
        <v>279.29000000000002</v>
      </c>
      <c r="E2507" s="11">
        <v>21.69</v>
      </c>
      <c r="F2507" s="11">
        <v>300.98</v>
      </c>
      <c r="G2507" s="9">
        <v>9</v>
      </c>
      <c r="H2507" s="9"/>
    </row>
    <row r="2508" spans="1:8" x14ac:dyDescent="0.3">
      <c r="A2508" s="1" t="s">
        <v>3638</v>
      </c>
      <c r="B2508" s="13" t="s">
        <v>705</v>
      </c>
      <c r="C2508" s="12" t="s">
        <v>6799</v>
      </c>
      <c r="D2508" s="11">
        <v>309.16000000000003</v>
      </c>
      <c r="E2508" s="11">
        <v>21.69</v>
      </c>
      <c r="F2508" s="11">
        <v>330.85</v>
      </c>
      <c r="G2508" s="9">
        <v>9</v>
      </c>
      <c r="H2508" s="9"/>
    </row>
    <row r="2509" spans="1:8" x14ac:dyDescent="0.3">
      <c r="A2509" s="1" t="s">
        <v>3639</v>
      </c>
      <c r="B2509" s="13" t="s">
        <v>703</v>
      </c>
      <c r="C2509" s="12" t="s">
        <v>6799</v>
      </c>
      <c r="D2509" s="11">
        <v>292.55</v>
      </c>
      <c r="E2509" s="11">
        <v>21.69</v>
      </c>
      <c r="F2509" s="11">
        <v>314.24</v>
      </c>
      <c r="G2509" s="9">
        <v>9</v>
      </c>
      <c r="H2509" s="9"/>
    </row>
    <row r="2510" spans="1:8" x14ac:dyDescent="0.3">
      <c r="A2510" s="1" t="s">
        <v>3640</v>
      </c>
      <c r="B2510" s="13" t="s">
        <v>702</v>
      </c>
      <c r="C2510" s="12" t="s">
        <v>6799</v>
      </c>
      <c r="D2510" s="11">
        <v>396.16</v>
      </c>
      <c r="E2510" s="11">
        <v>21.69</v>
      </c>
      <c r="F2510" s="11">
        <v>417.85</v>
      </c>
      <c r="G2510" s="9">
        <v>9</v>
      </c>
      <c r="H2510" s="9"/>
    </row>
    <row r="2511" spans="1:8" x14ac:dyDescent="0.3">
      <c r="A2511" s="1" t="s">
        <v>3641</v>
      </c>
      <c r="B2511" s="13" t="s">
        <v>701</v>
      </c>
      <c r="C2511" s="12" t="s">
        <v>6799</v>
      </c>
      <c r="D2511" s="11">
        <v>546.08000000000004</v>
      </c>
      <c r="E2511" s="11">
        <v>21.69</v>
      </c>
      <c r="F2511" s="11">
        <v>567.77</v>
      </c>
      <c r="G2511" s="9">
        <v>9</v>
      </c>
      <c r="H2511" s="9"/>
    </row>
    <row r="2512" spans="1:8" x14ac:dyDescent="0.3">
      <c r="A2512" s="1" t="s">
        <v>5316</v>
      </c>
      <c r="B2512" s="13" t="s">
        <v>6203</v>
      </c>
      <c r="C2512" s="12" t="s">
        <v>6799</v>
      </c>
      <c r="D2512" s="11">
        <v>748.73</v>
      </c>
      <c r="E2512" s="11">
        <v>21.69</v>
      </c>
      <c r="F2512" s="11">
        <v>770.42</v>
      </c>
      <c r="G2512" s="9">
        <v>9</v>
      </c>
      <c r="H2512" s="9"/>
    </row>
    <row r="2513" spans="1:8" x14ac:dyDescent="0.3">
      <c r="A2513" s="1" t="s">
        <v>3642</v>
      </c>
      <c r="B2513" s="13" t="s">
        <v>700</v>
      </c>
      <c r="C2513" s="12" t="s">
        <v>6799</v>
      </c>
      <c r="D2513" s="11">
        <v>1056.04</v>
      </c>
      <c r="E2513" s="11">
        <v>21.69</v>
      </c>
      <c r="F2513" s="11">
        <v>1077.73</v>
      </c>
      <c r="G2513" s="9">
        <v>9</v>
      </c>
      <c r="H2513" s="9"/>
    </row>
    <row r="2514" spans="1:8" x14ac:dyDescent="0.3">
      <c r="A2514" s="1" t="s">
        <v>5750</v>
      </c>
      <c r="B2514" s="13" t="s">
        <v>5751</v>
      </c>
      <c r="C2514" s="12" t="s">
        <v>6799</v>
      </c>
      <c r="D2514" s="11">
        <v>1361.98</v>
      </c>
      <c r="E2514" s="11">
        <v>21.69</v>
      </c>
      <c r="F2514" s="11">
        <v>1383.67</v>
      </c>
      <c r="G2514" s="9">
        <v>9</v>
      </c>
      <c r="H2514" s="9"/>
    </row>
    <row r="2515" spans="1:8" x14ac:dyDescent="0.3">
      <c r="A2515" s="1" t="s">
        <v>5317</v>
      </c>
      <c r="B2515" s="13" t="s">
        <v>704</v>
      </c>
      <c r="C2515" s="12" t="s">
        <v>6799</v>
      </c>
      <c r="D2515" s="11">
        <v>3261.84</v>
      </c>
      <c r="E2515" s="11">
        <v>21.69</v>
      </c>
      <c r="F2515" s="11">
        <v>3283.53</v>
      </c>
      <c r="G2515" s="9">
        <v>9</v>
      </c>
      <c r="H2515" s="9"/>
    </row>
    <row r="2516" spans="1:8" x14ac:dyDescent="0.3">
      <c r="A2516" s="1" t="s">
        <v>3643</v>
      </c>
      <c r="B2516" s="13" t="s">
        <v>5318</v>
      </c>
      <c r="C2516" s="12" t="s">
        <v>6799</v>
      </c>
      <c r="D2516" s="11">
        <v>3276.86</v>
      </c>
      <c r="E2516" s="11">
        <v>21.69</v>
      </c>
      <c r="F2516" s="11">
        <v>3298.55</v>
      </c>
      <c r="G2516" s="9">
        <v>9</v>
      </c>
      <c r="H2516" s="9"/>
    </row>
    <row r="2517" spans="1:8" x14ac:dyDescent="0.3">
      <c r="A2517" s="1" t="s">
        <v>3644</v>
      </c>
      <c r="B2517" s="13" t="s">
        <v>5319</v>
      </c>
      <c r="C2517" s="12" t="s">
        <v>6799</v>
      </c>
      <c r="D2517" s="11">
        <v>6559.5</v>
      </c>
      <c r="E2517" s="11">
        <v>21.69</v>
      </c>
      <c r="F2517" s="11">
        <v>6581.19</v>
      </c>
      <c r="G2517" s="9">
        <v>9</v>
      </c>
      <c r="H2517" s="9"/>
    </row>
    <row r="2518" spans="1:8" x14ac:dyDescent="0.3">
      <c r="A2518" s="1" t="s">
        <v>3645</v>
      </c>
      <c r="B2518" s="13" t="s">
        <v>5320</v>
      </c>
      <c r="C2518" s="12" t="s">
        <v>6799</v>
      </c>
      <c r="D2518" s="11">
        <v>82.75</v>
      </c>
      <c r="E2518" s="11">
        <v>21.69</v>
      </c>
      <c r="F2518" s="11">
        <v>104.44</v>
      </c>
      <c r="G2518" s="9">
        <v>9</v>
      </c>
      <c r="H2518" s="9"/>
    </row>
    <row r="2519" spans="1:8" x14ac:dyDescent="0.3">
      <c r="A2519" s="1" t="s">
        <v>3646</v>
      </c>
      <c r="B2519" s="13" t="s">
        <v>5321</v>
      </c>
      <c r="C2519" s="12" t="s">
        <v>6799</v>
      </c>
      <c r="D2519" s="11">
        <v>113.39</v>
      </c>
      <c r="E2519" s="11">
        <v>21.69</v>
      </c>
      <c r="F2519" s="11">
        <v>135.08000000000001</v>
      </c>
      <c r="G2519" s="9">
        <v>9</v>
      </c>
      <c r="H2519" s="9"/>
    </row>
    <row r="2520" spans="1:8" x14ac:dyDescent="0.3">
      <c r="A2520" s="1" t="s">
        <v>3647</v>
      </c>
      <c r="B2520" s="13" t="s">
        <v>699</v>
      </c>
      <c r="C2520" s="12" t="s">
        <v>6799</v>
      </c>
      <c r="D2520" s="11">
        <v>137.80000000000001</v>
      </c>
      <c r="E2520" s="11">
        <v>21.69</v>
      </c>
      <c r="F2520" s="11">
        <v>159.49</v>
      </c>
      <c r="G2520" s="9">
        <v>9</v>
      </c>
      <c r="H2520" s="9"/>
    </row>
    <row r="2521" spans="1:8" x14ac:dyDescent="0.3">
      <c r="A2521" s="1" t="s">
        <v>5322</v>
      </c>
      <c r="B2521" s="13" t="s">
        <v>6971</v>
      </c>
      <c r="C2521" s="12"/>
      <c r="D2521" s="11"/>
      <c r="E2521" s="11"/>
      <c r="F2521" s="11"/>
      <c r="G2521" s="9">
        <v>5</v>
      </c>
      <c r="H2521" s="9"/>
    </row>
    <row r="2522" spans="1:8" x14ac:dyDescent="0.3">
      <c r="A2522" s="1" t="s">
        <v>3648</v>
      </c>
      <c r="B2522" s="13" t="s">
        <v>6204</v>
      </c>
      <c r="C2522" s="12" t="s">
        <v>6799</v>
      </c>
      <c r="D2522" s="11">
        <v>66.81</v>
      </c>
      <c r="E2522" s="11">
        <v>19.52</v>
      </c>
      <c r="F2522" s="11">
        <v>86.33</v>
      </c>
      <c r="G2522" s="9">
        <v>9</v>
      </c>
      <c r="H2522" s="9"/>
    </row>
    <row r="2523" spans="1:8" ht="28.8" x14ac:dyDescent="0.3">
      <c r="A2523" s="1" t="s">
        <v>3649</v>
      </c>
      <c r="B2523" s="13" t="s">
        <v>6575</v>
      </c>
      <c r="C2523" s="12" t="s">
        <v>6799</v>
      </c>
      <c r="D2523" s="11">
        <v>264.14</v>
      </c>
      <c r="E2523" s="11">
        <v>21.69</v>
      </c>
      <c r="F2523" s="11">
        <v>285.83</v>
      </c>
      <c r="G2523" s="9">
        <v>9</v>
      </c>
      <c r="H2523" s="9"/>
    </row>
    <row r="2524" spans="1:8" ht="28.8" x14ac:dyDescent="0.3">
      <c r="A2524" s="1" t="s">
        <v>3650</v>
      </c>
      <c r="B2524" s="13" t="s">
        <v>7670</v>
      </c>
      <c r="C2524" s="12" t="s">
        <v>6799</v>
      </c>
      <c r="D2524" s="11">
        <v>404.91</v>
      </c>
      <c r="E2524" s="11">
        <v>21.69</v>
      </c>
      <c r="F2524" s="11">
        <v>426.6</v>
      </c>
      <c r="G2524" s="9">
        <v>9</v>
      </c>
      <c r="H2524" s="9"/>
    </row>
    <row r="2525" spans="1:8" ht="28.8" x14ac:dyDescent="0.3">
      <c r="A2525" s="1" t="s">
        <v>3651</v>
      </c>
      <c r="B2525" s="13" t="s">
        <v>7671</v>
      </c>
      <c r="C2525" s="12" t="s">
        <v>6799</v>
      </c>
      <c r="D2525" s="11">
        <v>310.77</v>
      </c>
      <c r="E2525" s="11">
        <v>21.69</v>
      </c>
      <c r="F2525" s="11">
        <v>332.46</v>
      </c>
      <c r="G2525" s="9">
        <v>9</v>
      </c>
      <c r="H2525" s="9"/>
    </row>
    <row r="2526" spans="1:8" x14ac:dyDescent="0.3">
      <c r="A2526" s="1" t="s">
        <v>3652</v>
      </c>
      <c r="B2526" s="13" t="s">
        <v>6205</v>
      </c>
      <c r="C2526" s="12" t="s">
        <v>6799</v>
      </c>
      <c r="D2526" s="11">
        <v>103.63</v>
      </c>
      <c r="E2526" s="11">
        <v>43.37</v>
      </c>
      <c r="F2526" s="11">
        <v>147</v>
      </c>
      <c r="G2526" s="9">
        <v>9</v>
      </c>
      <c r="H2526" s="9"/>
    </row>
    <row r="2527" spans="1:8" ht="28.8" x14ac:dyDescent="0.3">
      <c r="A2527" s="1" t="s">
        <v>3653</v>
      </c>
      <c r="B2527" s="13" t="s">
        <v>698</v>
      </c>
      <c r="C2527" s="12" t="s">
        <v>6799</v>
      </c>
      <c r="D2527" s="11">
        <v>3373.16</v>
      </c>
      <c r="E2527" s="11">
        <v>43.37</v>
      </c>
      <c r="F2527" s="11">
        <v>3416.53</v>
      </c>
      <c r="G2527" s="9">
        <v>9</v>
      </c>
      <c r="H2527" s="9"/>
    </row>
    <row r="2528" spans="1:8" ht="28.8" x14ac:dyDescent="0.3">
      <c r="A2528" s="1" t="s">
        <v>3654</v>
      </c>
      <c r="B2528" s="13" t="s">
        <v>8116</v>
      </c>
      <c r="C2528" s="12" t="s">
        <v>6799</v>
      </c>
      <c r="D2528" s="11">
        <v>86.56</v>
      </c>
      <c r="E2528" s="11">
        <v>43.37</v>
      </c>
      <c r="F2528" s="11">
        <v>129.93</v>
      </c>
      <c r="G2528" s="9">
        <v>9</v>
      </c>
      <c r="H2528" s="9"/>
    </row>
    <row r="2529" spans="1:8" ht="28.8" x14ac:dyDescent="0.3">
      <c r="A2529" s="1" t="s">
        <v>3655</v>
      </c>
      <c r="B2529" s="13" t="s">
        <v>6206</v>
      </c>
      <c r="C2529" s="12" t="s">
        <v>6799</v>
      </c>
      <c r="D2529" s="11">
        <v>2696.5</v>
      </c>
      <c r="E2529" s="11">
        <v>21.69</v>
      </c>
      <c r="F2529" s="11">
        <v>2718.19</v>
      </c>
      <c r="G2529" s="9">
        <v>9</v>
      </c>
      <c r="H2529" s="9"/>
    </row>
    <row r="2530" spans="1:8" x14ac:dyDescent="0.3">
      <c r="A2530" s="1" t="s">
        <v>3656</v>
      </c>
      <c r="B2530" s="13" t="s">
        <v>6207</v>
      </c>
      <c r="C2530" s="12" t="s">
        <v>6799</v>
      </c>
      <c r="D2530" s="11">
        <v>101.29</v>
      </c>
      <c r="E2530" s="11">
        <v>43.37</v>
      </c>
      <c r="F2530" s="11">
        <v>144.66</v>
      </c>
      <c r="G2530" s="9">
        <v>9</v>
      </c>
      <c r="H2530" s="9"/>
    </row>
    <row r="2531" spans="1:8" x14ac:dyDescent="0.3">
      <c r="A2531" s="1" t="s">
        <v>5323</v>
      </c>
      <c r="B2531" s="13" t="s">
        <v>5324</v>
      </c>
      <c r="C2531" s="12" t="s">
        <v>6799</v>
      </c>
      <c r="D2531" s="11">
        <v>295.92</v>
      </c>
      <c r="E2531" s="11">
        <v>26.02</v>
      </c>
      <c r="F2531" s="11">
        <v>321.94</v>
      </c>
      <c r="G2531" s="9">
        <v>9</v>
      </c>
      <c r="H2531" s="9"/>
    </row>
    <row r="2532" spans="1:8" x14ac:dyDescent="0.3">
      <c r="A2532" s="1" t="s">
        <v>5325</v>
      </c>
      <c r="B2532" s="13" t="s">
        <v>6208</v>
      </c>
      <c r="C2532" s="12"/>
      <c r="D2532" s="11"/>
      <c r="E2532" s="11"/>
      <c r="F2532" s="11"/>
      <c r="G2532" s="9">
        <v>5</v>
      </c>
      <c r="H2532" s="9"/>
    </row>
    <row r="2533" spans="1:8" x14ac:dyDescent="0.3">
      <c r="A2533" s="1" t="s">
        <v>3657</v>
      </c>
      <c r="B2533" s="13" t="s">
        <v>5326</v>
      </c>
      <c r="C2533" s="12" t="s">
        <v>6799</v>
      </c>
      <c r="D2533" s="11">
        <v>592.36</v>
      </c>
      <c r="E2533" s="11">
        <v>17.350000000000001</v>
      </c>
      <c r="F2533" s="11">
        <v>609.71</v>
      </c>
      <c r="G2533" s="9">
        <v>9</v>
      </c>
      <c r="H2533" s="9"/>
    </row>
    <row r="2534" spans="1:8" x14ac:dyDescent="0.3">
      <c r="A2534" s="1" t="s">
        <v>3658</v>
      </c>
      <c r="B2534" s="13" t="s">
        <v>5327</v>
      </c>
      <c r="C2534" s="12" t="s">
        <v>6799</v>
      </c>
      <c r="D2534" s="11">
        <v>295.55</v>
      </c>
      <c r="E2534" s="11">
        <v>17.350000000000001</v>
      </c>
      <c r="F2534" s="11">
        <v>312.89999999999998</v>
      </c>
      <c r="G2534" s="9">
        <v>9</v>
      </c>
      <c r="H2534" s="9"/>
    </row>
    <row r="2535" spans="1:8" x14ac:dyDescent="0.3">
      <c r="A2535" s="1" t="s">
        <v>3659</v>
      </c>
      <c r="B2535" s="13" t="s">
        <v>6576</v>
      </c>
      <c r="C2535" s="12" t="s">
        <v>6799</v>
      </c>
      <c r="D2535" s="11">
        <v>156.78</v>
      </c>
      <c r="E2535" s="11">
        <v>17.350000000000001</v>
      </c>
      <c r="F2535" s="11">
        <v>174.13</v>
      </c>
      <c r="G2535" s="9">
        <v>9</v>
      </c>
      <c r="H2535" s="9"/>
    </row>
    <row r="2536" spans="1:8" x14ac:dyDescent="0.3">
      <c r="A2536" s="1" t="s">
        <v>3660</v>
      </c>
      <c r="B2536" s="13" t="s">
        <v>5328</v>
      </c>
      <c r="C2536" s="12" t="s">
        <v>6799</v>
      </c>
      <c r="D2536" s="11">
        <v>425.95</v>
      </c>
      <c r="E2536" s="11">
        <v>17.350000000000001</v>
      </c>
      <c r="F2536" s="11">
        <v>443.3</v>
      </c>
      <c r="G2536" s="9">
        <v>9</v>
      </c>
      <c r="H2536" s="9"/>
    </row>
    <row r="2537" spans="1:8" x14ac:dyDescent="0.3">
      <c r="A2537" s="1" t="s">
        <v>5329</v>
      </c>
      <c r="B2537" s="13" t="s">
        <v>6972</v>
      </c>
      <c r="C2537" s="12"/>
      <c r="D2537" s="11"/>
      <c r="E2537" s="11"/>
      <c r="F2537" s="11"/>
      <c r="G2537" s="9">
        <v>5</v>
      </c>
      <c r="H2537" s="9"/>
    </row>
    <row r="2538" spans="1:8" x14ac:dyDescent="0.3">
      <c r="A2538" s="1" t="s">
        <v>3661</v>
      </c>
      <c r="B2538" s="13" t="s">
        <v>697</v>
      </c>
      <c r="C2538" s="12" t="s">
        <v>6799</v>
      </c>
      <c r="D2538" s="11">
        <v>143.33000000000001</v>
      </c>
      <c r="E2538" s="11">
        <v>17.350000000000001</v>
      </c>
      <c r="F2538" s="11">
        <v>160.68</v>
      </c>
      <c r="G2538" s="9">
        <v>9</v>
      </c>
      <c r="H2538" s="9"/>
    </row>
    <row r="2539" spans="1:8" ht="28.8" x14ac:dyDescent="0.3">
      <c r="A2539" s="1" t="s">
        <v>3662</v>
      </c>
      <c r="B2539" s="13" t="s">
        <v>7672</v>
      </c>
      <c r="C2539" s="12" t="s">
        <v>6799</v>
      </c>
      <c r="D2539" s="11">
        <v>409.65</v>
      </c>
      <c r="E2539" s="11">
        <v>10.84</v>
      </c>
      <c r="F2539" s="11">
        <v>420.49</v>
      </c>
      <c r="G2539" s="9">
        <v>9</v>
      </c>
      <c r="H2539" s="9"/>
    </row>
    <row r="2540" spans="1:8" x14ac:dyDescent="0.3">
      <c r="A2540" s="1" t="s">
        <v>5330</v>
      </c>
      <c r="B2540" s="13" t="s">
        <v>6973</v>
      </c>
      <c r="C2540" s="12"/>
      <c r="D2540" s="11"/>
      <c r="E2540" s="11"/>
      <c r="F2540" s="11"/>
      <c r="G2540" s="9">
        <v>5</v>
      </c>
      <c r="H2540" s="9"/>
    </row>
    <row r="2541" spans="1:8" x14ac:dyDescent="0.3">
      <c r="A2541" s="1" t="s">
        <v>3663</v>
      </c>
      <c r="B2541" s="13" t="s">
        <v>696</v>
      </c>
      <c r="C2541" s="12" t="s">
        <v>6799</v>
      </c>
      <c r="D2541" s="11">
        <v>116.18</v>
      </c>
      <c r="E2541" s="11">
        <v>17.350000000000001</v>
      </c>
      <c r="F2541" s="11">
        <v>133.53</v>
      </c>
      <c r="G2541" s="9">
        <v>9</v>
      </c>
      <c r="H2541" s="9"/>
    </row>
    <row r="2542" spans="1:8" ht="28.8" x14ac:dyDescent="0.3">
      <c r="A2542" s="1" t="s">
        <v>3664</v>
      </c>
      <c r="B2542" s="13" t="s">
        <v>7673</v>
      </c>
      <c r="C2542" s="12" t="s">
        <v>6799</v>
      </c>
      <c r="D2542" s="11">
        <v>118.33</v>
      </c>
      <c r="E2542" s="11">
        <v>21.69</v>
      </c>
      <c r="F2542" s="11">
        <v>140.02000000000001</v>
      </c>
      <c r="G2542" s="9">
        <v>9</v>
      </c>
      <c r="H2542" s="9"/>
    </row>
    <row r="2543" spans="1:8" x14ac:dyDescent="0.3">
      <c r="A2543" s="1" t="s">
        <v>5331</v>
      </c>
      <c r="B2543" s="13" t="s">
        <v>6974</v>
      </c>
      <c r="C2543" s="12"/>
      <c r="D2543" s="11"/>
      <c r="E2543" s="11"/>
      <c r="F2543" s="11"/>
      <c r="G2543" s="9">
        <v>5</v>
      </c>
      <c r="H2543" s="9"/>
    </row>
    <row r="2544" spans="1:8" x14ac:dyDescent="0.3">
      <c r="A2544" s="1" t="s">
        <v>3665</v>
      </c>
      <c r="B2544" s="13" t="s">
        <v>695</v>
      </c>
      <c r="C2544" s="12" t="s">
        <v>6799</v>
      </c>
      <c r="D2544" s="11">
        <v>63.55</v>
      </c>
      <c r="E2544" s="11">
        <v>34.69</v>
      </c>
      <c r="F2544" s="11">
        <v>98.24</v>
      </c>
      <c r="G2544" s="9">
        <v>9</v>
      </c>
      <c r="H2544" s="9"/>
    </row>
    <row r="2545" spans="1:8" x14ac:dyDescent="0.3">
      <c r="A2545" s="1" t="s">
        <v>3666</v>
      </c>
      <c r="B2545" s="13" t="s">
        <v>694</v>
      </c>
      <c r="C2545" s="12" t="s">
        <v>6799</v>
      </c>
      <c r="D2545" s="11">
        <v>47.42</v>
      </c>
      <c r="E2545" s="11">
        <v>34.69</v>
      </c>
      <c r="F2545" s="11">
        <v>82.11</v>
      </c>
      <c r="G2545" s="9">
        <v>9</v>
      </c>
      <c r="H2545" s="9"/>
    </row>
    <row r="2546" spans="1:8" x14ac:dyDescent="0.3">
      <c r="A2546" s="1" t="s">
        <v>3667</v>
      </c>
      <c r="B2546" s="13" t="s">
        <v>693</v>
      </c>
      <c r="C2546" s="12" t="s">
        <v>6799</v>
      </c>
      <c r="D2546" s="11">
        <v>36.19</v>
      </c>
      <c r="E2546" s="11">
        <v>13.01</v>
      </c>
      <c r="F2546" s="11">
        <v>49.2</v>
      </c>
      <c r="G2546" s="9">
        <v>9</v>
      </c>
      <c r="H2546" s="9"/>
    </row>
    <row r="2547" spans="1:8" x14ac:dyDescent="0.3">
      <c r="A2547" s="1" t="s">
        <v>3668</v>
      </c>
      <c r="B2547" s="13" t="s">
        <v>692</v>
      </c>
      <c r="C2547" s="12" t="s">
        <v>6799</v>
      </c>
      <c r="D2547" s="11">
        <v>132.35</v>
      </c>
      <c r="E2547" s="11">
        <v>13.01</v>
      </c>
      <c r="F2547" s="11">
        <v>145.36000000000001</v>
      </c>
      <c r="G2547" s="9">
        <v>9</v>
      </c>
      <c r="H2547" s="9"/>
    </row>
    <row r="2548" spans="1:8" x14ac:dyDescent="0.3">
      <c r="A2548" s="1" t="s">
        <v>3669</v>
      </c>
      <c r="B2548" s="13" t="s">
        <v>691</v>
      </c>
      <c r="C2548" s="12" t="s">
        <v>6799</v>
      </c>
      <c r="D2548" s="11">
        <v>417.91</v>
      </c>
      <c r="E2548" s="11">
        <v>13.01</v>
      </c>
      <c r="F2548" s="11">
        <v>430.92</v>
      </c>
      <c r="G2548" s="9">
        <v>9</v>
      </c>
      <c r="H2548" s="9"/>
    </row>
    <row r="2549" spans="1:8" x14ac:dyDescent="0.3">
      <c r="A2549" s="1" t="s">
        <v>3670</v>
      </c>
      <c r="B2549" s="13" t="s">
        <v>690</v>
      </c>
      <c r="C2549" s="12" t="s">
        <v>6799</v>
      </c>
      <c r="D2549" s="11">
        <v>4.08</v>
      </c>
      <c r="E2549" s="11">
        <v>1.41</v>
      </c>
      <c r="F2549" s="11">
        <v>5.49</v>
      </c>
      <c r="G2549" s="9">
        <v>9</v>
      </c>
      <c r="H2549" s="9"/>
    </row>
    <row r="2550" spans="1:8" x14ac:dyDescent="0.3">
      <c r="A2550" s="1" t="s">
        <v>3671</v>
      </c>
      <c r="B2550" s="13" t="s">
        <v>689</v>
      </c>
      <c r="C2550" s="12" t="s">
        <v>6799</v>
      </c>
      <c r="D2550" s="11">
        <v>8.56</v>
      </c>
      <c r="E2550" s="11">
        <v>1.41</v>
      </c>
      <c r="F2550" s="11">
        <v>9.9700000000000006</v>
      </c>
      <c r="G2550" s="9">
        <v>9</v>
      </c>
      <c r="H2550" s="9"/>
    </row>
    <row r="2551" spans="1:8" x14ac:dyDescent="0.3">
      <c r="A2551" s="1" t="s">
        <v>3672</v>
      </c>
      <c r="B2551" s="13" t="s">
        <v>5332</v>
      </c>
      <c r="C2551" s="12" t="s">
        <v>6799</v>
      </c>
      <c r="D2551" s="11">
        <v>44.91</v>
      </c>
      <c r="E2551" s="11">
        <v>17.350000000000001</v>
      </c>
      <c r="F2551" s="11">
        <v>62.26</v>
      </c>
      <c r="G2551" s="9">
        <v>9</v>
      </c>
      <c r="H2551" s="9"/>
    </row>
    <row r="2552" spans="1:8" x14ac:dyDescent="0.3">
      <c r="A2552" s="1" t="s">
        <v>3673</v>
      </c>
      <c r="B2552" s="13" t="s">
        <v>688</v>
      </c>
      <c r="C2552" s="12" t="s">
        <v>6799</v>
      </c>
      <c r="D2552" s="11">
        <v>6.79</v>
      </c>
      <c r="E2552" s="11">
        <v>8.68</v>
      </c>
      <c r="F2552" s="11">
        <v>15.47</v>
      </c>
      <c r="G2552" s="9">
        <v>9</v>
      </c>
      <c r="H2552" s="9"/>
    </row>
    <row r="2553" spans="1:8" x14ac:dyDescent="0.3">
      <c r="A2553" s="1" t="s">
        <v>3674</v>
      </c>
      <c r="B2553" s="13" t="s">
        <v>687</v>
      </c>
      <c r="C2553" s="12" t="s">
        <v>6799</v>
      </c>
      <c r="D2553" s="11">
        <v>9.9700000000000006</v>
      </c>
      <c r="E2553" s="11">
        <v>8.68</v>
      </c>
      <c r="F2553" s="11">
        <v>18.649999999999999</v>
      </c>
      <c r="G2553" s="9">
        <v>9</v>
      </c>
      <c r="H2553" s="9"/>
    </row>
    <row r="2554" spans="1:8" x14ac:dyDescent="0.3">
      <c r="A2554" s="1" t="s">
        <v>3675</v>
      </c>
      <c r="B2554" s="13" t="s">
        <v>6577</v>
      </c>
      <c r="C2554" s="12" t="s">
        <v>6799</v>
      </c>
      <c r="D2554" s="11">
        <v>406.53</v>
      </c>
      <c r="E2554" s="11">
        <v>43.37</v>
      </c>
      <c r="F2554" s="11">
        <v>449.9</v>
      </c>
      <c r="G2554" s="9">
        <v>9</v>
      </c>
      <c r="H2554" s="9"/>
    </row>
    <row r="2555" spans="1:8" ht="28.8" x14ac:dyDescent="0.3">
      <c r="A2555" s="1" t="s">
        <v>8117</v>
      </c>
      <c r="B2555" s="13" t="s">
        <v>8118</v>
      </c>
      <c r="C2555" s="12" t="s">
        <v>6799</v>
      </c>
      <c r="D2555" s="11">
        <v>72.14</v>
      </c>
      <c r="E2555" s="11">
        <v>13.01</v>
      </c>
      <c r="F2555" s="11">
        <v>85.15</v>
      </c>
      <c r="G2555" s="9">
        <v>9</v>
      </c>
      <c r="H2555" s="9"/>
    </row>
    <row r="2556" spans="1:8" x14ac:dyDescent="0.3">
      <c r="A2556" s="1" t="s">
        <v>3676</v>
      </c>
      <c r="B2556" s="13" t="s">
        <v>686</v>
      </c>
      <c r="C2556" s="12" t="s">
        <v>6799</v>
      </c>
      <c r="D2556" s="11">
        <v>43.72</v>
      </c>
      <c r="E2556" s="11">
        <v>19.7</v>
      </c>
      <c r="F2556" s="11">
        <v>63.42</v>
      </c>
      <c r="G2556" s="9">
        <v>9</v>
      </c>
      <c r="H2556" s="9"/>
    </row>
    <row r="2557" spans="1:8" x14ac:dyDescent="0.3">
      <c r="A2557" s="1" t="s">
        <v>3677</v>
      </c>
      <c r="B2557" s="13" t="s">
        <v>685</v>
      </c>
      <c r="C2557" s="12" t="s">
        <v>6799</v>
      </c>
      <c r="D2557" s="11">
        <v>39.19</v>
      </c>
      <c r="E2557" s="11">
        <v>19.7</v>
      </c>
      <c r="F2557" s="11">
        <v>58.89</v>
      </c>
      <c r="G2557" s="9">
        <v>9</v>
      </c>
      <c r="H2557" s="9"/>
    </row>
    <row r="2558" spans="1:8" x14ac:dyDescent="0.3">
      <c r="A2558" s="1" t="s">
        <v>5333</v>
      </c>
      <c r="B2558" s="13" t="s">
        <v>6975</v>
      </c>
      <c r="C2558" s="12"/>
      <c r="D2558" s="11"/>
      <c r="E2558" s="11"/>
      <c r="F2558" s="11"/>
      <c r="G2558" s="9">
        <v>2</v>
      </c>
      <c r="H2558" s="9"/>
    </row>
    <row r="2559" spans="1:8" x14ac:dyDescent="0.3">
      <c r="A2559" s="1" t="s">
        <v>5334</v>
      </c>
      <c r="B2559" s="13" t="s">
        <v>6976</v>
      </c>
      <c r="C2559" s="12"/>
      <c r="D2559" s="11"/>
      <c r="E2559" s="11"/>
      <c r="F2559" s="11"/>
      <c r="G2559" s="9">
        <v>5</v>
      </c>
      <c r="H2559" s="9"/>
    </row>
    <row r="2560" spans="1:8" ht="28.8" x14ac:dyDescent="0.3">
      <c r="A2560" s="1" t="s">
        <v>6209</v>
      </c>
      <c r="B2560" s="13" t="s">
        <v>7960</v>
      </c>
      <c r="C2560" s="12" t="s">
        <v>6799</v>
      </c>
      <c r="D2560" s="11">
        <v>19.89</v>
      </c>
      <c r="E2560" s="11">
        <v>3.53</v>
      </c>
      <c r="F2560" s="11">
        <v>23.42</v>
      </c>
      <c r="G2560" s="9">
        <v>9</v>
      </c>
      <c r="H2560" s="9"/>
    </row>
    <row r="2561" spans="1:8" ht="28.8" x14ac:dyDescent="0.3">
      <c r="A2561" s="1" t="s">
        <v>6210</v>
      </c>
      <c r="B2561" s="13" t="s">
        <v>7961</v>
      </c>
      <c r="C2561" s="12" t="s">
        <v>6799</v>
      </c>
      <c r="D2561" s="11">
        <v>26.05</v>
      </c>
      <c r="E2561" s="11">
        <v>3.53</v>
      </c>
      <c r="F2561" s="11">
        <v>29.58</v>
      </c>
      <c r="G2561" s="9">
        <v>9</v>
      </c>
      <c r="H2561" s="9"/>
    </row>
    <row r="2562" spans="1:8" ht="28.8" x14ac:dyDescent="0.3">
      <c r="A2562" s="1" t="s">
        <v>6318</v>
      </c>
      <c r="B2562" s="13" t="s">
        <v>7962</v>
      </c>
      <c r="C2562" s="12" t="s">
        <v>6799</v>
      </c>
      <c r="D2562" s="11">
        <v>73.150000000000006</v>
      </c>
      <c r="E2562" s="11">
        <v>3.53</v>
      </c>
      <c r="F2562" s="11">
        <v>76.680000000000007</v>
      </c>
      <c r="G2562" s="9">
        <v>9</v>
      </c>
      <c r="H2562" s="9"/>
    </row>
    <row r="2563" spans="1:8" x14ac:dyDescent="0.3">
      <c r="A2563" s="1" t="s">
        <v>5795</v>
      </c>
      <c r="B2563" s="13" t="s">
        <v>8119</v>
      </c>
      <c r="C2563" s="12" t="s">
        <v>6799</v>
      </c>
      <c r="D2563" s="11">
        <v>29.02</v>
      </c>
      <c r="E2563" s="11">
        <v>3.53</v>
      </c>
      <c r="F2563" s="11">
        <v>32.549999999999997</v>
      </c>
      <c r="G2563" s="9">
        <v>9</v>
      </c>
      <c r="H2563" s="9"/>
    </row>
    <row r="2564" spans="1:8" x14ac:dyDescent="0.3">
      <c r="A2564" s="1" t="s">
        <v>5335</v>
      </c>
      <c r="B2564" s="13" t="s">
        <v>6977</v>
      </c>
      <c r="C2564" s="12"/>
      <c r="D2564" s="11"/>
      <c r="E2564" s="11"/>
      <c r="F2564" s="11"/>
      <c r="G2564" s="9">
        <v>5</v>
      </c>
      <c r="H2564" s="9"/>
    </row>
    <row r="2565" spans="1:8" x14ac:dyDescent="0.3">
      <c r="A2565" s="1" t="s">
        <v>3678</v>
      </c>
      <c r="B2565" s="13" t="s">
        <v>684</v>
      </c>
      <c r="C2565" s="12" t="s">
        <v>6799</v>
      </c>
      <c r="D2565" s="11">
        <v>6.99</v>
      </c>
      <c r="E2565" s="11">
        <v>3.45</v>
      </c>
      <c r="F2565" s="11">
        <v>10.44</v>
      </c>
      <c r="G2565" s="9">
        <v>9</v>
      </c>
      <c r="H2565" s="9"/>
    </row>
    <row r="2566" spans="1:8" ht="28.8" x14ac:dyDescent="0.3">
      <c r="A2566" s="1" t="s">
        <v>3679</v>
      </c>
      <c r="B2566" s="13" t="s">
        <v>7674</v>
      </c>
      <c r="C2566" s="12" t="s">
        <v>6804</v>
      </c>
      <c r="D2566" s="11">
        <v>115.09</v>
      </c>
      <c r="E2566" s="11">
        <v>17.350000000000001</v>
      </c>
      <c r="F2566" s="11">
        <v>132.44</v>
      </c>
      <c r="G2566" s="9">
        <v>9</v>
      </c>
      <c r="H2566" s="9"/>
    </row>
    <row r="2567" spans="1:8" x14ac:dyDescent="0.3">
      <c r="A2567" s="1" t="s">
        <v>5336</v>
      </c>
      <c r="B2567" s="13" t="s">
        <v>6978</v>
      </c>
      <c r="C2567" s="12"/>
      <c r="D2567" s="11"/>
      <c r="E2567" s="11"/>
      <c r="F2567" s="11"/>
      <c r="G2567" s="9">
        <v>5</v>
      </c>
      <c r="H2567" s="9"/>
    </row>
    <row r="2568" spans="1:8" x14ac:dyDescent="0.3">
      <c r="A2568" s="1" t="s">
        <v>3680</v>
      </c>
      <c r="B2568" s="13" t="s">
        <v>683</v>
      </c>
      <c r="C2568" s="12" t="s">
        <v>6799</v>
      </c>
      <c r="D2568" s="11">
        <v>102.29</v>
      </c>
      <c r="E2568" s="11">
        <v>3.53</v>
      </c>
      <c r="F2568" s="11">
        <v>105.82</v>
      </c>
      <c r="G2568" s="9">
        <v>9</v>
      </c>
      <c r="H2568" s="9"/>
    </row>
    <row r="2569" spans="1:8" x14ac:dyDescent="0.3">
      <c r="A2569" s="1" t="s">
        <v>5337</v>
      </c>
      <c r="B2569" s="13" t="s">
        <v>6979</v>
      </c>
      <c r="C2569" s="12"/>
      <c r="D2569" s="11"/>
      <c r="E2569" s="11"/>
      <c r="F2569" s="11"/>
      <c r="G2569" s="9">
        <v>5</v>
      </c>
      <c r="H2569" s="9"/>
    </row>
    <row r="2570" spans="1:8" x14ac:dyDescent="0.3">
      <c r="A2570" s="1" t="s">
        <v>3681</v>
      </c>
      <c r="B2570" s="13" t="s">
        <v>682</v>
      </c>
      <c r="C2570" s="12" t="s">
        <v>6799</v>
      </c>
      <c r="D2570" s="11">
        <v>24.06</v>
      </c>
      <c r="E2570" s="11">
        <v>3.53</v>
      </c>
      <c r="F2570" s="11">
        <v>27.59</v>
      </c>
      <c r="G2570" s="9">
        <v>9</v>
      </c>
      <c r="H2570" s="9"/>
    </row>
    <row r="2571" spans="1:8" x14ac:dyDescent="0.3">
      <c r="A2571" s="1" t="s">
        <v>3682</v>
      </c>
      <c r="B2571" s="13" t="s">
        <v>6578</v>
      </c>
      <c r="C2571" s="12" t="s">
        <v>6799</v>
      </c>
      <c r="D2571" s="11">
        <v>10.51</v>
      </c>
      <c r="E2571" s="11">
        <v>3.53</v>
      </c>
      <c r="F2571" s="11">
        <v>14.04</v>
      </c>
      <c r="G2571" s="9">
        <v>9</v>
      </c>
      <c r="H2571" s="9"/>
    </row>
    <row r="2572" spans="1:8" ht="28.8" x14ac:dyDescent="0.3">
      <c r="A2572" s="1" t="s">
        <v>3683</v>
      </c>
      <c r="B2572" s="13" t="s">
        <v>681</v>
      </c>
      <c r="C2572" s="12" t="s">
        <v>6799</v>
      </c>
      <c r="D2572" s="11">
        <v>14.64</v>
      </c>
      <c r="E2572" s="11">
        <v>3.53</v>
      </c>
      <c r="F2572" s="11">
        <v>18.170000000000002</v>
      </c>
      <c r="G2572" s="9">
        <v>9</v>
      </c>
      <c r="H2572" s="9"/>
    </row>
    <row r="2573" spans="1:8" x14ac:dyDescent="0.3">
      <c r="A2573" s="1" t="s">
        <v>5338</v>
      </c>
      <c r="B2573" s="13" t="s">
        <v>6980</v>
      </c>
      <c r="C2573" s="12"/>
      <c r="D2573" s="11"/>
      <c r="E2573" s="11"/>
      <c r="F2573" s="11"/>
      <c r="G2573" s="9">
        <v>5</v>
      </c>
      <c r="H2573" s="9"/>
    </row>
    <row r="2574" spans="1:8" x14ac:dyDescent="0.3">
      <c r="A2574" s="1" t="s">
        <v>3684</v>
      </c>
      <c r="B2574" s="13" t="s">
        <v>680</v>
      </c>
      <c r="C2574" s="12" t="s">
        <v>6799</v>
      </c>
      <c r="D2574" s="11">
        <v>17.82</v>
      </c>
      <c r="E2574" s="11">
        <v>3.53</v>
      </c>
      <c r="F2574" s="11">
        <v>21.35</v>
      </c>
      <c r="G2574" s="9">
        <v>9</v>
      </c>
      <c r="H2574" s="9"/>
    </row>
    <row r="2575" spans="1:8" x14ac:dyDescent="0.3">
      <c r="A2575" s="1" t="s">
        <v>3685</v>
      </c>
      <c r="B2575" s="13" t="s">
        <v>679</v>
      </c>
      <c r="C2575" s="12" t="s">
        <v>6799</v>
      </c>
      <c r="D2575" s="11">
        <v>15.53</v>
      </c>
      <c r="E2575" s="11">
        <v>3.53</v>
      </c>
      <c r="F2575" s="11">
        <v>19.059999999999999</v>
      </c>
      <c r="G2575" s="9">
        <v>9</v>
      </c>
      <c r="H2575" s="9"/>
    </row>
    <row r="2576" spans="1:8" x14ac:dyDescent="0.3">
      <c r="A2576" s="1" t="s">
        <v>3686</v>
      </c>
      <c r="B2576" s="13" t="s">
        <v>678</v>
      </c>
      <c r="C2576" s="12" t="s">
        <v>6799</v>
      </c>
      <c r="D2576" s="11">
        <v>11.14</v>
      </c>
      <c r="E2576" s="11">
        <v>3.53</v>
      </c>
      <c r="F2576" s="11">
        <v>14.67</v>
      </c>
      <c r="G2576" s="9">
        <v>9</v>
      </c>
      <c r="H2576" s="9"/>
    </row>
    <row r="2577" spans="1:8" x14ac:dyDescent="0.3">
      <c r="A2577" s="1" t="s">
        <v>3687</v>
      </c>
      <c r="B2577" s="13" t="s">
        <v>677</v>
      </c>
      <c r="C2577" s="12" t="s">
        <v>6799</v>
      </c>
      <c r="D2577" s="11">
        <v>15.67</v>
      </c>
      <c r="E2577" s="11">
        <v>3.53</v>
      </c>
      <c r="F2577" s="11">
        <v>19.2</v>
      </c>
      <c r="G2577" s="9">
        <v>9</v>
      </c>
      <c r="H2577" s="9"/>
    </row>
    <row r="2578" spans="1:8" x14ac:dyDescent="0.3">
      <c r="A2578" s="1" t="s">
        <v>3688</v>
      </c>
      <c r="B2578" s="13" t="s">
        <v>676</v>
      </c>
      <c r="C2578" s="12" t="s">
        <v>6799</v>
      </c>
      <c r="D2578" s="11">
        <v>17.22</v>
      </c>
      <c r="E2578" s="11">
        <v>3.53</v>
      </c>
      <c r="F2578" s="11">
        <v>20.75</v>
      </c>
      <c r="G2578" s="9">
        <v>9</v>
      </c>
      <c r="H2578" s="9"/>
    </row>
    <row r="2579" spans="1:8" ht="28.8" x14ac:dyDescent="0.3">
      <c r="A2579" s="1" t="s">
        <v>3689</v>
      </c>
      <c r="B2579" s="13" t="s">
        <v>675</v>
      </c>
      <c r="C2579" s="12" t="s">
        <v>6799</v>
      </c>
      <c r="D2579" s="11">
        <v>23.05</v>
      </c>
      <c r="E2579" s="11">
        <v>3.53</v>
      </c>
      <c r="F2579" s="11">
        <v>26.58</v>
      </c>
      <c r="G2579" s="9">
        <v>9</v>
      </c>
      <c r="H2579" s="9"/>
    </row>
    <row r="2580" spans="1:8" ht="28.8" x14ac:dyDescent="0.3">
      <c r="A2580" s="1" t="s">
        <v>3690</v>
      </c>
      <c r="B2580" s="13" t="s">
        <v>4762</v>
      </c>
      <c r="C2580" s="12" t="s">
        <v>6799</v>
      </c>
      <c r="D2580" s="11">
        <v>13.04</v>
      </c>
      <c r="E2580" s="11">
        <v>3.53</v>
      </c>
      <c r="F2580" s="11">
        <v>16.57</v>
      </c>
      <c r="G2580" s="9">
        <v>9</v>
      </c>
      <c r="H2580" s="9"/>
    </row>
    <row r="2581" spans="1:8" ht="28.8" x14ac:dyDescent="0.3">
      <c r="A2581" s="1" t="s">
        <v>3691</v>
      </c>
      <c r="B2581" s="13" t="s">
        <v>4763</v>
      </c>
      <c r="C2581" s="12" t="s">
        <v>6799</v>
      </c>
      <c r="D2581" s="11">
        <v>13.82</v>
      </c>
      <c r="E2581" s="11">
        <v>3.53</v>
      </c>
      <c r="F2581" s="11">
        <v>17.350000000000001</v>
      </c>
      <c r="G2581" s="9">
        <v>9</v>
      </c>
      <c r="H2581" s="9"/>
    </row>
    <row r="2582" spans="1:8" x14ac:dyDescent="0.3">
      <c r="A2582" s="1" t="s">
        <v>3692</v>
      </c>
      <c r="B2582" s="13" t="s">
        <v>4764</v>
      </c>
      <c r="C2582" s="12" t="s">
        <v>6799</v>
      </c>
      <c r="D2582" s="11">
        <v>21.28</v>
      </c>
      <c r="E2582" s="11">
        <v>3.53</v>
      </c>
      <c r="F2582" s="11">
        <v>24.81</v>
      </c>
      <c r="G2582" s="9">
        <v>9</v>
      </c>
      <c r="H2582" s="9"/>
    </row>
    <row r="2583" spans="1:8" x14ac:dyDescent="0.3">
      <c r="A2583" s="1" t="s">
        <v>3693</v>
      </c>
      <c r="B2583" s="13" t="s">
        <v>4765</v>
      </c>
      <c r="C2583" s="12" t="s">
        <v>6799</v>
      </c>
      <c r="D2583" s="11">
        <v>16.149999999999999</v>
      </c>
      <c r="E2583" s="11">
        <v>3.53</v>
      </c>
      <c r="F2583" s="11">
        <v>19.68</v>
      </c>
      <c r="G2583" s="9">
        <v>9</v>
      </c>
      <c r="H2583" s="9"/>
    </row>
    <row r="2584" spans="1:8" x14ac:dyDescent="0.3">
      <c r="A2584" s="1" t="s">
        <v>3694</v>
      </c>
      <c r="B2584" s="13" t="s">
        <v>4766</v>
      </c>
      <c r="C2584" s="12" t="s">
        <v>6799</v>
      </c>
      <c r="D2584" s="11">
        <v>14.7</v>
      </c>
      <c r="E2584" s="11">
        <v>3.53</v>
      </c>
      <c r="F2584" s="11">
        <v>18.23</v>
      </c>
      <c r="G2584" s="9">
        <v>9</v>
      </c>
      <c r="H2584" s="9"/>
    </row>
    <row r="2585" spans="1:8" x14ac:dyDescent="0.3">
      <c r="A2585" s="1" t="s">
        <v>3695</v>
      </c>
      <c r="B2585" s="13" t="s">
        <v>8357</v>
      </c>
      <c r="C2585" s="12" t="s">
        <v>6799</v>
      </c>
      <c r="D2585" s="11">
        <v>14.28</v>
      </c>
      <c r="E2585" s="11">
        <v>3.53</v>
      </c>
      <c r="F2585" s="11">
        <v>17.809999999999999</v>
      </c>
      <c r="G2585" s="9">
        <v>9</v>
      </c>
      <c r="H2585" s="9"/>
    </row>
    <row r="2586" spans="1:8" x14ac:dyDescent="0.3">
      <c r="A2586" s="1" t="s">
        <v>5339</v>
      </c>
      <c r="B2586" s="13" t="s">
        <v>6981</v>
      </c>
      <c r="C2586" s="12"/>
      <c r="D2586" s="11"/>
      <c r="E2586" s="11"/>
      <c r="F2586" s="11"/>
      <c r="G2586" s="9">
        <v>5</v>
      </c>
      <c r="H2586" s="9"/>
    </row>
    <row r="2587" spans="1:8" ht="28.8" x14ac:dyDescent="0.3">
      <c r="A2587" s="1" t="s">
        <v>3696</v>
      </c>
      <c r="B2587" s="13" t="s">
        <v>6579</v>
      </c>
      <c r="C2587" s="12" t="s">
        <v>6799</v>
      </c>
      <c r="D2587" s="11">
        <v>32.49</v>
      </c>
      <c r="E2587" s="11">
        <v>8.68</v>
      </c>
      <c r="F2587" s="11">
        <v>41.17</v>
      </c>
      <c r="G2587" s="9">
        <v>9</v>
      </c>
      <c r="H2587" s="9"/>
    </row>
    <row r="2588" spans="1:8" ht="28.8" x14ac:dyDescent="0.3">
      <c r="A2588" s="1" t="s">
        <v>3697</v>
      </c>
      <c r="B2588" s="13" t="s">
        <v>7675</v>
      </c>
      <c r="C2588" s="12" t="s">
        <v>6799</v>
      </c>
      <c r="D2588" s="11">
        <v>101.24</v>
      </c>
      <c r="E2588" s="11">
        <v>8.68</v>
      </c>
      <c r="F2588" s="11">
        <v>109.92</v>
      </c>
      <c r="G2588" s="9">
        <v>9</v>
      </c>
      <c r="H2588" s="9"/>
    </row>
    <row r="2589" spans="1:8" ht="28.8" x14ac:dyDescent="0.3">
      <c r="A2589" s="1" t="s">
        <v>3698</v>
      </c>
      <c r="B2589" s="13" t="s">
        <v>7676</v>
      </c>
      <c r="C2589" s="12" t="s">
        <v>6799</v>
      </c>
      <c r="D2589" s="11">
        <v>133.24</v>
      </c>
      <c r="E2589" s="11">
        <v>8.68</v>
      </c>
      <c r="F2589" s="11">
        <v>141.91999999999999</v>
      </c>
      <c r="G2589" s="9">
        <v>9</v>
      </c>
      <c r="H2589" s="9"/>
    </row>
    <row r="2590" spans="1:8" ht="28.8" x14ac:dyDescent="0.3">
      <c r="A2590" s="1" t="s">
        <v>3699</v>
      </c>
      <c r="B2590" s="13" t="s">
        <v>7677</v>
      </c>
      <c r="C2590" s="12" t="s">
        <v>6799</v>
      </c>
      <c r="D2590" s="11">
        <v>169.32</v>
      </c>
      <c r="E2590" s="11">
        <v>8.68</v>
      </c>
      <c r="F2590" s="11">
        <v>178</v>
      </c>
      <c r="G2590" s="9">
        <v>9</v>
      </c>
      <c r="H2590" s="9"/>
    </row>
    <row r="2591" spans="1:8" ht="28.8" x14ac:dyDescent="0.3">
      <c r="A2591" s="1" t="s">
        <v>3700</v>
      </c>
      <c r="B2591" s="13" t="s">
        <v>7678</v>
      </c>
      <c r="C2591" s="12" t="s">
        <v>6799</v>
      </c>
      <c r="D2591" s="11">
        <v>549.86</v>
      </c>
      <c r="E2591" s="11">
        <v>8.68</v>
      </c>
      <c r="F2591" s="11">
        <v>558.54</v>
      </c>
      <c r="G2591" s="9">
        <v>9</v>
      </c>
      <c r="H2591" s="9"/>
    </row>
    <row r="2592" spans="1:8" ht="28.8" x14ac:dyDescent="0.3">
      <c r="A2592" s="1" t="s">
        <v>3701</v>
      </c>
      <c r="B2592" s="13" t="s">
        <v>7679</v>
      </c>
      <c r="C2592" s="12" t="s">
        <v>6799</v>
      </c>
      <c r="D2592" s="11">
        <v>81.319999999999993</v>
      </c>
      <c r="E2592" s="11">
        <v>8.68</v>
      </c>
      <c r="F2592" s="11">
        <v>90</v>
      </c>
      <c r="G2592" s="9">
        <v>9</v>
      </c>
      <c r="H2592" s="9"/>
    </row>
    <row r="2593" spans="1:8" ht="28.8" x14ac:dyDescent="0.3">
      <c r="A2593" s="1" t="s">
        <v>3702</v>
      </c>
      <c r="B2593" s="13" t="s">
        <v>7680</v>
      </c>
      <c r="C2593" s="12" t="s">
        <v>6799</v>
      </c>
      <c r="D2593" s="11">
        <v>128.35</v>
      </c>
      <c r="E2593" s="11">
        <v>8.68</v>
      </c>
      <c r="F2593" s="11">
        <v>137.03</v>
      </c>
      <c r="G2593" s="9">
        <v>9</v>
      </c>
      <c r="H2593" s="9"/>
    </row>
    <row r="2594" spans="1:8" ht="28.8" x14ac:dyDescent="0.3">
      <c r="A2594" s="1" t="s">
        <v>3703</v>
      </c>
      <c r="B2594" s="13" t="s">
        <v>7681</v>
      </c>
      <c r="C2594" s="12" t="s">
        <v>6799</v>
      </c>
      <c r="D2594" s="11">
        <v>161.12</v>
      </c>
      <c r="E2594" s="11">
        <v>8.68</v>
      </c>
      <c r="F2594" s="11">
        <v>169.8</v>
      </c>
      <c r="G2594" s="9">
        <v>9</v>
      </c>
      <c r="H2594" s="9"/>
    </row>
    <row r="2595" spans="1:8" x14ac:dyDescent="0.3">
      <c r="A2595" s="1" t="s">
        <v>5340</v>
      </c>
      <c r="B2595" s="13" t="s">
        <v>6982</v>
      </c>
      <c r="C2595" s="12"/>
      <c r="D2595" s="11"/>
      <c r="E2595" s="11"/>
      <c r="F2595" s="11"/>
      <c r="G2595" s="9">
        <v>5</v>
      </c>
      <c r="H2595" s="9"/>
    </row>
    <row r="2596" spans="1:8" ht="43.2" x14ac:dyDescent="0.3">
      <c r="A2596" s="1" t="s">
        <v>3704</v>
      </c>
      <c r="B2596" s="13" t="s">
        <v>8120</v>
      </c>
      <c r="C2596" s="12" t="s">
        <v>6799</v>
      </c>
      <c r="D2596" s="11">
        <v>45.14</v>
      </c>
      <c r="E2596" s="11">
        <v>17.350000000000001</v>
      </c>
      <c r="F2596" s="11">
        <v>62.49</v>
      </c>
      <c r="G2596" s="9">
        <v>9</v>
      </c>
      <c r="H2596" s="9"/>
    </row>
    <row r="2597" spans="1:8" ht="43.2" x14ac:dyDescent="0.3">
      <c r="A2597" s="1" t="s">
        <v>3705</v>
      </c>
      <c r="B2597" s="13" t="s">
        <v>8121</v>
      </c>
      <c r="C2597" s="12" t="s">
        <v>6799</v>
      </c>
      <c r="D2597" s="11">
        <v>83.9</v>
      </c>
      <c r="E2597" s="11">
        <v>8.68</v>
      </c>
      <c r="F2597" s="11">
        <v>92.58</v>
      </c>
      <c r="G2597" s="9">
        <v>9</v>
      </c>
      <c r="H2597" s="9"/>
    </row>
    <row r="2598" spans="1:8" ht="43.2" x14ac:dyDescent="0.3">
      <c r="A2598" s="1" t="s">
        <v>3706</v>
      </c>
      <c r="B2598" s="13" t="s">
        <v>8122</v>
      </c>
      <c r="C2598" s="12" t="s">
        <v>6799</v>
      </c>
      <c r="D2598" s="11">
        <v>51.52</v>
      </c>
      <c r="E2598" s="11">
        <v>17.350000000000001</v>
      </c>
      <c r="F2598" s="11">
        <v>68.87</v>
      </c>
      <c r="G2598" s="9">
        <v>9</v>
      </c>
      <c r="H2598" s="9"/>
    </row>
    <row r="2599" spans="1:8" ht="43.2" x14ac:dyDescent="0.3">
      <c r="A2599" s="1" t="s">
        <v>3707</v>
      </c>
      <c r="B2599" s="13" t="s">
        <v>8123</v>
      </c>
      <c r="C2599" s="12" t="s">
        <v>6799</v>
      </c>
      <c r="D2599" s="11">
        <v>86.45</v>
      </c>
      <c r="E2599" s="11">
        <v>17.350000000000001</v>
      </c>
      <c r="F2599" s="11">
        <v>103.8</v>
      </c>
      <c r="G2599" s="9">
        <v>9</v>
      </c>
      <c r="H2599" s="9"/>
    </row>
    <row r="2600" spans="1:8" ht="43.2" x14ac:dyDescent="0.3">
      <c r="A2600" s="1" t="s">
        <v>3708</v>
      </c>
      <c r="B2600" s="13" t="s">
        <v>7682</v>
      </c>
      <c r="C2600" s="12" t="s">
        <v>6799</v>
      </c>
      <c r="D2600" s="11">
        <v>44.87</v>
      </c>
      <c r="E2600" s="11">
        <v>8.68</v>
      </c>
      <c r="F2600" s="11">
        <v>53.55</v>
      </c>
      <c r="G2600" s="9">
        <v>9</v>
      </c>
      <c r="H2600" s="9"/>
    </row>
    <row r="2601" spans="1:8" ht="43.2" x14ac:dyDescent="0.3">
      <c r="A2601" s="1" t="s">
        <v>3709</v>
      </c>
      <c r="B2601" s="13" t="s">
        <v>8124</v>
      </c>
      <c r="C2601" s="12" t="s">
        <v>6799</v>
      </c>
      <c r="D2601" s="11">
        <v>55.35</v>
      </c>
      <c r="E2601" s="11">
        <v>17.350000000000001</v>
      </c>
      <c r="F2601" s="11">
        <v>72.7</v>
      </c>
      <c r="G2601" s="9">
        <v>9</v>
      </c>
      <c r="H2601" s="9"/>
    </row>
    <row r="2602" spans="1:8" x14ac:dyDescent="0.3">
      <c r="A2602" s="1" t="s">
        <v>5341</v>
      </c>
      <c r="B2602" s="13" t="s">
        <v>6983</v>
      </c>
      <c r="C2602" s="12"/>
      <c r="D2602" s="11"/>
      <c r="E2602" s="11"/>
      <c r="F2602" s="11"/>
      <c r="G2602" s="9">
        <v>5</v>
      </c>
      <c r="H2602" s="9"/>
    </row>
    <row r="2603" spans="1:8" ht="28.8" x14ac:dyDescent="0.3">
      <c r="A2603" s="1" t="s">
        <v>3710</v>
      </c>
      <c r="B2603" s="13" t="s">
        <v>7963</v>
      </c>
      <c r="C2603" s="12" t="s">
        <v>6799</v>
      </c>
      <c r="D2603" s="11">
        <v>47.79</v>
      </c>
      <c r="E2603" s="11">
        <v>61.01</v>
      </c>
      <c r="F2603" s="11">
        <v>108.8</v>
      </c>
      <c r="G2603" s="9">
        <v>9</v>
      </c>
      <c r="H2603" s="9"/>
    </row>
    <row r="2604" spans="1:8" ht="28.8" x14ac:dyDescent="0.3">
      <c r="A2604" s="1" t="s">
        <v>3711</v>
      </c>
      <c r="B2604" s="13" t="s">
        <v>674</v>
      </c>
      <c r="C2604" s="12" t="s">
        <v>6799</v>
      </c>
      <c r="D2604" s="11">
        <v>741.96</v>
      </c>
      <c r="E2604" s="11">
        <v>61.01</v>
      </c>
      <c r="F2604" s="11">
        <v>802.97</v>
      </c>
      <c r="G2604" s="9">
        <v>9</v>
      </c>
      <c r="H2604" s="9"/>
    </row>
    <row r="2605" spans="1:8" ht="28.8" x14ac:dyDescent="0.3">
      <c r="A2605" s="1" t="s">
        <v>3712</v>
      </c>
      <c r="B2605" s="13" t="s">
        <v>673</v>
      </c>
      <c r="C2605" s="12" t="s">
        <v>6799</v>
      </c>
      <c r="D2605" s="11">
        <v>503.75</v>
      </c>
      <c r="E2605" s="11">
        <v>61.01</v>
      </c>
      <c r="F2605" s="11">
        <v>564.76</v>
      </c>
      <c r="G2605" s="9">
        <v>9</v>
      </c>
      <c r="H2605" s="9"/>
    </row>
    <row r="2606" spans="1:8" ht="28.8" x14ac:dyDescent="0.3">
      <c r="A2606" s="1" t="s">
        <v>3713</v>
      </c>
      <c r="B2606" s="13" t="s">
        <v>672</v>
      </c>
      <c r="C2606" s="12" t="s">
        <v>6799</v>
      </c>
      <c r="D2606" s="11">
        <v>2066.16</v>
      </c>
      <c r="E2606" s="11">
        <v>264.92</v>
      </c>
      <c r="F2606" s="11">
        <v>2331.08</v>
      </c>
      <c r="G2606" s="9">
        <v>9</v>
      </c>
      <c r="H2606" s="9"/>
    </row>
    <row r="2607" spans="1:8" ht="28.8" x14ac:dyDescent="0.3">
      <c r="A2607" s="1" t="s">
        <v>3714</v>
      </c>
      <c r="B2607" s="13" t="s">
        <v>671</v>
      </c>
      <c r="C2607" s="12" t="s">
        <v>6799</v>
      </c>
      <c r="D2607" s="11">
        <v>2398.88</v>
      </c>
      <c r="E2607" s="11">
        <v>98.01</v>
      </c>
      <c r="F2607" s="11">
        <v>2496.89</v>
      </c>
      <c r="G2607" s="9">
        <v>9</v>
      </c>
      <c r="H2607" s="9"/>
    </row>
    <row r="2608" spans="1:8" ht="28.8" x14ac:dyDescent="0.3">
      <c r="A2608" s="1" t="s">
        <v>3715</v>
      </c>
      <c r="B2608" s="13" t="s">
        <v>670</v>
      </c>
      <c r="C2608" s="12" t="s">
        <v>6799</v>
      </c>
      <c r="D2608" s="11">
        <v>2058.75</v>
      </c>
      <c r="E2608" s="11">
        <v>98.01</v>
      </c>
      <c r="F2608" s="11">
        <v>2156.7600000000002</v>
      </c>
      <c r="G2608" s="9">
        <v>9</v>
      </c>
      <c r="H2608" s="9"/>
    </row>
    <row r="2609" spans="1:8" ht="28.8" x14ac:dyDescent="0.3">
      <c r="A2609" s="1" t="s">
        <v>3716</v>
      </c>
      <c r="B2609" s="13" t="s">
        <v>7683</v>
      </c>
      <c r="C2609" s="12" t="s">
        <v>6799</v>
      </c>
      <c r="D2609" s="11">
        <v>614.82000000000005</v>
      </c>
      <c r="E2609" s="11">
        <v>63.19</v>
      </c>
      <c r="F2609" s="11">
        <v>678.01</v>
      </c>
      <c r="G2609" s="9">
        <v>9</v>
      </c>
      <c r="H2609" s="9"/>
    </row>
    <row r="2610" spans="1:8" ht="28.8" x14ac:dyDescent="0.3">
      <c r="A2610" s="1" t="s">
        <v>3717</v>
      </c>
      <c r="B2610" s="13" t="s">
        <v>7684</v>
      </c>
      <c r="C2610" s="12" t="s">
        <v>6799</v>
      </c>
      <c r="D2610" s="11">
        <v>681.79</v>
      </c>
      <c r="E2610" s="11">
        <v>63.19</v>
      </c>
      <c r="F2610" s="11">
        <v>744.98</v>
      </c>
      <c r="G2610" s="9">
        <v>9</v>
      </c>
      <c r="H2610" s="9"/>
    </row>
    <row r="2611" spans="1:8" ht="28.8" x14ac:dyDescent="0.3">
      <c r="A2611" s="1" t="s">
        <v>3718</v>
      </c>
      <c r="B2611" s="13" t="s">
        <v>669</v>
      </c>
      <c r="C2611" s="12" t="s">
        <v>6799</v>
      </c>
      <c r="D2611" s="11">
        <v>1535.7</v>
      </c>
      <c r="E2611" s="11">
        <v>98.01</v>
      </c>
      <c r="F2611" s="11">
        <v>1633.71</v>
      </c>
      <c r="G2611" s="9">
        <v>9</v>
      </c>
      <c r="H2611" s="9"/>
    </row>
    <row r="2612" spans="1:8" ht="28.8" x14ac:dyDescent="0.3">
      <c r="A2612" s="1" t="s">
        <v>3719</v>
      </c>
      <c r="B2612" s="13" t="s">
        <v>6211</v>
      </c>
      <c r="C2612" s="12" t="s">
        <v>6799</v>
      </c>
      <c r="D2612" s="11">
        <v>1543.44</v>
      </c>
      <c r="E2612" s="11">
        <v>439.36</v>
      </c>
      <c r="F2612" s="11">
        <v>1982.8</v>
      </c>
      <c r="G2612" s="9">
        <v>9</v>
      </c>
      <c r="H2612" s="9"/>
    </row>
    <row r="2613" spans="1:8" ht="28.8" x14ac:dyDescent="0.3">
      <c r="A2613" s="1" t="s">
        <v>3720</v>
      </c>
      <c r="B2613" s="13" t="s">
        <v>1809</v>
      </c>
      <c r="C2613" s="12" t="s">
        <v>6799</v>
      </c>
      <c r="D2613" s="11">
        <v>1036.6099999999999</v>
      </c>
      <c r="E2613" s="11">
        <v>98.01</v>
      </c>
      <c r="F2613" s="11">
        <v>1134.6199999999999</v>
      </c>
      <c r="G2613" s="9">
        <v>9</v>
      </c>
      <c r="H2613" s="9"/>
    </row>
    <row r="2614" spans="1:8" x14ac:dyDescent="0.3">
      <c r="A2614" s="1" t="s">
        <v>5342</v>
      </c>
      <c r="B2614" s="13" t="s">
        <v>6984</v>
      </c>
      <c r="C2614" s="12"/>
      <c r="D2614" s="11"/>
      <c r="E2614" s="11"/>
      <c r="F2614" s="11"/>
      <c r="G2614" s="9">
        <v>5</v>
      </c>
      <c r="H2614" s="9"/>
    </row>
    <row r="2615" spans="1:8" x14ac:dyDescent="0.3">
      <c r="A2615" s="1" t="s">
        <v>3721</v>
      </c>
      <c r="B2615" s="13" t="s">
        <v>668</v>
      </c>
      <c r="C2615" s="12" t="s">
        <v>6799</v>
      </c>
      <c r="D2615" s="11">
        <v>480.2</v>
      </c>
      <c r="E2615" s="11">
        <v>30.51</v>
      </c>
      <c r="F2615" s="11">
        <v>510.71</v>
      </c>
      <c r="G2615" s="9">
        <v>9</v>
      </c>
      <c r="H2615" s="9"/>
    </row>
    <row r="2616" spans="1:8" ht="28.8" x14ac:dyDescent="0.3">
      <c r="A2616" s="1" t="s">
        <v>8125</v>
      </c>
      <c r="B2616" s="13" t="s">
        <v>8126</v>
      </c>
      <c r="C2616" s="12" t="s">
        <v>6799</v>
      </c>
      <c r="D2616" s="11">
        <v>103.07</v>
      </c>
      <c r="E2616" s="11">
        <v>13.01</v>
      </c>
      <c r="F2616" s="11">
        <v>116.08</v>
      </c>
      <c r="G2616" s="9">
        <v>9</v>
      </c>
      <c r="H2616" s="9"/>
    </row>
    <row r="2617" spans="1:8" ht="28.8" x14ac:dyDescent="0.3">
      <c r="A2617" s="1" t="s">
        <v>7930</v>
      </c>
      <c r="B2617" s="13" t="s">
        <v>7964</v>
      </c>
      <c r="C2617" s="12" t="s">
        <v>6799</v>
      </c>
      <c r="D2617" s="11">
        <v>52.91</v>
      </c>
      <c r="E2617" s="11">
        <v>13.01</v>
      </c>
      <c r="F2617" s="11">
        <v>65.92</v>
      </c>
      <c r="G2617" s="9">
        <v>9</v>
      </c>
      <c r="H2617" s="9"/>
    </row>
    <row r="2618" spans="1:8" ht="28.8" x14ac:dyDescent="0.3">
      <c r="A2618" s="1" t="s">
        <v>3722</v>
      </c>
      <c r="B2618" s="13" t="s">
        <v>667</v>
      </c>
      <c r="C2618" s="12" t="s">
        <v>6799</v>
      </c>
      <c r="D2618" s="11">
        <v>486.57</v>
      </c>
      <c r="E2618" s="11">
        <v>30.51</v>
      </c>
      <c r="F2618" s="11">
        <v>517.08000000000004</v>
      </c>
      <c r="G2618" s="9">
        <v>9</v>
      </c>
      <c r="H2618" s="9"/>
    </row>
    <row r="2619" spans="1:8" ht="28.8" x14ac:dyDescent="0.3">
      <c r="A2619" s="1" t="s">
        <v>3723</v>
      </c>
      <c r="B2619" s="13" t="s">
        <v>666</v>
      </c>
      <c r="C2619" s="12" t="s">
        <v>6799</v>
      </c>
      <c r="D2619" s="11">
        <v>464.56</v>
      </c>
      <c r="E2619" s="11">
        <v>30.51</v>
      </c>
      <c r="F2619" s="11">
        <v>495.07</v>
      </c>
      <c r="G2619" s="9">
        <v>9</v>
      </c>
      <c r="H2619" s="9"/>
    </row>
    <row r="2620" spans="1:8" ht="28.8" x14ac:dyDescent="0.3">
      <c r="A2620" s="1" t="s">
        <v>7965</v>
      </c>
      <c r="B2620" s="13" t="s">
        <v>7966</v>
      </c>
      <c r="C2620" s="12" t="s">
        <v>6799</v>
      </c>
      <c r="D2620" s="11">
        <v>119.87</v>
      </c>
      <c r="E2620" s="11">
        <v>21.69</v>
      </c>
      <c r="F2620" s="11">
        <v>141.56</v>
      </c>
      <c r="G2620" s="9">
        <v>9</v>
      </c>
      <c r="H2620" s="9"/>
    </row>
    <row r="2621" spans="1:8" ht="28.8" x14ac:dyDescent="0.3">
      <c r="A2621" s="1" t="s">
        <v>8285</v>
      </c>
      <c r="B2621" s="13" t="s">
        <v>8286</v>
      </c>
      <c r="C2621" s="12" t="s">
        <v>6799</v>
      </c>
      <c r="D2621" s="11">
        <v>252.57</v>
      </c>
      <c r="E2621" s="11">
        <v>30.51</v>
      </c>
      <c r="F2621" s="11">
        <v>283.08</v>
      </c>
      <c r="G2621" s="9">
        <v>9</v>
      </c>
      <c r="H2621" s="9"/>
    </row>
    <row r="2622" spans="1:8" x14ac:dyDescent="0.3">
      <c r="A2622" s="1" t="s">
        <v>6654</v>
      </c>
      <c r="B2622" s="13" t="s">
        <v>6655</v>
      </c>
      <c r="C2622" s="12" t="s">
        <v>6799</v>
      </c>
      <c r="D2622" s="11">
        <v>81.83</v>
      </c>
      <c r="E2622" s="11">
        <v>13.01</v>
      </c>
      <c r="F2622" s="11">
        <v>94.84</v>
      </c>
      <c r="G2622" s="9">
        <v>9</v>
      </c>
      <c r="H2622" s="9"/>
    </row>
    <row r="2623" spans="1:8" x14ac:dyDescent="0.3">
      <c r="A2623" s="1" t="s">
        <v>6656</v>
      </c>
      <c r="B2623" s="13" t="s">
        <v>6657</v>
      </c>
      <c r="C2623" s="12" t="s">
        <v>6799</v>
      </c>
      <c r="D2623" s="11">
        <v>115.47</v>
      </c>
      <c r="E2623" s="11">
        <v>13.01</v>
      </c>
      <c r="F2623" s="11">
        <v>128.47999999999999</v>
      </c>
      <c r="G2623" s="9">
        <v>9</v>
      </c>
      <c r="H2623" s="9"/>
    </row>
    <row r="2624" spans="1:8" ht="28.8" x14ac:dyDescent="0.3">
      <c r="A2624" s="1" t="s">
        <v>6658</v>
      </c>
      <c r="B2624" s="13" t="s">
        <v>7967</v>
      </c>
      <c r="C2624" s="12" t="s">
        <v>6799</v>
      </c>
      <c r="D2624" s="11">
        <v>8677.6200000000008</v>
      </c>
      <c r="E2624" s="11">
        <v>30.51</v>
      </c>
      <c r="F2624" s="11">
        <v>8708.1299999999992</v>
      </c>
      <c r="G2624" s="9">
        <v>9</v>
      </c>
      <c r="H2624" s="9"/>
    </row>
    <row r="2625" spans="1:8" ht="43.2" x14ac:dyDescent="0.3">
      <c r="A2625" s="1" t="s">
        <v>6319</v>
      </c>
      <c r="B2625" s="13" t="s">
        <v>15297</v>
      </c>
      <c r="C2625" s="12" t="s">
        <v>6799</v>
      </c>
      <c r="D2625" s="11">
        <v>833.99</v>
      </c>
      <c r="E2625" s="11">
        <v>30.51</v>
      </c>
      <c r="F2625" s="11">
        <v>864.5</v>
      </c>
      <c r="G2625" s="9">
        <v>9</v>
      </c>
      <c r="H2625" s="9"/>
    </row>
    <row r="2626" spans="1:8" ht="28.8" x14ac:dyDescent="0.3">
      <c r="A2626" s="1" t="s">
        <v>7968</v>
      </c>
      <c r="B2626" s="13" t="s">
        <v>7969</v>
      </c>
      <c r="C2626" s="12" t="s">
        <v>6799</v>
      </c>
      <c r="D2626" s="11">
        <v>914.31</v>
      </c>
      <c r="E2626" s="11">
        <v>30.51</v>
      </c>
      <c r="F2626" s="11">
        <v>944.82</v>
      </c>
      <c r="G2626" s="9">
        <v>9</v>
      </c>
      <c r="H2626" s="9"/>
    </row>
    <row r="2627" spans="1:8" ht="28.8" x14ac:dyDescent="0.3">
      <c r="A2627" s="1" t="s">
        <v>7970</v>
      </c>
      <c r="B2627" s="13" t="s">
        <v>7971</v>
      </c>
      <c r="C2627" s="12" t="s">
        <v>6799</v>
      </c>
      <c r="D2627" s="11">
        <v>1390.74</v>
      </c>
      <c r="E2627" s="11">
        <v>30.51</v>
      </c>
      <c r="F2627" s="11">
        <v>1421.25</v>
      </c>
      <c r="G2627" s="9">
        <v>9</v>
      </c>
      <c r="H2627" s="9"/>
    </row>
    <row r="2628" spans="1:8" ht="43.2" x14ac:dyDescent="0.3">
      <c r="A2628" s="1" t="s">
        <v>6320</v>
      </c>
      <c r="B2628" s="13" t="s">
        <v>7972</v>
      </c>
      <c r="C2628" s="12" t="s">
        <v>6799</v>
      </c>
      <c r="D2628" s="11">
        <v>533.20000000000005</v>
      </c>
      <c r="E2628" s="11">
        <v>30.51</v>
      </c>
      <c r="F2628" s="11">
        <v>563.71</v>
      </c>
      <c r="G2628" s="9">
        <v>9</v>
      </c>
      <c r="H2628" s="9"/>
    </row>
    <row r="2629" spans="1:8" ht="28.8" x14ac:dyDescent="0.3">
      <c r="A2629" s="1" t="s">
        <v>7200</v>
      </c>
      <c r="B2629" s="13" t="s">
        <v>8127</v>
      </c>
      <c r="C2629" s="12" t="s">
        <v>6799</v>
      </c>
      <c r="D2629" s="11">
        <v>91.48</v>
      </c>
      <c r="E2629" s="11">
        <v>30.51</v>
      </c>
      <c r="F2629" s="11">
        <v>121.99</v>
      </c>
      <c r="G2629" s="9">
        <v>9</v>
      </c>
      <c r="H2629" s="9"/>
    </row>
    <row r="2630" spans="1:8" ht="28.8" x14ac:dyDescent="0.3">
      <c r="A2630" s="1" t="s">
        <v>6321</v>
      </c>
      <c r="B2630" s="13" t="s">
        <v>15298</v>
      </c>
      <c r="C2630" s="12" t="s">
        <v>6799</v>
      </c>
      <c r="D2630" s="11">
        <v>499.61</v>
      </c>
      <c r="E2630" s="11">
        <v>30.51</v>
      </c>
      <c r="F2630" s="11">
        <v>530.12</v>
      </c>
      <c r="G2630" s="9">
        <v>9</v>
      </c>
      <c r="H2630" s="9"/>
    </row>
    <row r="2631" spans="1:8" x14ac:dyDescent="0.3">
      <c r="A2631" s="1" t="s">
        <v>5343</v>
      </c>
      <c r="B2631" s="13" t="s">
        <v>6985</v>
      </c>
      <c r="C2631" s="12"/>
      <c r="D2631" s="11"/>
      <c r="E2631" s="11"/>
      <c r="F2631" s="11"/>
      <c r="G2631" s="9">
        <v>5</v>
      </c>
      <c r="H2631" s="9"/>
    </row>
    <row r="2632" spans="1:8" ht="28.8" x14ac:dyDescent="0.3">
      <c r="A2632" s="1" t="s">
        <v>3724</v>
      </c>
      <c r="B2632" s="13" t="s">
        <v>7685</v>
      </c>
      <c r="C2632" s="12" t="s">
        <v>6799</v>
      </c>
      <c r="D2632" s="11">
        <v>1439.51</v>
      </c>
      <c r="E2632" s="11">
        <v>21.69</v>
      </c>
      <c r="F2632" s="11">
        <v>1461.2</v>
      </c>
      <c r="G2632" s="9">
        <v>9</v>
      </c>
      <c r="H2632" s="9"/>
    </row>
    <row r="2633" spans="1:8" ht="28.8" x14ac:dyDescent="0.3">
      <c r="A2633" s="1" t="s">
        <v>3725</v>
      </c>
      <c r="B2633" s="13" t="s">
        <v>7686</v>
      </c>
      <c r="C2633" s="12" t="s">
        <v>6799</v>
      </c>
      <c r="D2633" s="11">
        <v>627.83000000000004</v>
      </c>
      <c r="E2633" s="11">
        <v>21.69</v>
      </c>
      <c r="F2633" s="11">
        <v>649.52</v>
      </c>
      <c r="G2633" s="9">
        <v>9</v>
      </c>
      <c r="H2633" s="9"/>
    </row>
    <row r="2634" spans="1:8" ht="28.8" x14ac:dyDescent="0.3">
      <c r="A2634" s="1" t="s">
        <v>3726</v>
      </c>
      <c r="B2634" s="13" t="s">
        <v>6212</v>
      </c>
      <c r="C2634" s="12" t="s">
        <v>6799</v>
      </c>
      <c r="D2634" s="11">
        <v>580.41</v>
      </c>
      <c r="E2634" s="11">
        <v>21.69</v>
      </c>
      <c r="F2634" s="11">
        <v>602.1</v>
      </c>
      <c r="G2634" s="9">
        <v>9</v>
      </c>
      <c r="H2634" s="9"/>
    </row>
    <row r="2635" spans="1:8" ht="28.8" x14ac:dyDescent="0.3">
      <c r="A2635" s="1" t="s">
        <v>3727</v>
      </c>
      <c r="B2635" s="13" t="s">
        <v>7687</v>
      </c>
      <c r="C2635" s="12" t="s">
        <v>6799</v>
      </c>
      <c r="D2635" s="11">
        <v>367.53</v>
      </c>
      <c r="E2635" s="11">
        <v>21.69</v>
      </c>
      <c r="F2635" s="11">
        <v>389.22</v>
      </c>
      <c r="G2635" s="9">
        <v>9</v>
      </c>
      <c r="H2635" s="9"/>
    </row>
    <row r="2636" spans="1:8" ht="28.8" x14ac:dyDescent="0.3">
      <c r="A2636" s="1" t="s">
        <v>6659</v>
      </c>
      <c r="B2636" s="13" t="s">
        <v>7973</v>
      </c>
      <c r="C2636" s="12" t="s">
        <v>6799</v>
      </c>
      <c r="D2636" s="11">
        <v>969.15</v>
      </c>
      <c r="E2636" s="11">
        <v>21.69</v>
      </c>
      <c r="F2636" s="11">
        <v>990.84</v>
      </c>
      <c r="G2636" s="9">
        <v>9</v>
      </c>
      <c r="H2636" s="9"/>
    </row>
    <row r="2637" spans="1:8" x14ac:dyDescent="0.3">
      <c r="A2637" s="1" t="s">
        <v>5344</v>
      </c>
      <c r="B2637" s="13" t="s">
        <v>6986</v>
      </c>
      <c r="C2637" s="12"/>
      <c r="D2637" s="11"/>
      <c r="E2637" s="11"/>
      <c r="F2637" s="11"/>
      <c r="G2637" s="9">
        <v>5</v>
      </c>
      <c r="H2637" s="9"/>
    </row>
    <row r="2638" spans="1:8" ht="28.8" x14ac:dyDescent="0.3">
      <c r="A2638" s="1" t="s">
        <v>3728</v>
      </c>
      <c r="B2638" s="13" t="s">
        <v>7688</v>
      </c>
      <c r="C2638" s="12" t="s">
        <v>6799</v>
      </c>
      <c r="D2638" s="11">
        <v>278.14999999999998</v>
      </c>
      <c r="E2638" s="11">
        <v>17.350000000000001</v>
      </c>
      <c r="F2638" s="11">
        <v>295.5</v>
      </c>
      <c r="G2638" s="9">
        <v>9</v>
      </c>
      <c r="H2638" s="9"/>
    </row>
    <row r="2639" spans="1:8" ht="28.8" x14ac:dyDescent="0.3">
      <c r="A2639" s="1" t="s">
        <v>3729</v>
      </c>
      <c r="B2639" s="13" t="s">
        <v>7689</v>
      </c>
      <c r="C2639" s="12" t="s">
        <v>6799</v>
      </c>
      <c r="D2639" s="11">
        <v>222.94</v>
      </c>
      <c r="E2639" s="11">
        <v>17.350000000000001</v>
      </c>
      <c r="F2639" s="11">
        <v>240.29</v>
      </c>
      <c r="G2639" s="9">
        <v>9</v>
      </c>
      <c r="H2639" s="9"/>
    </row>
    <row r="2640" spans="1:8" x14ac:dyDescent="0.3">
      <c r="A2640" s="1" t="s">
        <v>6501</v>
      </c>
      <c r="B2640" s="13" t="s">
        <v>6502</v>
      </c>
      <c r="C2640" s="12" t="s">
        <v>6799</v>
      </c>
      <c r="D2640" s="11">
        <v>207.32</v>
      </c>
      <c r="E2640" s="11">
        <v>17.350000000000001</v>
      </c>
      <c r="F2640" s="11">
        <v>224.67</v>
      </c>
      <c r="G2640" s="9">
        <v>9</v>
      </c>
      <c r="H2640" s="9"/>
    </row>
    <row r="2641" spans="1:8" ht="28.8" x14ac:dyDescent="0.3">
      <c r="A2641" s="1" t="s">
        <v>3730</v>
      </c>
      <c r="B2641" s="13" t="s">
        <v>6213</v>
      </c>
      <c r="C2641" s="12" t="s">
        <v>6799</v>
      </c>
      <c r="D2641" s="11">
        <v>116.8</v>
      </c>
      <c r="E2641" s="11">
        <v>17.350000000000001</v>
      </c>
      <c r="F2641" s="11">
        <v>134.15</v>
      </c>
      <c r="G2641" s="9">
        <v>9</v>
      </c>
      <c r="H2641" s="9"/>
    </row>
    <row r="2642" spans="1:8" x14ac:dyDescent="0.3">
      <c r="A2642" s="1" t="s">
        <v>5345</v>
      </c>
      <c r="B2642" s="13" t="s">
        <v>6987</v>
      </c>
      <c r="C2642" s="12"/>
      <c r="D2642" s="11"/>
      <c r="E2642" s="11"/>
      <c r="F2642" s="11"/>
      <c r="G2642" s="9">
        <v>5</v>
      </c>
      <c r="H2642" s="9"/>
    </row>
    <row r="2643" spans="1:8" ht="43.2" x14ac:dyDescent="0.3">
      <c r="A2643" s="1" t="s">
        <v>3731</v>
      </c>
      <c r="B2643" s="13" t="s">
        <v>7690</v>
      </c>
      <c r="C2643" s="12" t="s">
        <v>6799</v>
      </c>
      <c r="D2643" s="11">
        <v>167.5</v>
      </c>
      <c r="E2643" s="11">
        <v>17.350000000000001</v>
      </c>
      <c r="F2643" s="11">
        <v>184.85</v>
      </c>
      <c r="G2643" s="9">
        <v>9</v>
      </c>
      <c r="H2643" s="9"/>
    </row>
    <row r="2644" spans="1:8" ht="28.8" x14ac:dyDescent="0.3">
      <c r="A2644" s="1" t="s">
        <v>3732</v>
      </c>
      <c r="B2644" s="13" t="s">
        <v>7691</v>
      </c>
      <c r="C2644" s="12" t="s">
        <v>6799</v>
      </c>
      <c r="D2644" s="11">
        <v>45.41</v>
      </c>
      <c r="E2644" s="11">
        <v>17.350000000000001</v>
      </c>
      <c r="F2644" s="11">
        <v>62.76</v>
      </c>
      <c r="G2644" s="9">
        <v>9</v>
      </c>
      <c r="H2644" s="9"/>
    </row>
    <row r="2645" spans="1:8" ht="43.2" x14ac:dyDescent="0.3">
      <c r="A2645" s="1" t="s">
        <v>3733</v>
      </c>
      <c r="B2645" s="13" t="s">
        <v>7692</v>
      </c>
      <c r="C2645" s="12" t="s">
        <v>6799</v>
      </c>
      <c r="D2645" s="11">
        <v>148.09</v>
      </c>
      <c r="E2645" s="11">
        <v>17.350000000000001</v>
      </c>
      <c r="F2645" s="11">
        <v>165.44</v>
      </c>
      <c r="G2645" s="9">
        <v>9</v>
      </c>
      <c r="H2645" s="9"/>
    </row>
    <row r="2646" spans="1:8" ht="28.8" x14ac:dyDescent="0.3">
      <c r="A2646" s="1" t="s">
        <v>3734</v>
      </c>
      <c r="B2646" s="13" t="s">
        <v>7693</v>
      </c>
      <c r="C2646" s="12" t="s">
        <v>6799</v>
      </c>
      <c r="D2646" s="11">
        <v>65.13</v>
      </c>
      <c r="E2646" s="11">
        <v>21.69</v>
      </c>
      <c r="F2646" s="11">
        <v>86.82</v>
      </c>
      <c r="G2646" s="9">
        <v>9</v>
      </c>
      <c r="H2646" s="9"/>
    </row>
    <row r="2647" spans="1:8" ht="43.2" x14ac:dyDescent="0.3">
      <c r="A2647" s="1" t="s">
        <v>3735</v>
      </c>
      <c r="B2647" s="13" t="s">
        <v>7694</v>
      </c>
      <c r="C2647" s="12" t="s">
        <v>6799</v>
      </c>
      <c r="D2647" s="11">
        <v>81.61</v>
      </c>
      <c r="E2647" s="11">
        <v>17.350000000000001</v>
      </c>
      <c r="F2647" s="11">
        <v>98.96</v>
      </c>
      <c r="G2647" s="9">
        <v>9</v>
      </c>
      <c r="H2647" s="9"/>
    </row>
    <row r="2648" spans="1:8" ht="43.2" x14ac:dyDescent="0.3">
      <c r="A2648" s="1" t="s">
        <v>3736</v>
      </c>
      <c r="B2648" s="13" t="s">
        <v>7695</v>
      </c>
      <c r="C2648" s="12" t="s">
        <v>6799</v>
      </c>
      <c r="D2648" s="11">
        <v>130.4</v>
      </c>
      <c r="E2648" s="11">
        <v>17.350000000000001</v>
      </c>
      <c r="F2648" s="11">
        <v>147.75</v>
      </c>
      <c r="G2648" s="9">
        <v>9</v>
      </c>
      <c r="H2648" s="9"/>
    </row>
    <row r="2649" spans="1:8" ht="43.2" x14ac:dyDescent="0.3">
      <c r="A2649" s="1" t="s">
        <v>3737</v>
      </c>
      <c r="B2649" s="13" t="s">
        <v>7696</v>
      </c>
      <c r="C2649" s="12" t="s">
        <v>6799</v>
      </c>
      <c r="D2649" s="11">
        <v>191.57</v>
      </c>
      <c r="E2649" s="11">
        <v>17.350000000000001</v>
      </c>
      <c r="F2649" s="11">
        <v>208.92</v>
      </c>
      <c r="G2649" s="9">
        <v>9</v>
      </c>
      <c r="H2649" s="9"/>
    </row>
    <row r="2650" spans="1:8" ht="43.2" x14ac:dyDescent="0.3">
      <c r="A2650" s="1" t="s">
        <v>3738</v>
      </c>
      <c r="B2650" s="13" t="s">
        <v>7974</v>
      </c>
      <c r="C2650" s="12" t="s">
        <v>6799</v>
      </c>
      <c r="D2650" s="11">
        <v>251.31</v>
      </c>
      <c r="E2650" s="11">
        <v>13.01</v>
      </c>
      <c r="F2650" s="11">
        <v>264.32</v>
      </c>
      <c r="G2650" s="9">
        <v>9</v>
      </c>
      <c r="H2650" s="9"/>
    </row>
    <row r="2651" spans="1:8" ht="43.2" x14ac:dyDescent="0.3">
      <c r="A2651" s="1" t="s">
        <v>3739</v>
      </c>
      <c r="B2651" s="13" t="s">
        <v>7975</v>
      </c>
      <c r="C2651" s="12" t="s">
        <v>6799</v>
      </c>
      <c r="D2651" s="11">
        <v>88.73</v>
      </c>
      <c r="E2651" s="11">
        <v>13.01</v>
      </c>
      <c r="F2651" s="11">
        <v>101.74</v>
      </c>
      <c r="G2651" s="9">
        <v>9</v>
      </c>
      <c r="H2651" s="9"/>
    </row>
    <row r="2652" spans="1:8" ht="28.8" x14ac:dyDescent="0.3">
      <c r="A2652" s="1" t="s">
        <v>3740</v>
      </c>
      <c r="B2652" s="13" t="s">
        <v>7976</v>
      </c>
      <c r="C2652" s="12" t="s">
        <v>6799</v>
      </c>
      <c r="D2652" s="11">
        <v>140.13</v>
      </c>
      <c r="E2652" s="11">
        <v>17.350000000000001</v>
      </c>
      <c r="F2652" s="11">
        <v>157.47999999999999</v>
      </c>
      <c r="G2652" s="9">
        <v>9</v>
      </c>
      <c r="H2652" s="9"/>
    </row>
    <row r="2653" spans="1:8" ht="28.8" x14ac:dyDescent="0.3">
      <c r="A2653" s="1" t="s">
        <v>3741</v>
      </c>
      <c r="B2653" s="13" t="s">
        <v>7977</v>
      </c>
      <c r="C2653" s="12" t="s">
        <v>6799</v>
      </c>
      <c r="D2653" s="11">
        <v>69.58</v>
      </c>
      <c r="E2653" s="11">
        <v>21.69</v>
      </c>
      <c r="F2653" s="11">
        <v>91.27</v>
      </c>
      <c r="G2653" s="9">
        <v>9</v>
      </c>
      <c r="H2653" s="9"/>
    </row>
    <row r="2654" spans="1:8" ht="28.8" x14ac:dyDescent="0.3">
      <c r="A2654" s="1" t="s">
        <v>3742</v>
      </c>
      <c r="B2654" s="13" t="s">
        <v>7978</v>
      </c>
      <c r="C2654" s="12" t="s">
        <v>6799</v>
      </c>
      <c r="D2654" s="11">
        <v>126.63</v>
      </c>
      <c r="E2654" s="11">
        <v>21.69</v>
      </c>
      <c r="F2654" s="11">
        <v>148.32</v>
      </c>
      <c r="G2654" s="9">
        <v>9</v>
      </c>
      <c r="H2654" s="9"/>
    </row>
    <row r="2655" spans="1:8" ht="43.2" x14ac:dyDescent="0.3">
      <c r="A2655" s="1" t="s">
        <v>3743</v>
      </c>
      <c r="B2655" s="13" t="s">
        <v>7979</v>
      </c>
      <c r="C2655" s="12" t="s">
        <v>6799</v>
      </c>
      <c r="D2655" s="11">
        <v>209.8</v>
      </c>
      <c r="E2655" s="11">
        <v>21.69</v>
      </c>
      <c r="F2655" s="11">
        <v>231.49</v>
      </c>
      <c r="G2655" s="9">
        <v>9</v>
      </c>
      <c r="H2655" s="9"/>
    </row>
    <row r="2656" spans="1:8" ht="43.2" x14ac:dyDescent="0.3">
      <c r="A2656" s="1" t="s">
        <v>3744</v>
      </c>
      <c r="B2656" s="13" t="s">
        <v>7980</v>
      </c>
      <c r="C2656" s="12" t="s">
        <v>6799</v>
      </c>
      <c r="D2656" s="11">
        <v>167.55</v>
      </c>
      <c r="E2656" s="11">
        <v>21.69</v>
      </c>
      <c r="F2656" s="11">
        <v>189.24</v>
      </c>
      <c r="G2656" s="9">
        <v>9</v>
      </c>
      <c r="H2656" s="9"/>
    </row>
    <row r="2657" spans="1:8" ht="28.8" x14ac:dyDescent="0.3">
      <c r="A2657" s="1" t="s">
        <v>3745</v>
      </c>
      <c r="B2657" s="13" t="s">
        <v>7981</v>
      </c>
      <c r="C2657" s="12" t="s">
        <v>6799</v>
      </c>
      <c r="D2657" s="11">
        <v>66.790000000000006</v>
      </c>
      <c r="E2657" s="11">
        <v>21.69</v>
      </c>
      <c r="F2657" s="11">
        <v>88.48</v>
      </c>
      <c r="G2657" s="9">
        <v>9</v>
      </c>
      <c r="H2657" s="9"/>
    </row>
    <row r="2658" spans="1:8" ht="43.2" x14ac:dyDescent="0.3">
      <c r="A2658" s="1" t="s">
        <v>3746</v>
      </c>
      <c r="B2658" s="13" t="s">
        <v>7982</v>
      </c>
      <c r="C2658" s="12" t="s">
        <v>6799</v>
      </c>
      <c r="D2658" s="11">
        <v>55.25</v>
      </c>
      <c r="E2658" s="11">
        <v>17.350000000000001</v>
      </c>
      <c r="F2658" s="11">
        <v>72.599999999999994</v>
      </c>
      <c r="G2658" s="9">
        <v>9</v>
      </c>
      <c r="H2658" s="9"/>
    </row>
    <row r="2659" spans="1:8" ht="28.8" x14ac:dyDescent="0.3">
      <c r="A2659" s="1" t="s">
        <v>3747</v>
      </c>
      <c r="B2659" s="13" t="s">
        <v>7983</v>
      </c>
      <c r="C2659" s="12" t="s">
        <v>6799</v>
      </c>
      <c r="D2659" s="11">
        <v>133.06</v>
      </c>
      <c r="E2659" s="11">
        <v>17.350000000000001</v>
      </c>
      <c r="F2659" s="11">
        <v>150.41</v>
      </c>
      <c r="G2659" s="9">
        <v>9</v>
      </c>
      <c r="H2659" s="9"/>
    </row>
    <row r="2660" spans="1:8" ht="43.2" x14ac:dyDescent="0.3">
      <c r="A2660" s="1" t="s">
        <v>3748</v>
      </c>
      <c r="B2660" s="13" t="s">
        <v>7984</v>
      </c>
      <c r="C2660" s="12" t="s">
        <v>6799</v>
      </c>
      <c r="D2660" s="11">
        <v>451.2</v>
      </c>
      <c r="E2660" s="11">
        <v>17.350000000000001</v>
      </c>
      <c r="F2660" s="11">
        <v>468.55</v>
      </c>
      <c r="G2660" s="9">
        <v>9</v>
      </c>
      <c r="H2660" s="9"/>
    </row>
    <row r="2661" spans="1:8" ht="28.8" x14ac:dyDescent="0.3">
      <c r="A2661" s="1" t="s">
        <v>3749</v>
      </c>
      <c r="B2661" s="13" t="s">
        <v>15299</v>
      </c>
      <c r="C2661" s="12" t="s">
        <v>6799</v>
      </c>
      <c r="D2661" s="11">
        <v>346.39</v>
      </c>
      <c r="E2661" s="11">
        <v>17.350000000000001</v>
      </c>
      <c r="F2661" s="11">
        <v>363.74</v>
      </c>
      <c r="G2661" s="9">
        <v>9</v>
      </c>
      <c r="H2661" s="9"/>
    </row>
    <row r="2662" spans="1:8" ht="43.2" x14ac:dyDescent="0.3">
      <c r="A2662" s="1" t="s">
        <v>3750</v>
      </c>
      <c r="B2662" s="13" t="s">
        <v>15300</v>
      </c>
      <c r="C2662" s="12" t="s">
        <v>6799</v>
      </c>
      <c r="D2662" s="11">
        <v>153.22999999999999</v>
      </c>
      <c r="E2662" s="11">
        <v>17.350000000000001</v>
      </c>
      <c r="F2662" s="11">
        <v>170.58</v>
      </c>
      <c r="G2662" s="9">
        <v>9</v>
      </c>
      <c r="H2662" s="9"/>
    </row>
    <row r="2663" spans="1:8" ht="28.8" x14ac:dyDescent="0.3">
      <c r="A2663" s="1" t="s">
        <v>8128</v>
      </c>
      <c r="B2663" s="13" t="s">
        <v>8287</v>
      </c>
      <c r="C2663" s="12" t="s">
        <v>6799</v>
      </c>
      <c r="D2663" s="11">
        <v>105.37</v>
      </c>
      <c r="E2663" s="11">
        <v>17.350000000000001</v>
      </c>
      <c r="F2663" s="11">
        <v>122.72</v>
      </c>
      <c r="G2663" s="9">
        <v>9</v>
      </c>
      <c r="H2663" s="9"/>
    </row>
    <row r="2664" spans="1:8" x14ac:dyDescent="0.3">
      <c r="A2664" s="1" t="s">
        <v>5346</v>
      </c>
      <c r="B2664" s="13" t="s">
        <v>6988</v>
      </c>
      <c r="C2664" s="12"/>
      <c r="D2664" s="11"/>
      <c r="E2664" s="11"/>
      <c r="F2664" s="11"/>
      <c r="G2664" s="9">
        <v>5</v>
      </c>
      <c r="H2664" s="9"/>
    </row>
    <row r="2665" spans="1:8" ht="28.8" x14ac:dyDescent="0.3">
      <c r="A2665" s="1" t="s">
        <v>3751</v>
      </c>
      <c r="B2665" s="13" t="s">
        <v>7697</v>
      </c>
      <c r="C2665" s="12" t="s">
        <v>6799</v>
      </c>
      <c r="D2665" s="11">
        <v>40.590000000000003</v>
      </c>
      <c r="E2665" s="11">
        <v>13.01</v>
      </c>
      <c r="F2665" s="11">
        <v>53.6</v>
      </c>
      <c r="G2665" s="9">
        <v>9</v>
      </c>
      <c r="H2665" s="9"/>
    </row>
    <row r="2666" spans="1:8" x14ac:dyDescent="0.3">
      <c r="A2666" s="1" t="s">
        <v>5347</v>
      </c>
      <c r="B2666" s="13" t="s">
        <v>6989</v>
      </c>
      <c r="C2666" s="12"/>
      <c r="D2666" s="11"/>
      <c r="E2666" s="11"/>
      <c r="F2666" s="11"/>
      <c r="G2666" s="9">
        <v>5</v>
      </c>
      <c r="H2666" s="9"/>
    </row>
    <row r="2667" spans="1:8" ht="28.8" x14ac:dyDescent="0.3">
      <c r="A2667" s="1" t="s">
        <v>3752</v>
      </c>
      <c r="B2667" s="13" t="s">
        <v>665</v>
      </c>
      <c r="C2667" s="12" t="s">
        <v>6799</v>
      </c>
      <c r="D2667" s="11">
        <v>0.42</v>
      </c>
      <c r="E2667" s="11">
        <v>17.350000000000001</v>
      </c>
      <c r="F2667" s="11">
        <v>17.77</v>
      </c>
      <c r="G2667" s="9">
        <v>9</v>
      </c>
      <c r="H2667" s="9"/>
    </row>
    <row r="2668" spans="1:8" ht="28.8" x14ac:dyDescent="0.3">
      <c r="A2668" s="1" t="s">
        <v>3753</v>
      </c>
      <c r="B2668" s="13" t="s">
        <v>7698</v>
      </c>
      <c r="C2668" s="12" t="s">
        <v>6799</v>
      </c>
      <c r="D2668" s="11">
        <v>6.24</v>
      </c>
      <c r="E2668" s="11">
        <v>3.53</v>
      </c>
      <c r="F2668" s="11">
        <v>9.77</v>
      </c>
      <c r="G2668" s="9">
        <v>9</v>
      </c>
      <c r="H2668" s="9"/>
    </row>
    <row r="2669" spans="1:8" x14ac:dyDescent="0.3">
      <c r="A2669" s="1" t="s">
        <v>6503</v>
      </c>
      <c r="B2669" s="13" t="s">
        <v>6504</v>
      </c>
      <c r="C2669" s="12" t="s">
        <v>6799</v>
      </c>
      <c r="D2669" s="11"/>
      <c r="E2669" s="11">
        <v>17.350000000000001</v>
      </c>
      <c r="F2669" s="11">
        <v>17.350000000000001</v>
      </c>
      <c r="G2669" s="9">
        <v>9</v>
      </c>
      <c r="H2669" s="9"/>
    </row>
    <row r="2670" spans="1:8" x14ac:dyDescent="0.3">
      <c r="A2670" s="1" t="s">
        <v>6505</v>
      </c>
      <c r="B2670" s="13" t="s">
        <v>6506</v>
      </c>
      <c r="C2670" s="12" t="s">
        <v>6799</v>
      </c>
      <c r="D2670" s="11"/>
      <c r="E2670" s="11">
        <v>3.53</v>
      </c>
      <c r="F2670" s="11">
        <v>3.53</v>
      </c>
      <c r="G2670" s="9">
        <v>9</v>
      </c>
      <c r="H2670" s="9"/>
    </row>
    <row r="2671" spans="1:8" x14ac:dyDescent="0.3">
      <c r="A2671" s="1" t="s">
        <v>5348</v>
      </c>
      <c r="B2671" s="13" t="s">
        <v>7985</v>
      </c>
      <c r="C2671" s="12"/>
      <c r="D2671" s="11"/>
      <c r="E2671" s="11"/>
      <c r="F2671" s="11"/>
      <c r="G2671" s="9">
        <v>5</v>
      </c>
      <c r="H2671" s="9"/>
    </row>
    <row r="2672" spans="1:8" ht="28.8" x14ac:dyDescent="0.3">
      <c r="A2672" s="1" t="s">
        <v>3754</v>
      </c>
      <c r="B2672" s="13" t="s">
        <v>8358</v>
      </c>
      <c r="C2672" s="12" t="s">
        <v>6799</v>
      </c>
      <c r="D2672" s="11">
        <v>303.29000000000002</v>
      </c>
      <c r="E2672" s="11">
        <v>17.350000000000001</v>
      </c>
      <c r="F2672" s="11">
        <v>320.64</v>
      </c>
      <c r="G2672" s="9">
        <v>9</v>
      </c>
      <c r="H2672" s="9"/>
    </row>
    <row r="2673" spans="1:8" ht="43.2" x14ac:dyDescent="0.3">
      <c r="A2673" s="1" t="s">
        <v>5349</v>
      </c>
      <c r="B2673" s="13" t="s">
        <v>7986</v>
      </c>
      <c r="C2673" s="12" t="s">
        <v>6799</v>
      </c>
      <c r="D2673" s="11">
        <v>286.62</v>
      </c>
      <c r="E2673" s="11">
        <v>13.01</v>
      </c>
      <c r="F2673" s="11">
        <v>299.63</v>
      </c>
      <c r="G2673" s="9">
        <v>9</v>
      </c>
      <c r="H2673" s="9"/>
    </row>
    <row r="2674" spans="1:8" ht="28.8" x14ac:dyDescent="0.3">
      <c r="A2674" s="1" t="s">
        <v>3755</v>
      </c>
      <c r="B2674" s="13" t="s">
        <v>7987</v>
      </c>
      <c r="C2674" s="12" t="s">
        <v>6799</v>
      </c>
      <c r="D2674" s="11">
        <v>133.16</v>
      </c>
      <c r="E2674" s="11">
        <v>17.350000000000001</v>
      </c>
      <c r="F2674" s="11">
        <v>150.51</v>
      </c>
      <c r="G2674" s="9">
        <v>9</v>
      </c>
      <c r="H2674" s="9"/>
    </row>
    <row r="2675" spans="1:8" ht="43.2" x14ac:dyDescent="0.3">
      <c r="A2675" s="1" t="s">
        <v>6322</v>
      </c>
      <c r="B2675" s="13" t="s">
        <v>7988</v>
      </c>
      <c r="C2675" s="12" t="s">
        <v>6799</v>
      </c>
      <c r="D2675" s="11">
        <v>270.83</v>
      </c>
      <c r="E2675" s="11">
        <v>13.01</v>
      </c>
      <c r="F2675" s="11">
        <v>283.83999999999997</v>
      </c>
      <c r="G2675" s="9">
        <v>9</v>
      </c>
      <c r="H2675" s="9"/>
    </row>
    <row r="2676" spans="1:8" ht="28.8" x14ac:dyDescent="0.3">
      <c r="A2676" s="1" t="s">
        <v>7989</v>
      </c>
      <c r="B2676" s="13" t="s">
        <v>7990</v>
      </c>
      <c r="C2676" s="12" t="s">
        <v>6799</v>
      </c>
      <c r="D2676" s="11">
        <v>73.67</v>
      </c>
      <c r="E2676" s="11">
        <v>21.69</v>
      </c>
      <c r="F2676" s="11">
        <v>95.36</v>
      </c>
      <c r="G2676" s="9">
        <v>9</v>
      </c>
      <c r="H2676" s="9"/>
    </row>
    <row r="2677" spans="1:8" x14ac:dyDescent="0.3">
      <c r="A2677" s="1" t="s">
        <v>5350</v>
      </c>
      <c r="B2677" s="13" t="s">
        <v>6990</v>
      </c>
      <c r="C2677" s="12"/>
      <c r="D2677" s="11"/>
      <c r="E2677" s="11"/>
      <c r="F2677" s="11"/>
      <c r="G2677" s="9">
        <v>2</v>
      </c>
      <c r="H2677" s="9"/>
    </row>
    <row r="2678" spans="1:8" x14ac:dyDescent="0.3">
      <c r="A2678" s="1" t="s">
        <v>5351</v>
      </c>
      <c r="B2678" s="13" t="s">
        <v>6214</v>
      </c>
      <c r="C2678" s="12"/>
      <c r="D2678" s="11"/>
      <c r="E2678" s="11"/>
      <c r="F2678" s="11"/>
      <c r="G2678" s="9">
        <v>5</v>
      </c>
      <c r="H2678" s="9"/>
    </row>
    <row r="2679" spans="1:8" ht="28.8" x14ac:dyDescent="0.3">
      <c r="A2679" s="1" t="s">
        <v>3756</v>
      </c>
      <c r="B2679" s="13" t="s">
        <v>664</v>
      </c>
      <c r="C2679" s="12" t="s">
        <v>6799</v>
      </c>
      <c r="D2679" s="11">
        <v>71.84</v>
      </c>
      <c r="E2679" s="11">
        <v>10.84</v>
      </c>
      <c r="F2679" s="11">
        <v>82.68</v>
      </c>
      <c r="G2679" s="9">
        <v>9</v>
      </c>
      <c r="H2679" s="9"/>
    </row>
    <row r="2680" spans="1:8" ht="28.8" x14ac:dyDescent="0.3">
      <c r="A2680" s="1" t="s">
        <v>3757</v>
      </c>
      <c r="B2680" s="13" t="s">
        <v>663</v>
      </c>
      <c r="C2680" s="12" t="s">
        <v>6799</v>
      </c>
      <c r="D2680" s="11">
        <v>111.34</v>
      </c>
      <c r="E2680" s="11">
        <v>10.84</v>
      </c>
      <c r="F2680" s="11">
        <v>122.18</v>
      </c>
      <c r="G2680" s="9">
        <v>9</v>
      </c>
      <c r="H2680" s="9"/>
    </row>
    <row r="2681" spans="1:8" x14ac:dyDescent="0.3">
      <c r="A2681" s="1" t="s">
        <v>3758</v>
      </c>
      <c r="B2681" s="13" t="s">
        <v>661</v>
      </c>
      <c r="C2681" s="12" t="s">
        <v>6799</v>
      </c>
      <c r="D2681" s="11">
        <v>58.03</v>
      </c>
      <c r="E2681" s="11">
        <v>10.84</v>
      </c>
      <c r="F2681" s="11">
        <v>68.87</v>
      </c>
      <c r="G2681" s="9">
        <v>9</v>
      </c>
      <c r="H2681" s="9"/>
    </row>
    <row r="2682" spans="1:8" x14ac:dyDescent="0.3">
      <c r="A2682" s="1" t="s">
        <v>3759</v>
      </c>
      <c r="B2682" s="13" t="s">
        <v>660</v>
      </c>
      <c r="C2682" s="12" t="s">
        <v>6799</v>
      </c>
      <c r="D2682" s="11">
        <v>42.37</v>
      </c>
      <c r="E2682" s="11">
        <v>10.84</v>
      </c>
      <c r="F2682" s="11">
        <v>53.21</v>
      </c>
      <c r="G2682" s="9">
        <v>9</v>
      </c>
      <c r="H2682" s="9"/>
    </row>
    <row r="2683" spans="1:8" x14ac:dyDescent="0.3">
      <c r="A2683" s="1" t="s">
        <v>5352</v>
      </c>
      <c r="B2683" s="13" t="s">
        <v>5353</v>
      </c>
      <c r="C2683" s="12" t="s">
        <v>6799</v>
      </c>
      <c r="D2683" s="11">
        <v>4.08</v>
      </c>
      <c r="E2683" s="11">
        <v>10.84</v>
      </c>
      <c r="F2683" s="11">
        <v>14.92</v>
      </c>
      <c r="G2683" s="9">
        <v>9</v>
      </c>
      <c r="H2683" s="9"/>
    </row>
    <row r="2684" spans="1:8" x14ac:dyDescent="0.3">
      <c r="A2684" s="1" t="s">
        <v>3760</v>
      </c>
      <c r="B2684" s="13" t="s">
        <v>659</v>
      </c>
      <c r="C2684" s="12" t="s">
        <v>6799</v>
      </c>
      <c r="D2684" s="11">
        <v>18.809999999999999</v>
      </c>
      <c r="E2684" s="11">
        <v>10.84</v>
      </c>
      <c r="F2684" s="11">
        <v>29.65</v>
      </c>
      <c r="G2684" s="9">
        <v>9</v>
      </c>
      <c r="H2684" s="9"/>
    </row>
    <row r="2685" spans="1:8" ht="28.8" x14ac:dyDescent="0.3">
      <c r="A2685" s="1" t="s">
        <v>5354</v>
      </c>
      <c r="B2685" s="13" t="s">
        <v>5355</v>
      </c>
      <c r="C2685" s="12" t="s">
        <v>6799</v>
      </c>
      <c r="D2685" s="11">
        <v>11.16</v>
      </c>
      <c r="E2685" s="11">
        <v>10.84</v>
      </c>
      <c r="F2685" s="11">
        <v>22</v>
      </c>
      <c r="G2685" s="9">
        <v>9</v>
      </c>
      <c r="H2685" s="9"/>
    </row>
    <row r="2686" spans="1:8" ht="28.8" x14ac:dyDescent="0.3">
      <c r="A2686" s="1" t="s">
        <v>5356</v>
      </c>
      <c r="B2686" s="13" t="s">
        <v>662</v>
      </c>
      <c r="C2686" s="12" t="s">
        <v>6799</v>
      </c>
      <c r="D2686" s="11">
        <v>12.13</v>
      </c>
      <c r="E2686" s="11">
        <v>10.84</v>
      </c>
      <c r="F2686" s="11">
        <v>22.97</v>
      </c>
      <c r="G2686" s="9">
        <v>9</v>
      </c>
      <c r="H2686" s="9"/>
    </row>
    <row r="2687" spans="1:8" x14ac:dyDescent="0.3">
      <c r="A2687" s="1" t="s">
        <v>5357</v>
      </c>
      <c r="B2687" s="13" t="s">
        <v>6215</v>
      </c>
      <c r="C2687" s="12"/>
      <c r="D2687" s="11"/>
      <c r="E2687" s="11"/>
      <c r="F2687" s="11"/>
      <c r="G2687" s="9">
        <v>5</v>
      </c>
      <c r="H2687" s="9"/>
    </row>
    <row r="2688" spans="1:8" x14ac:dyDescent="0.3">
      <c r="A2688" s="1" t="s">
        <v>3761</v>
      </c>
      <c r="B2688" s="13" t="s">
        <v>658</v>
      </c>
      <c r="C2688" s="12" t="s">
        <v>6799</v>
      </c>
      <c r="D2688" s="11">
        <v>5.77</v>
      </c>
      <c r="E2688" s="11">
        <v>10.84</v>
      </c>
      <c r="F2688" s="11">
        <v>16.61</v>
      </c>
      <c r="G2688" s="9">
        <v>9</v>
      </c>
      <c r="H2688" s="9"/>
    </row>
    <row r="2689" spans="1:8" x14ac:dyDescent="0.3">
      <c r="A2689" s="1" t="s">
        <v>3762</v>
      </c>
      <c r="B2689" s="13" t="s">
        <v>657</v>
      </c>
      <c r="C2689" s="12" t="s">
        <v>6799</v>
      </c>
      <c r="D2689" s="11">
        <v>16.14</v>
      </c>
      <c r="E2689" s="11">
        <v>10.84</v>
      </c>
      <c r="F2689" s="11">
        <v>26.98</v>
      </c>
      <c r="G2689" s="9">
        <v>9</v>
      </c>
      <c r="H2689" s="9"/>
    </row>
    <row r="2690" spans="1:8" x14ac:dyDescent="0.3">
      <c r="A2690" s="1" t="s">
        <v>3763</v>
      </c>
      <c r="B2690" s="13" t="s">
        <v>656</v>
      </c>
      <c r="C2690" s="12" t="s">
        <v>6799</v>
      </c>
      <c r="D2690" s="11">
        <v>5.52</v>
      </c>
      <c r="E2690" s="11">
        <v>10.84</v>
      </c>
      <c r="F2690" s="11">
        <v>16.36</v>
      </c>
      <c r="G2690" s="9">
        <v>9</v>
      </c>
      <c r="H2690" s="9"/>
    </row>
    <row r="2691" spans="1:8" x14ac:dyDescent="0.3">
      <c r="A2691" s="1" t="s">
        <v>3764</v>
      </c>
      <c r="B2691" s="13" t="s">
        <v>655</v>
      </c>
      <c r="C2691" s="12" t="s">
        <v>6799</v>
      </c>
      <c r="D2691" s="11">
        <v>7.8</v>
      </c>
      <c r="E2691" s="11">
        <v>10.84</v>
      </c>
      <c r="F2691" s="11">
        <v>18.64</v>
      </c>
      <c r="G2691" s="9">
        <v>9</v>
      </c>
      <c r="H2691" s="9"/>
    </row>
    <row r="2692" spans="1:8" ht="28.8" x14ac:dyDescent="0.3">
      <c r="A2692" s="1" t="s">
        <v>3765</v>
      </c>
      <c r="B2692" s="13" t="s">
        <v>654</v>
      </c>
      <c r="C2692" s="12" t="s">
        <v>6799</v>
      </c>
      <c r="D2692" s="11">
        <v>14.42</v>
      </c>
      <c r="E2692" s="11">
        <v>10.84</v>
      </c>
      <c r="F2692" s="11">
        <v>25.26</v>
      </c>
      <c r="G2692" s="9">
        <v>9</v>
      </c>
      <c r="H2692" s="9"/>
    </row>
    <row r="2693" spans="1:8" ht="28.8" x14ac:dyDescent="0.3">
      <c r="A2693" s="1" t="s">
        <v>3766</v>
      </c>
      <c r="B2693" s="13" t="s">
        <v>653</v>
      </c>
      <c r="C2693" s="12" t="s">
        <v>6799</v>
      </c>
      <c r="D2693" s="11">
        <v>17.34</v>
      </c>
      <c r="E2693" s="11">
        <v>10.84</v>
      </c>
      <c r="F2693" s="11">
        <v>28.18</v>
      </c>
      <c r="G2693" s="9">
        <v>9</v>
      </c>
      <c r="H2693" s="9"/>
    </row>
    <row r="2694" spans="1:8" x14ac:dyDescent="0.3">
      <c r="A2694" s="1" t="s">
        <v>5358</v>
      </c>
      <c r="B2694" s="13" t="s">
        <v>6216</v>
      </c>
      <c r="C2694" s="12"/>
      <c r="D2694" s="11"/>
      <c r="E2694" s="11"/>
      <c r="F2694" s="11"/>
      <c r="G2694" s="9">
        <v>5</v>
      </c>
      <c r="H2694" s="9"/>
    </row>
    <row r="2695" spans="1:8" ht="28.8" x14ac:dyDescent="0.3">
      <c r="A2695" s="1" t="s">
        <v>3767</v>
      </c>
      <c r="B2695" s="13" t="s">
        <v>652</v>
      </c>
      <c r="C2695" s="12" t="s">
        <v>6799</v>
      </c>
      <c r="D2695" s="11">
        <v>9.89</v>
      </c>
      <c r="E2695" s="11">
        <v>10.84</v>
      </c>
      <c r="F2695" s="11">
        <v>20.73</v>
      </c>
      <c r="G2695" s="9">
        <v>9</v>
      </c>
      <c r="H2695" s="9"/>
    </row>
    <row r="2696" spans="1:8" ht="28.8" x14ac:dyDescent="0.3">
      <c r="A2696" s="1" t="s">
        <v>3768</v>
      </c>
      <c r="B2696" s="13" t="s">
        <v>651</v>
      </c>
      <c r="C2696" s="12" t="s">
        <v>6799</v>
      </c>
      <c r="D2696" s="11">
        <v>15.27</v>
      </c>
      <c r="E2696" s="11">
        <v>10.84</v>
      </c>
      <c r="F2696" s="11">
        <v>26.11</v>
      </c>
      <c r="G2696" s="9">
        <v>9</v>
      </c>
      <c r="H2696" s="9"/>
    </row>
    <row r="2697" spans="1:8" ht="28.8" x14ac:dyDescent="0.3">
      <c r="A2697" s="1" t="s">
        <v>3769</v>
      </c>
      <c r="B2697" s="13" t="s">
        <v>650</v>
      </c>
      <c r="C2697" s="12" t="s">
        <v>6799</v>
      </c>
      <c r="D2697" s="11">
        <v>12.86</v>
      </c>
      <c r="E2697" s="11">
        <v>10.84</v>
      </c>
      <c r="F2697" s="11">
        <v>23.7</v>
      </c>
      <c r="G2697" s="9">
        <v>9</v>
      </c>
      <c r="H2697" s="9"/>
    </row>
    <row r="2698" spans="1:8" ht="28.8" x14ac:dyDescent="0.3">
      <c r="A2698" s="1" t="s">
        <v>3770</v>
      </c>
      <c r="B2698" s="13" t="s">
        <v>649</v>
      </c>
      <c r="C2698" s="12" t="s">
        <v>6799</v>
      </c>
      <c r="D2698" s="11">
        <v>17.09</v>
      </c>
      <c r="E2698" s="11">
        <v>10.84</v>
      </c>
      <c r="F2698" s="11">
        <v>27.93</v>
      </c>
      <c r="G2698" s="9">
        <v>9</v>
      </c>
      <c r="H2698" s="9"/>
    </row>
    <row r="2699" spans="1:8" x14ac:dyDescent="0.3">
      <c r="A2699" s="1" t="s">
        <v>5359</v>
      </c>
      <c r="B2699" s="13" t="s">
        <v>6991</v>
      </c>
      <c r="C2699" s="12"/>
      <c r="D2699" s="11"/>
      <c r="E2699" s="11"/>
      <c r="F2699" s="11"/>
      <c r="G2699" s="9">
        <v>5</v>
      </c>
      <c r="H2699" s="9"/>
    </row>
    <row r="2700" spans="1:8" x14ac:dyDescent="0.3">
      <c r="A2700" s="1" t="s">
        <v>3771</v>
      </c>
      <c r="B2700" s="13" t="s">
        <v>648</v>
      </c>
      <c r="C2700" s="12" t="s">
        <v>6799</v>
      </c>
      <c r="D2700" s="11">
        <v>10.75</v>
      </c>
      <c r="E2700" s="11">
        <v>10.84</v>
      </c>
      <c r="F2700" s="11">
        <v>21.59</v>
      </c>
      <c r="G2700" s="9">
        <v>9</v>
      </c>
      <c r="H2700" s="9"/>
    </row>
    <row r="2701" spans="1:8" x14ac:dyDescent="0.3">
      <c r="A2701" s="1" t="s">
        <v>3772</v>
      </c>
      <c r="B2701" s="13" t="s">
        <v>647</v>
      </c>
      <c r="C2701" s="12" t="s">
        <v>6799</v>
      </c>
      <c r="D2701" s="11">
        <v>9.49</v>
      </c>
      <c r="E2701" s="11">
        <v>10.84</v>
      </c>
      <c r="F2701" s="11">
        <v>20.329999999999998</v>
      </c>
      <c r="G2701" s="9">
        <v>9</v>
      </c>
      <c r="H2701" s="9"/>
    </row>
    <row r="2702" spans="1:8" x14ac:dyDescent="0.3">
      <c r="A2702" s="1" t="s">
        <v>3773</v>
      </c>
      <c r="B2702" s="13" t="s">
        <v>646</v>
      </c>
      <c r="C2702" s="12" t="s">
        <v>6799</v>
      </c>
      <c r="D2702" s="11">
        <v>58.53</v>
      </c>
      <c r="E2702" s="11">
        <v>10.84</v>
      </c>
      <c r="F2702" s="11">
        <v>69.37</v>
      </c>
      <c r="G2702" s="9">
        <v>9</v>
      </c>
      <c r="H2702" s="9"/>
    </row>
    <row r="2703" spans="1:8" x14ac:dyDescent="0.3">
      <c r="A2703" s="1" t="s">
        <v>3774</v>
      </c>
      <c r="B2703" s="13" t="s">
        <v>645</v>
      </c>
      <c r="C2703" s="12" t="s">
        <v>6799</v>
      </c>
      <c r="D2703" s="11">
        <v>123.96</v>
      </c>
      <c r="E2703" s="11">
        <v>13.01</v>
      </c>
      <c r="F2703" s="11">
        <v>136.97</v>
      </c>
      <c r="G2703" s="9">
        <v>9</v>
      </c>
      <c r="H2703" s="9"/>
    </row>
    <row r="2704" spans="1:8" x14ac:dyDescent="0.3">
      <c r="A2704" s="1" t="s">
        <v>3775</v>
      </c>
      <c r="B2704" s="13" t="s">
        <v>644</v>
      </c>
      <c r="C2704" s="12" t="s">
        <v>6804</v>
      </c>
      <c r="D2704" s="11">
        <v>80.64</v>
      </c>
      <c r="E2704" s="11">
        <v>13.01</v>
      </c>
      <c r="F2704" s="11">
        <v>93.65</v>
      </c>
      <c r="G2704" s="9">
        <v>9</v>
      </c>
      <c r="H2704" s="9"/>
    </row>
    <row r="2705" spans="1:8" x14ac:dyDescent="0.3">
      <c r="A2705" s="1" t="s">
        <v>3776</v>
      </c>
      <c r="B2705" s="13" t="s">
        <v>643</v>
      </c>
      <c r="C2705" s="12" t="s">
        <v>6799</v>
      </c>
      <c r="D2705" s="11">
        <v>10.57</v>
      </c>
      <c r="E2705" s="11">
        <v>10.84</v>
      </c>
      <c r="F2705" s="11">
        <v>21.41</v>
      </c>
      <c r="G2705" s="9">
        <v>9</v>
      </c>
      <c r="H2705" s="9"/>
    </row>
    <row r="2706" spans="1:8" x14ac:dyDescent="0.3">
      <c r="A2706" s="1" t="s">
        <v>3777</v>
      </c>
      <c r="B2706" s="13" t="s">
        <v>642</v>
      </c>
      <c r="C2706" s="12" t="s">
        <v>6799</v>
      </c>
      <c r="D2706" s="11">
        <v>40.43</v>
      </c>
      <c r="E2706" s="11">
        <v>10.84</v>
      </c>
      <c r="F2706" s="11">
        <v>51.27</v>
      </c>
      <c r="G2706" s="9">
        <v>9</v>
      </c>
      <c r="H2706" s="9"/>
    </row>
    <row r="2707" spans="1:8" x14ac:dyDescent="0.3">
      <c r="A2707" s="1" t="s">
        <v>5360</v>
      </c>
      <c r="B2707" s="13" t="s">
        <v>6217</v>
      </c>
      <c r="C2707" s="12"/>
      <c r="D2707" s="11"/>
      <c r="E2707" s="11"/>
      <c r="F2707" s="11"/>
      <c r="G2707" s="9">
        <v>5</v>
      </c>
      <c r="H2707" s="9"/>
    </row>
    <row r="2708" spans="1:8" x14ac:dyDescent="0.3">
      <c r="A2708" s="1" t="s">
        <v>3778</v>
      </c>
      <c r="B2708" s="13" t="s">
        <v>641</v>
      </c>
      <c r="C2708" s="12" t="s">
        <v>6799</v>
      </c>
      <c r="D2708" s="11">
        <v>31.58</v>
      </c>
      <c r="E2708" s="11">
        <v>10.84</v>
      </c>
      <c r="F2708" s="11">
        <v>42.42</v>
      </c>
      <c r="G2708" s="9">
        <v>9</v>
      </c>
      <c r="H2708" s="9"/>
    </row>
    <row r="2709" spans="1:8" ht="28.8" x14ac:dyDescent="0.3">
      <c r="A2709" s="1" t="s">
        <v>3779</v>
      </c>
      <c r="B2709" s="13" t="s">
        <v>640</v>
      </c>
      <c r="C2709" s="12" t="s">
        <v>6799</v>
      </c>
      <c r="D2709" s="11">
        <v>13.36</v>
      </c>
      <c r="E2709" s="11">
        <v>10.84</v>
      </c>
      <c r="F2709" s="11">
        <v>24.2</v>
      </c>
      <c r="G2709" s="9">
        <v>9</v>
      </c>
      <c r="H2709" s="9"/>
    </row>
    <row r="2710" spans="1:8" x14ac:dyDescent="0.3">
      <c r="A2710" s="1" t="s">
        <v>3780</v>
      </c>
      <c r="B2710" s="13" t="s">
        <v>639</v>
      </c>
      <c r="C2710" s="12" t="s">
        <v>6799</v>
      </c>
      <c r="D2710" s="11">
        <v>84.86</v>
      </c>
      <c r="E2710" s="11">
        <v>10.84</v>
      </c>
      <c r="F2710" s="11">
        <v>95.7</v>
      </c>
      <c r="G2710" s="9">
        <v>9</v>
      </c>
      <c r="H2710" s="9"/>
    </row>
    <row r="2711" spans="1:8" x14ac:dyDescent="0.3">
      <c r="A2711" s="1" t="s">
        <v>3781</v>
      </c>
      <c r="B2711" s="13" t="s">
        <v>638</v>
      </c>
      <c r="C2711" s="12" t="s">
        <v>6799</v>
      </c>
      <c r="D2711" s="11">
        <v>40.33</v>
      </c>
      <c r="E2711" s="11">
        <v>10.84</v>
      </c>
      <c r="F2711" s="11">
        <v>51.17</v>
      </c>
      <c r="G2711" s="9">
        <v>9</v>
      </c>
      <c r="H2711" s="9"/>
    </row>
    <row r="2712" spans="1:8" x14ac:dyDescent="0.3">
      <c r="A2712" s="1" t="s">
        <v>3782</v>
      </c>
      <c r="B2712" s="13" t="s">
        <v>637</v>
      </c>
      <c r="C2712" s="12" t="s">
        <v>6799</v>
      </c>
      <c r="D2712" s="11">
        <v>122.2</v>
      </c>
      <c r="E2712" s="11">
        <v>10.84</v>
      </c>
      <c r="F2712" s="11">
        <v>133.04</v>
      </c>
      <c r="G2712" s="9">
        <v>9</v>
      </c>
      <c r="H2712" s="9"/>
    </row>
    <row r="2713" spans="1:8" x14ac:dyDescent="0.3">
      <c r="A2713" s="1" t="s">
        <v>3783</v>
      </c>
      <c r="B2713" s="13" t="s">
        <v>636</v>
      </c>
      <c r="C2713" s="12" t="s">
        <v>6799</v>
      </c>
      <c r="D2713" s="11">
        <v>14.29</v>
      </c>
      <c r="E2713" s="11">
        <v>43.37</v>
      </c>
      <c r="F2713" s="11">
        <v>57.66</v>
      </c>
      <c r="G2713" s="9">
        <v>9</v>
      </c>
      <c r="H2713" s="9"/>
    </row>
    <row r="2714" spans="1:8" x14ac:dyDescent="0.3">
      <c r="A2714" s="1" t="s">
        <v>3784</v>
      </c>
      <c r="B2714" s="13" t="s">
        <v>635</v>
      </c>
      <c r="C2714" s="12" t="s">
        <v>6799</v>
      </c>
      <c r="D2714" s="11">
        <v>17.86</v>
      </c>
      <c r="E2714" s="11">
        <v>4.33</v>
      </c>
      <c r="F2714" s="11">
        <v>22.19</v>
      </c>
      <c r="G2714" s="9">
        <v>9</v>
      </c>
      <c r="H2714" s="9"/>
    </row>
    <row r="2715" spans="1:8" ht="28.8" x14ac:dyDescent="0.3">
      <c r="A2715" s="1" t="s">
        <v>3785</v>
      </c>
      <c r="B2715" s="13" t="s">
        <v>634</v>
      </c>
      <c r="C2715" s="12" t="s">
        <v>6799</v>
      </c>
      <c r="D2715" s="11">
        <v>24.29</v>
      </c>
      <c r="E2715" s="11">
        <v>4.33</v>
      </c>
      <c r="F2715" s="11">
        <v>28.62</v>
      </c>
      <c r="G2715" s="9">
        <v>9</v>
      </c>
      <c r="H2715" s="9"/>
    </row>
    <row r="2716" spans="1:8" x14ac:dyDescent="0.3">
      <c r="A2716" s="1" t="s">
        <v>3786</v>
      </c>
      <c r="B2716" s="13" t="s">
        <v>633</v>
      </c>
      <c r="C2716" s="12" t="s">
        <v>6799</v>
      </c>
      <c r="D2716" s="11">
        <v>16.55</v>
      </c>
      <c r="E2716" s="11">
        <v>4.33</v>
      </c>
      <c r="F2716" s="11">
        <v>20.88</v>
      </c>
      <c r="G2716" s="9">
        <v>9</v>
      </c>
      <c r="H2716" s="9"/>
    </row>
    <row r="2717" spans="1:8" x14ac:dyDescent="0.3">
      <c r="A2717" s="1" t="s">
        <v>3787</v>
      </c>
      <c r="B2717" s="13" t="s">
        <v>632</v>
      </c>
      <c r="C2717" s="12" t="s">
        <v>6799</v>
      </c>
      <c r="D2717" s="11">
        <v>4.2</v>
      </c>
      <c r="E2717" s="11">
        <v>4.33</v>
      </c>
      <c r="F2717" s="11">
        <v>8.5299999999999994</v>
      </c>
      <c r="G2717" s="9">
        <v>9</v>
      </c>
      <c r="H2717" s="9"/>
    </row>
    <row r="2718" spans="1:8" x14ac:dyDescent="0.3">
      <c r="A2718" s="1" t="s">
        <v>3788</v>
      </c>
      <c r="B2718" s="13" t="s">
        <v>631</v>
      </c>
      <c r="C2718" s="12" t="s">
        <v>6804</v>
      </c>
      <c r="D2718" s="11">
        <v>14.32</v>
      </c>
      <c r="E2718" s="11">
        <v>17.350000000000001</v>
      </c>
      <c r="F2718" s="11">
        <v>31.67</v>
      </c>
      <c r="G2718" s="9">
        <v>9</v>
      </c>
      <c r="H2718" s="9"/>
    </row>
    <row r="2719" spans="1:8" x14ac:dyDescent="0.3">
      <c r="A2719" s="1" t="s">
        <v>3789</v>
      </c>
      <c r="B2719" s="13" t="s">
        <v>630</v>
      </c>
      <c r="C2719" s="12" t="s">
        <v>6799</v>
      </c>
      <c r="D2719" s="11">
        <v>18.79</v>
      </c>
      <c r="E2719" s="11">
        <v>10.84</v>
      </c>
      <c r="F2719" s="11">
        <v>29.63</v>
      </c>
      <c r="G2719" s="9">
        <v>9</v>
      </c>
      <c r="H2719" s="9"/>
    </row>
    <row r="2720" spans="1:8" x14ac:dyDescent="0.3">
      <c r="A2720" s="1" t="s">
        <v>3790</v>
      </c>
      <c r="B2720" s="13" t="s">
        <v>8129</v>
      </c>
      <c r="C2720" s="12" t="s">
        <v>6799</v>
      </c>
      <c r="D2720" s="11">
        <v>259.56</v>
      </c>
      <c r="E2720" s="11">
        <v>21.69</v>
      </c>
      <c r="F2720" s="11">
        <v>281.25</v>
      </c>
      <c r="G2720" s="9">
        <v>9</v>
      </c>
      <c r="H2720" s="9"/>
    </row>
    <row r="2721" spans="1:8" x14ac:dyDescent="0.3">
      <c r="A2721" s="1" t="s">
        <v>3791</v>
      </c>
      <c r="B2721" s="13" t="s">
        <v>8359</v>
      </c>
      <c r="C2721" s="12" t="s">
        <v>6799</v>
      </c>
      <c r="D2721" s="11">
        <v>175.39</v>
      </c>
      <c r="E2721" s="11">
        <v>21.69</v>
      </c>
      <c r="F2721" s="11">
        <v>197.08</v>
      </c>
      <c r="G2721" s="9">
        <v>9</v>
      </c>
      <c r="H2721" s="9"/>
    </row>
    <row r="2722" spans="1:8" x14ac:dyDescent="0.3">
      <c r="A2722" s="1" t="s">
        <v>3792</v>
      </c>
      <c r="B2722" s="13" t="s">
        <v>8130</v>
      </c>
      <c r="C2722" s="12" t="s">
        <v>6799</v>
      </c>
      <c r="D2722" s="11">
        <v>165.68</v>
      </c>
      <c r="E2722" s="11">
        <v>21.69</v>
      </c>
      <c r="F2722" s="11">
        <v>187.37</v>
      </c>
      <c r="G2722" s="9">
        <v>9</v>
      </c>
      <c r="H2722" s="9"/>
    </row>
    <row r="2723" spans="1:8" x14ac:dyDescent="0.3">
      <c r="A2723" s="1" t="s">
        <v>3793</v>
      </c>
      <c r="B2723" s="13" t="s">
        <v>8131</v>
      </c>
      <c r="C2723" s="12" t="s">
        <v>6799</v>
      </c>
      <c r="D2723" s="11">
        <v>42.88</v>
      </c>
      <c r="E2723" s="11">
        <v>10.84</v>
      </c>
      <c r="F2723" s="11">
        <v>53.72</v>
      </c>
      <c r="G2723" s="9">
        <v>9</v>
      </c>
      <c r="H2723" s="9"/>
    </row>
    <row r="2724" spans="1:8" x14ac:dyDescent="0.3">
      <c r="A2724" s="1" t="s">
        <v>3794</v>
      </c>
      <c r="B2724" s="13" t="s">
        <v>629</v>
      </c>
      <c r="C2724" s="12" t="s">
        <v>6799</v>
      </c>
      <c r="D2724" s="11">
        <v>2.94</v>
      </c>
      <c r="E2724" s="11">
        <v>8.68</v>
      </c>
      <c r="F2724" s="11">
        <v>11.62</v>
      </c>
      <c r="G2724" s="9">
        <v>9</v>
      </c>
      <c r="H2724" s="9"/>
    </row>
    <row r="2725" spans="1:8" x14ac:dyDescent="0.3">
      <c r="A2725" s="1" t="s">
        <v>3795</v>
      </c>
      <c r="B2725" s="13" t="s">
        <v>628</v>
      </c>
      <c r="C2725" s="12" t="s">
        <v>6799</v>
      </c>
      <c r="D2725" s="11">
        <v>9.7100000000000009</v>
      </c>
      <c r="E2725" s="11">
        <v>10.84</v>
      </c>
      <c r="F2725" s="11">
        <v>20.55</v>
      </c>
      <c r="G2725" s="9">
        <v>9</v>
      </c>
      <c r="H2725" s="9"/>
    </row>
    <row r="2726" spans="1:8" ht="28.8" x14ac:dyDescent="0.3">
      <c r="A2726" s="1" t="s">
        <v>3796</v>
      </c>
      <c r="B2726" s="13" t="s">
        <v>6417</v>
      </c>
      <c r="C2726" s="12" t="s">
        <v>6804</v>
      </c>
      <c r="D2726" s="11">
        <v>14.82</v>
      </c>
      <c r="E2726" s="11">
        <v>21.69</v>
      </c>
      <c r="F2726" s="11">
        <v>36.51</v>
      </c>
      <c r="G2726" s="9">
        <v>9</v>
      </c>
      <c r="H2726" s="9"/>
    </row>
    <row r="2727" spans="1:8" ht="28.8" x14ac:dyDescent="0.3">
      <c r="A2727" s="1" t="s">
        <v>3797</v>
      </c>
      <c r="B2727" s="13" t="s">
        <v>627</v>
      </c>
      <c r="C2727" s="12" t="s">
        <v>6799</v>
      </c>
      <c r="D2727" s="11">
        <v>9.81</v>
      </c>
      <c r="E2727" s="11">
        <v>10.84</v>
      </c>
      <c r="F2727" s="11">
        <v>20.65</v>
      </c>
      <c r="G2727" s="9">
        <v>9</v>
      </c>
      <c r="H2727" s="9"/>
    </row>
    <row r="2728" spans="1:8" ht="28.8" x14ac:dyDescent="0.3">
      <c r="A2728" s="1" t="s">
        <v>3798</v>
      </c>
      <c r="B2728" s="13" t="s">
        <v>8132</v>
      </c>
      <c r="C2728" s="12" t="s">
        <v>6799</v>
      </c>
      <c r="D2728" s="11">
        <v>46.58</v>
      </c>
      <c r="E2728" s="11">
        <v>8.68</v>
      </c>
      <c r="F2728" s="11">
        <v>55.26</v>
      </c>
      <c r="G2728" s="9">
        <v>9</v>
      </c>
      <c r="H2728" s="9"/>
    </row>
    <row r="2729" spans="1:8" ht="28.8" x14ac:dyDescent="0.3">
      <c r="A2729" s="1" t="s">
        <v>3799</v>
      </c>
      <c r="B2729" s="13" t="s">
        <v>626</v>
      </c>
      <c r="C2729" s="12" t="s">
        <v>6799</v>
      </c>
      <c r="D2729" s="11">
        <v>5.04</v>
      </c>
      <c r="E2729" s="11">
        <v>10.84</v>
      </c>
      <c r="F2729" s="11">
        <v>15.88</v>
      </c>
      <c r="G2729" s="9">
        <v>9</v>
      </c>
      <c r="H2729" s="9"/>
    </row>
    <row r="2730" spans="1:8" x14ac:dyDescent="0.3">
      <c r="A2730" s="1" t="s">
        <v>3800</v>
      </c>
      <c r="B2730" s="13" t="s">
        <v>625</v>
      </c>
      <c r="C2730" s="12" t="s">
        <v>6799</v>
      </c>
      <c r="D2730" s="11">
        <v>42.84</v>
      </c>
      <c r="E2730" s="11">
        <v>2.17</v>
      </c>
      <c r="F2730" s="11">
        <v>45.01</v>
      </c>
      <c r="G2730" s="9">
        <v>9</v>
      </c>
      <c r="H2730" s="9"/>
    </row>
    <row r="2731" spans="1:8" ht="28.8" x14ac:dyDescent="0.3">
      <c r="A2731" s="1" t="s">
        <v>3801</v>
      </c>
      <c r="B2731" s="13" t="s">
        <v>624</v>
      </c>
      <c r="C2731" s="12" t="s">
        <v>6799</v>
      </c>
      <c r="D2731" s="11">
        <v>15.49</v>
      </c>
      <c r="E2731" s="11">
        <v>10.84</v>
      </c>
      <c r="F2731" s="11">
        <v>26.33</v>
      </c>
      <c r="G2731" s="9">
        <v>9</v>
      </c>
      <c r="H2731" s="9"/>
    </row>
    <row r="2732" spans="1:8" ht="28.8" x14ac:dyDescent="0.3">
      <c r="A2732" s="1" t="s">
        <v>3802</v>
      </c>
      <c r="B2732" s="13" t="s">
        <v>623</v>
      </c>
      <c r="C2732" s="12" t="s">
        <v>6799</v>
      </c>
      <c r="D2732" s="11">
        <v>24.55</v>
      </c>
      <c r="E2732" s="11">
        <v>10.84</v>
      </c>
      <c r="F2732" s="11">
        <v>35.39</v>
      </c>
      <c r="G2732" s="9">
        <v>9</v>
      </c>
      <c r="H2732" s="9"/>
    </row>
    <row r="2733" spans="1:8" ht="28.8" x14ac:dyDescent="0.3">
      <c r="A2733" s="1" t="s">
        <v>3803</v>
      </c>
      <c r="B2733" s="13" t="s">
        <v>622</v>
      </c>
      <c r="C2733" s="12" t="s">
        <v>6799</v>
      </c>
      <c r="D2733" s="11">
        <v>42.91</v>
      </c>
      <c r="E2733" s="11">
        <v>10.84</v>
      </c>
      <c r="F2733" s="11">
        <v>53.75</v>
      </c>
      <c r="G2733" s="9">
        <v>9</v>
      </c>
      <c r="H2733" s="9"/>
    </row>
    <row r="2734" spans="1:8" ht="28.8" x14ac:dyDescent="0.3">
      <c r="A2734" s="1" t="s">
        <v>3804</v>
      </c>
      <c r="B2734" s="13" t="s">
        <v>6418</v>
      </c>
      <c r="C2734" s="12" t="s">
        <v>6804</v>
      </c>
      <c r="D2734" s="11">
        <v>170.9</v>
      </c>
      <c r="E2734" s="11">
        <v>21.69</v>
      </c>
      <c r="F2734" s="11">
        <v>192.59</v>
      </c>
      <c r="G2734" s="9">
        <v>9</v>
      </c>
      <c r="H2734" s="9"/>
    </row>
    <row r="2735" spans="1:8" ht="28.8" x14ac:dyDescent="0.3">
      <c r="A2735" s="1" t="s">
        <v>3805</v>
      </c>
      <c r="B2735" s="13" t="s">
        <v>6218</v>
      </c>
      <c r="C2735" s="12" t="s">
        <v>6799</v>
      </c>
      <c r="D2735" s="11">
        <v>455.27</v>
      </c>
      <c r="E2735" s="11">
        <v>43.37</v>
      </c>
      <c r="F2735" s="11">
        <v>498.64</v>
      </c>
      <c r="G2735" s="9">
        <v>9</v>
      </c>
      <c r="H2735" s="9"/>
    </row>
    <row r="2736" spans="1:8" ht="28.8" x14ac:dyDescent="0.3">
      <c r="A2736" s="1" t="s">
        <v>3806</v>
      </c>
      <c r="B2736" s="13" t="s">
        <v>6219</v>
      </c>
      <c r="C2736" s="12" t="s">
        <v>6799</v>
      </c>
      <c r="D2736" s="11">
        <v>325</v>
      </c>
      <c r="E2736" s="11">
        <v>43.37</v>
      </c>
      <c r="F2736" s="11">
        <v>368.37</v>
      </c>
      <c r="G2736" s="9">
        <v>9</v>
      </c>
      <c r="H2736" s="9"/>
    </row>
    <row r="2737" spans="1:8" x14ac:dyDescent="0.3">
      <c r="A2737" s="1" t="s">
        <v>3807</v>
      </c>
      <c r="B2737" s="13" t="s">
        <v>621</v>
      </c>
      <c r="C2737" s="12" t="s">
        <v>6799</v>
      </c>
      <c r="D2737" s="11">
        <v>1.1499999999999999</v>
      </c>
      <c r="E2737" s="11">
        <v>1.76</v>
      </c>
      <c r="F2737" s="11">
        <v>2.91</v>
      </c>
      <c r="G2737" s="9">
        <v>9</v>
      </c>
      <c r="H2737" s="9"/>
    </row>
    <row r="2738" spans="1:8" ht="28.8" x14ac:dyDescent="0.3">
      <c r="A2738" s="1" t="s">
        <v>3808</v>
      </c>
      <c r="B2738" s="13" t="s">
        <v>620</v>
      </c>
      <c r="C2738" s="12" t="s">
        <v>6799</v>
      </c>
      <c r="D2738" s="11">
        <v>6.34</v>
      </c>
      <c r="E2738" s="11">
        <v>10.84</v>
      </c>
      <c r="F2738" s="11">
        <v>17.18</v>
      </c>
      <c r="G2738" s="9">
        <v>9</v>
      </c>
      <c r="H2738" s="9"/>
    </row>
    <row r="2739" spans="1:8" ht="28.8" x14ac:dyDescent="0.3">
      <c r="A2739" s="1" t="s">
        <v>3809</v>
      </c>
      <c r="B2739" s="13" t="s">
        <v>6419</v>
      </c>
      <c r="C2739" s="12" t="s">
        <v>6804</v>
      </c>
      <c r="D2739" s="11">
        <v>8.23</v>
      </c>
      <c r="E2739" s="11">
        <v>21.69</v>
      </c>
      <c r="F2739" s="11">
        <v>29.92</v>
      </c>
      <c r="G2739" s="9">
        <v>9</v>
      </c>
      <c r="H2739" s="9"/>
    </row>
    <row r="2740" spans="1:8" x14ac:dyDescent="0.3">
      <c r="A2740" s="1" t="s">
        <v>3810</v>
      </c>
      <c r="B2740" s="13" t="s">
        <v>619</v>
      </c>
      <c r="C2740" s="12" t="s">
        <v>6799</v>
      </c>
      <c r="D2740" s="11">
        <v>17.25</v>
      </c>
      <c r="E2740" s="11">
        <v>4.33</v>
      </c>
      <c r="F2740" s="11">
        <v>21.58</v>
      </c>
      <c r="G2740" s="9">
        <v>9</v>
      </c>
      <c r="H2740" s="9"/>
    </row>
    <row r="2741" spans="1:8" ht="28.8" x14ac:dyDescent="0.3">
      <c r="A2741" s="1" t="s">
        <v>3811</v>
      </c>
      <c r="B2741" s="13" t="s">
        <v>8133</v>
      </c>
      <c r="C2741" s="12" t="s">
        <v>6799</v>
      </c>
      <c r="D2741" s="11">
        <v>6.46</v>
      </c>
      <c r="E2741" s="11">
        <v>10.84</v>
      </c>
      <c r="F2741" s="11">
        <v>17.3</v>
      </c>
      <c r="G2741" s="9">
        <v>9</v>
      </c>
      <c r="H2741" s="9"/>
    </row>
    <row r="2742" spans="1:8" x14ac:dyDescent="0.3">
      <c r="A2742" s="1" t="s">
        <v>3812</v>
      </c>
      <c r="B2742" s="13" t="s">
        <v>8134</v>
      </c>
      <c r="C2742" s="12" t="s">
        <v>6799</v>
      </c>
      <c r="D2742" s="11">
        <v>5.93</v>
      </c>
      <c r="E2742" s="11">
        <v>10.84</v>
      </c>
      <c r="F2742" s="11">
        <v>16.77</v>
      </c>
      <c r="G2742" s="9">
        <v>9</v>
      </c>
      <c r="H2742" s="9"/>
    </row>
    <row r="2743" spans="1:8" ht="28.8" x14ac:dyDescent="0.3">
      <c r="A2743" s="1" t="s">
        <v>5361</v>
      </c>
      <c r="B2743" s="13" t="s">
        <v>5362</v>
      </c>
      <c r="C2743" s="12" t="s">
        <v>6804</v>
      </c>
      <c r="D2743" s="11">
        <v>58.05</v>
      </c>
      <c r="E2743" s="11">
        <v>10.84</v>
      </c>
      <c r="F2743" s="11">
        <v>68.89</v>
      </c>
      <c r="G2743" s="9">
        <v>9</v>
      </c>
      <c r="H2743" s="9"/>
    </row>
    <row r="2744" spans="1:8" ht="28.8" x14ac:dyDescent="0.3">
      <c r="A2744" s="1" t="s">
        <v>3813</v>
      </c>
      <c r="B2744" s="13" t="s">
        <v>6220</v>
      </c>
      <c r="C2744" s="12" t="s">
        <v>6799</v>
      </c>
      <c r="D2744" s="11">
        <v>46.37</v>
      </c>
      <c r="E2744" s="11">
        <v>10.84</v>
      </c>
      <c r="F2744" s="11">
        <v>57.21</v>
      </c>
      <c r="G2744" s="9">
        <v>9</v>
      </c>
      <c r="H2744" s="9"/>
    </row>
    <row r="2745" spans="1:8" ht="28.8" x14ac:dyDescent="0.3">
      <c r="A2745" s="1" t="s">
        <v>3814</v>
      </c>
      <c r="B2745" s="13" t="s">
        <v>6221</v>
      </c>
      <c r="C2745" s="12" t="s">
        <v>6799</v>
      </c>
      <c r="D2745" s="11">
        <v>50.38</v>
      </c>
      <c r="E2745" s="11">
        <v>10.84</v>
      </c>
      <c r="F2745" s="11">
        <v>61.22</v>
      </c>
      <c r="G2745" s="9">
        <v>9</v>
      </c>
      <c r="H2745" s="9"/>
    </row>
    <row r="2746" spans="1:8" x14ac:dyDescent="0.3">
      <c r="A2746" s="1" t="s">
        <v>3815</v>
      </c>
      <c r="B2746" s="13" t="s">
        <v>618</v>
      </c>
      <c r="C2746" s="12" t="s">
        <v>6799</v>
      </c>
      <c r="D2746" s="11">
        <v>5.6</v>
      </c>
      <c r="E2746" s="11">
        <v>10.84</v>
      </c>
      <c r="F2746" s="11">
        <v>16.440000000000001</v>
      </c>
      <c r="G2746" s="9">
        <v>9</v>
      </c>
      <c r="H2746" s="9"/>
    </row>
    <row r="2747" spans="1:8" x14ac:dyDescent="0.3">
      <c r="A2747" s="1" t="s">
        <v>3816</v>
      </c>
      <c r="B2747" s="13" t="s">
        <v>617</v>
      </c>
      <c r="C2747" s="12" t="s">
        <v>6799</v>
      </c>
      <c r="D2747" s="11">
        <v>7.92</v>
      </c>
      <c r="E2747" s="11">
        <v>10.84</v>
      </c>
      <c r="F2747" s="11">
        <v>18.760000000000002</v>
      </c>
      <c r="G2747" s="9">
        <v>9</v>
      </c>
      <c r="H2747" s="9"/>
    </row>
    <row r="2748" spans="1:8" x14ac:dyDescent="0.3">
      <c r="A2748" s="1" t="s">
        <v>3817</v>
      </c>
      <c r="B2748" s="13" t="s">
        <v>616</v>
      </c>
      <c r="C2748" s="12" t="s">
        <v>6799</v>
      </c>
      <c r="D2748" s="11">
        <v>10.94</v>
      </c>
      <c r="E2748" s="11">
        <v>10.84</v>
      </c>
      <c r="F2748" s="11">
        <v>21.78</v>
      </c>
      <c r="G2748" s="9">
        <v>9</v>
      </c>
      <c r="H2748" s="9"/>
    </row>
    <row r="2749" spans="1:8" x14ac:dyDescent="0.3">
      <c r="A2749" s="1" t="s">
        <v>3818</v>
      </c>
      <c r="B2749" s="13" t="s">
        <v>615</v>
      </c>
      <c r="C2749" s="12" t="s">
        <v>6799</v>
      </c>
      <c r="D2749" s="11">
        <v>18.98</v>
      </c>
      <c r="E2749" s="11">
        <v>10.84</v>
      </c>
      <c r="F2749" s="11">
        <v>29.82</v>
      </c>
      <c r="G2749" s="9">
        <v>9</v>
      </c>
      <c r="H2749" s="9"/>
    </row>
    <row r="2750" spans="1:8" ht="28.8" x14ac:dyDescent="0.3">
      <c r="A2750" s="1" t="s">
        <v>3819</v>
      </c>
      <c r="B2750" s="13" t="s">
        <v>7699</v>
      </c>
      <c r="C2750" s="12" t="s">
        <v>6799</v>
      </c>
      <c r="D2750" s="11">
        <v>116.9</v>
      </c>
      <c r="E2750" s="11">
        <v>10.84</v>
      </c>
      <c r="F2750" s="11">
        <v>127.74</v>
      </c>
      <c r="G2750" s="9">
        <v>9</v>
      </c>
      <c r="H2750" s="9"/>
    </row>
    <row r="2751" spans="1:8" ht="28.8" x14ac:dyDescent="0.3">
      <c r="A2751" s="1" t="s">
        <v>3820</v>
      </c>
      <c r="B2751" s="13" t="s">
        <v>614</v>
      </c>
      <c r="C2751" s="12" t="s">
        <v>6801</v>
      </c>
      <c r="D2751" s="11">
        <v>231.46</v>
      </c>
      <c r="E2751" s="11">
        <v>4.41</v>
      </c>
      <c r="F2751" s="11">
        <v>235.87</v>
      </c>
      <c r="G2751" s="9">
        <v>9</v>
      </c>
      <c r="H2751" s="9"/>
    </row>
    <row r="2752" spans="1:8" x14ac:dyDescent="0.3">
      <c r="A2752" s="1" t="s">
        <v>5363</v>
      </c>
      <c r="B2752" s="13" t="s">
        <v>6992</v>
      </c>
      <c r="C2752" s="12"/>
      <c r="D2752" s="11"/>
      <c r="E2752" s="11"/>
      <c r="F2752" s="11"/>
      <c r="G2752" s="9">
        <v>5</v>
      </c>
      <c r="H2752" s="9"/>
    </row>
    <row r="2753" spans="1:8" ht="28.8" x14ac:dyDescent="0.3">
      <c r="A2753" s="1" t="s">
        <v>3821</v>
      </c>
      <c r="B2753" s="13" t="s">
        <v>613</v>
      </c>
      <c r="C2753" s="12" t="s">
        <v>6799</v>
      </c>
      <c r="D2753" s="11">
        <v>9.9499999999999993</v>
      </c>
      <c r="E2753" s="11">
        <v>21.69</v>
      </c>
      <c r="F2753" s="11">
        <v>31.64</v>
      </c>
      <c r="G2753" s="9">
        <v>9</v>
      </c>
      <c r="H2753" s="9"/>
    </row>
    <row r="2754" spans="1:8" ht="28.8" x14ac:dyDescent="0.3">
      <c r="A2754" s="1" t="s">
        <v>3822</v>
      </c>
      <c r="B2754" s="13" t="s">
        <v>612</v>
      </c>
      <c r="C2754" s="12" t="s">
        <v>6799</v>
      </c>
      <c r="D2754" s="11">
        <v>19.46</v>
      </c>
      <c r="E2754" s="11">
        <v>21.69</v>
      </c>
      <c r="F2754" s="11">
        <v>41.15</v>
      </c>
      <c r="G2754" s="9">
        <v>9</v>
      </c>
      <c r="H2754" s="9"/>
    </row>
    <row r="2755" spans="1:8" ht="28.8" x14ac:dyDescent="0.3">
      <c r="A2755" s="1" t="s">
        <v>3823</v>
      </c>
      <c r="B2755" s="13" t="s">
        <v>7700</v>
      </c>
      <c r="C2755" s="12" t="s">
        <v>6799</v>
      </c>
      <c r="D2755" s="11">
        <v>19.559999999999999</v>
      </c>
      <c r="E2755" s="11">
        <v>21.69</v>
      </c>
      <c r="F2755" s="11">
        <v>41.25</v>
      </c>
      <c r="G2755" s="9">
        <v>9</v>
      </c>
      <c r="H2755" s="9"/>
    </row>
    <row r="2756" spans="1:8" ht="28.8" x14ac:dyDescent="0.3">
      <c r="A2756" s="1" t="s">
        <v>3824</v>
      </c>
      <c r="B2756" s="13" t="s">
        <v>7701</v>
      </c>
      <c r="C2756" s="12" t="s">
        <v>6799</v>
      </c>
      <c r="D2756" s="11">
        <v>36.81</v>
      </c>
      <c r="E2756" s="11">
        <v>21.69</v>
      </c>
      <c r="F2756" s="11">
        <v>58.5</v>
      </c>
      <c r="G2756" s="9">
        <v>9</v>
      </c>
      <c r="H2756" s="9"/>
    </row>
    <row r="2757" spans="1:8" ht="28.8" x14ac:dyDescent="0.3">
      <c r="A2757" s="1" t="s">
        <v>3825</v>
      </c>
      <c r="B2757" s="13" t="s">
        <v>7702</v>
      </c>
      <c r="C2757" s="12" t="s">
        <v>6799</v>
      </c>
      <c r="D2757" s="11">
        <v>10.09</v>
      </c>
      <c r="E2757" s="11">
        <v>21.69</v>
      </c>
      <c r="F2757" s="11">
        <v>31.78</v>
      </c>
      <c r="G2757" s="9">
        <v>9</v>
      </c>
      <c r="H2757" s="9"/>
    </row>
    <row r="2758" spans="1:8" ht="28.8" x14ac:dyDescent="0.3">
      <c r="A2758" s="1" t="s">
        <v>3826</v>
      </c>
      <c r="B2758" s="13" t="s">
        <v>611</v>
      </c>
      <c r="C2758" s="12" t="s">
        <v>6799</v>
      </c>
      <c r="D2758" s="11">
        <v>19.23</v>
      </c>
      <c r="E2758" s="11">
        <v>21.69</v>
      </c>
      <c r="F2758" s="11">
        <v>40.92</v>
      </c>
      <c r="G2758" s="9">
        <v>9</v>
      </c>
      <c r="H2758" s="9"/>
    </row>
    <row r="2759" spans="1:8" ht="28.8" x14ac:dyDescent="0.3">
      <c r="A2759" s="1" t="s">
        <v>3827</v>
      </c>
      <c r="B2759" s="13" t="s">
        <v>610</v>
      </c>
      <c r="C2759" s="12" t="s">
        <v>6799</v>
      </c>
      <c r="D2759" s="11">
        <v>9.9700000000000006</v>
      </c>
      <c r="E2759" s="11">
        <v>21.69</v>
      </c>
      <c r="F2759" s="11">
        <v>31.66</v>
      </c>
      <c r="G2759" s="9">
        <v>9</v>
      </c>
      <c r="H2759" s="9"/>
    </row>
    <row r="2760" spans="1:8" ht="28.8" x14ac:dyDescent="0.3">
      <c r="A2760" s="1" t="s">
        <v>3828</v>
      </c>
      <c r="B2760" s="13" t="s">
        <v>7703</v>
      </c>
      <c r="C2760" s="12" t="s">
        <v>6799</v>
      </c>
      <c r="D2760" s="11">
        <v>37.07</v>
      </c>
      <c r="E2760" s="11">
        <v>21.69</v>
      </c>
      <c r="F2760" s="11">
        <v>58.76</v>
      </c>
      <c r="G2760" s="9">
        <v>9</v>
      </c>
      <c r="H2760" s="9"/>
    </row>
    <row r="2761" spans="1:8" ht="28.8" x14ac:dyDescent="0.3">
      <c r="A2761" s="1" t="s">
        <v>3829</v>
      </c>
      <c r="B2761" s="13" t="s">
        <v>7704</v>
      </c>
      <c r="C2761" s="12" t="s">
        <v>6799</v>
      </c>
      <c r="D2761" s="11">
        <v>19.86</v>
      </c>
      <c r="E2761" s="11">
        <v>21.69</v>
      </c>
      <c r="F2761" s="11">
        <v>41.55</v>
      </c>
      <c r="G2761" s="9">
        <v>9</v>
      </c>
      <c r="H2761" s="9"/>
    </row>
    <row r="2762" spans="1:8" ht="28.8" x14ac:dyDescent="0.3">
      <c r="A2762" s="1" t="s">
        <v>3830</v>
      </c>
      <c r="B2762" s="13" t="s">
        <v>7705</v>
      </c>
      <c r="C2762" s="12" t="s">
        <v>6799</v>
      </c>
      <c r="D2762" s="11">
        <v>37.1</v>
      </c>
      <c r="E2762" s="11">
        <v>21.69</v>
      </c>
      <c r="F2762" s="11">
        <v>58.79</v>
      </c>
      <c r="G2762" s="9">
        <v>9</v>
      </c>
      <c r="H2762" s="9"/>
    </row>
    <row r="2763" spans="1:8" ht="28.8" x14ac:dyDescent="0.3">
      <c r="A2763" s="1" t="s">
        <v>3831</v>
      </c>
      <c r="B2763" s="13" t="s">
        <v>7706</v>
      </c>
      <c r="C2763" s="12" t="s">
        <v>6799</v>
      </c>
      <c r="D2763" s="11">
        <v>20.03</v>
      </c>
      <c r="E2763" s="11">
        <v>21.69</v>
      </c>
      <c r="F2763" s="11">
        <v>41.72</v>
      </c>
      <c r="G2763" s="9">
        <v>9</v>
      </c>
      <c r="H2763" s="9"/>
    </row>
    <row r="2764" spans="1:8" ht="28.8" x14ac:dyDescent="0.3">
      <c r="A2764" s="1" t="s">
        <v>3832</v>
      </c>
      <c r="B2764" s="13" t="s">
        <v>7707</v>
      </c>
      <c r="C2764" s="12" t="s">
        <v>6799</v>
      </c>
      <c r="D2764" s="11">
        <v>19.190000000000001</v>
      </c>
      <c r="E2764" s="11">
        <v>21.69</v>
      </c>
      <c r="F2764" s="11">
        <v>40.880000000000003</v>
      </c>
      <c r="G2764" s="9">
        <v>9</v>
      </c>
      <c r="H2764" s="9"/>
    </row>
    <row r="2765" spans="1:8" ht="28.8" x14ac:dyDescent="0.3">
      <c r="A2765" s="1" t="s">
        <v>3833</v>
      </c>
      <c r="B2765" s="13" t="s">
        <v>7708</v>
      </c>
      <c r="C2765" s="12" t="s">
        <v>6799</v>
      </c>
      <c r="D2765" s="11">
        <v>19.309999999999999</v>
      </c>
      <c r="E2765" s="11">
        <v>21.69</v>
      </c>
      <c r="F2765" s="11">
        <v>41</v>
      </c>
      <c r="G2765" s="9">
        <v>9</v>
      </c>
      <c r="H2765" s="9"/>
    </row>
    <row r="2766" spans="1:8" ht="28.8" x14ac:dyDescent="0.3">
      <c r="A2766" s="1" t="s">
        <v>3834</v>
      </c>
      <c r="B2766" s="13" t="s">
        <v>7709</v>
      </c>
      <c r="C2766" s="12" t="s">
        <v>6799</v>
      </c>
      <c r="D2766" s="11">
        <v>9.7200000000000006</v>
      </c>
      <c r="E2766" s="11">
        <v>21.69</v>
      </c>
      <c r="F2766" s="11">
        <v>31.41</v>
      </c>
      <c r="G2766" s="9">
        <v>9</v>
      </c>
      <c r="H2766" s="9"/>
    </row>
    <row r="2767" spans="1:8" ht="43.2" x14ac:dyDescent="0.3">
      <c r="A2767" s="1" t="s">
        <v>3835</v>
      </c>
      <c r="B2767" s="13" t="s">
        <v>7710</v>
      </c>
      <c r="C2767" s="12" t="s">
        <v>6799</v>
      </c>
      <c r="D2767" s="11">
        <v>21.22</v>
      </c>
      <c r="E2767" s="11">
        <v>21.69</v>
      </c>
      <c r="F2767" s="11">
        <v>42.91</v>
      </c>
      <c r="G2767" s="9">
        <v>9</v>
      </c>
      <c r="H2767" s="9"/>
    </row>
    <row r="2768" spans="1:8" ht="28.8" x14ac:dyDescent="0.3">
      <c r="A2768" s="1" t="s">
        <v>3836</v>
      </c>
      <c r="B2768" s="13" t="s">
        <v>7711</v>
      </c>
      <c r="C2768" s="12" t="s">
        <v>6799</v>
      </c>
      <c r="D2768" s="11">
        <v>19.43</v>
      </c>
      <c r="E2768" s="11">
        <v>21.69</v>
      </c>
      <c r="F2768" s="11">
        <v>41.12</v>
      </c>
      <c r="G2768" s="9">
        <v>9</v>
      </c>
      <c r="H2768" s="9"/>
    </row>
    <row r="2769" spans="1:8" ht="28.8" x14ac:dyDescent="0.3">
      <c r="A2769" s="1" t="s">
        <v>3837</v>
      </c>
      <c r="B2769" s="13" t="s">
        <v>7712</v>
      </c>
      <c r="C2769" s="12" t="s">
        <v>6799</v>
      </c>
      <c r="D2769" s="11">
        <v>19.43</v>
      </c>
      <c r="E2769" s="11">
        <v>21.69</v>
      </c>
      <c r="F2769" s="11">
        <v>41.12</v>
      </c>
      <c r="G2769" s="9">
        <v>9</v>
      </c>
      <c r="H2769" s="9"/>
    </row>
    <row r="2770" spans="1:8" ht="28.8" x14ac:dyDescent="0.3">
      <c r="A2770" s="1" t="s">
        <v>3838</v>
      </c>
      <c r="B2770" s="13" t="s">
        <v>7713</v>
      </c>
      <c r="C2770" s="12" t="s">
        <v>6799</v>
      </c>
      <c r="D2770" s="11">
        <v>9.9600000000000009</v>
      </c>
      <c r="E2770" s="11">
        <v>21.69</v>
      </c>
      <c r="F2770" s="11">
        <v>31.65</v>
      </c>
      <c r="G2770" s="9">
        <v>9</v>
      </c>
      <c r="H2770" s="9"/>
    </row>
    <row r="2771" spans="1:8" ht="28.8" x14ac:dyDescent="0.3">
      <c r="A2771" s="1" t="s">
        <v>3839</v>
      </c>
      <c r="B2771" s="13" t="s">
        <v>609</v>
      </c>
      <c r="C2771" s="12" t="s">
        <v>6799</v>
      </c>
      <c r="D2771" s="11">
        <v>9.77</v>
      </c>
      <c r="E2771" s="11">
        <v>21.69</v>
      </c>
      <c r="F2771" s="11">
        <v>31.46</v>
      </c>
      <c r="G2771" s="9">
        <v>9</v>
      </c>
      <c r="H2771" s="9"/>
    </row>
    <row r="2772" spans="1:8" ht="28.8" x14ac:dyDescent="0.3">
      <c r="A2772" s="1" t="s">
        <v>3840</v>
      </c>
      <c r="B2772" s="13" t="s">
        <v>608</v>
      </c>
      <c r="C2772" s="12" t="s">
        <v>6799</v>
      </c>
      <c r="D2772" s="11">
        <v>19.309999999999999</v>
      </c>
      <c r="E2772" s="11">
        <v>21.69</v>
      </c>
      <c r="F2772" s="11">
        <v>41</v>
      </c>
      <c r="G2772" s="9">
        <v>9</v>
      </c>
      <c r="H2772" s="9"/>
    </row>
    <row r="2773" spans="1:8" x14ac:dyDescent="0.3">
      <c r="A2773" s="1" t="s">
        <v>5364</v>
      </c>
      <c r="B2773" s="13" t="s">
        <v>6993</v>
      </c>
      <c r="C2773" s="12"/>
      <c r="D2773" s="11"/>
      <c r="E2773" s="11"/>
      <c r="F2773" s="11"/>
      <c r="G2773" s="9">
        <v>2</v>
      </c>
      <c r="H2773" s="9"/>
    </row>
    <row r="2774" spans="1:8" x14ac:dyDescent="0.3">
      <c r="A2774" s="1" t="s">
        <v>5365</v>
      </c>
      <c r="B2774" s="13" t="s">
        <v>6222</v>
      </c>
      <c r="C2774" s="12"/>
      <c r="D2774" s="11"/>
      <c r="E2774" s="11"/>
      <c r="F2774" s="11"/>
      <c r="G2774" s="9">
        <v>5</v>
      </c>
      <c r="H2774" s="9"/>
    </row>
    <row r="2775" spans="1:8" ht="43.2" x14ac:dyDescent="0.3">
      <c r="A2775" s="1" t="s">
        <v>6660</v>
      </c>
      <c r="B2775" s="13" t="s">
        <v>7714</v>
      </c>
      <c r="C2775" s="12" t="s">
        <v>6799</v>
      </c>
      <c r="D2775" s="11">
        <v>1280.73</v>
      </c>
      <c r="E2775" s="11">
        <v>61.01</v>
      </c>
      <c r="F2775" s="11">
        <v>1341.74</v>
      </c>
      <c r="G2775" s="9">
        <v>9</v>
      </c>
      <c r="H2775" s="9"/>
    </row>
    <row r="2776" spans="1:8" ht="43.2" x14ac:dyDescent="0.3">
      <c r="A2776" s="1" t="s">
        <v>6661</v>
      </c>
      <c r="B2776" s="13" t="s">
        <v>7715</v>
      </c>
      <c r="C2776" s="12" t="s">
        <v>6799</v>
      </c>
      <c r="D2776" s="11">
        <v>1816.79</v>
      </c>
      <c r="E2776" s="11">
        <v>61.01</v>
      </c>
      <c r="F2776" s="11">
        <v>1877.8</v>
      </c>
      <c r="G2776" s="9">
        <v>9</v>
      </c>
      <c r="H2776" s="9"/>
    </row>
    <row r="2777" spans="1:8" x14ac:dyDescent="0.3">
      <c r="A2777" s="1" t="s">
        <v>5366</v>
      </c>
      <c r="B2777" s="13" t="s">
        <v>6223</v>
      </c>
      <c r="C2777" s="12"/>
      <c r="D2777" s="11"/>
      <c r="E2777" s="11"/>
      <c r="F2777" s="11"/>
      <c r="G2777" s="9">
        <v>5</v>
      </c>
      <c r="H2777" s="9"/>
    </row>
    <row r="2778" spans="1:8" x14ac:dyDescent="0.3">
      <c r="A2778" s="1" t="s">
        <v>3841</v>
      </c>
      <c r="B2778" s="13" t="s">
        <v>607</v>
      </c>
      <c r="C2778" s="12" t="s">
        <v>6799</v>
      </c>
      <c r="D2778" s="11">
        <v>26.1</v>
      </c>
      <c r="E2778" s="11">
        <v>21.69</v>
      </c>
      <c r="F2778" s="11">
        <v>47.79</v>
      </c>
      <c r="G2778" s="9">
        <v>9</v>
      </c>
      <c r="H2778" s="9"/>
    </row>
    <row r="2779" spans="1:8" x14ac:dyDescent="0.3">
      <c r="A2779" s="1" t="s">
        <v>3842</v>
      </c>
      <c r="B2779" s="13" t="s">
        <v>6420</v>
      </c>
      <c r="C2779" s="12" t="s">
        <v>6799</v>
      </c>
      <c r="D2779" s="11">
        <v>1059.57</v>
      </c>
      <c r="E2779" s="11">
        <v>41.2</v>
      </c>
      <c r="F2779" s="11">
        <v>1100.77</v>
      </c>
      <c r="G2779" s="9">
        <v>9</v>
      </c>
      <c r="H2779" s="9"/>
    </row>
    <row r="2780" spans="1:8" x14ac:dyDescent="0.3">
      <c r="A2780" s="1" t="s">
        <v>3843</v>
      </c>
      <c r="B2780" s="13" t="s">
        <v>6421</v>
      </c>
      <c r="C2780" s="12" t="s">
        <v>6799</v>
      </c>
      <c r="D2780" s="11">
        <v>454.53</v>
      </c>
      <c r="E2780" s="11">
        <v>34.56</v>
      </c>
      <c r="F2780" s="11">
        <v>489.09</v>
      </c>
      <c r="G2780" s="9">
        <v>9</v>
      </c>
      <c r="H2780" s="9"/>
    </row>
    <row r="2781" spans="1:8" x14ac:dyDescent="0.3">
      <c r="A2781" s="1" t="s">
        <v>3844</v>
      </c>
      <c r="B2781" s="13" t="s">
        <v>606</v>
      </c>
      <c r="C2781" s="12" t="s">
        <v>6799</v>
      </c>
      <c r="D2781" s="11">
        <v>172.2</v>
      </c>
      <c r="E2781" s="11">
        <v>21.69</v>
      </c>
      <c r="F2781" s="11">
        <v>193.89</v>
      </c>
      <c r="G2781" s="9">
        <v>9</v>
      </c>
      <c r="H2781" s="9"/>
    </row>
    <row r="2782" spans="1:8" x14ac:dyDescent="0.3">
      <c r="A2782" s="1" t="s">
        <v>6730</v>
      </c>
      <c r="B2782" s="13" t="s">
        <v>6731</v>
      </c>
      <c r="C2782" s="12" t="s">
        <v>6799</v>
      </c>
      <c r="D2782" s="11">
        <v>14.15</v>
      </c>
      <c r="E2782" s="11">
        <v>26.1</v>
      </c>
      <c r="F2782" s="11">
        <v>40.25</v>
      </c>
      <c r="G2782" s="9">
        <v>9</v>
      </c>
      <c r="H2782" s="9"/>
    </row>
    <row r="2783" spans="1:8" x14ac:dyDescent="0.3">
      <c r="A2783" s="1" t="s">
        <v>3845</v>
      </c>
      <c r="B2783" s="13" t="s">
        <v>6422</v>
      </c>
      <c r="C2783" s="12" t="s">
        <v>6799</v>
      </c>
      <c r="D2783" s="11">
        <v>84.78</v>
      </c>
      <c r="E2783" s="11">
        <v>34.56</v>
      </c>
      <c r="F2783" s="11">
        <v>119.34</v>
      </c>
      <c r="G2783" s="9">
        <v>9</v>
      </c>
      <c r="H2783" s="9"/>
    </row>
    <row r="2784" spans="1:8" ht="28.8" x14ac:dyDescent="0.3">
      <c r="A2784" s="1" t="s">
        <v>3846</v>
      </c>
      <c r="B2784" s="13" t="s">
        <v>7716</v>
      </c>
      <c r="C2784" s="12" t="s">
        <v>6799</v>
      </c>
      <c r="D2784" s="11">
        <v>1905.7</v>
      </c>
      <c r="E2784" s="11">
        <v>86.74</v>
      </c>
      <c r="F2784" s="11">
        <v>1992.44</v>
      </c>
      <c r="G2784" s="9">
        <v>9</v>
      </c>
      <c r="H2784" s="9"/>
    </row>
    <row r="2785" spans="1:8" x14ac:dyDescent="0.3">
      <c r="A2785" s="1" t="s">
        <v>3847</v>
      </c>
      <c r="B2785" s="13" t="s">
        <v>6423</v>
      </c>
      <c r="C2785" s="12" t="s">
        <v>6799</v>
      </c>
      <c r="D2785" s="11">
        <v>435.76</v>
      </c>
      <c r="E2785" s="11">
        <v>34.56</v>
      </c>
      <c r="F2785" s="11">
        <v>470.32</v>
      </c>
      <c r="G2785" s="9">
        <v>9</v>
      </c>
      <c r="H2785" s="9"/>
    </row>
    <row r="2786" spans="1:8" x14ac:dyDescent="0.3">
      <c r="A2786" s="1" t="s">
        <v>3848</v>
      </c>
      <c r="B2786" s="13" t="s">
        <v>6580</v>
      </c>
      <c r="C2786" s="12" t="s">
        <v>6799</v>
      </c>
      <c r="D2786" s="11">
        <v>139.63</v>
      </c>
      <c r="E2786" s="11">
        <v>34.56</v>
      </c>
      <c r="F2786" s="11">
        <v>174.19</v>
      </c>
      <c r="G2786" s="9">
        <v>9</v>
      </c>
      <c r="H2786" s="9"/>
    </row>
    <row r="2787" spans="1:8" x14ac:dyDescent="0.3">
      <c r="A2787" s="1" t="s">
        <v>5367</v>
      </c>
      <c r="B2787" s="13" t="s">
        <v>6224</v>
      </c>
      <c r="C2787" s="12"/>
      <c r="D2787" s="11"/>
      <c r="E2787" s="11"/>
      <c r="F2787" s="11"/>
      <c r="G2787" s="9">
        <v>5</v>
      </c>
      <c r="H2787" s="9"/>
    </row>
    <row r="2788" spans="1:8" x14ac:dyDescent="0.3">
      <c r="A2788" s="1" t="s">
        <v>3849</v>
      </c>
      <c r="B2788" s="13" t="s">
        <v>605</v>
      </c>
      <c r="C2788" s="12" t="s">
        <v>6799</v>
      </c>
      <c r="D2788" s="11">
        <v>27524.47</v>
      </c>
      <c r="E2788" s="11">
        <v>173.48</v>
      </c>
      <c r="F2788" s="11">
        <v>27697.95</v>
      </c>
      <c r="G2788" s="9">
        <v>9</v>
      </c>
      <c r="H2788" s="9"/>
    </row>
    <row r="2789" spans="1:8" x14ac:dyDescent="0.3">
      <c r="A2789" s="1" t="s">
        <v>3850</v>
      </c>
      <c r="B2789" s="13" t="s">
        <v>604</v>
      </c>
      <c r="C2789" s="12" t="s">
        <v>6799</v>
      </c>
      <c r="D2789" s="11">
        <v>18418.62</v>
      </c>
      <c r="E2789" s="11">
        <v>195.17</v>
      </c>
      <c r="F2789" s="11">
        <v>18613.79</v>
      </c>
      <c r="G2789" s="9">
        <v>9</v>
      </c>
      <c r="H2789" s="9"/>
    </row>
    <row r="2790" spans="1:8" ht="28.8" x14ac:dyDescent="0.3">
      <c r="A2790" s="1" t="s">
        <v>6507</v>
      </c>
      <c r="B2790" s="13" t="s">
        <v>6508</v>
      </c>
      <c r="C2790" s="12" t="s">
        <v>6799</v>
      </c>
      <c r="D2790" s="11">
        <v>567.39</v>
      </c>
      <c r="E2790" s="11">
        <v>216.85</v>
      </c>
      <c r="F2790" s="11">
        <v>784.24</v>
      </c>
      <c r="G2790" s="9">
        <v>9</v>
      </c>
      <c r="H2790" s="9"/>
    </row>
    <row r="2791" spans="1:8" ht="28.8" x14ac:dyDescent="0.3">
      <c r="A2791" s="1" t="s">
        <v>3851</v>
      </c>
      <c r="B2791" s="13" t="s">
        <v>7717</v>
      </c>
      <c r="C2791" s="12" t="s">
        <v>6807</v>
      </c>
      <c r="D2791" s="11">
        <v>14369.31</v>
      </c>
      <c r="E2791" s="11">
        <v>4598.5600000000004</v>
      </c>
      <c r="F2791" s="11">
        <v>18967.87</v>
      </c>
      <c r="G2791" s="9">
        <v>9</v>
      </c>
      <c r="H2791" s="9"/>
    </row>
    <row r="2792" spans="1:8" ht="28.8" x14ac:dyDescent="0.3">
      <c r="A2792" s="1" t="s">
        <v>3852</v>
      </c>
      <c r="B2792" s="13" t="s">
        <v>7718</v>
      </c>
      <c r="C2792" s="12" t="s">
        <v>6807</v>
      </c>
      <c r="D2792" s="11">
        <v>25150.73</v>
      </c>
      <c r="E2792" s="11">
        <v>5173.38</v>
      </c>
      <c r="F2792" s="11">
        <v>30324.11</v>
      </c>
      <c r="G2792" s="9">
        <v>9</v>
      </c>
      <c r="H2792" s="9"/>
    </row>
    <row r="2793" spans="1:8" ht="28.8" x14ac:dyDescent="0.3">
      <c r="A2793" s="1" t="s">
        <v>3853</v>
      </c>
      <c r="B2793" s="13" t="s">
        <v>7719</v>
      </c>
      <c r="C2793" s="12" t="s">
        <v>6807</v>
      </c>
      <c r="D2793" s="11">
        <v>30435.01</v>
      </c>
      <c r="E2793" s="11">
        <v>6083.4</v>
      </c>
      <c r="F2793" s="11">
        <v>36518.410000000003</v>
      </c>
      <c r="G2793" s="9">
        <v>9</v>
      </c>
      <c r="H2793" s="9"/>
    </row>
    <row r="2794" spans="1:8" ht="28.8" x14ac:dyDescent="0.3">
      <c r="A2794" s="1" t="s">
        <v>3854</v>
      </c>
      <c r="B2794" s="13" t="s">
        <v>6424</v>
      </c>
      <c r="C2794" s="12" t="s">
        <v>6799</v>
      </c>
      <c r="D2794" s="11">
        <v>1286.04</v>
      </c>
      <c r="E2794" s="11">
        <v>44.98</v>
      </c>
      <c r="F2794" s="11">
        <v>1331.02</v>
      </c>
      <c r="G2794" s="9">
        <v>9</v>
      </c>
      <c r="H2794" s="9"/>
    </row>
    <row r="2795" spans="1:8" ht="28.8" x14ac:dyDescent="0.3">
      <c r="A2795" s="1" t="s">
        <v>3855</v>
      </c>
      <c r="B2795" s="13" t="s">
        <v>6425</v>
      </c>
      <c r="C2795" s="12" t="s">
        <v>6799</v>
      </c>
      <c r="D2795" s="11">
        <v>2028.63</v>
      </c>
      <c r="E2795" s="11">
        <v>56.24</v>
      </c>
      <c r="F2795" s="11">
        <v>2084.87</v>
      </c>
      <c r="G2795" s="9">
        <v>9</v>
      </c>
      <c r="H2795" s="9"/>
    </row>
    <row r="2796" spans="1:8" ht="28.8" x14ac:dyDescent="0.3">
      <c r="A2796" s="1" t="s">
        <v>3856</v>
      </c>
      <c r="B2796" s="13" t="s">
        <v>603</v>
      </c>
      <c r="C2796" s="12" t="s">
        <v>6799</v>
      </c>
      <c r="D2796" s="11">
        <v>4035.63</v>
      </c>
      <c r="E2796" s="11">
        <v>61.01</v>
      </c>
      <c r="F2796" s="11">
        <v>4096.6400000000003</v>
      </c>
      <c r="G2796" s="9">
        <v>9</v>
      </c>
      <c r="H2796" s="9"/>
    </row>
    <row r="2797" spans="1:8" x14ac:dyDescent="0.3">
      <c r="A2797" s="1" t="s">
        <v>5368</v>
      </c>
      <c r="B2797" s="13" t="s">
        <v>6994</v>
      </c>
      <c r="C2797" s="12"/>
      <c r="D2797" s="11"/>
      <c r="E2797" s="11"/>
      <c r="F2797" s="11"/>
      <c r="G2797" s="9">
        <v>5</v>
      </c>
      <c r="H2797" s="9"/>
    </row>
    <row r="2798" spans="1:8" x14ac:dyDescent="0.3">
      <c r="A2798" s="1" t="s">
        <v>3857</v>
      </c>
      <c r="B2798" s="13" t="s">
        <v>602</v>
      </c>
      <c r="C2798" s="12" t="s">
        <v>6799</v>
      </c>
      <c r="D2798" s="11">
        <v>218.38</v>
      </c>
      <c r="E2798" s="11">
        <v>34.56</v>
      </c>
      <c r="F2798" s="11">
        <v>252.94</v>
      </c>
      <c r="G2798" s="9">
        <v>9</v>
      </c>
      <c r="H2798" s="9"/>
    </row>
    <row r="2799" spans="1:8" x14ac:dyDescent="0.3">
      <c r="A2799" s="1" t="s">
        <v>5369</v>
      </c>
      <c r="B2799" s="13" t="s">
        <v>6225</v>
      </c>
      <c r="C2799" s="12"/>
      <c r="D2799" s="11"/>
      <c r="E2799" s="11"/>
      <c r="F2799" s="11"/>
      <c r="G2799" s="9">
        <v>5</v>
      </c>
      <c r="H2799" s="9"/>
    </row>
    <row r="2800" spans="1:8" x14ac:dyDescent="0.3">
      <c r="A2800" s="1" t="s">
        <v>3858</v>
      </c>
      <c r="B2800" s="13" t="s">
        <v>6426</v>
      </c>
      <c r="C2800" s="12" t="s">
        <v>6799</v>
      </c>
      <c r="D2800" s="11">
        <v>357.62</v>
      </c>
      <c r="E2800" s="11">
        <v>43.37</v>
      </c>
      <c r="F2800" s="11">
        <v>400.99</v>
      </c>
      <c r="G2800" s="9">
        <v>9</v>
      </c>
      <c r="H2800" s="9"/>
    </row>
    <row r="2801" spans="1:8" ht="28.8" x14ac:dyDescent="0.3">
      <c r="A2801" s="1" t="s">
        <v>7201</v>
      </c>
      <c r="B2801" s="13" t="s">
        <v>7202</v>
      </c>
      <c r="C2801" s="12" t="s">
        <v>6799</v>
      </c>
      <c r="D2801" s="11">
        <v>399.49</v>
      </c>
      <c r="E2801" s="11">
        <v>43.37</v>
      </c>
      <c r="F2801" s="11">
        <v>442.86</v>
      </c>
      <c r="G2801" s="9">
        <v>9</v>
      </c>
      <c r="H2801" s="9"/>
    </row>
    <row r="2802" spans="1:8" x14ac:dyDescent="0.3">
      <c r="A2802" s="1" t="s">
        <v>5370</v>
      </c>
      <c r="B2802" s="13" t="s">
        <v>6226</v>
      </c>
      <c r="C2802" s="12"/>
      <c r="D2802" s="11"/>
      <c r="E2802" s="11"/>
      <c r="F2802" s="11"/>
      <c r="G2802" s="9">
        <v>5</v>
      </c>
      <c r="H2802" s="9"/>
    </row>
    <row r="2803" spans="1:8" x14ac:dyDescent="0.3">
      <c r="A2803" s="1" t="s">
        <v>3859</v>
      </c>
      <c r="B2803" s="13" t="s">
        <v>601</v>
      </c>
      <c r="C2803" s="12" t="s">
        <v>6799</v>
      </c>
      <c r="D2803" s="11">
        <v>38.880000000000003</v>
      </c>
      <c r="E2803" s="11">
        <v>21.69</v>
      </c>
      <c r="F2803" s="11">
        <v>60.57</v>
      </c>
      <c r="G2803" s="9">
        <v>9</v>
      </c>
      <c r="H2803" s="9"/>
    </row>
    <row r="2804" spans="1:8" x14ac:dyDescent="0.3">
      <c r="A2804" s="1" t="s">
        <v>5371</v>
      </c>
      <c r="B2804" s="13" t="s">
        <v>6227</v>
      </c>
      <c r="C2804" s="12"/>
      <c r="D2804" s="11"/>
      <c r="E2804" s="11"/>
      <c r="F2804" s="11"/>
      <c r="G2804" s="9">
        <v>5</v>
      </c>
      <c r="H2804" s="9"/>
    </row>
    <row r="2805" spans="1:8" ht="28.8" x14ac:dyDescent="0.3">
      <c r="A2805" s="1" t="s">
        <v>6732</v>
      </c>
      <c r="B2805" s="13" t="s">
        <v>7203</v>
      </c>
      <c r="C2805" s="12" t="s">
        <v>6807</v>
      </c>
      <c r="D2805" s="11">
        <v>16310.31</v>
      </c>
      <c r="E2805" s="11">
        <v>352.97</v>
      </c>
      <c r="F2805" s="11">
        <v>16663.28</v>
      </c>
      <c r="G2805" s="9">
        <v>9</v>
      </c>
      <c r="H2805" s="9"/>
    </row>
    <row r="2806" spans="1:8" ht="28.8" x14ac:dyDescent="0.3">
      <c r="A2806" s="1" t="s">
        <v>5372</v>
      </c>
      <c r="B2806" s="13" t="s">
        <v>5373</v>
      </c>
      <c r="C2806" s="12" t="s">
        <v>6807</v>
      </c>
      <c r="D2806" s="11">
        <v>7678.87</v>
      </c>
      <c r="E2806" s="11">
        <v>341.92</v>
      </c>
      <c r="F2806" s="11">
        <v>8020.79</v>
      </c>
      <c r="G2806" s="9">
        <v>9</v>
      </c>
      <c r="H2806" s="9"/>
    </row>
    <row r="2807" spans="1:8" ht="28.8" x14ac:dyDescent="0.3">
      <c r="A2807" s="1" t="s">
        <v>5374</v>
      </c>
      <c r="B2807" s="13" t="s">
        <v>5375</v>
      </c>
      <c r="C2807" s="12" t="s">
        <v>6807</v>
      </c>
      <c r="D2807" s="11">
        <v>8568.1299999999992</v>
      </c>
      <c r="E2807" s="11">
        <v>352.97</v>
      </c>
      <c r="F2807" s="11">
        <v>8921.1</v>
      </c>
      <c r="G2807" s="9">
        <v>9</v>
      </c>
      <c r="H2807" s="9"/>
    </row>
    <row r="2808" spans="1:8" ht="28.8" x14ac:dyDescent="0.3">
      <c r="A2808" s="1" t="s">
        <v>5376</v>
      </c>
      <c r="B2808" s="13" t="s">
        <v>5377</v>
      </c>
      <c r="C2808" s="12" t="s">
        <v>6807</v>
      </c>
      <c r="D2808" s="11">
        <v>13447.04</v>
      </c>
      <c r="E2808" s="11">
        <v>352.97</v>
      </c>
      <c r="F2808" s="11">
        <v>13800.01</v>
      </c>
      <c r="G2808" s="9">
        <v>9</v>
      </c>
      <c r="H2808" s="9"/>
    </row>
    <row r="2809" spans="1:8" ht="28.8" x14ac:dyDescent="0.3">
      <c r="A2809" s="1" t="s">
        <v>5378</v>
      </c>
      <c r="B2809" s="13" t="s">
        <v>5379</v>
      </c>
      <c r="C2809" s="12" t="s">
        <v>6807</v>
      </c>
      <c r="D2809" s="11">
        <v>3288.78</v>
      </c>
      <c r="E2809" s="11">
        <v>341.92</v>
      </c>
      <c r="F2809" s="11">
        <v>3630.7</v>
      </c>
      <c r="G2809" s="9">
        <v>9</v>
      </c>
      <c r="H2809" s="9"/>
    </row>
    <row r="2810" spans="1:8" ht="28.8" x14ac:dyDescent="0.3">
      <c r="A2810" s="1" t="s">
        <v>5380</v>
      </c>
      <c r="B2810" s="13" t="s">
        <v>5381</v>
      </c>
      <c r="C2810" s="12" t="s">
        <v>6807</v>
      </c>
      <c r="D2810" s="11">
        <v>4796.5200000000004</v>
      </c>
      <c r="E2810" s="11">
        <v>341.92</v>
      </c>
      <c r="F2810" s="11">
        <v>5138.4399999999996</v>
      </c>
      <c r="G2810" s="9">
        <v>9</v>
      </c>
      <c r="H2810" s="9"/>
    </row>
    <row r="2811" spans="1:8" ht="28.8" x14ac:dyDescent="0.3">
      <c r="A2811" s="1" t="s">
        <v>5382</v>
      </c>
      <c r="B2811" s="13" t="s">
        <v>5383</v>
      </c>
      <c r="C2811" s="12" t="s">
        <v>6807</v>
      </c>
      <c r="D2811" s="11">
        <v>6686.78</v>
      </c>
      <c r="E2811" s="11">
        <v>352.97</v>
      </c>
      <c r="F2811" s="11">
        <v>7039.75</v>
      </c>
      <c r="G2811" s="9">
        <v>9</v>
      </c>
      <c r="H2811" s="9"/>
    </row>
    <row r="2812" spans="1:8" ht="28.8" x14ac:dyDescent="0.3">
      <c r="A2812" s="1" t="s">
        <v>5384</v>
      </c>
      <c r="B2812" s="13" t="s">
        <v>5385</v>
      </c>
      <c r="C2812" s="12" t="s">
        <v>6807</v>
      </c>
      <c r="D2812" s="11">
        <v>7776.47</v>
      </c>
      <c r="E2812" s="11">
        <v>352.97</v>
      </c>
      <c r="F2812" s="11">
        <v>8129.44</v>
      </c>
      <c r="G2812" s="9">
        <v>9</v>
      </c>
      <c r="H2812" s="9"/>
    </row>
    <row r="2813" spans="1:8" ht="28.8" x14ac:dyDescent="0.3">
      <c r="A2813" s="1" t="s">
        <v>5386</v>
      </c>
      <c r="B2813" s="13" t="s">
        <v>5387</v>
      </c>
      <c r="C2813" s="12" t="s">
        <v>6807</v>
      </c>
      <c r="D2813" s="11">
        <v>7094.67</v>
      </c>
      <c r="E2813" s="11">
        <v>352.97</v>
      </c>
      <c r="F2813" s="11">
        <v>7447.64</v>
      </c>
      <c r="G2813" s="9">
        <v>9</v>
      </c>
      <c r="H2813" s="9"/>
    </row>
    <row r="2814" spans="1:8" ht="28.8" x14ac:dyDescent="0.3">
      <c r="A2814" s="1" t="s">
        <v>5388</v>
      </c>
      <c r="B2814" s="13" t="s">
        <v>5389</v>
      </c>
      <c r="C2814" s="12" t="s">
        <v>6807</v>
      </c>
      <c r="D2814" s="11">
        <v>11340.49</v>
      </c>
      <c r="E2814" s="11">
        <v>352.97</v>
      </c>
      <c r="F2814" s="11">
        <v>11693.46</v>
      </c>
      <c r="G2814" s="9">
        <v>9</v>
      </c>
      <c r="H2814" s="9"/>
    </row>
    <row r="2815" spans="1:8" x14ac:dyDescent="0.3">
      <c r="A2815" s="1" t="s">
        <v>5390</v>
      </c>
      <c r="B2815" s="13" t="s">
        <v>6228</v>
      </c>
      <c r="C2815" s="12"/>
      <c r="D2815" s="11"/>
      <c r="E2815" s="11"/>
      <c r="F2815" s="11"/>
      <c r="G2815" s="9">
        <v>5</v>
      </c>
      <c r="H2815" s="9"/>
    </row>
    <row r="2816" spans="1:8" ht="28.8" x14ac:dyDescent="0.3">
      <c r="A2816" s="1" t="s">
        <v>4767</v>
      </c>
      <c r="B2816" s="13" t="s">
        <v>6581</v>
      </c>
      <c r="C2816" s="12" t="s">
        <v>6799</v>
      </c>
      <c r="D2816" s="11">
        <v>43874.21</v>
      </c>
      <c r="E2816" s="11">
        <v>799.2</v>
      </c>
      <c r="F2816" s="11">
        <v>44673.41</v>
      </c>
      <c r="G2816" s="9">
        <v>9</v>
      </c>
      <c r="H2816" s="9"/>
    </row>
    <row r="2817" spans="1:8" ht="28.8" x14ac:dyDescent="0.3">
      <c r="A2817" s="1" t="s">
        <v>4768</v>
      </c>
      <c r="B2817" s="13" t="s">
        <v>6582</v>
      </c>
      <c r="C2817" s="12" t="s">
        <v>6799</v>
      </c>
      <c r="D2817" s="11">
        <v>50716.63</v>
      </c>
      <c r="E2817" s="11">
        <v>799.2</v>
      </c>
      <c r="F2817" s="11">
        <v>51515.83</v>
      </c>
      <c r="G2817" s="9">
        <v>9</v>
      </c>
      <c r="H2817" s="9"/>
    </row>
    <row r="2818" spans="1:8" ht="28.8" x14ac:dyDescent="0.3">
      <c r="A2818" s="1" t="s">
        <v>4769</v>
      </c>
      <c r="B2818" s="13" t="s">
        <v>6583</v>
      </c>
      <c r="C2818" s="12" t="s">
        <v>6799</v>
      </c>
      <c r="D2818" s="11">
        <v>58599.35</v>
      </c>
      <c r="E2818" s="11">
        <v>799.2</v>
      </c>
      <c r="F2818" s="11">
        <v>59398.55</v>
      </c>
      <c r="G2818" s="9">
        <v>9</v>
      </c>
      <c r="H2818" s="9"/>
    </row>
    <row r="2819" spans="1:8" ht="28.8" x14ac:dyDescent="0.3">
      <c r="A2819" s="1" t="s">
        <v>4770</v>
      </c>
      <c r="B2819" s="13" t="s">
        <v>6584</v>
      </c>
      <c r="C2819" s="12" t="s">
        <v>6799</v>
      </c>
      <c r="D2819" s="11">
        <v>65302.33</v>
      </c>
      <c r="E2819" s="11">
        <v>799.2</v>
      </c>
      <c r="F2819" s="11">
        <v>66101.53</v>
      </c>
      <c r="G2819" s="9">
        <v>9</v>
      </c>
      <c r="H2819" s="9"/>
    </row>
    <row r="2820" spans="1:8" ht="28.8" x14ac:dyDescent="0.3">
      <c r="A2820" s="1" t="s">
        <v>4771</v>
      </c>
      <c r="B2820" s="13" t="s">
        <v>6585</v>
      </c>
      <c r="C2820" s="12" t="s">
        <v>6799</v>
      </c>
      <c r="D2820" s="11">
        <v>4218.5200000000004</v>
      </c>
      <c r="E2820" s="11">
        <v>699.3</v>
      </c>
      <c r="F2820" s="11">
        <v>4917.82</v>
      </c>
      <c r="G2820" s="9">
        <v>9</v>
      </c>
      <c r="H2820" s="9"/>
    </row>
    <row r="2821" spans="1:8" ht="28.8" x14ac:dyDescent="0.3">
      <c r="A2821" s="1" t="s">
        <v>4772</v>
      </c>
      <c r="B2821" s="13" t="s">
        <v>6586</v>
      </c>
      <c r="C2821" s="12" t="s">
        <v>6799</v>
      </c>
      <c r="D2821" s="11">
        <v>5453.81</v>
      </c>
      <c r="E2821" s="11">
        <v>699.3</v>
      </c>
      <c r="F2821" s="11">
        <v>6153.11</v>
      </c>
      <c r="G2821" s="9">
        <v>9</v>
      </c>
      <c r="H2821" s="9"/>
    </row>
    <row r="2822" spans="1:8" ht="28.8" x14ac:dyDescent="0.3">
      <c r="A2822" s="1" t="s">
        <v>4773</v>
      </c>
      <c r="B2822" s="13" t="s">
        <v>6587</v>
      </c>
      <c r="C2822" s="12" t="s">
        <v>6799</v>
      </c>
      <c r="D2822" s="11">
        <v>7333.21</v>
      </c>
      <c r="E2822" s="11">
        <v>699.3</v>
      </c>
      <c r="F2822" s="11">
        <v>8032.51</v>
      </c>
      <c r="G2822" s="9">
        <v>9</v>
      </c>
      <c r="H2822" s="9"/>
    </row>
    <row r="2823" spans="1:8" ht="28.8" x14ac:dyDescent="0.3">
      <c r="A2823" s="1" t="s">
        <v>4774</v>
      </c>
      <c r="B2823" s="13" t="s">
        <v>6588</v>
      </c>
      <c r="C2823" s="12" t="s">
        <v>6799</v>
      </c>
      <c r="D2823" s="11">
        <v>4696.18</v>
      </c>
      <c r="E2823" s="11">
        <v>699.3</v>
      </c>
      <c r="F2823" s="11">
        <v>5395.48</v>
      </c>
      <c r="G2823" s="9">
        <v>9</v>
      </c>
      <c r="H2823" s="9"/>
    </row>
    <row r="2824" spans="1:8" ht="28.8" x14ac:dyDescent="0.3">
      <c r="A2824" s="1" t="s">
        <v>4775</v>
      </c>
      <c r="B2824" s="13" t="s">
        <v>6589</v>
      </c>
      <c r="C2824" s="12" t="s">
        <v>6799</v>
      </c>
      <c r="D2824" s="11">
        <v>5407.48</v>
      </c>
      <c r="E2824" s="11">
        <v>699.3</v>
      </c>
      <c r="F2824" s="11">
        <v>6106.78</v>
      </c>
      <c r="G2824" s="9">
        <v>9</v>
      </c>
      <c r="H2824" s="9"/>
    </row>
    <row r="2825" spans="1:8" ht="28.8" x14ac:dyDescent="0.3">
      <c r="A2825" s="1" t="s">
        <v>4776</v>
      </c>
      <c r="B2825" s="13" t="s">
        <v>6590</v>
      </c>
      <c r="C2825" s="12" t="s">
        <v>6799</v>
      </c>
      <c r="D2825" s="11">
        <v>6420.03</v>
      </c>
      <c r="E2825" s="11">
        <v>699.3</v>
      </c>
      <c r="F2825" s="11">
        <v>7119.33</v>
      </c>
      <c r="G2825" s="9">
        <v>9</v>
      </c>
      <c r="H2825" s="9"/>
    </row>
    <row r="2826" spans="1:8" ht="28.8" x14ac:dyDescent="0.3">
      <c r="A2826" s="1" t="s">
        <v>4777</v>
      </c>
      <c r="B2826" s="13" t="s">
        <v>6591</v>
      </c>
      <c r="C2826" s="12" t="s">
        <v>6799</v>
      </c>
      <c r="D2826" s="11">
        <v>7435.82</v>
      </c>
      <c r="E2826" s="11">
        <v>699.3</v>
      </c>
      <c r="F2826" s="11">
        <v>8135.12</v>
      </c>
      <c r="G2826" s="9">
        <v>9</v>
      </c>
      <c r="H2826" s="9"/>
    </row>
    <row r="2827" spans="1:8" ht="28.8" x14ac:dyDescent="0.3">
      <c r="A2827" s="1" t="s">
        <v>4778</v>
      </c>
      <c r="B2827" s="13" t="s">
        <v>6592</v>
      </c>
      <c r="C2827" s="12" t="s">
        <v>6799</v>
      </c>
      <c r="D2827" s="11">
        <v>4334.16</v>
      </c>
      <c r="E2827" s="11">
        <v>699.3</v>
      </c>
      <c r="F2827" s="11">
        <v>5033.46</v>
      </c>
      <c r="G2827" s="9">
        <v>9</v>
      </c>
      <c r="H2827" s="9"/>
    </row>
    <row r="2828" spans="1:8" ht="28.8" x14ac:dyDescent="0.3">
      <c r="A2828" s="1" t="s">
        <v>4779</v>
      </c>
      <c r="B2828" s="13" t="s">
        <v>6593</v>
      </c>
      <c r="C2828" s="12" t="s">
        <v>6799</v>
      </c>
      <c r="D2828" s="11">
        <v>4924.1499999999996</v>
      </c>
      <c r="E2828" s="11">
        <v>699.3</v>
      </c>
      <c r="F2828" s="11">
        <v>5623.45</v>
      </c>
      <c r="G2828" s="9">
        <v>9</v>
      </c>
      <c r="H2828" s="9"/>
    </row>
    <row r="2829" spans="1:8" ht="28.8" x14ac:dyDescent="0.3">
      <c r="A2829" s="1" t="s">
        <v>4780</v>
      </c>
      <c r="B2829" s="13" t="s">
        <v>6594</v>
      </c>
      <c r="C2829" s="12" t="s">
        <v>6799</v>
      </c>
      <c r="D2829" s="11">
        <v>5344.63</v>
      </c>
      <c r="E2829" s="11">
        <v>699.3</v>
      </c>
      <c r="F2829" s="11">
        <v>6043.93</v>
      </c>
      <c r="G2829" s="9">
        <v>9</v>
      </c>
      <c r="H2829" s="9"/>
    </row>
    <row r="2830" spans="1:8" ht="28.8" x14ac:dyDescent="0.3">
      <c r="A2830" s="1" t="s">
        <v>4781</v>
      </c>
      <c r="B2830" s="13" t="s">
        <v>6595</v>
      </c>
      <c r="C2830" s="12" t="s">
        <v>6799</v>
      </c>
      <c r="D2830" s="11">
        <v>5519.93</v>
      </c>
      <c r="E2830" s="11">
        <v>699.3</v>
      </c>
      <c r="F2830" s="11">
        <v>6219.23</v>
      </c>
      <c r="G2830" s="9">
        <v>9</v>
      </c>
      <c r="H2830" s="9"/>
    </row>
    <row r="2831" spans="1:8" x14ac:dyDescent="0.3">
      <c r="A2831" s="1" t="s">
        <v>5391</v>
      </c>
      <c r="B2831" s="13" t="s">
        <v>6995</v>
      </c>
      <c r="C2831" s="12"/>
      <c r="D2831" s="11"/>
      <c r="E2831" s="11"/>
      <c r="F2831" s="11"/>
      <c r="G2831" s="9">
        <v>5</v>
      </c>
      <c r="H2831" s="9"/>
    </row>
    <row r="2832" spans="1:8" ht="28.8" x14ac:dyDescent="0.3">
      <c r="A2832" s="1" t="s">
        <v>3860</v>
      </c>
      <c r="B2832" s="13" t="s">
        <v>5392</v>
      </c>
      <c r="C2832" s="12" t="s">
        <v>6799</v>
      </c>
      <c r="D2832" s="11">
        <v>9879.6299999999992</v>
      </c>
      <c r="E2832" s="11">
        <v>244.04</v>
      </c>
      <c r="F2832" s="11">
        <v>10123.67</v>
      </c>
      <c r="G2832" s="9">
        <v>9</v>
      </c>
      <c r="H2832" s="9"/>
    </row>
    <row r="2833" spans="1:8" ht="28.8" x14ac:dyDescent="0.3">
      <c r="A2833" s="1" t="s">
        <v>3861</v>
      </c>
      <c r="B2833" s="13" t="s">
        <v>5393</v>
      </c>
      <c r="C2833" s="12" t="s">
        <v>6799</v>
      </c>
      <c r="D2833" s="11">
        <v>19203.490000000002</v>
      </c>
      <c r="E2833" s="11">
        <v>244.04</v>
      </c>
      <c r="F2833" s="11">
        <v>19447.53</v>
      </c>
      <c r="G2833" s="9">
        <v>9</v>
      </c>
      <c r="H2833" s="9"/>
    </row>
    <row r="2834" spans="1:8" ht="28.8" x14ac:dyDescent="0.3">
      <c r="A2834" s="1" t="s">
        <v>3862</v>
      </c>
      <c r="B2834" s="13" t="s">
        <v>5394</v>
      </c>
      <c r="C2834" s="12" t="s">
        <v>6799</v>
      </c>
      <c r="D2834" s="11">
        <v>5152.26</v>
      </c>
      <c r="E2834" s="11">
        <v>244.04</v>
      </c>
      <c r="F2834" s="11">
        <v>5396.3</v>
      </c>
      <c r="G2834" s="9">
        <v>9</v>
      </c>
      <c r="H2834" s="9"/>
    </row>
    <row r="2835" spans="1:8" ht="28.8" x14ac:dyDescent="0.3">
      <c r="A2835" s="1" t="s">
        <v>3863</v>
      </c>
      <c r="B2835" s="13" t="s">
        <v>5395</v>
      </c>
      <c r="C2835" s="12" t="s">
        <v>6799</v>
      </c>
      <c r="D2835" s="11">
        <v>2346.5700000000002</v>
      </c>
      <c r="E2835" s="11">
        <v>244.04</v>
      </c>
      <c r="F2835" s="11">
        <v>2590.61</v>
      </c>
      <c r="G2835" s="9">
        <v>9</v>
      </c>
      <c r="H2835" s="9"/>
    </row>
    <row r="2836" spans="1:8" ht="28.8" x14ac:dyDescent="0.3">
      <c r="A2836" s="1" t="s">
        <v>3864</v>
      </c>
      <c r="B2836" s="13" t="s">
        <v>5396</v>
      </c>
      <c r="C2836" s="12" t="s">
        <v>6799</v>
      </c>
      <c r="D2836" s="11">
        <v>50696.87</v>
      </c>
      <c r="E2836" s="11">
        <v>244.04</v>
      </c>
      <c r="F2836" s="11">
        <v>50940.91</v>
      </c>
      <c r="G2836" s="9">
        <v>9</v>
      </c>
      <c r="H2836" s="9"/>
    </row>
    <row r="2837" spans="1:8" ht="28.8" x14ac:dyDescent="0.3">
      <c r="A2837" s="1" t="s">
        <v>3865</v>
      </c>
      <c r="B2837" s="13" t="s">
        <v>5397</v>
      </c>
      <c r="C2837" s="12" t="s">
        <v>6799</v>
      </c>
      <c r="D2837" s="11">
        <v>3483.9</v>
      </c>
      <c r="E2837" s="11">
        <v>244.04</v>
      </c>
      <c r="F2837" s="11">
        <v>3727.94</v>
      </c>
      <c r="G2837" s="9">
        <v>9</v>
      </c>
      <c r="H2837" s="9"/>
    </row>
    <row r="2838" spans="1:8" ht="28.8" x14ac:dyDescent="0.3">
      <c r="A2838" s="1" t="s">
        <v>3866</v>
      </c>
      <c r="B2838" s="13" t="s">
        <v>5398</v>
      </c>
      <c r="C2838" s="12" t="s">
        <v>6799</v>
      </c>
      <c r="D2838" s="11">
        <v>12031.39</v>
      </c>
      <c r="E2838" s="11">
        <v>244.04</v>
      </c>
      <c r="F2838" s="11">
        <v>12275.43</v>
      </c>
      <c r="G2838" s="9">
        <v>9</v>
      </c>
      <c r="H2838" s="9"/>
    </row>
    <row r="2839" spans="1:8" ht="28.8" x14ac:dyDescent="0.3">
      <c r="A2839" s="1" t="s">
        <v>3867</v>
      </c>
      <c r="B2839" s="13" t="s">
        <v>7720</v>
      </c>
      <c r="C2839" s="12" t="s">
        <v>6799</v>
      </c>
      <c r="D2839" s="11">
        <v>5180.78</v>
      </c>
      <c r="E2839" s="11">
        <v>244.04</v>
      </c>
      <c r="F2839" s="11">
        <v>5424.82</v>
      </c>
      <c r="G2839" s="9">
        <v>9</v>
      </c>
      <c r="H2839" s="9"/>
    </row>
    <row r="2840" spans="1:8" ht="28.8" x14ac:dyDescent="0.3">
      <c r="A2840" s="1" t="s">
        <v>3868</v>
      </c>
      <c r="B2840" s="13" t="s">
        <v>5399</v>
      </c>
      <c r="C2840" s="12" t="s">
        <v>6799</v>
      </c>
      <c r="D2840" s="11">
        <v>20012.240000000002</v>
      </c>
      <c r="E2840" s="11">
        <v>244.04</v>
      </c>
      <c r="F2840" s="11">
        <v>20256.28</v>
      </c>
      <c r="G2840" s="9">
        <v>9</v>
      </c>
      <c r="H2840" s="9"/>
    </row>
    <row r="2841" spans="1:8" ht="28.8" x14ac:dyDescent="0.3">
      <c r="A2841" s="1" t="s">
        <v>5400</v>
      </c>
      <c r="B2841" s="13" t="s">
        <v>7721</v>
      </c>
      <c r="C2841" s="12" t="s">
        <v>6799</v>
      </c>
      <c r="D2841" s="11">
        <v>3396.48</v>
      </c>
      <c r="E2841" s="11">
        <v>244.04</v>
      </c>
      <c r="F2841" s="11">
        <v>3640.52</v>
      </c>
      <c r="G2841" s="9">
        <v>9</v>
      </c>
      <c r="H2841" s="9"/>
    </row>
    <row r="2842" spans="1:8" ht="28.8" x14ac:dyDescent="0.3">
      <c r="A2842" s="1" t="s">
        <v>5401</v>
      </c>
      <c r="B2842" s="13" t="s">
        <v>7722</v>
      </c>
      <c r="C2842" s="12" t="s">
        <v>6799</v>
      </c>
      <c r="D2842" s="11">
        <v>5400.02</v>
      </c>
      <c r="E2842" s="11">
        <v>244.04</v>
      </c>
      <c r="F2842" s="11">
        <v>5644.06</v>
      </c>
      <c r="G2842" s="9">
        <v>9</v>
      </c>
      <c r="H2842" s="9"/>
    </row>
    <row r="2843" spans="1:8" ht="28.8" x14ac:dyDescent="0.3">
      <c r="A2843" s="1" t="s">
        <v>5402</v>
      </c>
      <c r="B2843" s="13" t="s">
        <v>5403</v>
      </c>
      <c r="C2843" s="12" t="s">
        <v>6799</v>
      </c>
      <c r="D2843" s="11">
        <v>5547.47</v>
      </c>
      <c r="E2843" s="11">
        <v>244.04</v>
      </c>
      <c r="F2843" s="11">
        <v>5791.51</v>
      </c>
      <c r="G2843" s="9">
        <v>9</v>
      </c>
      <c r="H2843" s="9"/>
    </row>
    <row r="2844" spans="1:8" ht="28.8" x14ac:dyDescent="0.3">
      <c r="A2844" s="1" t="s">
        <v>3869</v>
      </c>
      <c r="B2844" s="13" t="s">
        <v>7723</v>
      </c>
      <c r="C2844" s="12" t="s">
        <v>6799</v>
      </c>
      <c r="D2844" s="11">
        <v>9019.25</v>
      </c>
      <c r="E2844" s="11">
        <v>244.04</v>
      </c>
      <c r="F2844" s="11">
        <v>9263.2900000000009</v>
      </c>
      <c r="G2844" s="9">
        <v>9</v>
      </c>
      <c r="H2844" s="9"/>
    </row>
    <row r="2845" spans="1:8" ht="28.8" x14ac:dyDescent="0.3">
      <c r="A2845" s="1" t="s">
        <v>3870</v>
      </c>
      <c r="B2845" s="13" t="s">
        <v>7724</v>
      </c>
      <c r="C2845" s="12" t="s">
        <v>6799</v>
      </c>
      <c r="D2845" s="11">
        <v>5939.04</v>
      </c>
      <c r="E2845" s="11">
        <v>244.04</v>
      </c>
      <c r="F2845" s="11">
        <v>6183.08</v>
      </c>
      <c r="G2845" s="9">
        <v>9</v>
      </c>
      <c r="H2845" s="9"/>
    </row>
    <row r="2846" spans="1:8" ht="28.8" x14ac:dyDescent="0.3">
      <c r="A2846" s="1" t="s">
        <v>3871</v>
      </c>
      <c r="B2846" s="13" t="s">
        <v>7725</v>
      </c>
      <c r="C2846" s="12" t="s">
        <v>6799</v>
      </c>
      <c r="D2846" s="11">
        <v>1920.15</v>
      </c>
      <c r="E2846" s="11">
        <v>244.04</v>
      </c>
      <c r="F2846" s="11">
        <v>2164.19</v>
      </c>
      <c r="G2846" s="9">
        <v>9</v>
      </c>
      <c r="H2846" s="9"/>
    </row>
    <row r="2847" spans="1:8" ht="28.8" x14ac:dyDescent="0.3">
      <c r="A2847" s="1" t="s">
        <v>3872</v>
      </c>
      <c r="B2847" s="13" t="s">
        <v>7726</v>
      </c>
      <c r="C2847" s="12" t="s">
        <v>6799</v>
      </c>
      <c r="D2847" s="11">
        <v>1473.83</v>
      </c>
      <c r="E2847" s="11">
        <v>244.04</v>
      </c>
      <c r="F2847" s="11">
        <v>1717.87</v>
      </c>
      <c r="G2847" s="9">
        <v>9</v>
      </c>
      <c r="H2847" s="9"/>
    </row>
    <row r="2848" spans="1:8" ht="28.8" x14ac:dyDescent="0.3">
      <c r="A2848" s="1" t="s">
        <v>3873</v>
      </c>
      <c r="B2848" s="13" t="s">
        <v>7727</v>
      </c>
      <c r="C2848" s="12" t="s">
        <v>6799</v>
      </c>
      <c r="D2848" s="11">
        <v>20643.53</v>
      </c>
      <c r="E2848" s="11">
        <v>244.04</v>
      </c>
      <c r="F2848" s="11">
        <v>20887.57</v>
      </c>
      <c r="G2848" s="9">
        <v>9</v>
      </c>
      <c r="H2848" s="9"/>
    </row>
    <row r="2849" spans="1:8" ht="28.8" x14ac:dyDescent="0.3">
      <c r="A2849" s="1" t="s">
        <v>3874</v>
      </c>
      <c r="B2849" s="13" t="s">
        <v>7728</v>
      </c>
      <c r="C2849" s="12" t="s">
        <v>6799</v>
      </c>
      <c r="D2849" s="11">
        <v>14893.56</v>
      </c>
      <c r="E2849" s="11">
        <v>244.04</v>
      </c>
      <c r="F2849" s="11">
        <v>15137.6</v>
      </c>
      <c r="G2849" s="9">
        <v>9</v>
      </c>
      <c r="H2849" s="9"/>
    </row>
    <row r="2850" spans="1:8" ht="28.8" x14ac:dyDescent="0.3">
      <c r="A2850" s="1" t="s">
        <v>3875</v>
      </c>
      <c r="B2850" s="13" t="s">
        <v>7729</v>
      </c>
      <c r="C2850" s="12" t="s">
        <v>6799</v>
      </c>
      <c r="D2850" s="11">
        <v>1788.77</v>
      </c>
      <c r="E2850" s="11">
        <v>244.04</v>
      </c>
      <c r="F2850" s="11">
        <v>2032.81</v>
      </c>
      <c r="G2850" s="9">
        <v>9</v>
      </c>
      <c r="H2850" s="9"/>
    </row>
    <row r="2851" spans="1:8" ht="28.8" x14ac:dyDescent="0.3">
      <c r="A2851" s="1" t="s">
        <v>3876</v>
      </c>
      <c r="B2851" s="13" t="s">
        <v>7730</v>
      </c>
      <c r="C2851" s="12" t="s">
        <v>6799</v>
      </c>
      <c r="D2851" s="11">
        <v>26998.13</v>
      </c>
      <c r="E2851" s="11">
        <v>244.04</v>
      </c>
      <c r="F2851" s="11">
        <v>27242.17</v>
      </c>
      <c r="G2851" s="9">
        <v>9</v>
      </c>
      <c r="H2851" s="9"/>
    </row>
    <row r="2852" spans="1:8" ht="28.8" x14ac:dyDescent="0.3">
      <c r="A2852" s="1" t="s">
        <v>3877</v>
      </c>
      <c r="B2852" s="13" t="s">
        <v>7731</v>
      </c>
      <c r="C2852" s="12" t="s">
        <v>6799</v>
      </c>
      <c r="D2852" s="11">
        <v>32428.82</v>
      </c>
      <c r="E2852" s="11">
        <v>244.04</v>
      </c>
      <c r="F2852" s="11">
        <v>32672.86</v>
      </c>
      <c r="G2852" s="9">
        <v>9</v>
      </c>
      <c r="H2852" s="9"/>
    </row>
    <row r="2853" spans="1:8" ht="28.8" x14ac:dyDescent="0.3">
      <c r="A2853" s="1" t="s">
        <v>4782</v>
      </c>
      <c r="B2853" s="13" t="s">
        <v>7732</v>
      </c>
      <c r="C2853" s="12" t="s">
        <v>6799</v>
      </c>
      <c r="D2853" s="11">
        <v>2130.3000000000002</v>
      </c>
      <c r="E2853" s="11">
        <v>244.04</v>
      </c>
      <c r="F2853" s="11">
        <v>2374.34</v>
      </c>
      <c r="G2853" s="9">
        <v>9</v>
      </c>
      <c r="H2853" s="9"/>
    </row>
    <row r="2854" spans="1:8" ht="28.8" x14ac:dyDescent="0.3">
      <c r="A2854" s="1" t="s">
        <v>5404</v>
      </c>
      <c r="B2854" s="13" t="s">
        <v>7733</v>
      </c>
      <c r="C2854" s="12" t="s">
        <v>6799</v>
      </c>
      <c r="D2854" s="11">
        <v>4269.2700000000004</v>
      </c>
      <c r="E2854" s="11">
        <v>244.04</v>
      </c>
      <c r="F2854" s="11">
        <v>4513.3100000000004</v>
      </c>
      <c r="G2854" s="9">
        <v>9</v>
      </c>
      <c r="H2854" s="9"/>
    </row>
    <row r="2855" spans="1:8" x14ac:dyDescent="0.3">
      <c r="A2855" s="1" t="s">
        <v>5405</v>
      </c>
      <c r="B2855" s="13" t="s">
        <v>6996</v>
      </c>
      <c r="C2855" s="12"/>
      <c r="D2855" s="11"/>
      <c r="E2855" s="11"/>
      <c r="F2855" s="11"/>
      <c r="G2855" s="9">
        <v>5</v>
      </c>
      <c r="H2855" s="9"/>
    </row>
    <row r="2856" spans="1:8" ht="28.8" x14ac:dyDescent="0.3">
      <c r="A2856" s="1" t="s">
        <v>3878</v>
      </c>
      <c r="B2856" s="13" t="s">
        <v>7734</v>
      </c>
      <c r="C2856" s="12" t="s">
        <v>6799</v>
      </c>
      <c r="D2856" s="11">
        <v>11675.56</v>
      </c>
      <c r="E2856" s="11">
        <v>520.44000000000005</v>
      </c>
      <c r="F2856" s="11">
        <v>12196</v>
      </c>
      <c r="G2856" s="9">
        <v>9</v>
      </c>
      <c r="H2856" s="9"/>
    </row>
    <row r="2857" spans="1:8" ht="28.8" x14ac:dyDescent="0.3">
      <c r="A2857" s="1" t="s">
        <v>3879</v>
      </c>
      <c r="B2857" s="13" t="s">
        <v>7735</v>
      </c>
      <c r="C2857" s="12" t="s">
        <v>6799</v>
      </c>
      <c r="D2857" s="11">
        <v>9174.6</v>
      </c>
      <c r="E2857" s="11">
        <v>520.44000000000005</v>
      </c>
      <c r="F2857" s="11">
        <v>9695.0400000000009</v>
      </c>
      <c r="G2857" s="9">
        <v>9</v>
      </c>
      <c r="H2857" s="9"/>
    </row>
    <row r="2858" spans="1:8" ht="28.8" x14ac:dyDescent="0.3">
      <c r="A2858" s="1" t="s">
        <v>3880</v>
      </c>
      <c r="B2858" s="13" t="s">
        <v>7736</v>
      </c>
      <c r="C2858" s="12" t="s">
        <v>6799</v>
      </c>
      <c r="D2858" s="11">
        <v>18993.310000000001</v>
      </c>
      <c r="E2858" s="11">
        <v>520.44000000000005</v>
      </c>
      <c r="F2858" s="11">
        <v>19513.75</v>
      </c>
      <c r="G2858" s="9">
        <v>9</v>
      </c>
      <c r="H2858" s="9"/>
    </row>
    <row r="2859" spans="1:8" ht="28.8" x14ac:dyDescent="0.3">
      <c r="A2859" s="1" t="s">
        <v>3881</v>
      </c>
      <c r="B2859" s="13" t="s">
        <v>7737</v>
      </c>
      <c r="C2859" s="12" t="s">
        <v>6799</v>
      </c>
      <c r="D2859" s="11">
        <v>11341.05</v>
      </c>
      <c r="E2859" s="11">
        <v>520.44000000000005</v>
      </c>
      <c r="F2859" s="11">
        <v>11861.49</v>
      </c>
      <c r="G2859" s="9">
        <v>9</v>
      </c>
      <c r="H2859" s="9"/>
    </row>
    <row r="2860" spans="1:8" ht="28.8" x14ac:dyDescent="0.3">
      <c r="A2860" s="1" t="s">
        <v>3882</v>
      </c>
      <c r="B2860" s="13" t="s">
        <v>7738</v>
      </c>
      <c r="C2860" s="12" t="s">
        <v>6799</v>
      </c>
      <c r="D2860" s="11">
        <v>9689.02</v>
      </c>
      <c r="E2860" s="11">
        <v>520.44000000000005</v>
      </c>
      <c r="F2860" s="11">
        <v>10209.459999999999</v>
      </c>
      <c r="G2860" s="9">
        <v>9</v>
      </c>
      <c r="H2860" s="9"/>
    </row>
    <row r="2861" spans="1:8" ht="28.8" x14ac:dyDescent="0.3">
      <c r="A2861" s="1" t="s">
        <v>3883</v>
      </c>
      <c r="B2861" s="13" t="s">
        <v>7739</v>
      </c>
      <c r="C2861" s="12" t="s">
        <v>6799</v>
      </c>
      <c r="D2861" s="11">
        <v>17158.04</v>
      </c>
      <c r="E2861" s="11">
        <v>520.44000000000005</v>
      </c>
      <c r="F2861" s="11">
        <v>17678.48</v>
      </c>
      <c r="G2861" s="9">
        <v>9</v>
      </c>
      <c r="H2861" s="9"/>
    </row>
    <row r="2862" spans="1:8" ht="43.2" x14ac:dyDescent="0.3">
      <c r="A2862" s="1" t="s">
        <v>3884</v>
      </c>
      <c r="B2862" s="13" t="s">
        <v>7740</v>
      </c>
      <c r="C2862" s="12" t="s">
        <v>6799</v>
      </c>
      <c r="D2862" s="11">
        <v>6544.1</v>
      </c>
      <c r="E2862" s="11">
        <v>346.96</v>
      </c>
      <c r="F2862" s="11">
        <v>6891.06</v>
      </c>
      <c r="G2862" s="9">
        <v>9</v>
      </c>
      <c r="H2862" s="9"/>
    </row>
    <row r="2863" spans="1:8" ht="43.2" x14ac:dyDescent="0.3">
      <c r="A2863" s="1" t="s">
        <v>3885</v>
      </c>
      <c r="B2863" s="13" t="s">
        <v>7741</v>
      </c>
      <c r="C2863" s="12" t="s">
        <v>6799</v>
      </c>
      <c r="D2863" s="11">
        <v>9084.48</v>
      </c>
      <c r="E2863" s="11">
        <v>346.96</v>
      </c>
      <c r="F2863" s="11">
        <v>9431.44</v>
      </c>
      <c r="G2863" s="9">
        <v>9</v>
      </c>
      <c r="H2863" s="9"/>
    </row>
    <row r="2864" spans="1:8" ht="28.8" x14ac:dyDescent="0.3">
      <c r="A2864" s="1" t="s">
        <v>3886</v>
      </c>
      <c r="B2864" s="13" t="s">
        <v>7742</v>
      </c>
      <c r="C2864" s="12" t="s">
        <v>6799</v>
      </c>
      <c r="D2864" s="11">
        <v>2487.1799999999998</v>
      </c>
      <c r="E2864" s="11">
        <v>346.96</v>
      </c>
      <c r="F2864" s="11">
        <v>2834.14</v>
      </c>
      <c r="G2864" s="9">
        <v>9</v>
      </c>
      <c r="H2864" s="9"/>
    </row>
    <row r="2865" spans="1:8" ht="28.8" x14ac:dyDescent="0.3">
      <c r="A2865" s="1" t="s">
        <v>3887</v>
      </c>
      <c r="B2865" s="13" t="s">
        <v>7743</v>
      </c>
      <c r="C2865" s="12" t="s">
        <v>6799</v>
      </c>
      <c r="D2865" s="11">
        <v>3329.52</v>
      </c>
      <c r="E2865" s="11">
        <v>346.96</v>
      </c>
      <c r="F2865" s="11">
        <v>3676.48</v>
      </c>
      <c r="G2865" s="9">
        <v>9</v>
      </c>
      <c r="H2865" s="9"/>
    </row>
    <row r="2866" spans="1:8" ht="28.8" x14ac:dyDescent="0.3">
      <c r="A2866" s="1" t="s">
        <v>3888</v>
      </c>
      <c r="B2866" s="13" t="s">
        <v>7744</v>
      </c>
      <c r="C2866" s="12" t="s">
        <v>6799</v>
      </c>
      <c r="D2866" s="11">
        <v>5453.93</v>
      </c>
      <c r="E2866" s="11">
        <v>346.96</v>
      </c>
      <c r="F2866" s="11">
        <v>5800.89</v>
      </c>
      <c r="G2866" s="9">
        <v>9</v>
      </c>
      <c r="H2866" s="9"/>
    </row>
    <row r="2867" spans="1:8" ht="28.8" x14ac:dyDescent="0.3">
      <c r="A2867" s="1" t="s">
        <v>3889</v>
      </c>
      <c r="B2867" s="13" t="s">
        <v>7745</v>
      </c>
      <c r="C2867" s="12" t="s">
        <v>6799</v>
      </c>
      <c r="D2867" s="11">
        <v>4162.1099999999997</v>
      </c>
      <c r="E2867" s="11">
        <v>346.96</v>
      </c>
      <c r="F2867" s="11">
        <v>4509.07</v>
      </c>
      <c r="G2867" s="9">
        <v>9</v>
      </c>
      <c r="H2867" s="9"/>
    </row>
    <row r="2868" spans="1:8" ht="28.8" x14ac:dyDescent="0.3">
      <c r="A2868" s="1" t="s">
        <v>3890</v>
      </c>
      <c r="B2868" s="13" t="s">
        <v>7746</v>
      </c>
      <c r="C2868" s="12" t="s">
        <v>6799</v>
      </c>
      <c r="D2868" s="11">
        <v>14975.85</v>
      </c>
      <c r="E2868" s="11">
        <v>346.96</v>
      </c>
      <c r="F2868" s="11">
        <v>15322.81</v>
      </c>
      <c r="G2868" s="9">
        <v>9</v>
      </c>
      <c r="H2868" s="9"/>
    </row>
    <row r="2869" spans="1:8" ht="28.8" x14ac:dyDescent="0.3">
      <c r="A2869" s="1" t="s">
        <v>3891</v>
      </c>
      <c r="B2869" s="13" t="s">
        <v>7747</v>
      </c>
      <c r="C2869" s="12" t="s">
        <v>6799</v>
      </c>
      <c r="D2869" s="11">
        <v>26216.75</v>
      </c>
      <c r="E2869" s="11">
        <v>346.96</v>
      </c>
      <c r="F2869" s="11">
        <v>26563.71</v>
      </c>
      <c r="G2869" s="9">
        <v>9</v>
      </c>
      <c r="H2869" s="9"/>
    </row>
    <row r="2870" spans="1:8" ht="43.2" x14ac:dyDescent="0.3">
      <c r="A2870" s="1" t="s">
        <v>3892</v>
      </c>
      <c r="B2870" s="13" t="s">
        <v>7748</v>
      </c>
      <c r="C2870" s="12" t="s">
        <v>6799</v>
      </c>
      <c r="D2870" s="11">
        <v>7883.36</v>
      </c>
      <c r="E2870" s="11">
        <v>346.96</v>
      </c>
      <c r="F2870" s="11">
        <v>8230.32</v>
      </c>
      <c r="G2870" s="9">
        <v>9</v>
      </c>
      <c r="H2870" s="9"/>
    </row>
    <row r="2871" spans="1:8" ht="28.8" x14ac:dyDescent="0.3">
      <c r="A2871" s="1" t="s">
        <v>3893</v>
      </c>
      <c r="B2871" s="13" t="s">
        <v>7749</v>
      </c>
      <c r="C2871" s="12" t="s">
        <v>6799</v>
      </c>
      <c r="D2871" s="11">
        <v>28069.86</v>
      </c>
      <c r="E2871" s="11">
        <v>346.96</v>
      </c>
      <c r="F2871" s="11">
        <v>28416.82</v>
      </c>
      <c r="G2871" s="9">
        <v>9</v>
      </c>
      <c r="H2871" s="9"/>
    </row>
    <row r="2872" spans="1:8" x14ac:dyDescent="0.3">
      <c r="A2872" s="1" t="s">
        <v>5406</v>
      </c>
      <c r="B2872" s="13" t="s">
        <v>6229</v>
      </c>
      <c r="C2872" s="12"/>
      <c r="D2872" s="11"/>
      <c r="E2872" s="11"/>
      <c r="F2872" s="11"/>
      <c r="G2872" s="9">
        <v>5</v>
      </c>
      <c r="H2872" s="9"/>
    </row>
    <row r="2873" spans="1:8" x14ac:dyDescent="0.3">
      <c r="A2873" s="1" t="s">
        <v>4783</v>
      </c>
      <c r="B2873" s="13" t="s">
        <v>4784</v>
      </c>
      <c r="C2873" s="12" t="s">
        <v>6799</v>
      </c>
      <c r="D2873" s="11">
        <v>3837.39</v>
      </c>
      <c r="E2873" s="11">
        <v>122.02</v>
      </c>
      <c r="F2873" s="11">
        <v>3959.41</v>
      </c>
      <c r="G2873" s="9">
        <v>9</v>
      </c>
      <c r="H2873" s="9"/>
    </row>
    <row r="2874" spans="1:8" x14ac:dyDescent="0.3">
      <c r="A2874" s="1" t="s">
        <v>5407</v>
      </c>
      <c r="B2874" s="13" t="s">
        <v>6997</v>
      </c>
      <c r="C2874" s="12"/>
      <c r="D2874" s="11"/>
      <c r="E2874" s="11"/>
      <c r="F2874" s="11"/>
      <c r="G2874" s="9">
        <v>5</v>
      </c>
      <c r="H2874" s="9"/>
    </row>
    <row r="2875" spans="1:8" ht="28.8" x14ac:dyDescent="0.3">
      <c r="A2875" s="1" t="s">
        <v>3894</v>
      </c>
      <c r="B2875" s="13" t="s">
        <v>7750</v>
      </c>
      <c r="C2875" s="12" t="s">
        <v>6799</v>
      </c>
      <c r="D2875" s="11">
        <v>29.73</v>
      </c>
      <c r="E2875" s="11">
        <v>11.73</v>
      </c>
      <c r="F2875" s="11">
        <v>41.46</v>
      </c>
      <c r="G2875" s="9">
        <v>9</v>
      </c>
      <c r="H2875" s="9"/>
    </row>
    <row r="2876" spans="1:8" x14ac:dyDescent="0.3">
      <c r="A2876" s="1" t="s">
        <v>3895</v>
      </c>
      <c r="B2876" s="13" t="s">
        <v>600</v>
      </c>
      <c r="C2876" s="12" t="s">
        <v>6799</v>
      </c>
      <c r="D2876" s="11">
        <v>758.98</v>
      </c>
      <c r="E2876" s="11">
        <v>43.37</v>
      </c>
      <c r="F2876" s="11">
        <v>802.35</v>
      </c>
      <c r="G2876" s="9">
        <v>9</v>
      </c>
      <c r="H2876" s="9"/>
    </row>
    <row r="2877" spans="1:8" x14ac:dyDescent="0.3">
      <c r="A2877" s="1" t="s">
        <v>3896</v>
      </c>
      <c r="B2877" s="13" t="s">
        <v>8360</v>
      </c>
      <c r="C2877" s="12" t="s">
        <v>6799</v>
      </c>
      <c r="D2877" s="11">
        <v>330</v>
      </c>
      <c r="E2877" s="11">
        <v>21.69</v>
      </c>
      <c r="F2877" s="11">
        <v>351.69</v>
      </c>
      <c r="G2877" s="9">
        <v>9</v>
      </c>
      <c r="H2877" s="9"/>
    </row>
    <row r="2878" spans="1:8" x14ac:dyDescent="0.3">
      <c r="A2878" s="1" t="s">
        <v>3897</v>
      </c>
      <c r="B2878" s="13" t="s">
        <v>599</v>
      </c>
      <c r="C2878" s="12" t="s">
        <v>6799</v>
      </c>
      <c r="D2878" s="11">
        <v>606</v>
      </c>
      <c r="E2878" s="11">
        <v>21.69</v>
      </c>
      <c r="F2878" s="11">
        <v>627.69000000000005</v>
      </c>
      <c r="G2878" s="9">
        <v>9</v>
      </c>
      <c r="H2878" s="9"/>
    </row>
    <row r="2879" spans="1:8" ht="28.8" x14ac:dyDescent="0.3">
      <c r="A2879" s="1" t="s">
        <v>7204</v>
      </c>
      <c r="B2879" s="13" t="s">
        <v>7205</v>
      </c>
      <c r="C2879" s="12" t="s">
        <v>6799</v>
      </c>
      <c r="D2879" s="11">
        <v>63.16</v>
      </c>
      <c r="E2879" s="11">
        <v>8.68</v>
      </c>
      <c r="F2879" s="11">
        <v>71.84</v>
      </c>
      <c r="G2879" s="9">
        <v>9</v>
      </c>
      <c r="H2879" s="9"/>
    </row>
    <row r="2880" spans="1:8" ht="28.8" x14ac:dyDescent="0.3">
      <c r="A2880" s="1" t="s">
        <v>7931</v>
      </c>
      <c r="B2880" s="13" t="s">
        <v>7932</v>
      </c>
      <c r="C2880" s="12" t="s">
        <v>6799</v>
      </c>
      <c r="D2880" s="11">
        <v>421.91</v>
      </c>
      <c r="E2880" s="11">
        <v>21.69</v>
      </c>
      <c r="F2880" s="11">
        <v>443.6</v>
      </c>
      <c r="G2880" s="9">
        <v>9</v>
      </c>
      <c r="H2880" s="9"/>
    </row>
    <row r="2881" spans="1:8" x14ac:dyDescent="0.3">
      <c r="A2881" s="1" t="s">
        <v>5408</v>
      </c>
      <c r="B2881" s="13" t="s">
        <v>6998</v>
      </c>
      <c r="C2881" s="12"/>
      <c r="D2881" s="11"/>
      <c r="E2881" s="11"/>
      <c r="F2881" s="11"/>
      <c r="G2881" s="9">
        <v>2</v>
      </c>
      <c r="H2881" s="9"/>
    </row>
    <row r="2882" spans="1:8" x14ac:dyDescent="0.3">
      <c r="A2882" s="1" t="s">
        <v>5409</v>
      </c>
      <c r="B2882" s="13" t="s">
        <v>6999</v>
      </c>
      <c r="C2882" s="12"/>
      <c r="D2882" s="11"/>
      <c r="E2882" s="11"/>
      <c r="F2882" s="11"/>
      <c r="G2882" s="9">
        <v>5</v>
      </c>
      <c r="H2882" s="9"/>
    </row>
    <row r="2883" spans="1:8" x14ac:dyDescent="0.3">
      <c r="A2883" s="1" t="s">
        <v>3898</v>
      </c>
      <c r="B2883" s="13" t="s">
        <v>598</v>
      </c>
      <c r="C2883" s="12" t="s">
        <v>6799</v>
      </c>
      <c r="D2883" s="11">
        <v>732.3</v>
      </c>
      <c r="E2883" s="11">
        <v>52.19</v>
      </c>
      <c r="F2883" s="11">
        <v>784.49</v>
      </c>
      <c r="G2883" s="9">
        <v>9</v>
      </c>
      <c r="H2883" s="9"/>
    </row>
    <row r="2884" spans="1:8" x14ac:dyDescent="0.3">
      <c r="A2884" s="1" t="s">
        <v>7105</v>
      </c>
      <c r="B2884" s="13" t="s">
        <v>7104</v>
      </c>
      <c r="C2884" s="12" t="s">
        <v>6799</v>
      </c>
      <c r="D2884" s="11">
        <v>839.63</v>
      </c>
      <c r="E2884" s="11">
        <v>61.01</v>
      </c>
      <c r="F2884" s="11">
        <v>900.64</v>
      </c>
      <c r="G2884" s="9">
        <v>9</v>
      </c>
      <c r="H2884" s="9"/>
    </row>
    <row r="2885" spans="1:8" x14ac:dyDescent="0.3">
      <c r="A2885" s="1" t="s">
        <v>3899</v>
      </c>
      <c r="B2885" s="13" t="s">
        <v>597</v>
      </c>
      <c r="C2885" s="12" t="s">
        <v>6799</v>
      </c>
      <c r="D2885" s="11">
        <v>236.33</v>
      </c>
      <c r="E2885" s="11">
        <v>52.19</v>
      </c>
      <c r="F2885" s="11">
        <v>288.52</v>
      </c>
      <c r="G2885" s="9">
        <v>9</v>
      </c>
      <c r="H2885" s="9"/>
    </row>
    <row r="2886" spans="1:8" x14ac:dyDescent="0.3">
      <c r="A2886" s="1" t="s">
        <v>3900</v>
      </c>
      <c r="B2886" s="13" t="s">
        <v>596</v>
      </c>
      <c r="C2886" s="12" t="s">
        <v>6799</v>
      </c>
      <c r="D2886" s="11">
        <v>411.61</v>
      </c>
      <c r="E2886" s="11">
        <v>52.19</v>
      </c>
      <c r="F2886" s="11">
        <v>463.8</v>
      </c>
      <c r="G2886" s="9">
        <v>9</v>
      </c>
      <c r="H2886" s="9"/>
    </row>
    <row r="2887" spans="1:8" x14ac:dyDescent="0.3">
      <c r="A2887" s="1" t="s">
        <v>3901</v>
      </c>
      <c r="B2887" s="13" t="s">
        <v>595</v>
      </c>
      <c r="C2887" s="12" t="s">
        <v>6799</v>
      </c>
      <c r="D2887" s="11">
        <v>96.18</v>
      </c>
      <c r="E2887" s="11">
        <v>61.01</v>
      </c>
      <c r="F2887" s="11">
        <v>157.19</v>
      </c>
      <c r="G2887" s="9">
        <v>9</v>
      </c>
      <c r="H2887" s="9"/>
    </row>
    <row r="2888" spans="1:8" x14ac:dyDescent="0.3">
      <c r="A2888" s="1" t="s">
        <v>3902</v>
      </c>
      <c r="B2888" s="13" t="s">
        <v>594</v>
      </c>
      <c r="C2888" s="12" t="s">
        <v>6799</v>
      </c>
      <c r="D2888" s="11">
        <v>225.68</v>
      </c>
      <c r="E2888" s="11">
        <v>61.01</v>
      </c>
      <c r="F2888" s="11">
        <v>286.69</v>
      </c>
      <c r="G2888" s="9">
        <v>9</v>
      </c>
      <c r="H2888" s="9"/>
    </row>
    <row r="2889" spans="1:8" x14ac:dyDescent="0.3">
      <c r="A2889" s="1" t="s">
        <v>3903</v>
      </c>
      <c r="B2889" s="13" t="s">
        <v>593</v>
      </c>
      <c r="C2889" s="12" t="s">
        <v>6799</v>
      </c>
      <c r="D2889" s="11">
        <v>856.49</v>
      </c>
      <c r="E2889" s="11">
        <v>61.01</v>
      </c>
      <c r="F2889" s="11">
        <v>917.5</v>
      </c>
      <c r="G2889" s="9">
        <v>9</v>
      </c>
      <c r="H2889" s="9"/>
    </row>
    <row r="2890" spans="1:8" x14ac:dyDescent="0.3">
      <c r="A2890" s="1" t="s">
        <v>3904</v>
      </c>
      <c r="B2890" s="13" t="s">
        <v>592</v>
      </c>
      <c r="C2890" s="12" t="s">
        <v>6799</v>
      </c>
      <c r="D2890" s="11">
        <v>44.08</v>
      </c>
      <c r="E2890" s="11">
        <v>21.69</v>
      </c>
      <c r="F2890" s="11">
        <v>65.77</v>
      </c>
      <c r="G2890" s="9">
        <v>9</v>
      </c>
      <c r="H2890" s="9"/>
    </row>
    <row r="2891" spans="1:8" x14ac:dyDescent="0.3">
      <c r="A2891" s="1" t="s">
        <v>3905</v>
      </c>
      <c r="B2891" s="13" t="s">
        <v>591</v>
      </c>
      <c r="C2891" s="12" t="s">
        <v>6799</v>
      </c>
      <c r="D2891" s="11">
        <v>439.81</v>
      </c>
      <c r="E2891" s="11">
        <v>61.01</v>
      </c>
      <c r="F2891" s="11">
        <v>500.82</v>
      </c>
      <c r="G2891" s="9">
        <v>9</v>
      </c>
      <c r="H2891" s="9"/>
    </row>
    <row r="2892" spans="1:8" x14ac:dyDescent="0.3">
      <c r="A2892" s="1" t="s">
        <v>3906</v>
      </c>
      <c r="B2892" s="13" t="s">
        <v>590</v>
      </c>
      <c r="C2892" s="12" t="s">
        <v>6799</v>
      </c>
      <c r="D2892" s="11">
        <v>503.97</v>
      </c>
      <c r="E2892" s="11">
        <v>61.01</v>
      </c>
      <c r="F2892" s="11">
        <v>564.98</v>
      </c>
      <c r="G2892" s="9">
        <v>9</v>
      </c>
      <c r="H2892" s="9"/>
    </row>
    <row r="2893" spans="1:8" x14ac:dyDescent="0.3">
      <c r="A2893" s="1" t="s">
        <v>3907</v>
      </c>
      <c r="B2893" s="13" t="s">
        <v>589</v>
      </c>
      <c r="C2893" s="12" t="s">
        <v>6799</v>
      </c>
      <c r="D2893" s="11">
        <v>110.05</v>
      </c>
      <c r="E2893" s="11">
        <v>21.69</v>
      </c>
      <c r="F2893" s="11">
        <v>131.74</v>
      </c>
      <c r="G2893" s="9">
        <v>9</v>
      </c>
      <c r="H2893" s="9"/>
    </row>
    <row r="2894" spans="1:8" x14ac:dyDescent="0.3">
      <c r="A2894" s="1" t="s">
        <v>3908</v>
      </c>
      <c r="B2894" s="13" t="s">
        <v>588</v>
      </c>
      <c r="C2894" s="12" t="s">
        <v>6799</v>
      </c>
      <c r="D2894" s="11">
        <v>720.77</v>
      </c>
      <c r="E2894" s="11">
        <v>130.11000000000001</v>
      </c>
      <c r="F2894" s="11">
        <v>850.88</v>
      </c>
      <c r="G2894" s="9">
        <v>9</v>
      </c>
      <c r="H2894" s="9"/>
    </row>
    <row r="2895" spans="1:8" x14ac:dyDescent="0.3">
      <c r="A2895" s="1" t="s">
        <v>3909</v>
      </c>
      <c r="B2895" s="13" t="s">
        <v>587</v>
      </c>
      <c r="C2895" s="12" t="s">
        <v>6799</v>
      </c>
      <c r="D2895" s="11">
        <v>542.29999999999995</v>
      </c>
      <c r="E2895" s="11">
        <v>130.11000000000001</v>
      </c>
      <c r="F2895" s="11">
        <v>672.41</v>
      </c>
      <c r="G2895" s="9">
        <v>9</v>
      </c>
      <c r="H2895" s="9"/>
    </row>
    <row r="2896" spans="1:8" x14ac:dyDescent="0.3">
      <c r="A2896" s="1" t="s">
        <v>3910</v>
      </c>
      <c r="B2896" s="13" t="s">
        <v>586</v>
      </c>
      <c r="C2896" s="12" t="s">
        <v>6799</v>
      </c>
      <c r="D2896" s="11">
        <v>188.63</v>
      </c>
      <c r="E2896" s="11">
        <v>43.37</v>
      </c>
      <c r="F2896" s="11">
        <v>232</v>
      </c>
      <c r="G2896" s="9">
        <v>9</v>
      </c>
      <c r="H2896" s="9"/>
    </row>
    <row r="2897" spans="1:8" x14ac:dyDescent="0.3">
      <c r="A2897" s="1" t="s">
        <v>3911</v>
      </c>
      <c r="B2897" s="13" t="s">
        <v>585</v>
      </c>
      <c r="C2897" s="12" t="s">
        <v>6799</v>
      </c>
      <c r="D2897" s="11">
        <v>205.24</v>
      </c>
      <c r="E2897" s="11">
        <v>21.69</v>
      </c>
      <c r="F2897" s="11">
        <v>226.93</v>
      </c>
      <c r="G2897" s="9">
        <v>9</v>
      </c>
      <c r="H2897" s="9"/>
    </row>
    <row r="2898" spans="1:8" ht="28.8" x14ac:dyDescent="0.3">
      <c r="A2898" s="1" t="s">
        <v>3912</v>
      </c>
      <c r="B2898" s="13" t="s">
        <v>584</v>
      </c>
      <c r="C2898" s="12" t="s">
        <v>6799</v>
      </c>
      <c r="D2898" s="11">
        <v>81.16</v>
      </c>
      <c r="E2898" s="11">
        <v>14.31</v>
      </c>
      <c r="F2898" s="11">
        <v>95.47</v>
      </c>
      <c r="G2898" s="9">
        <v>9</v>
      </c>
      <c r="H2898" s="9"/>
    </row>
    <row r="2899" spans="1:8" x14ac:dyDescent="0.3">
      <c r="A2899" s="1" t="s">
        <v>3913</v>
      </c>
      <c r="B2899" s="13" t="s">
        <v>583</v>
      </c>
      <c r="C2899" s="12" t="s">
        <v>6799</v>
      </c>
      <c r="D2899" s="11">
        <v>555.57000000000005</v>
      </c>
      <c r="E2899" s="11">
        <v>130.11000000000001</v>
      </c>
      <c r="F2899" s="11">
        <v>685.68</v>
      </c>
      <c r="G2899" s="9">
        <v>9</v>
      </c>
      <c r="H2899" s="9"/>
    </row>
    <row r="2900" spans="1:8" x14ac:dyDescent="0.3">
      <c r="A2900" s="1" t="s">
        <v>3914</v>
      </c>
      <c r="B2900" s="13" t="s">
        <v>582</v>
      </c>
      <c r="C2900" s="12" t="s">
        <v>6807</v>
      </c>
      <c r="D2900" s="11">
        <v>756.65</v>
      </c>
      <c r="E2900" s="11">
        <v>52.19</v>
      </c>
      <c r="F2900" s="11">
        <v>808.84</v>
      </c>
      <c r="G2900" s="9">
        <v>9</v>
      </c>
      <c r="H2900" s="9"/>
    </row>
    <row r="2901" spans="1:8" x14ac:dyDescent="0.3">
      <c r="A2901" s="1" t="s">
        <v>3915</v>
      </c>
      <c r="B2901" s="13" t="s">
        <v>581</v>
      </c>
      <c r="C2901" s="12" t="s">
        <v>6799</v>
      </c>
      <c r="D2901" s="11">
        <v>102.93</v>
      </c>
      <c r="E2901" s="11">
        <v>21.69</v>
      </c>
      <c r="F2901" s="11">
        <v>124.62</v>
      </c>
      <c r="G2901" s="9">
        <v>9</v>
      </c>
      <c r="H2901" s="9"/>
    </row>
    <row r="2902" spans="1:8" x14ac:dyDescent="0.3">
      <c r="A2902" s="1" t="s">
        <v>5410</v>
      </c>
      <c r="B2902" s="13" t="s">
        <v>6230</v>
      </c>
      <c r="C2902" s="12"/>
      <c r="D2902" s="11"/>
      <c r="E2902" s="11"/>
      <c r="F2902" s="11"/>
      <c r="G2902" s="9">
        <v>5</v>
      </c>
      <c r="H2902" s="9"/>
    </row>
    <row r="2903" spans="1:8" ht="28.8" x14ac:dyDescent="0.3">
      <c r="A2903" s="1" t="s">
        <v>6596</v>
      </c>
      <c r="B2903" s="13" t="s">
        <v>6597</v>
      </c>
      <c r="C2903" s="12" t="s">
        <v>6801</v>
      </c>
      <c r="D2903" s="11">
        <v>786.26</v>
      </c>
      <c r="E2903" s="11">
        <v>71.680000000000007</v>
      </c>
      <c r="F2903" s="11">
        <v>857.94</v>
      </c>
      <c r="G2903" s="9">
        <v>9</v>
      </c>
      <c r="H2903" s="9"/>
    </row>
    <row r="2904" spans="1:8" x14ac:dyDescent="0.3">
      <c r="A2904" s="1" t="s">
        <v>3916</v>
      </c>
      <c r="B2904" s="13" t="s">
        <v>580</v>
      </c>
      <c r="C2904" s="12" t="s">
        <v>6801</v>
      </c>
      <c r="D2904" s="11">
        <v>1397.7</v>
      </c>
      <c r="E2904" s="11"/>
      <c r="F2904" s="11">
        <v>1397.7</v>
      </c>
      <c r="G2904" s="9">
        <v>9</v>
      </c>
      <c r="H2904" s="9"/>
    </row>
    <row r="2905" spans="1:8" ht="28.8" x14ac:dyDescent="0.3">
      <c r="A2905" s="1" t="s">
        <v>3917</v>
      </c>
      <c r="B2905" s="13" t="s">
        <v>579</v>
      </c>
      <c r="C2905" s="12" t="s">
        <v>6801</v>
      </c>
      <c r="D2905" s="11">
        <v>1154.1600000000001</v>
      </c>
      <c r="E2905" s="11">
        <v>158.47</v>
      </c>
      <c r="F2905" s="11">
        <v>1312.63</v>
      </c>
      <c r="G2905" s="9">
        <v>9</v>
      </c>
      <c r="H2905" s="9"/>
    </row>
    <row r="2906" spans="1:8" x14ac:dyDescent="0.3">
      <c r="A2906" s="1" t="s">
        <v>6427</v>
      </c>
      <c r="B2906" s="13" t="s">
        <v>6428</v>
      </c>
      <c r="C2906" s="12" t="s">
        <v>6801</v>
      </c>
      <c r="D2906" s="11">
        <v>2766.01</v>
      </c>
      <c r="E2906" s="11"/>
      <c r="F2906" s="11">
        <v>2766.01</v>
      </c>
      <c r="G2906" s="9">
        <v>9</v>
      </c>
      <c r="H2906" s="9"/>
    </row>
    <row r="2907" spans="1:8" x14ac:dyDescent="0.3">
      <c r="A2907" s="1" t="s">
        <v>5411</v>
      </c>
      <c r="B2907" s="13" t="s">
        <v>7000</v>
      </c>
      <c r="C2907" s="12"/>
      <c r="D2907" s="11"/>
      <c r="E2907" s="11"/>
      <c r="F2907" s="11"/>
      <c r="G2907" s="9">
        <v>5</v>
      </c>
      <c r="H2907" s="9"/>
    </row>
    <row r="2908" spans="1:8" ht="28.8" x14ac:dyDescent="0.3">
      <c r="A2908" s="1" t="s">
        <v>3918</v>
      </c>
      <c r="B2908" s="13" t="s">
        <v>4785</v>
      </c>
      <c r="C2908" s="12" t="s">
        <v>6799</v>
      </c>
      <c r="D2908" s="11">
        <v>238.78</v>
      </c>
      <c r="E2908" s="11">
        <v>5.37</v>
      </c>
      <c r="F2908" s="11">
        <v>244.15</v>
      </c>
      <c r="G2908" s="9">
        <v>9</v>
      </c>
      <c r="H2908" s="9"/>
    </row>
    <row r="2909" spans="1:8" x14ac:dyDescent="0.3">
      <c r="A2909" s="1" t="s">
        <v>3919</v>
      </c>
      <c r="B2909" s="13" t="s">
        <v>578</v>
      </c>
      <c r="C2909" s="12" t="s">
        <v>6799</v>
      </c>
      <c r="D2909" s="11">
        <v>48.16</v>
      </c>
      <c r="E2909" s="11">
        <v>12.91</v>
      </c>
      <c r="F2909" s="11">
        <v>61.07</v>
      </c>
      <c r="G2909" s="9">
        <v>9</v>
      </c>
      <c r="H2909" s="9"/>
    </row>
    <row r="2910" spans="1:8" ht="28.8" x14ac:dyDescent="0.3">
      <c r="A2910" s="1" t="s">
        <v>3920</v>
      </c>
      <c r="B2910" s="13" t="s">
        <v>577</v>
      </c>
      <c r="C2910" s="12" t="s">
        <v>6799</v>
      </c>
      <c r="D2910" s="11">
        <v>90.18</v>
      </c>
      <c r="E2910" s="11">
        <v>5.37</v>
      </c>
      <c r="F2910" s="11">
        <v>95.55</v>
      </c>
      <c r="G2910" s="9">
        <v>9</v>
      </c>
      <c r="H2910" s="9"/>
    </row>
    <row r="2911" spans="1:8" x14ac:dyDescent="0.3">
      <c r="A2911" s="1" t="s">
        <v>3921</v>
      </c>
      <c r="B2911" s="13" t="s">
        <v>576</v>
      </c>
      <c r="C2911" s="12" t="s">
        <v>6799</v>
      </c>
      <c r="D2911" s="11">
        <v>55.74</v>
      </c>
      <c r="E2911" s="11">
        <v>12.91</v>
      </c>
      <c r="F2911" s="11">
        <v>68.650000000000006</v>
      </c>
      <c r="G2911" s="9">
        <v>9</v>
      </c>
      <c r="H2911" s="9"/>
    </row>
    <row r="2912" spans="1:8" x14ac:dyDescent="0.3">
      <c r="A2912" s="1" t="s">
        <v>3922</v>
      </c>
      <c r="B2912" s="13" t="s">
        <v>4786</v>
      </c>
      <c r="C2912" s="12" t="s">
        <v>6799</v>
      </c>
      <c r="D2912" s="11">
        <v>71.58</v>
      </c>
      <c r="E2912" s="11">
        <v>5.37</v>
      </c>
      <c r="F2912" s="11">
        <v>76.95</v>
      </c>
      <c r="G2912" s="9">
        <v>9</v>
      </c>
      <c r="H2912" s="9"/>
    </row>
    <row r="2913" spans="1:8" x14ac:dyDescent="0.3">
      <c r="A2913" s="1" t="s">
        <v>3923</v>
      </c>
      <c r="B2913" s="13" t="s">
        <v>575</v>
      </c>
      <c r="C2913" s="12" t="s">
        <v>6799</v>
      </c>
      <c r="D2913" s="11">
        <v>61</v>
      </c>
      <c r="E2913" s="11">
        <v>12.91</v>
      </c>
      <c r="F2913" s="11">
        <v>73.91</v>
      </c>
      <c r="G2913" s="9">
        <v>9</v>
      </c>
      <c r="H2913" s="9"/>
    </row>
    <row r="2914" spans="1:8" x14ac:dyDescent="0.3">
      <c r="A2914" s="1" t="s">
        <v>3924</v>
      </c>
      <c r="B2914" s="13" t="s">
        <v>574</v>
      </c>
      <c r="C2914" s="12" t="s">
        <v>6799</v>
      </c>
      <c r="D2914" s="11">
        <v>23.63</v>
      </c>
      <c r="E2914" s="11">
        <v>5.37</v>
      </c>
      <c r="F2914" s="11">
        <v>29</v>
      </c>
      <c r="G2914" s="9">
        <v>9</v>
      </c>
      <c r="H2914" s="9"/>
    </row>
    <row r="2915" spans="1:8" x14ac:dyDescent="0.3">
      <c r="A2915" s="1" t="s">
        <v>3925</v>
      </c>
      <c r="B2915" s="13" t="s">
        <v>573</v>
      </c>
      <c r="C2915" s="12" t="s">
        <v>6799</v>
      </c>
      <c r="D2915" s="11">
        <v>60.27</v>
      </c>
      <c r="E2915" s="11">
        <v>5.37</v>
      </c>
      <c r="F2915" s="11">
        <v>65.64</v>
      </c>
      <c r="G2915" s="9">
        <v>9</v>
      </c>
      <c r="H2915" s="9"/>
    </row>
    <row r="2916" spans="1:8" x14ac:dyDescent="0.3">
      <c r="A2916" s="1" t="s">
        <v>3926</v>
      </c>
      <c r="B2916" s="13" t="s">
        <v>572</v>
      </c>
      <c r="C2916" s="12" t="s">
        <v>6799</v>
      </c>
      <c r="D2916" s="11">
        <v>71.2</v>
      </c>
      <c r="E2916" s="11">
        <v>5.37</v>
      </c>
      <c r="F2916" s="11">
        <v>76.569999999999993</v>
      </c>
      <c r="G2916" s="9">
        <v>9</v>
      </c>
      <c r="H2916" s="9"/>
    </row>
    <row r="2917" spans="1:8" x14ac:dyDescent="0.3">
      <c r="A2917" s="1" t="s">
        <v>3927</v>
      </c>
      <c r="B2917" s="13" t="s">
        <v>571</v>
      </c>
      <c r="C2917" s="12" t="s">
        <v>6799</v>
      </c>
      <c r="D2917" s="11">
        <v>62.19</v>
      </c>
      <c r="E2917" s="11">
        <v>21.69</v>
      </c>
      <c r="F2917" s="11">
        <v>83.88</v>
      </c>
      <c r="G2917" s="9">
        <v>9</v>
      </c>
      <c r="H2917" s="9"/>
    </row>
    <row r="2918" spans="1:8" x14ac:dyDescent="0.3">
      <c r="A2918" s="1" t="s">
        <v>3928</v>
      </c>
      <c r="B2918" s="13" t="s">
        <v>6429</v>
      </c>
      <c r="C2918" s="12" t="s">
        <v>6799</v>
      </c>
      <c r="D2918" s="11">
        <v>97.05</v>
      </c>
      <c r="E2918" s="11">
        <v>39.119999999999997</v>
      </c>
      <c r="F2918" s="11">
        <v>136.16999999999999</v>
      </c>
      <c r="G2918" s="9">
        <v>9</v>
      </c>
      <c r="H2918" s="9"/>
    </row>
    <row r="2919" spans="1:8" x14ac:dyDescent="0.3">
      <c r="A2919" s="1" t="s">
        <v>3929</v>
      </c>
      <c r="B2919" s="13" t="s">
        <v>8288</v>
      </c>
      <c r="C2919" s="12" t="s">
        <v>6799</v>
      </c>
      <c r="D2919" s="11">
        <v>324.37</v>
      </c>
      <c r="E2919" s="11">
        <v>16.54</v>
      </c>
      <c r="F2919" s="11">
        <v>340.91</v>
      </c>
      <c r="G2919" s="9">
        <v>9</v>
      </c>
      <c r="H2919" s="9"/>
    </row>
    <row r="2920" spans="1:8" x14ac:dyDescent="0.3">
      <c r="A2920" s="1" t="s">
        <v>6733</v>
      </c>
      <c r="B2920" s="13" t="s">
        <v>6734</v>
      </c>
      <c r="C2920" s="12" t="s">
        <v>6799</v>
      </c>
      <c r="D2920" s="11">
        <v>90.59</v>
      </c>
      <c r="E2920" s="11">
        <v>16.54</v>
      </c>
      <c r="F2920" s="11">
        <v>107.13</v>
      </c>
      <c r="G2920" s="9">
        <v>9</v>
      </c>
      <c r="H2920" s="9"/>
    </row>
    <row r="2921" spans="1:8" ht="28.8" x14ac:dyDescent="0.3">
      <c r="A2921" s="1" t="s">
        <v>7206</v>
      </c>
      <c r="B2921" s="13" t="s">
        <v>7207</v>
      </c>
      <c r="C2921" s="12" t="s">
        <v>6799</v>
      </c>
      <c r="D2921" s="11">
        <v>293.45999999999998</v>
      </c>
      <c r="E2921" s="11">
        <v>60.72</v>
      </c>
      <c r="F2921" s="11">
        <v>354.18</v>
      </c>
      <c r="G2921" s="9">
        <v>9</v>
      </c>
      <c r="H2921" s="9"/>
    </row>
    <row r="2922" spans="1:8" x14ac:dyDescent="0.3">
      <c r="A2922" s="1" t="s">
        <v>3930</v>
      </c>
      <c r="B2922" s="13" t="s">
        <v>570</v>
      </c>
      <c r="C2922" s="12" t="s">
        <v>6799</v>
      </c>
      <c r="D2922" s="11">
        <v>615.12</v>
      </c>
      <c r="E2922" s="11">
        <v>21.69</v>
      </c>
      <c r="F2922" s="11">
        <v>636.80999999999995</v>
      </c>
      <c r="G2922" s="9">
        <v>9</v>
      </c>
      <c r="H2922" s="9"/>
    </row>
    <row r="2923" spans="1:8" ht="28.8" x14ac:dyDescent="0.3">
      <c r="A2923" s="1" t="s">
        <v>3931</v>
      </c>
      <c r="B2923" s="13" t="s">
        <v>569</v>
      </c>
      <c r="C2923" s="12" t="s">
        <v>6799</v>
      </c>
      <c r="D2923" s="11">
        <v>33.380000000000003</v>
      </c>
      <c r="E2923" s="11">
        <v>15.25</v>
      </c>
      <c r="F2923" s="11">
        <v>48.63</v>
      </c>
      <c r="G2923" s="9">
        <v>9</v>
      </c>
      <c r="H2923" s="9"/>
    </row>
    <row r="2924" spans="1:8" ht="28.8" x14ac:dyDescent="0.3">
      <c r="A2924" s="1" t="s">
        <v>3932</v>
      </c>
      <c r="B2924" s="13" t="s">
        <v>568</v>
      </c>
      <c r="C2924" s="12" t="s">
        <v>6799</v>
      </c>
      <c r="D2924" s="11">
        <v>33.57</v>
      </c>
      <c r="E2924" s="11">
        <v>15.25</v>
      </c>
      <c r="F2924" s="11">
        <v>48.82</v>
      </c>
      <c r="G2924" s="9">
        <v>9</v>
      </c>
      <c r="H2924" s="9"/>
    </row>
    <row r="2925" spans="1:8" ht="28.8" x14ac:dyDescent="0.3">
      <c r="A2925" s="1" t="s">
        <v>3933</v>
      </c>
      <c r="B2925" s="13" t="s">
        <v>567</v>
      </c>
      <c r="C2925" s="12" t="s">
        <v>6799</v>
      </c>
      <c r="D2925" s="11">
        <v>37.68</v>
      </c>
      <c r="E2925" s="11">
        <v>15.25</v>
      </c>
      <c r="F2925" s="11">
        <v>52.93</v>
      </c>
      <c r="G2925" s="9">
        <v>9</v>
      </c>
      <c r="H2925" s="9"/>
    </row>
    <row r="2926" spans="1:8" ht="28.8" x14ac:dyDescent="0.3">
      <c r="A2926" s="1" t="s">
        <v>3934</v>
      </c>
      <c r="B2926" s="13" t="s">
        <v>566</v>
      </c>
      <c r="C2926" s="12" t="s">
        <v>6799</v>
      </c>
      <c r="D2926" s="11">
        <v>26.93</v>
      </c>
      <c r="E2926" s="11">
        <v>15.25</v>
      </c>
      <c r="F2926" s="11">
        <v>42.18</v>
      </c>
      <c r="G2926" s="9">
        <v>9</v>
      </c>
      <c r="H2926" s="9"/>
    </row>
    <row r="2927" spans="1:8" ht="28.8" x14ac:dyDescent="0.3">
      <c r="A2927" s="1" t="s">
        <v>3935</v>
      </c>
      <c r="B2927" s="13" t="s">
        <v>8361</v>
      </c>
      <c r="C2927" s="12" t="s">
        <v>6799</v>
      </c>
      <c r="D2927" s="11">
        <v>29.97</v>
      </c>
      <c r="E2927" s="11">
        <v>15.25</v>
      </c>
      <c r="F2927" s="11">
        <v>45.22</v>
      </c>
      <c r="G2927" s="9">
        <v>9</v>
      </c>
      <c r="H2927" s="9"/>
    </row>
    <row r="2928" spans="1:8" ht="28.8" x14ac:dyDescent="0.3">
      <c r="A2928" s="1" t="s">
        <v>3936</v>
      </c>
      <c r="B2928" s="13" t="s">
        <v>8362</v>
      </c>
      <c r="C2928" s="12" t="s">
        <v>6799</v>
      </c>
      <c r="D2928" s="11">
        <v>31.61</v>
      </c>
      <c r="E2928" s="11">
        <v>15.25</v>
      </c>
      <c r="F2928" s="11">
        <v>46.86</v>
      </c>
      <c r="G2928" s="9">
        <v>9</v>
      </c>
      <c r="H2928" s="9"/>
    </row>
    <row r="2929" spans="1:8" x14ac:dyDescent="0.3">
      <c r="A2929" s="1" t="s">
        <v>3937</v>
      </c>
      <c r="B2929" s="13" t="s">
        <v>565</v>
      </c>
      <c r="C2929" s="12" t="s">
        <v>6799</v>
      </c>
      <c r="D2929" s="11">
        <v>55.26</v>
      </c>
      <c r="E2929" s="11">
        <v>15.25</v>
      </c>
      <c r="F2929" s="11">
        <v>70.510000000000005</v>
      </c>
      <c r="G2929" s="9">
        <v>9</v>
      </c>
      <c r="H2929" s="9"/>
    </row>
    <row r="2930" spans="1:8" ht="28.8" x14ac:dyDescent="0.3">
      <c r="A2930" s="1" t="s">
        <v>3938</v>
      </c>
      <c r="B2930" s="13" t="s">
        <v>564</v>
      </c>
      <c r="C2930" s="12" t="s">
        <v>6799</v>
      </c>
      <c r="D2930" s="11">
        <v>45.48</v>
      </c>
      <c r="E2930" s="11">
        <v>15.25</v>
      </c>
      <c r="F2930" s="11">
        <v>60.73</v>
      </c>
      <c r="G2930" s="9">
        <v>9</v>
      </c>
      <c r="H2930" s="9"/>
    </row>
    <row r="2931" spans="1:8" ht="28.8" x14ac:dyDescent="0.3">
      <c r="A2931" s="1" t="s">
        <v>3939</v>
      </c>
      <c r="B2931" s="13" t="s">
        <v>563</v>
      </c>
      <c r="C2931" s="12" t="s">
        <v>6799</v>
      </c>
      <c r="D2931" s="11">
        <v>355.76</v>
      </c>
      <c r="E2931" s="11">
        <v>60.72</v>
      </c>
      <c r="F2931" s="11">
        <v>416.48</v>
      </c>
      <c r="G2931" s="9">
        <v>9</v>
      </c>
      <c r="H2931" s="9"/>
    </row>
    <row r="2932" spans="1:8" x14ac:dyDescent="0.3">
      <c r="A2932" s="1" t="s">
        <v>3940</v>
      </c>
      <c r="B2932" s="13" t="s">
        <v>562</v>
      </c>
      <c r="C2932" s="12" t="s">
        <v>6799</v>
      </c>
      <c r="D2932" s="11">
        <v>514.44000000000005</v>
      </c>
      <c r="E2932" s="11">
        <v>34.770000000000003</v>
      </c>
      <c r="F2932" s="11">
        <v>549.21</v>
      </c>
      <c r="G2932" s="9">
        <v>9</v>
      </c>
      <c r="H2932" s="9"/>
    </row>
    <row r="2933" spans="1:8" ht="28.8" x14ac:dyDescent="0.3">
      <c r="A2933" s="1" t="s">
        <v>3941</v>
      </c>
      <c r="B2933" s="13" t="s">
        <v>561</v>
      </c>
      <c r="C2933" s="12" t="s">
        <v>6799</v>
      </c>
      <c r="D2933" s="11">
        <v>184.1</v>
      </c>
      <c r="E2933" s="11">
        <v>16.54</v>
      </c>
      <c r="F2933" s="11">
        <v>200.64</v>
      </c>
      <c r="G2933" s="9">
        <v>9</v>
      </c>
      <c r="H2933" s="9"/>
    </row>
    <row r="2934" spans="1:8" ht="28.8" x14ac:dyDescent="0.3">
      <c r="A2934" s="1" t="s">
        <v>3942</v>
      </c>
      <c r="B2934" s="13" t="s">
        <v>6598</v>
      </c>
      <c r="C2934" s="12" t="s">
        <v>6799</v>
      </c>
      <c r="D2934" s="11">
        <v>69.92</v>
      </c>
      <c r="E2934" s="11">
        <v>15.25</v>
      </c>
      <c r="F2934" s="11">
        <v>85.17</v>
      </c>
      <c r="G2934" s="9">
        <v>9</v>
      </c>
      <c r="H2934" s="9"/>
    </row>
    <row r="2935" spans="1:8" ht="28.8" x14ac:dyDescent="0.3">
      <c r="A2935" s="1" t="s">
        <v>3943</v>
      </c>
      <c r="B2935" s="13" t="s">
        <v>560</v>
      </c>
      <c r="C2935" s="12" t="s">
        <v>6799</v>
      </c>
      <c r="D2935" s="11">
        <v>504.11</v>
      </c>
      <c r="E2935" s="11">
        <v>15.25</v>
      </c>
      <c r="F2935" s="11">
        <v>519.36</v>
      </c>
      <c r="G2935" s="9">
        <v>9</v>
      </c>
      <c r="H2935" s="9"/>
    </row>
    <row r="2936" spans="1:8" ht="28.8" x14ac:dyDescent="0.3">
      <c r="A2936" s="1" t="s">
        <v>7991</v>
      </c>
      <c r="B2936" s="13" t="s">
        <v>8180</v>
      </c>
      <c r="C2936" s="12" t="s">
        <v>6799</v>
      </c>
      <c r="D2936" s="11">
        <v>144.49</v>
      </c>
      <c r="E2936" s="11">
        <v>16.54</v>
      </c>
      <c r="F2936" s="11">
        <v>161.03</v>
      </c>
      <c r="G2936" s="9">
        <v>9</v>
      </c>
      <c r="H2936" s="9"/>
    </row>
    <row r="2937" spans="1:8" x14ac:dyDescent="0.3">
      <c r="A2937" s="1" t="s">
        <v>3944</v>
      </c>
      <c r="B2937" s="13" t="s">
        <v>559</v>
      </c>
      <c r="C2937" s="12" t="s">
        <v>6807</v>
      </c>
      <c r="D2937" s="11">
        <v>800.24</v>
      </c>
      <c r="E2937" s="11">
        <v>60.81</v>
      </c>
      <c r="F2937" s="11">
        <v>861.05</v>
      </c>
      <c r="G2937" s="9">
        <v>9</v>
      </c>
      <c r="H2937" s="9"/>
    </row>
    <row r="2938" spans="1:8" x14ac:dyDescent="0.3">
      <c r="A2938" s="1" t="s">
        <v>3945</v>
      </c>
      <c r="B2938" s="13" t="s">
        <v>558</v>
      </c>
      <c r="C2938" s="12" t="s">
        <v>6799</v>
      </c>
      <c r="D2938" s="11">
        <v>2.77</v>
      </c>
      <c r="E2938" s="11">
        <v>15.25</v>
      </c>
      <c r="F2938" s="11">
        <v>18.02</v>
      </c>
      <c r="G2938" s="9">
        <v>9</v>
      </c>
      <c r="H2938" s="9"/>
    </row>
    <row r="2939" spans="1:8" x14ac:dyDescent="0.3">
      <c r="A2939" s="1" t="s">
        <v>3946</v>
      </c>
      <c r="B2939" s="13" t="s">
        <v>557</v>
      </c>
      <c r="C2939" s="12" t="s">
        <v>6799</v>
      </c>
      <c r="D2939" s="11">
        <v>4.01</v>
      </c>
      <c r="E2939" s="11">
        <v>15.25</v>
      </c>
      <c r="F2939" s="11">
        <v>19.260000000000002</v>
      </c>
      <c r="G2939" s="9">
        <v>9</v>
      </c>
      <c r="H2939" s="9"/>
    </row>
    <row r="2940" spans="1:8" ht="43.2" x14ac:dyDescent="0.3">
      <c r="A2940" s="1" t="s">
        <v>3947</v>
      </c>
      <c r="B2940" s="13" t="s">
        <v>7751</v>
      </c>
      <c r="C2940" s="12" t="s">
        <v>6799</v>
      </c>
      <c r="D2940" s="11">
        <v>629.05999999999995</v>
      </c>
      <c r="E2940" s="11">
        <v>16.54</v>
      </c>
      <c r="F2940" s="11">
        <v>645.6</v>
      </c>
      <c r="G2940" s="9">
        <v>9</v>
      </c>
      <c r="H2940" s="9"/>
    </row>
    <row r="2941" spans="1:8" ht="28.8" x14ac:dyDescent="0.3">
      <c r="A2941" s="1" t="s">
        <v>7208</v>
      </c>
      <c r="B2941" s="13" t="s">
        <v>7209</v>
      </c>
      <c r="C2941" s="12" t="s">
        <v>6799</v>
      </c>
      <c r="D2941" s="11">
        <v>951.63</v>
      </c>
      <c r="E2941" s="11">
        <v>60.72</v>
      </c>
      <c r="F2941" s="11">
        <v>1012.35</v>
      </c>
      <c r="G2941" s="9">
        <v>9</v>
      </c>
      <c r="H2941" s="9"/>
    </row>
    <row r="2942" spans="1:8" ht="28.8" x14ac:dyDescent="0.3">
      <c r="A2942" s="1" t="s">
        <v>5796</v>
      </c>
      <c r="B2942" s="13" t="s">
        <v>5797</v>
      </c>
      <c r="C2942" s="12" t="s">
        <v>6799</v>
      </c>
      <c r="D2942" s="11">
        <v>2990.35</v>
      </c>
      <c r="E2942" s="11">
        <v>60.72</v>
      </c>
      <c r="F2942" s="11">
        <v>3051.07</v>
      </c>
      <c r="G2942" s="9">
        <v>9</v>
      </c>
      <c r="H2942" s="9"/>
    </row>
    <row r="2943" spans="1:8" x14ac:dyDescent="0.3">
      <c r="A2943" s="1" t="s">
        <v>3948</v>
      </c>
      <c r="B2943" s="13" t="s">
        <v>556</v>
      </c>
      <c r="C2943" s="12" t="s">
        <v>6799</v>
      </c>
      <c r="D2943" s="11">
        <v>1185.47</v>
      </c>
      <c r="E2943" s="11">
        <v>5.37</v>
      </c>
      <c r="F2943" s="11">
        <v>1190.8399999999999</v>
      </c>
      <c r="G2943" s="9">
        <v>9</v>
      </c>
      <c r="H2943" s="9"/>
    </row>
    <row r="2944" spans="1:8" x14ac:dyDescent="0.3">
      <c r="A2944" s="1" t="s">
        <v>3949</v>
      </c>
      <c r="B2944" s="13" t="s">
        <v>555</v>
      </c>
      <c r="C2944" s="12" t="s">
        <v>6799</v>
      </c>
      <c r="D2944" s="11">
        <v>218.83</v>
      </c>
      <c r="E2944" s="11">
        <v>21.69</v>
      </c>
      <c r="F2944" s="11">
        <v>240.52</v>
      </c>
      <c r="G2944" s="9">
        <v>9</v>
      </c>
      <c r="H2944" s="9"/>
    </row>
    <row r="2945" spans="1:8" x14ac:dyDescent="0.3">
      <c r="A2945" s="1" t="s">
        <v>6231</v>
      </c>
      <c r="B2945" s="13" t="s">
        <v>6232</v>
      </c>
      <c r="C2945" s="12" t="s">
        <v>6799</v>
      </c>
      <c r="D2945" s="11">
        <v>41.98</v>
      </c>
      <c r="E2945" s="11">
        <v>25.73</v>
      </c>
      <c r="F2945" s="11">
        <v>67.709999999999994</v>
      </c>
      <c r="G2945" s="9">
        <v>9</v>
      </c>
      <c r="H2945" s="9"/>
    </row>
    <row r="2946" spans="1:8" ht="28.8" x14ac:dyDescent="0.3">
      <c r="A2946" s="1" t="s">
        <v>3950</v>
      </c>
      <c r="B2946" s="13" t="s">
        <v>7752</v>
      </c>
      <c r="C2946" s="12" t="s">
        <v>6799</v>
      </c>
      <c r="D2946" s="11">
        <v>239.65</v>
      </c>
      <c r="E2946" s="11">
        <v>21.69</v>
      </c>
      <c r="F2946" s="11">
        <v>261.33999999999997</v>
      </c>
      <c r="G2946" s="9">
        <v>9</v>
      </c>
      <c r="H2946" s="9"/>
    </row>
    <row r="2947" spans="1:8" ht="28.8" x14ac:dyDescent="0.3">
      <c r="A2947" s="1" t="s">
        <v>3951</v>
      </c>
      <c r="B2947" s="13" t="s">
        <v>554</v>
      </c>
      <c r="C2947" s="12" t="s">
        <v>6799</v>
      </c>
      <c r="D2947" s="11">
        <v>435.25</v>
      </c>
      <c r="E2947" s="11">
        <v>21.69</v>
      </c>
      <c r="F2947" s="11">
        <v>456.94</v>
      </c>
      <c r="G2947" s="9">
        <v>9</v>
      </c>
      <c r="H2947" s="9"/>
    </row>
    <row r="2948" spans="1:8" x14ac:dyDescent="0.3">
      <c r="A2948" s="1" t="s">
        <v>5412</v>
      </c>
      <c r="B2948" s="13" t="s">
        <v>6233</v>
      </c>
      <c r="C2948" s="12"/>
      <c r="D2948" s="11"/>
      <c r="E2948" s="11"/>
      <c r="F2948" s="11"/>
      <c r="G2948" s="9">
        <v>5</v>
      </c>
      <c r="H2948" s="9"/>
    </row>
    <row r="2949" spans="1:8" x14ac:dyDescent="0.3">
      <c r="A2949" s="1" t="s">
        <v>3952</v>
      </c>
      <c r="B2949" s="13" t="s">
        <v>553</v>
      </c>
      <c r="C2949" s="12" t="s">
        <v>6801</v>
      </c>
      <c r="D2949" s="11">
        <v>505.48</v>
      </c>
      <c r="E2949" s="11">
        <v>25.43</v>
      </c>
      <c r="F2949" s="11">
        <v>530.91</v>
      </c>
      <c r="G2949" s="9">
        <v>9</v>
      </c>
      <c r="H2949" s="9"/>
    </row>
    <row r="2950" spans="1:8" x14ac:dyDescent="0.3">
      <c r="A2950" s="1" t="s">
        <v>3953</v>
      </c>
      <c r="B2950" s="13" t="s">
        <v>552</v>
      </c>
      <c r="C2950" s="12" t="s">
        <v>6801</v>
      </c>
      <c r="D2950" s="11">
        <v>268.75</v>
      </c>
      <c r="E2950" s="11">
        <v>78.239999999999995</v>
      </c>
      <c r="F2950" s="11">
        <v>346.99</v>
      </c>
      <c r="G2950" s="9">
        <v>9</v>
      </c>
      <c r="H2950" s="9"/>
    </row>
    <row r="2951" spans="1:8" x14ac:dyDescent="0.3">
      <c r="A2951" s="1" t="s">
        <v>3954</v>
      </c>
      <c r="B2951" s="13" t="s">
        <v>551</v>
      </c>
      <c r="C2951" s="12" t="s">
        <v>6801</v>
      </c>
      <c r="D2951" s="11">
        <v>803.09</v>
      </c>
      <c r="E2951" s="11">
        <v>25.43</v>
      </c>
      <c r="F2951" s="11">
        <v>828.52</v>
      </c>
      <c r="G2951" s="9">
        <v>9</v>
      </c>
      <c r="H2951" s="9"/>
    </row>
    <row r="2952" spans="1:8" x14ac:dyDescent="0.3">
      <c r="A2952" s="1" t="s">
        <v>5413</v>
      </c>
      <c r="B2952" s="13" t="s">
        <v>7001</v>
      </c>
      <c r="C2952" s="12"/>
      <c r="D2952" s="11"/>
      <c r="E2952" s="11"/>
      <c r="F2952" s="11"/>
      <c r="G2952" s="9">
        <v>5</v>
      </c>
      <c r="H2952" s="9"/>
    </row>
    <row r="2953" spans="1:8" x14ac:dyDescent="0.3">
      <c r="A2953" s="1" t="s">
        <v>3955</v>
      </c>
      <c r="B2953" s="13" t="s">
        <v>550</v>
      </c>
      <c r="C2953" s="12" t="s">
        <v>6804</v>
      </c>
      <c r="D2953" s="11">
        <v>1430.41</v>
      </c>
      <c r="E2953" s="11">
        <v>61.01</v>
      </c>
      <c r="F2953" s="11">
        <v>1491.42</v>
      </c>
      <c r="G2953" s="9">
        <v>9</v>
      </c>
      <c r="H2953" s="9"/>
    </row>
    <row r="2954" spans="1:8" x14ac:dyDescent="0.3">
      <c r="A2954" s="1" t="s">
        <v>3956</v>
      </c>
      <c r="B2954" s="13" t="s">
        <v>549</v>
      </c>
      <c r="C2954" s="12" t="s">
        <v>6804</v>
      </c>
      <c r="D2954" s="11">
        <v>830.78</v>
      </c>
      <c r="E2954" s="11">
        <v>61.01</v>
      </c>
      <c r="F2954" s="11">
        <v>891.79</v>
      </c>
      <c r="G2954" s="9">
        <v>9</v>
      </c>
      <c r="H2954" s="9"/>
    </row>
    <row r="2955" spans="1:8" x14ac:dyDescent="0.3">
      <c r="A2955" s="1" t="s">
        <v>3957</v>
      </c>
      <c r="B2955" s="13" t="s">
        <v>548</v>
      </c>
      <c r="C2955" s="12" t="s">
        <v>6799</v>
      </c>
      <c r="D2955" s="11">
        <v>1174.19</v>
      </c>
      <c r="E2955" s="11">
        <v>130.11000000000001</v>
      </c>
      <c r="F2955" s="11">
        <v>1304.3</v>
      </c>
      <c r="G2955" s="9">
        <v>9</v>
      </c>
      <c r="H2955" s="9"/>
    </row>
    <row r="2956" spans="1:8" x14ac:dyDescent="0.3">
      <c r="A2956" s="1" t="s">
        <v>3958</v>
      </c>
      <c r="B2956" s="13" t="s">
        <v>1810</v>
      </c>
      <c r="C2956" s="12" t="s">
        <v>6799</v>
      </c>
      <c r="D2956" s="11">
        <v>222.35</v>
      </c>
      <c r="E2956" s="11">
        <v>21.69</v>
      </c>
      <c r="F2956" s="11">
        <v>244.04</v>
      </c>
      <c r="G2956" s="9">
        <v>9</v>
      </c>
      <c r="H2956" s="9"/>
    </row>
    <row r="2957" spans="1:8" x14ac:dyDescent="0.3">
      <c r="A2957" s="1" t="s">
        <v>3959</v>
      </c>
      <c r="B2957" s="13" t="s">
        <v>547</v>
      </c>
      <c r="C2957" s="12" t="s">
        <v>6799</v>
      </c>
      <c r="D2957" s="11">
        <v>228.76</v>
      </c>
      <c r="E2957" s="11">
        <v>21.69</v>
      </c>
      <c r="F2957" s="11">
        <v>250.45</v>
      </c>
      <c r="G2957" s="9">
        <v>9</v>
      </c>
      <c r="H2957" s="9"/>
    </row>
    <row r="2958" spans="1:8" x14ac:dyDescent="0.3">
      <c r="A2958" s="1" t="s">
        <v>3960</v>
      </c>
      <c r="B2958" s="13" t="s">
        <v>546</v>
      </c>
      <c r="C2958" s="12" t="s">
        <v>6799</v>
      </c>
      <c r="D2958" s="11">
        <v>249.51</v>
      </c>
      <c r="E2958" s="11">
        <v>21.69</v>
      </c>
      <c r="F2958" s="11">
        <v>271.2</v>
      </c>
      <c r="G2958" s="9">
        <v>9</v>
      </c>
      <c r="H2958" s="9"/>
    </row>
    <row r="2959" spans="1:8" x14ac:dyDescent="0.3">
      <c r="A2959" s="1" t="s">
        <v>3961</v>
      </c>
      <c r="B2959" s="13" t="s">
        <v>545</v>
      </c>
      <c r="C2959" s="12" t="s">
        <v>6799</v>
      </c>
      <c r="D2959" s="11">
        <v>330.96</v>
      </c>
      <c r="E2959" s="11">
        <v>21.69</v>
      </c>
      <c r="F2959" s="11">
        <v>352.65</v>
      </c>
      <c r="G2959" s="9">
        <v>9</v>
      </c>
      <c r="H2959" s="9"/>
    </row>
    <row r="2960" spans="1:8" x14ac:dyDescent="0.3">
      <c r="A2960" s="1" t="s">
        <v>3962</v>
      </c>
      <c r="B2960" s="13" t="s">
        <v>544</v>
      </c>
      <c r="C2960" s="12" t="s">
        <v>6799</v>
      </c>
      <c r="D2960" s="11">
        <v>804.69</v>
      </c>
      <c r="E2960" s="11">
        <v>21.69</v>
      </c>
      <c r="F2960" s="11">
        <v>826.38</v>
      </c>
      <c r="G2960" s="9">
        <v>9</v>
      </c>
      <c r="H2960" s="9"/>
    </row>
    <row r="2961" spans="1:8" x14ac:dyDescent="0.3">
      <c r="A2961" s="1" t="s">
        <v>3963</v>
      </c>
      <c r="B2961" s="13" t="s">
        <v>543</v>
      </c>
      <c r="C2961" s="12" t="s">
        <v>6799</v>
      </c>
      <c r="D2961" s="11">
        <v>391.73</v>
      </c>
      <c r="E2961" s="11">
        <v>21.69</v>
      </c>
      <c r="F2961" s="11">
        <v>413.42</v>
      </c>
      <c r="G2961" s="9">
        <v>9</v>
      </c>
      <c r="H2961" s="9"/>
    </row>
    <row r="2962" spans="1:8" x14ac:dyDescent="0.3">
      <c r="A2962" s="1" t="s">
        <v>5798</v>
      </c>
      <c r="B2962" s="13" t="s">
        <v>5799</v>
      </c>
      <c r="C2962" s="12" t="s">
        <v>6799</v>
      </c>
      <c r="D2962" s="11">
        <v>440.43</v>
      </c>
      <c r="E2962" s="11">
        <v>21.69</v>
      </c>
      <c r="F2962" s="11">
        <v>462.12</v>
      </c>
      <c r="G2962" s="9">
        <v>9</v>
      </c>
      <c r="H2962" s="9"/>
    </row>
    <row r="2963" spans="1:8" x14ac:dyDescent="0.3">
      <c r="A2963" s="1" t="s">
        <v>3964</v>
      </c>
      <c r="B2963" s="13" t="s">
        <v>542</v>
      </c>
      <c r="C2963" s="12" t="s">
        <v>6799</v>
      </c>
      <c r="D2963" s="11">
        <v>540.44000000000005</v>
      </c>
      <c r="E2963" s="11">
        <v>21.69</v>
      </c>
      <c r="F2963" s="11">
        <v>562.13</v>
      </c>
      <c r="G2963" s="9">
        <v>9</v>
      </c>
      <c r="H2963" s="9"/>
    </row>
    <row r="2964" spans="1:8" x14ac:dyDescent="0.3">
      <c r="A2964" s="1" t="s">
        <v>3965</v>
      </c>
      <c r="B2964" s="13" t="s">
        <v>541</v>
      </c>
      <c r="C2964" s="12" t="s">
        <v>6799</v>
      </c>
      <c r="D2964" s="11">
        <v>770.82</v>
      </c>
      <c r="E2964" s="11">
        <v>21.69</v>
      </c>
      <c r="F2964" s="11">
        <v>792.51</v>
      </c>
      <c r="G2964" s="9">
        <v>9</v>
      </c>
      <c r="H2964" s="9"/>
    </row>
    <row r="2965" spans="1:8" x14ac:dyDescent="0.3">
      <c r="A2965" s="1" t="s">
        <v>3966</v>
      </c>
      <c r="B2965" s="13" t="s">
        <v>540</v>
      </c>
      <c r="C2965" s="12" t="s">
        <v>6799</v>
      </c>
      <c r="D2965" s="11">
        <v>1176.04</v>
      </c>
      <c r="E2965" s="11">
        <v>21.69</v>
      </c>
      <c r="F2965" s="11">
        <v>1197.73</v>
      </c>
      <c r="G2965" s="9">
        <v>9</v>
      </c>
      <c r="H2965" s="9"/>
    </row>
    <row r="2966" spans="1:8" x14ac:dyDescent="0.3">
      <c r="A2966" s="1" t="s">
        <v>3967</v>
      </c>
      <c r="B2966" s="13" t="s">
        <v>539</v>
      </c>
      <c r="C2966" s="12" t="s">
        <v>6799</v>
      </c>
      <c r="D2966" s="11">
        <v>1527.31</v>
      </c>
      <c r="E2966" s="11">
        <v>21.69</v>
      </c>
      <c r="F2966" s="11">
        <v>1549</v>
      </c>
      <c r="G2966" s="9">
        <v>9</v>
      </c>
      <c r="H2966" s="9"/>
    </row>
    <row r="2967" spans="1:8" x14ac:dyDescent="0.3">
      <c r="A2967" s="1" t="s">
        <v>3968</v>
      </c>
      <c r="B2967" s="13" t="s">
        <v>538</v>
      </c>
      <c r="C2967" s="12" t="s">
        <v>6799</v>
      </c>
      <c r="D2967" s="11">
        <v>1630.16</v>
      </c>
      <c r="E2967" s="11">
        <v>21.69</v>
      </c>
      <c r="F2967" s="11">
        <v>1651.85</v>
      </c>
      <c r="G2967" s="9">
        <v>9</v>
      </c>
      <c r="H2967" s="9"/>
    </row>
    <row r="2968" spans="1:8" x14ac:dyDescent="0.3">
      <c r="A2968" s="1" t="s">
        <v>3969</v>
      </c>
      <c r="B2968" s="13" t="s">
        <v>537</v>
      </c>
      <c r="C2968" s="12" t="s">
        <v>6799</v>
      </c>
      <c r="D2968" s="11">
        <v>4657.59</v>
      </c>
      <c r="E2968" s="11">
        <v>21.69</v>
      </c>
      <c r="F2968" s="11">
        <v>4679.28</v>
      </c>
      <c r="G2968" s="9">
        <v>9</v>
      </c>
      <c r="H2968" s="9"/>
    </row>
    <row r="2969" spans="1:8" x14ac:dyDescent="0.3">
      <c r="A2969" s="1" t="s">
        <v>3970</v>
      </c>
      <c r="B2969" s="13" t="s">
        <v>536</v>
      </c>
      <c r="C2969" s="12" t="s">
        <v>6799</v>
      </c>
      <c r="D2969" s="11">
        <v>2044.63</v>
      </c>
      <c r="E2969" s="11">
        <v>21.69</v>
      </c>
      <c r="F2969" s="11">
        <v>2066.3200000000002</v>
      </c>
      <c r="G2969" s="9">
        <v>9</v>
      </c>
      <c r="H2969" s="9"/>
    </row>
    <row r="2970" spans="1:8" x14ac:dyDescent="0.3">
      <c r="A2970" s="1" t="s">
        <v>3971</v>
      </c>
      <c r="B2970" s="13" t="s">
        <v>535</v>
      </c>
      <c r="C2970" s="12" t="s">
        <v>6799</v>
      </c>
      <c r="D2970" s="11">
        <v>710.71</v>
      </c>
      <c r="E2970" s="11">
        <v>21.69</v>
      </c>
      <c r="F2970" s="11">
        <v>732.4</v>
      </c>
      <c r="G2970" s="9">
        <v>9</v>
      </c>
      <c r="H2970" s="9"/>
    </row>
    <row r="2971" spans="1:8" x14ac:dyDescent="0.3">
      <c r="A2971" s="1" t="s">
        <v>3972</v>
      </c>
      <c r="B2971" s="13" t="s">
        <v>534</v>
      </c>
      <c r="C2971" s="12" t="s">
        <v>6799</v>
      </c>
      <c r="D2971" s="11">
        <v>713.41</v>
      </c>
      <c r="E2971" s="11">
        <v>21.69</v>
      </c>
      <c r="F2971" s="11">
        <v>735.1</v>
      </c>
      <c r="G2971" s="9">
        <v>9</v>
      </c>
      <c r="H2971" s="9"/>
    </row>
    <row r="2972" spans="1:8" x14ac:dyDescent="0.3">
      <c r="A2972" s="1" t="s">
        <v>3973</v>
      </c>
      <c r="B2972" s="13" t="s">
        <v>533</v>
      </c>
      <c r="C2972" s="12" t="s">
        <v>6799</v>
      </c>
      <c r="D2972" s="11">
        <v>909.96</v>
      </c>
      <c r="E2972" s="11">
        <v>21.69</v>
      </c>
      <c r="F2972" s="11">
        <v>931.65</v>
      </c>
      <c r="G2972" s="9">
        <v>9</v>
      </c>
      <c r="H2972" s="9"/>
    </row>
    <row r="2973" spans="1:8" x14ac:dyDescent="0.3">
      <c r="A2973" s="1" t="s">
        <v>5414</v>
      </c>
      <c r="B2973" s="13" t="s">
        <v>7002</v>
      </c>
      <c r="C2973" s="12"/>
      <c r="D2973" s="11"/>
      <c r="E2973" s="11"/>
      <c r="F2973" s="11"/>
      <c r="G2973" s="9">
        <v>5</v>
      </c>
      <c r="H2973" s="9"/>
    </row>
    <row r="2974" spans="1:8" x14ac:dyDescent="0.3">
      <c r="A2974" s="1" t="s">
        <v>3974</v>
      </c>
      <c r="B2974" s="13" t="s">
        <v>532</v>
      </c>
      <c r="C2974" s="12" t="s">
        <v>6799</v>
      </c>
      <c r="D2974" s="11">
        <v>9.42</v>
      </c>
      <c r="E2974" s="11">
        <v>17.350000000000001</v>
      </c>
      <c r="F2974" s="11">
        <v>26.77</v>
      </c>
      <c r="G2974" s="9">
        <v>9</v>
      </c>
      <c r="H2974" s="9"/>
    </row>
    <row r="2975" spans="1:8" x14ac:dyDescent="0.3">
      <c r="A2975" s="1" t="s">
        <v>3975</v>
      </c>
      <c r="B2975" s="13" t="s">
        <v>531</v>
      </c>
      <c r="C2975" s="12" t="s">
        <v>6799</v>
      </c>
      <c r="D2975" s="11">
        <v>0.05</v>
      </c>
      <c r="E2975" s="11">
        <v>21.69</v>
      </c>
      <c r="F2975" s="11">
        <v>21.74</v>
      </c>
      <c r="G2975" s="9">
        <v>9</v>
      </c>
      <c r="H2975" s="9"/>
    </row>
    <row r="2976" spans="1:8" x14ac:dyDescent="0.3">
      <c r="A2976" s="1" t="s">
        <v>3976</v>
      </c>
      <c r="B2976" s="13" t="s">
        <v>530</v>
      </c>
      <c r="C2976" s="12" t="s">
        <v>6799</v>
      </c>
      <c r="D2976" s="11">
        <v>0.05</v>
      </c>
      <c r="E2976" s="11">
        <v>21.69</v>
      </c>
      <c r="F2976" s="11">
        <v>21.74</v>
      </c>
      <c r="G2976" s="9">
        <v>9</v>
      </c>
      <c r="H2976" s="9"/>
    </row>
    <row r="2977" spans="1:8" x14ac:dyDescent="0.3">
      <c r="A2977" s="1" t="s">
        <v>3977</v>
      </c>
      <c r="B2977" s="13" t="s">
        <v>529</v>
      </c>
      <c r="C2977" s="12" t="s">
        <v>6799</v>
      </c>
      <c r="D2977" s="11">
        <v>1.1000000000000001</v>
      </c>
      <c r="E2977" s="11">
        <v>61.01</v>
      </c>
      <c r="F2977" s="11">
        <v>62.11</v>
      </c>
      <c r="G2977" s="9">
        <v>9</v>
      </c>
      <c r="H2977" s="9"/>
    </row>
    <row r="2978" spans="1:8" x14ac:dyDescent="0.3">
      <c r="A2978" s="1" t="s">
        <v>3978</v>
      </c>
      <c r="B2978" s="13" t="s">
        <v>528</v>
      </c>
      <c r="C2978" s="12" t="s">
        <v>6799</v>
      </c>
      <c r="D2978" s="11"/>
      <c r="E2978" s="11">
        <v>108.43</v>
      </c>
      <c r="F2978" s="11">
        <v>108.43</v>
      </c>
      <c r="G2978" s="9">
        <v>9</v>
      </c>
      <c r="H2978" s="9"/>
    </row>
    <row r="2979" spans="1:8" x14ac:dyDescent="0.3">
      <c r="A2979" s="1" t="s">
        <v>3979</v>
      </c>
      <c r="B2979" s="13" t="s">
        <v>527</v>
      </c>
      <c r="C2979" s="12" t="s">
        <v>6799</v>
      </c>
      <c r="D2979" s="11">
        <v>35</v>
      </c>
      <c r="E2979" s="11">
        <v>5.29</v>
      </c>
      <c r="F2979" s="11">
        <v>40.29</v>
      </c>
      <c r="G2979" s="9">
        <v>9</v>
      </c>
      <c r="H2979" s="9"/>
    </row>
    <row r="2980" spans="1:8" x14ac:dyDescent="0.3">
      <c r="A2980" s="1" t="s">
        <v>3980</v>
      </c>
      <c r="B2980" s="13" t="s">
        <v>526</v>
      </c>
      <c r="C2980" s="12" t="s">
        <v>6799</v>
      </c>
      <c r="D2980" s="11">
        <v>6.44</v>
      </c>
      <c r="E2980" s="11">
        <v>5.29</v>
      </c>
      <c r="F2980" s="11">
        <v>11.73</v>
      </c>
      <c r="G2980" s="9">
        <v>9</v>
      </c>
      <c r="H2980" s="9"/>
    </row>
    <row r="2981" spans="1:8" x14ac:dyDescent="0.3">
      <c r="A2981" s="1" t="s">
        <v>3981</v>
      </c>
      <c r="B2981" s="13" t="s">
        <v>525</v>
      </c>
      <c r="C2981" s="12" t="s">
        <v>6799</v>
      </c>
      <c r="D2981" s="11">
        <v>119.68</v>
      </c>
      <c r="E2981" s="11">
        <v>3</v>
      </c>
      <c r="F2981" s="11">
        <v>122.68</v>
      </c>
      <c r="G2981" s="9">
        <v>9</v>
      </c>
      <c r="H2981" s="9"/>
    </row>
    <row r="2982" spans="1:8" ht="28.8" x14ac:dyDescent="0.3">
      <c r="A2982" s="1" t="s">
        <v>4787</v>
      </c>
      <c r="B2982" s="13" t="s">
        <v>4788</v>
      </c>
      <c r="C2982" s="12" t="s">
        <v>6799</v>
      </c>
      <c r="D2982" s="11">
        <v>44.42</v>
      </c>
      <c r="E2982" s="11">
        <v>1.76</v>
      </c>
      <c r="F2982" s="11">
        <v>46.18</v>
      </c>
      <c r="G2982" s="9">
        <v>9</v>
      </c>
      <c r="H2982" s="9"/>
    </row>
    <row r="2983" spans="1:8" x14ac:dyDescent="0.3">
      <c r="A2983" s="1" t="s">
        <v>3982</v>
      </c>
      <c r="B2983" s="13" t="s">
        <v>524</v>
      </c>
      <c r="C2983" s="12" t="s">
        <v>6799</v>
      </c>
      <c r="D2983" s="11">
        <v>64.25</v>
      </c>
      <c r="E2983" s="11">
        <v>5.29</v>
      </c>
      <c r="F2983" s="11">
        <v>69.540000000000006</v>
      </c>
      <c r="G2983" s="9">
        <v>9</v>
      </c>
      <c r="H2983" s="9"/>
    </row>
    <row r="2984" spans="1:8" x14ac:dyDescent="0.3">
      <c r="A2984" s="1" t="s">
        <v>3983</v>
      </c>
      <c r="B2984" s="13" t="s">
        <v>523</v>
      </c>
      <c r="C2984" s="12" t="s">
        <v>6799</v>
      </c>
      <c r="D2984" s="11">
        <v>60.34</v>
      </c>
      <c r="E2984" s="11">
        <v>3</v>
      </c>
      <c r="F2984" s="11">
        <v>63.34</v>
      </c>
      <c r="G2984" s="9">
        <v>9</v>
      </c>
      <c r="H2984" s="9"/>
    </row>
    <row r="2985" spans="1:8" x14ac:dyDescent="0.3">
      <c r="A2985" s="1" t="s">
        <v>3984</v>
      </c>
      <c r="B2985" s="13" t="s">
        <v>522</v>
      </c>
      <c r="C2985" s="12" t="s">
        <v>6799</v>
      </c>
      <c r="D2985" s="11">
        <v>51.08</v>
      </c>
      <c r="E2985" s="11">
        <v>3</v>
      </c>
      <c r="F2985" s="11">
        <v>54.08</v>
      </c>
      <c r="G2985" s="9">
        <v>9</v>
      </c>
      <c r="H2985" s="9"/>
    </row>
    <row r="2986" spans="1:8" x14ac:dyDescent="0.3">
      <c r="A2986" s="1" t="s">
        <v>3985</v>
      </c>
      <c r="B2986" s="13" t="s">
        <v>521</v>
      </c>
      <c r="C2986" s="12" t="s">
        <v>6799</v>
      </c>
      <c r="D2986" s="11">
        <v>69.569999999999993</v>
      </c>
      <c r="E2986" s="11">
        <v>39.04</v>
      </c>
      <c r="F2986" s="11">
        <v>108.61</v>
      </c>
      <c r="G2986" s="9">
        <v>9</v>
      </c>
      <c r="H2986" s="9"/>
    </row>
    <row r="2987" spans="1:8" x14ac:dyDescent="0.3">
      <c r="A2987" s="1" t="s">
        <v>3986</v>
      </c>
      <c r="B2987" s="13" t="s">
        <v>520</v>
      </c>
      <c r="C2987" s="12" t="s">
        <v>6799</v>
      </c>
      <c r="D2987" s="11">
        <v>139.13999999999999</v>
      </c>
      <c r="E2987" s="11">
        <v>21.69</v>
      </c>
      <c r="F2987" s="11">
        <v>160.83000000000001</v>
      </c>
      <c r="G2987" s="9">
        <v>9</v>
      </c>
      <c r="H2987" s="9"/>
    </row>
    <row r="2988" spans="1:8" x14ac:dyDescent="0.3">
      <c r="A2988" s="1" t="s">
        <v>3987</v>
      </c>
      <c r="B2988" s="13" t="s">
        <v>519</v>
      </c>
      <c r="C2988" s="12" t="s">
        <v>6799</v>
      </c>
      <c r="D2988" s="11">
        <v>176.76</v>
      </c>
      <c r="E2988" s="11">
        <v>21.69</v>
      </c>
      <c r="F2988" s="11">
        <v>198.45</v>
      </c>
      <c r="G2988" s="9">
        <v>9</v>
      </c>
      <c r="H2988" s="9"/>
    </row>
    <row r="2989" spans="1:8" x14ac:dyDescent="0.3">
      <c r="A2989" s="1" t="s">
        <v>3988</v>
      </c>
      <c r="B2989" s="13" t="s">
        <v>518</v>
      </c>
      <c r="C2989" s="12" t="s">
        <v>6799</v>
      </c>
      <c r="D2989" s="11">
        <v>37.57</v>
      </c>
      <c r="E2989" s="11">
        <v>5.29</v>
      </c>
      <c r="F2989" s="11">
        <v>42.86</v>
      </c>
      <c r="G2989" s="9">
        <v>9</v>
      </c>
      <c r="H2989" s="9"/>
    </row>
    <row r="2990" spans="1:8" x14ac:dyDescent="0.3">
      <c r="A2990" s="1" t="s">
        <v>3989</v>
      </c>
      <c r="B2990" s="13" t="s">
        <v>517</v>
      </c>
      <c r="C2990" s="12" t="s">
        <v>6799</v>
      </c>
      <c r="D2990" s="11">
        <v>11.57</v>
      </c>
      <c r="E2990" s="11">
        <v>17.350000000000001</v>
      </c>
      <c r="F2990" s="11">
        <v>28.92</v>
      </c>
      <c r="G2990" s="9">
        <v>9</v>
      </c>
      <c r="H2990" s="9"/>
    </row>
    <row r="2991" spans="1:8" x14ac:dyDescent="0.3">
      <c r="A2991" s="1" t="s">
        <v>3990</v>
      </c>
      <c r="B2991" s="13" t="s">
        <v>516</v>
      </c>
      <c r="C2991" s="12" t="s">
        <v>6799</v>
      </c>
      <c r="D2991" s="11">
        <v>12.7</v>
      </c>
      <c r="E2991" s="11">
        <v>17.350000000000001</v>
      </c>
      <c r="F2991" s="11">
        <v>30.05</v>
      </c>
      <c r="G2991" s="9">
        <v>9</v>
      </c>
      <c r="H2991" s="9"/>
    </row>
    <row r="2992" spans="1:8" x14ac:dyDescent="0.3">
      <c r="A2992" s="1" t="s">
        <v>3991</v>
      </c>
      <c r="B2992" s="13" t="s">
        <v>515</v>
      </c>
      <c r="C2992" s="12" t="s">
        <v>6799</v>
      </c>
      <c r="D2992" s="11">
        <v>44.48</v>
      </c>
      <c r="E2992" s="11">
        <v>2.65</v>
      </c>
      <c r="F2992" s="11">
        <v>47.13</v>
      </c>
      <c r="G2992" s="9">
        <v>9</v>
      </c>
      <c r="H2992" s="9"/>
    </row>
    <row r="2993" spans="1:8" x14ac:dyDescent="0.3">
      <c r="A2993" s="1" t="s">
        <v>3992</v>
      </c>
      <c r="B2993" s="13" t="s">
        <v>514</v>
      </c>
      <c r="C2993" s="12" t="s">
        <v>6799</v>
      </c>
      <c r="D2993" s="11">
        <v>8.61</v>
      </c>
      <c r="E2993" s="11">
        <v>7.37</v>
      </c>
      <c r="F2993" s="11">
        <v>15.98</v>
      </c>
      <c r="G2993" s="9">
        <v>9</v>
      </c>
      <c r="H2993" s="9"/>
    </row>
    <row r="2994" spans="1:8" x14ac:dyDescent="0.3">
      <c r="A2994" s="1" t="s">
        <v>3993</v>
      </c>
      <c r="B2994" s="13" t="s">
        <v>513</v>
      </c>
      <c r="C2994" s="12" t="s">
        <v>6799</v>
      </c>
      <c r="D2994" s="11">
        <v>319.94</v>
      </c>
      <c r="E2994" s="11">
        <v>30.51</v>
      </c>
      <c r="F2994" s="11">
        <v>350.45</v>
      </c>
      <c r="G2994" s="9">
        <v>9</v>
      </c>
      <c r="H2994" s="9"/>
    </row>
    <row r="2995" spans="1:8" x14ac:dyDescent="0.3">
      <c r="A2995" s="1" t="s">
        <v>3994</v>
      </c>
      <c r="B2995" s="13" t="s">
        <v>512</v>
      </c>
      <c r="C2995" s="12" t="s">
        <v>6799</v>
      </c>
      <c r="D2995" s="11">
        <v>5.3</v>
      </c>
      <c r="E2995" s="11">
        <v>1.76</v>
      </c>
      <c r="F2995" s="11">
        <v>7.06</v>
      </c>
      <c r="G2995" s="9">
        <v>9</v>
      </c>
      <c r="H2995" s="9"/>
    </row>
    <row r="2996" spans="1:8" x14ac:dyDescent="0.3">
      <c r="A2996" s="1" t="s">
        <v>3995</v>
      </c>
      <c r="B2996" s="13" t="s">
        <v>511</v>
      </c>
      <c r="C2996" s="12" t="s">
        <v>6799</v>
      </c>
      <c r="D2996" s="11">
        <v>54.59</v>
      </c>
      <c r="E2996" s="11">
        <v>1.76</v>
      </c>
      <c r="F2996" s="11">
        <v>56.35</v>
      </c>
      <c r="G2996" s="9">
        <v>9</v>
      </c>
      <c r="H2996" s="9"/>
    </row>
    <row r="2997" spans="1:8" x14ac:dyDescent="0.3">
      <c r="A2997" s="1" t="s">
        <v>3996</v>
      </c>
      <c r="B2997" s="13" t="s">
        <v>510</v>
      </c>
      <c r="C2997" s="12" t="s">
        <v>6799</v>
      </c>
      <c r="D2997" s="11">
        <v>67.66</v>
      </c>
      <c r="E2997" s="11">
        <v>8.68</v>
      </c>
      <c r="F2997" s="11">
        <v>76.34</v>
      </c>
      <c r="G2997" s="9">
        <v>9</v>
      </c>
      <c r="H2997" s="9"/>
    </row>
    <row r="2998" spans="1:8" x14ac:dyDescent="0.3">
      <c r="A2998" s="1" t="s">
        <v>3997</v>
      </c>
      <c r="B2998" s="13" t="s">
        <v>509</v>
      </c>
      <c r="C2998" s="12" t="s">
        <v>6799</v>
      </c>
      <c r="D2998" s="11">
        <v>26.42</v>
      </c>
      <c r="E2998" s="11">
        <v>8.68</v>
      </c>
      <c r="F2998" s="11">
        <v>35.1</v>
      </c>
      <c r="G2998" s="9">
        <v>9</v>
      </c>
      <c r="H2998" s="9"/>
    </row>
    <row r="2999" spans="1:8" x14ac:dyDescent="0.3">
      <c r="A2999" s="1" t="s">
        <v>5415</v>
      </c>
      <c r="B2999" s="13" t="s">
        <v>7003</v>
      </c>
      <c r="C2999" s="12"/>
      <c r="D2999" s="11"/>
      <c r="E2999" s="11"/>
      <c r="F2999" s="11"/>
      <c r="G2999" s="9">
        <v>2</v>
      </c>
      <c r="H2999" s="9"/>
    </row>
    <row r="3000" spans="1:8" x14ac:dyDescent="0.3">
      <c r="A3000" s="1" t="s">
        <v>5416</v>
      </c>
      <c r="B3000" s="13" t="s">
        <v>7004</v>
      </c>
      <c r="C3000" s="12"/>
      <c r="D3000" s="11"/>
      <c r="E3000" s="11"/>
      <c r="F3000" s="11"/>
      <c r="G3000" s="9">
        <v>5</v>
      </c>
      <c r="H3000" s="9"/>
    </row>
    <row r="3001" spans="1:8" ht="28.8" x14ac:dyDescent="0.3">
      <c r="A3001" s="1" t="s">
        <v>3998</v>
      </c>
      <c r="B3001" s="13" t="s">
        <v>508</v>
      </c>
      <c r="C3001" s="12" t="s">
        <v>6799</v>
      </c>
      <c r="D3001" s="11">
        <v>796.52</v>
      </c>
      <c r="E3001" s="11">
        <v>533.70000000000005</v>
      </c>
      <c r="F3001" s="11">
        <v>1330.22</v>
      </c>
      <c r="G3001" s="9">
        <v>9</v>
      </c>
      <c r="H3001" s="9"/>
    </row>
    <row r="3002" spans="1:8" x14ac:dyDescent="0.3">
      <c r="A3002" s="1" t="s">
        <v>3999</v>
      </c>
      <c r="B3002" s="13" t="s">
        <v>506</v>
      </c>
      <c r="C3002" s="12" t="s">
        <v>6799</v>
      </c>
      <c r="D3002" s="11">
        <v>836.37</v>
      </c>
      <c r="E3002" s="11">
        <v>533.70000000000005</v>
      </c>
      <c r="F3002" s="11">
        <v>1370.07</v>
      </c>
      <c r="G3002" s="9">
        <v>9</v>
      </c>
      <c r="H3002" s="9"/>
    </row>
    <row r="3003" spans="1:8" ht="28.8" x14ac:dyDescent="0.3">
      <c r="A3003" s="1" t="s">
        <v>4000</v>
      </c>
      <c r="B3003" s="13" t="s">
        <v>504</v>
      </c>
      <c r="C3003" s="12" t="s">
        <v>6799</v>
      </c>
      <c r="D3003" s="11">
        <v>2382.23</v>
      </c>
      <c r="E3003" s="11">
        <v>941.17</v>
      </c>
      <c r="F3003" s="11">
        <v>3323.4</v>
      </c>
      <c r="G3003" s="9">
        <v>9</v>
      </c>
      <c r="H3003" s="9"/>
    </row>
    <row r="3004" spans="1:8" x14ac:dyDescent="0.3">
      <c r="A3004" s="1" t="s">
        <v>5417</v>
      </c>
      <c r="B3004" s="13" t="s">
        <v>505</v>
      </c>
      <c r="C3004" s="12" t="s">
        <v>6799</v>
      </c>
      <c r="D3004" s="11">
        <v>2460.11</v>
      </c>
      <c r="E3004" s="11">
        <v>941.17</v>
      </c>
      <c r="F3004" s="11">
        <v>3401.28</v>
      </c>
      <c r="G3004" s="9">
        <v>9</v>
      </c>
      <c r="H3004" s="9"/>
    </row>
    <row r="3005" spans="1:8" ht="28.8" x14ac:dyDescent="0.3">
      <c r="A3005" s="1" t="s">
        <v>4001</v>
      </c>
      <c r="B3005" s="13" t="s">
        <v>503</v>
      </c>
      <c r="C3005" s="12" t="s">
        <v>6799</v>
      </c>
      <c r="D3005" s="11">
        <v>2771.52</v>
      </c>
      <c r="E3005" s="11">
        <v>941.17</v>
      </c>
      <c r="F3005" s="11">
        <v>3712.69</v>
      </c>
      <c r="G3005" s="9">
        <v>9</v>
      </c>
      <c r="H3005" s="9"/>
    </row>
    <row r="3006" spans="1:8" x14ac:dyDescent="0.3">
      <c r="A3006" s="1" t="s">
        <v>5418</v>
      </c>
      <c r="B3006" s="13" t="s">
        <v>507</v>
      </c>
      <c r="C3006" s="12" t="s">
        <v>6799</v>
      </c>
      <c r="D3006" s="11">
        <v>3066.59</v>
      </c>
      <c r="E3006" s="11">
        <v>941.17</v>
      </c>
      <c r="F3006" s="11">
        <v>4007.76</v>
      </c>
      <c r="G3006" s="9">
        <v>9</v>
      </c>
      <c r="H3006" s="9"/>
    </row>
    <row r="3007" spans="1:8" x14ac:dyDescent="0.3">
      <c r="A3007" s="1" t="s">
        <v>5419</v>
      </c>
      <c r="B3007" s="13" t="s">
        <v>7005</v>
      </c>
      <c r="C3007" s="12"/>
      <c r="D3007" s="11"/>
      <c r="E3007" s="11"/>
      <c r="F3007" s="11"/>
      <c r="G3007" s="9">
        <v>5</v>
      </c>
      <c r="H3007" s="9"/>
    </row>
    <row r="3008" spans="1:8" x14ac:dyDescent="0.3">
      <c r="A3008" s="1" t="s">
        <v>4002</v>
      </c>
      <c r="B3008" s="13" t="s">
        <v>502</v>
      </c>
      <c r="C3008" s="12" t="s">
        <v>6799</v>
      </c>
      <c r="D3008" s="11">
        <v>2340.94</v>
      </c>
      <c r="E3008" s="11">
        <v>680.36</v>
      </c>
      <c r="F3008" s="11">
        <v>3021.3</v>
      </c>
      <c r="G3008" s="9">
        <v>9</v>
      </c>
      <c r="H3008" s="9"/>
    </row>
    <row r="3009" spans="1:8" x14ac:dyDescent="0.3">
      <c r="A3009" s="1" t="s">
        <v>4003</v>
      </c>
      <c r="B3009" s="13" t="s">
        <v>5420</v>
      </c>
      <c r="C3009" s="12" t="s">
        <v>6799</v>
      </c>
      <c r="D3009" s="11">
        <v>5406.55</v>
      </c>
      <c r="E3009" s="11">
        <v>1453.37</v>
      </c>
      <c r="F3009" s="11">
        <v>6859.92</v>
      </c>
      <c r="G3009" s="9">
        <v>9</v>
      </c>
      <c r="H3009" s="9"/>
    </row>
    <row r="3010" spans="1:8" x14ac:dyDescent="0.3">
      <c r="A3010" s="1" t="s">
        <v>4004</v>
      </c>
      <c r="B3010" s="13" t="s">
        <v>5421</v>
      </c>
      <c r="C3010" s="12" t="s">
        <v>6799</v>
      </c>
      <c r="D3010" s="11">
        <v>8998.9699999999993</v>
      </c>
      <c r="E3010" s="11">
        <v>1915.77</v>
      </c>
      <c r="F3010" s="11">
        <v>10914.74</v>
      </c>
      <c r="G3010" s="9">
        <v>9</v>
      </c>
      <c r="H3010" s="9"/>
    </row>
    <row r="3011" spans="1:8" x14ac:dyDescent="0.3">
      <c r="A3011" s="1" t="s">
        <v>4005</v>
      </c>
      <c r="B3011" s="13" t="s">
        <v>5422</v>
      </c>
      <c r="C3011" s="12" t="s">
        <v>6799</v>
      </c>
      <c r="D3011" s="11">
        <v>12573.5</v>
      </c>
      <c r="E3011" s="11">
        <v>2322.67</v>
      </c>
      <c r="F3011" s="11">
        <v>14896.17</v>
      </c>
      <c r="G3011" s="9">
        <v>9</v>
      </c>
      <c r="H3011" s="9"/>
    </row>
    <row r="3012" spans="1:8" x14ac:dyDescent="0.3">
      <c r="A3012" s="1" t="s">
        <v>4006</v>
      </c>
      <c r="B3012" s="13" t="s">
        <v>501</v>
      </c>
      <c r="C3012" s="12" t="s">
        <v>6799</v>
      </c>
      <c r="D3012" s="11">
        <v>558.09</v>
      </c>
      <c r="E3012" s="11">
        <v>462.29</v>
      </c>
      <c r="F3012" s="11">
        <v>1020.38</v>
      </c>
      <c r="G3012" s="9">
        <v>9</v>
      </c>
      <c r="H3012" s="9"/>
    </row>
    <row r="3013" spans="1:8" x14ac:dyDescent="0.3">
      <c r="A3013" s="1" t="s">
        <v>5423</v>
      </c>
      <c r="B3013" s="13" t="s">
        <v>6234</v>
      </c>
      <c r="C3013" s="12"/>
      <c r="D3013" s="11"/>
      <c r="E3013" s="11"/>
      <c r="F3013" s="11"/>
      <c r="G3013" s="9">
        <v>5</v>
      </c>
      <c r="H3013" s="9"/>
    </row>
    <row r="3014" spans="1:8" x14ac:dyDescent="0.3">
      <c r="A3014" s="1" t="s">
        <v>4007</v>
      </c>
      <c r="B3014" s="13" t="s">
        <v>500</v>
      </c>
      <c r="C3014" s="12" t="s">
        <v>6799</v>
      </c>
      <c r="D3014" s="11">
        <v>1837.26</v>
      </c>
      <c r="E3014" s="11">
        <v>32.53</v>
      </c>
      <c r="F3014" s="11">
        <v>1869.79</v>
      </c>
      <c r="G3014" s="9">
        <v>9</v>
      </c>
      <c r="H3014" s="9"/>
    </row>
    <row r="3015" spans="1:8" x14ac:dyDescent="0.3">
      <c r="A3015" s="1" t="s">
        <v>4008</v>
      </c>
      <c r="B3015" s="13" t="s">
        <v>499</v>
      </c>
      <c r="C3015" s="12" t="s">
        <v>6799</v>
      </c>
      <c r="D3015" s="11">
        <v>3060.04</v>
      </c>
      <c r="E3015" s="11">
        <v>32.53</v>
      </c>
      <c r="F3015" s="11">
        <v>3092.57</v>
      </c>
      <c r="G3015" s="9">
        <v>9</v>
      </c>
      <c r="H3015" s="9"/>
    </row>
    <row r="3016" spans="1:8" x14ac:dyDescent="0.3">
      <c r="A3016" s="1" t="s">
        <v>4009</v>
      </c>
      <c r="B3016" s="13" t="s">
        <v>498</v>
      </c>
      <c r="C3016" s="12" t="s">
        <v>6799</v>
      </c>
      <c r="D3016" s="11">
        <v>616.76</v>
      </c>
      <c r="E3016" s="11">
        <v>52.05</v>
      </c>
      <c r="F3016" s="11">
        <v>668.81</v>
      </c>
      <c r="G3016" s="9">
        <v>9</v>
      </c>
      <c r="H3016" s="9"/>
    </row>
    <row r="3017" spans="1:8" x14ac:dyDescent="0.3">
      <c r="A3017" s="1" t="s">
        <v>4010</v>
      </c>
      <c r="B3017" s="13" t="s">
        <v>497</v>
      </c>
      <c r="C3017" s="12" t="s">
        <v>6799</v>
      </c>
      <c r="D3017" s="11">
        <v>1000.97</v>
      </c>
      <c r="E3017" s="11">
        <v>52.05</v>
      </c>
      <c r="F3017" s="11">
        <v>1053.02</v>
      </c>
      <c r="G3017" s="9">
        <v>9</v>
      </c>
      <c r="H3017" s="9"/>
    </row>
    <row r="3018" spans="1:8" x14ac:dyDescent="0.3">
      <c r="A3018" s="1" t="s">
        <v>4011</v>
      </c>
      <c r="B3018" s="13" t="s">
        <v>496</v>
      </c>
      <c r="C3018" s="12" t="s">
        <v>6799</v>
      </c>
      <c r="D3018" s="11">
        <v>2397.65</v>
      </c>
      <c r="E3018" s="11">
        <v>32.53</v>
      </c>
      <c r="F3018" s="11">
        <v>2430.1799999999998</v>
      </c>
      <c r="G3018" s="9">
        <v>9</v>
      </c>
      <c r="H3018" s="9"/>
    </row>
    <row r="3019" spans="1:8" x14ac:dyDescent="0.3">
      <c r="A3019" s="1" t="s">
        <v>5424</v>
      </c>
      <c r="B3019" s="13" t="s">
        <v>7006</v>
      </c>
      <c r="C3019" s="12"/>
      <c r="D3019" s="11"/>
      <c r="E3019" s="11"/>
      <c r="F3019" s="11"/>
      <c r="G3019" s="9">
        <v>5</v>
      </c>
      <c r="H3019" s="9"/>
    </row>
    <row r="3020" spans="1:8" x14ac:dyDescent="0.3">
      <c r="A3020" s="1" t="s">
        <v>4012</v>
      </c>
      <c r="B3020" s="13" t="s">
        <v>5425</v>
      </c>
      <c r="C3020" s="12" t="s">
        <v>6799</v>
      </c>
      <c r="D3020" s="11">
        <v>1028.5</v>
      </c>
      <c r="E3020" s="11"/>
      <c r="F3020" s="11">
        <v>1028.5</v>
      </c>
      <c r="G3020" s="9">
        <v>9</v>
      </c>
      <c r="H3020" s="9"/>
    </row>
    <row r="3021" spans="1:8" x14ac:dyDescent="0.3">
      <c r="A3021" s="1" t="s">
        <v>5426</v>
      </c>
      <c r="B3021" s="13" t="s">
        <v>7007</v>
      </c>
      <c r="C3021" s="12"/>
      <c r="D3021" s="11"/>
      <c r="E3021" s="11"/>
      <c r="F3021" s="11"/>
      <c r="G3021" s="9">
        <v>2</v>
      </c>
      <c r="H3021" s="9"/>
    </row>
    <row r="3022" spans="1:8" ht="28.8" x14ac:dyDescent="0.3">
      <c r="A3022" s="1" t="s">
        <v>5427</v>
      </c>
      <c r="B3022" s="13" t="s">
        <v>7008</v>
      </c>
      <c r="C3022" s="12"/>
      <c r="D3022" s="11"/>
      <c r="E3022" s="11"/>
      <c r="F3022" s="11"/>
      <c r="G3022" s="9">
        <v>5</v>
      </c>
      <c r="H3022" s="9"/>
    </row>
    <row r="3023" spans="1:8" ht="28.8" x14ac:dyDescent="0.3">
      <c r="A3023" s="1" t="s">
        <v>4013</v>
      </c>
      <c r="B3023" s="13" t="s">
        <v>495</v>
      </c>
      <c r="C3023" s="12" t="s">
        <v>6804</v>
      </c>
      <c r="D3023" s="11">
        <v>5.82</v>
      </c>
      <c r="E3023" s="11">
        <v>21.69</v>
      </c>
      <c r="F3023" s="11">
        <v>27.51</v>
      </c>
      <c r="G3023" s="9">
        <v>9</v>
      </c>
      <c r="H3023" s="9"/>
    </row>
    <row r="3024" spans="1:8" ht="28.8" x14ac:dyDescent="0.3">
      <c r="A3024" s="1" t="s">
        <v>4014</v>
      </c>
      <c r="B3024" s="13" t="s">
        <v>494</v>
      </c>
      <c r="C3024" s="12" t="s">
        <v>6804</v>
      </c>
      <c r="D3024" s="11">
        <v>6.17</v>
      </c>
      <c r="E3024" s="11">
        <v>21.69</v>
      </c>
      <c r="F3024" s="11">
        <v>27.86</v>
      </c>
      <c r="G3024" s="9">
        <v>9</v>
      </c>
      <c r="H3024" s="9"/>
    </row>
    <row r="3025" spans="1:8" ht="28.8" x14ac:dyDescent="0.3">
      <c r="A3025" s="1" t="s">
        <v>4015</v>
      </c>
      <c r="B3025" s="13" t="s">
        <v>493</v>
      </c>
      <c r="C3025" s="12" t="s">
        <v>6804</v>
      </c>
      <c r="D3025" s="11">
        <v>14.13</v>
      </c>
      <c r="E3025" s="11">
        <v>21.69</v>
      </c>
      <c r="F3025" s="11">
        <v>35.82</v>
      </c>
      <c r="G3025" s="9">
        <v>9</v>
      </c>
      <c r="H3025" s="9"/>
    </row>
    <row r="3026" spans="1:8" ht="28.8" x14ac:dyDescent="0.3">
      <c r="A3026" s="1" t="s">
        <v>4016</v>
      </c>
      <c r="B3026" s="13" t="s">
        <v>492</v>
      </c>
      <c r="C3026" s="12" t="s">
        <v>6804</v>
      </c>
      <c r="D3026" s="11">
        <v>21.21</v>
      </c>
      <c r="E3026" s="11">
        <v>21.69</v>
      </c>
      <c r="F3026" s="11">
        <v>42.9</v>
      </c>
      <c r="G3026" s="9">
        <v>9</v>
      </c>
      <c r="H3026" s="9"/>
    </row>
    <row r="3027" spans="1:8" ht="28.8" x14ac:dyDescent="0.3">
      <c r="A3027" s="1" t="s">
        <v>4017</v>
      </c>
      <c r="B3027" s="13" t="s">
        <v>491</v>
      </c>
      <c r="C3027" s="12" t="s">
        <v>6804</v>
      </c>
      <c r="D3027" s="11">
        <v>20.399999999999999</v>
      </c>
      <c r="E3027" s="11">
        <v>26.02</v>
      </c>
      <c r="F3027" s="11">
        <v>46.42</v>
      </c>
      <c r="G3027" s="9">
        <v>9</v>
      </c>
      <c r="H3027" s="9"/>
    </row>
    <row r="3028" spans="1:8" ht="28.8" x14ac:dyDescent="0.3">
      <c r="A3028" s="1" t="s">
        <v>4018</v>
      </c>
      <c r="B3028" s="13" t="s">
        <v>490</v>
      </c>
      <c r="C3028" s="12" t="s">
        <v>6804</v>
      </c>
      <c r="D3028" s="11">
        <v>40.770000000000003</v>
      </c>
      <c r="E3028" s="11">
        <v>30.36</v>
      </c>
      <c r="F3028" s="11">
        <v>71.13</v>
      </c>
      <c r="G3028" s="9">
        <v>9</v>
      </c>
      <c r="H3028" s="9"/>
    </row>
    <row r="3029" spans="1:8" ht="28.8" x14ac:dyDescent="0.3">
      <c r="A3029" s="1" t="s">
        <v>4019</v>
      </c>
      <c r="B3029" s="13" t="s">
        <v>489</v>
      </c>
      <c r="C3029" s="12" t="s">
        <v>6804</v>
      </c>
      <c r="D3029" s="11">
        <v>63.09</v>
      </c>
      <c r="E3029" s="11">
        <v>39.04</v>
      </c>
      <c r="F3029" s="11">
        <v>102.13</v>
      </c>
      <c r="G3029" s="9">
        <v>9</v>
      </c>
      <c r="H3029" s="9"/>
    </row>
    <row r="3030" spans="1:8" ht="28.8" x14ac:dyDescent="0.3">
      <c r="A3030" s="1" t="s">
        <v>4020</v>
      </c>
      <c r="B3030" s="13" t="s">
        <v>488</v>
      </c>
      <c r="C3030" s="12" t="s">
        <v>6804</v>
      </c>
      <c r="D3030" s="11">
        <v>75.680000000000007</v>
      </c>
      <c r="E3030" s="11">
        <v>43.37</v>
      </c>
      <c r="F3030" s="11">
        <v>119.05</v>
      </c>
      <c r="G3030" s="9">
        <v>9</v>
      </c>
      <c r="H3030" s="9"/>
    </row>
    <row r="3031" spans="1:8" ht="28.8" x14ac:dyDescent="0.3">
      <c r="A3031" s="1" t="s">
        <v>4021</v>
      </c>
      <c r="B3031" s="13" t="s">
        <v>487</v>
      </c>
      <c r="C3031" s="12" t="s">
        <v>6804</v>
      </c>
      <c r="D3031" s="11">
        <v>147.5</v>
      </c>
      <c r="E3031" s="11">
        <v>47.7</v>
      </c>
      <c r="F3031" s="11">
        <v>195.2</v>
      </c>
      <c r="G3031" s="9">
        <v>9</v>
      </c>
      <c r="H3031" s="9"/>
    </row>
    <row r="3032" spans="1:8" x14ac:dyDescent="0.3">
      <c r="A3032" s="1" t="s">
        <v>5428</v>
      </c>
      <c r="B3032" s="13" t="s">
        <v>7009</v>
      </c>
      <c r="C3032" s="12"/>
      <c r="D3032" s="11"/>
      <c r="E3032" s="11"/>
      <c r="F3032" s="11"/>
      <c r="G3032" s="9">
        <v>5</v>
      </c>
      <c r="H3032" s="9"/>
    </row>
    <row r="3033" spans="1:8" ht="28.8" x14ac:dyDescent="0.3">
      <c r="A3033" s="1" t="s">
        <v>4022</v>
      </c>
      <c r="B3033" s="13" t="s">
        <v>7753</v>
      </c>
      <c r="C3033" s="12" t="s">
        <v>6804</v>
      </c>
      <c r="D3033" s="11">
        <v>11.28</v>
      </c>
      <c r="E3033" s="11">
        <v>21.69</v>
      </c>
      <c r="F3033" s="11">
        <v>32.97</v>
      </c>
      <c r="G3033" s="9">
        <v>9</v>
      </c>
      <c r="H3033" s="9"/>
    </row>
    <row r="3034" spans="1:8" ht="28.8" x14ac:dyDescent="0.3">
      <c r="A3034" s="1" t="s">
        <v>4023</v>
      </c>
      <c r="B3034" s="13" t="s">
        <v>7754</v>
      </c>
      <c r="C3034" s="12" t="s">
        <v>6804</v>
      </c>
      <c r="D3034" s="11">
        <v>15.11</v>
      </c>
      <c r="E3034" s="11">
        <v>26.02</v>
      </c>
      <c r="F3034" s="11">
        <v>41.13</v>
      </c>
      <c r="G3034" s="9">
        <v>9</v>
      </c>
      <c r="H3034" s="9"/>
    </row>
    <row r="3035" spans="1:8" ht="28.8" x14ac:dyDescent="0.3">
      <c r="A3035" s="1" t="s">
        <v>4024</v>
      </c>
      <c r="B3035" s="13" t="s">
        <v>7755</v>
      </c>
      <c r="C3035" s="12" t="s">
        <v>6804</v>
      </c>
      <c r="D3035" s="11">
        <v>25.97</v>
      </c>
      <c r="E3035" s="11">
        <v>39.04</v>
      </c>
      <c r="F3035" s="11">
        <v>65.010000000000005</v>
      </c>
      <c r="G3035" s="9">
        <v>9</v>
      </c>
      <c r="H3035" s="9"/>
    </row>
    <row r="3036" spans="1:8" ht="28.8" x14ac:dyDescent="0.3">
      <c r="A3036" s="1" t="s">
        <v>4025</v>
      </c>
      <c r="B3036" s="13" t="s">
        <v>7756</v>
      </c>
      <c r="C3036" s="12" t="s">
        <v>6804</v>
      </c>
      <c r="D3036" s="11">
        <v>22.95</v>
      </c>
      <c r="E3036" s="11">
        <v>47.7</v>
      </c>
      <c r="F3036" s="11">
        <v>70.650000000000006</v>
      </c>
      <c r="G3036" s="9">
        <v>9</v>
      </c>
      <c r="H3036" s="9"/>
    </row>
    <row r="3037" spans="1:8" x14ac:dyDescent="0.3">
      <c r="A3037" s="1" t="s">
        <v>5429</v>
      </c>
      <c r="B3037" s="13" t="s">
        <v>7010</v>
      </c>
      <c r="C3037" s="12"/>
      <c r="D3037" s="11"/>
      <c r="E3037" s="11"/>
      <c r="F3037" s="11"/>
      <c r="G3037" s="9">
        <v>5</v>
      </c>
      <c r="H3037" s="9"/>
    </row>
    <row r="3038" spans="1:8" ht="28.8" x14ac:dyDescent="0.3">
      <c r="A3038" s="1" t="s">
        <v>5430</v>
      </c>
      <c r="B3038" s="13" t="s">
        <v>7757</v>
      </c>
      <c r="C3038" s="12" t="s">
        <v>6804</v>
      </c>
      <c r="D3038" s="11">
        <v>20.68</v>
      </c>
      <c r="E3038" s="11">
        <v>26.02</v>
      </c>
      <c r="F3038" s="11">
        <v>46.7</v>
      </c>
      <c r="G3038" s="9">
        <v>9</v>
      </c>
      <c r="H3038" s="9"/>
    </row>
    <row r="3039" spans="1:8" ht="28.8" x14ac:dyDescent="0.3">
      <c r="A3039" s="1" t="s">
        <v>4026</v>
      </c>
      <c r="B3039" s="13" t="s">
        <v>7758</v>
      </c>
      <c r="C3039" s="12" t="s">
        <v>6804</v>
      </c>
      <c r="D3039" s="11">
        <v>37.619999999999997</v>
      </c>
      <c r="E3039" s="11">
        <v>39.04</v>
      </c>
      <c r="F3039" s="11">
        <v>76.66</v>
      </c>
      <c r="G3039" s="9">
        <v>9</v>
      </c>
      <c r="H3039" s="9"/>
    </row>
    <row r="3040" spans="1:8" ht="28.8" x14ac:dyDescent="0.3">
      <c r="A3040" s="1" t="s">
        <v>4027</v>
      </c>
      <c r="B3040" s="13" t="s">
        <v>7759</v>
      </c>
      <c r="C3040" s="12" t="s">
        <v>6804</v>
      </c>
      <c r="D3040" s="11">
        <v>51.71</v>
      </c>
      <c r="E3040" s="11">
        <v>47.7</v>
      </c>
      <c r="F3040" s="11">
        <v>99.41</v>
      </c>
      <c r="G3040" s="9">
        <v>9</v>
      </c>
      <c r="H3040" s="9"/>
    </row>
    <row r="3041" spans="1:8" ht="28.8" x14ac:dyDescent="0.3">
      <c r="A3041" s="1" t="s">
        <v>4028</v>
      </c>
      <c r="B3041" s="13" t="s">
        <v>7760</v>
      </c>
      <c r="C3041" s="12" t="s">
        <v>6804</v>
      </c>
      <c r="D3041" s="11">
        <v>106.97</v>
      </c>
      <c r="E3041" s="11">
        <v>47.7</v>
      </c>
      <c r="F3041" s="11">
        <v>154.66999999999999</v>
      </c>
      <c r="G3041" s="9">
        <v>9</v>
      </c>
      <c r="H3041" s="9"/>
    </row>
    <row r="3042" spans="1:8" ht="28.8" x14ac:dyDescent="0.3">
      <c r="A3042" s="1" t="s">
        <v>4029</v>
      </c>
      <c r="B3042" s="13" t="s">
        <v>7761</v>
      </c>
      <c r="C3042" s="12" t="s">
        <v>6804</v>
      </c>
      <c r="D3042" s="11">
        <v>17.87</v>
      </c>
      <c r="E3042" s="11">
        <v>21.69</v>
      </c>
      <c r="F3042" s="11">
        <v>39.56</v>
      </c>
      <c r="G3042" s="9">
        <v>9</v>
      </c>
      <c r="H3042" s="9"/>
    </row>
    <row r="3043" spans="1:8" ht="28.8" x14ac:dyDescent="0.3">
      <c r="A3043" s="1" t="s">
        <v>5431</v>
      </c>
      <c r="B3043" s="13" t="s">
        <v>7011</v>
      </c>
      <c r="C3043" s="12"/>
      <c r="D3043" s="11"/>
      <c r="E3043" s="11"/>
      <c r="F3043" s="11"/>
      <c r="G3043" s="9">
        <v>5</v>
      </c>
      <c r="H3043" s="9"/>
    </row>
    <row r="3044" spans="1:8" ht="28.8" x14ac:dyDescent="0.3">
      <c r="A3044" s="1" t="s">
        <v>4030</v>
      </c>
      <c r="B3044" s="13" t="s">
        <v>486</v>
      </c>
      <c r="C3044" s="12" t="s">
        <v>6804</v>
      </c>
      <c r="D3044" s="11">
        <v>28.17</v>
      </c>
      <c r="E3044" s="11">
        <v>15.25</v>
      </c>
      <c r="F3044" s="11">
        <v>43.42</v>
      </c>
      <c r="G3044" s="9">
        <v>9</v>
      </c>
      <c r="H3044" s="9"/>
    </row>
    <row r="3045" spans="1:8" ht="28.8" x14ac:dyDescent="0.3">
      <c r="A3045" s="1" t="s">
        <v>4031</v>
      </c>
      <c r="B3045" s="13" t="s">
        <v>485</v>
      </c>
      <c r="C3045" s="12" t="s">
        <v>6804</v>
      </c>
      <c r="D3045" s="11">
        <v>47.73</v>
      </c>
      <c r="E3045" s="11">
        <v>15.25</v>
      </c>
      <c r="F3045" s="11">
        <v>62.98</v>
      </c>
      <c r="G3045" s="9">
        <v>9</v>
      </c>
      <c r="H3045" s="9"/>
    </row>
    <row r="3046" spans="1:8" ht="28.8" x14ac:dyDescent="0.3">
      <c r="A3046" s="1" t="s">
        <v>4032</v>
      </c>
      <c r="B3046" s="13" t="s">
        <v>484</v>
      </c>
      <c r="C3046" s="12" t="s">
        <v>6804</v>
      </c>
      <c r="D3046" s="11">
        <v>92.86</v>
      </c>
      <c r="E3046" s="11">
        <v>15.25</v>
      </c>
      <c r="F3046" s="11">
        <v>108.11</v>
      </c>
      <c r="G3046" s="9">
        <v>9</v>
      </c>
      <c r="H3046" s="9"/>
    </row>
    <row r="3047" spans="1:8" ht="28.8" x14ac:dyDescent="0.3">
      <c r="A3047" s="1" t="s">
        <v>4033</v>
      </c>
      <c r="B3047" s="13" t="s">
        <v>483</v>
      </c>
      <c r="C3047" s="12" t="s">
        <v>6804</v>
      </c>
      <c r="D3047" s="11">
        <v>76.819999999999993</v>
      </c>
      <c r="E3047" s="11">
        <v>15.25</v>
      </c>
      <c r="F3047" s="11">
        <v>92.07</v>
      </c>
      <c r="G3047" s="9">
        <v>9</v>
      </c>
      <c r="H3047" s="9"/>
    </row>
    <row r="3048" spans="1:8" ht="28.8" x14ac:dyDescent="0.3">
      <c r="A3048" s="1" t="s">
        <v>4034</v>
      </c>
      <c r="B3048" s="13" t="s">
        <v>482</v>
      </c>
      <c r="C3048" s="12" t="s">
        <v>6804</v>
      </c>
      <c r="D3048" s="11">
        <v>139.78</v>
      </c>
      <c r="E3048" s="11">
        <v>15.25</v>
      </c>
      <c r="F3048" s="11">
        <v>155.03</v>
      </c>
      <c r="G3048" s="9">
        <v>9</v>
      </c>
      <c r="H3048" s="9"/>
    </row>
    <row r="3049" spans="1:8" ht="28.8" x14ac:dyDescent="0.3">
      <c r="A3049" s="1" t="s">
        <v>4035</v>
      </c>
      <c r="B3049" s="13" t="s">
        <v>481</v>
      </c>
      <c r="C3049" s="12" t="s">
        <v>6804</v>
      </c>
      <c r="D3049" s="11">
        <v>217.16</v>
      </c>
      <c r="E3049" s="11">
        <v>30.51</v>
      </c>
      <c r="F3049" s="11">
        <v>247.67</v>
      </c>
      <c r="G3049" s="9">
        <v>9</v>
      </c>
      <c r="H3049" s="9"/>
    </row>
    <row r="3050" spans="1:8" ht="28.8" x14ac:dyDescent="0.3">
      <c r="A3050" s="1" t="s">
        <v>4036</v>
      </c>
      <c r="B3050" s="13" t="s">
        <v>480</v>
      </c>
      <c r="C3050" s="12" t="s">
        <v>6804</v>
      </c>
      <c r="D3050" s="11">
        <v>369.18</v>
      </c>
      <c r="E3050" s="11">
        <v>30.51</v>
      </c>
      <c r="F3050" s="11">
        <v>399.69</v>
      </c>
      <c r="G3050" s="9">
        <v>9</v>
      </c>
      <c r="H3050" s="9"/>
    </row>
    <row r="3051" spans="1:8" ht="28.8" x14ac:dyDescent="0.3">
      <c r="A3051" s="1" t="s">
        <v>4037</v>
      </c>
      <c r="B3051" s="13" t="s">
        <v>479</v>
      </c>
      <c r="C3051" s="12" t="s">
        <v>6804</v>
      </c>
      <c r="D3051" s="11">
        <v>488.27</v>
      </c>
      <c r="E3051" s="11">
        <v>30.51</v>
      </c>
      <c r="F3051" s="11">
        <v>518.78</v>
      </c>
      <c r="G3051" s="9">
        <v>9</v>
      </c>
      <c r="H3051" s="9"/>
    </row>
    <row r="3052" spans="1:8" x14ac:dyDescent="0.3">
      <c r="A3052" s="1" t="s">
        <v>5432</v>
      </c>
      <c r="B3052" s="13" t="s">
        <v>7012</v>
      </c>
      <c r="C3052" s="12"/>
      <c r="D3052" s="11"/>
      <c r="E3052" s="11"/>
      <c r="F3052" s="11"/>
      <c r="G3052" s="9">
        <v>5</v>
      </c>
      <c r="H3052" s="9"/>
    </row>
    <row r="3053" spans="1:8" ht="28.8" x14ac:dyDescent="0.3">
      <c r="A3053" s="1" t="s">
        <v>4038</v>
      </c>
      <c r="B3053" s="13" t="s">
        <v>5433</v>
      </c>
      <c r="C3053" s="12" t="s">
        <v>6804</v>
      </c>
      <c r="D3053" s="11">
        <v>33.380000000000003</v>
      </c>
      <c r="E3053" s="11">
        <v>15.25</v>
      </c>
      <c r="F3053" s="11">
        <v>48.63</v>
      </c>
      <c r="G3053" s="9">
        <v>9</v>
      </c>
      <c r="H3053" s="9"/>
    </row>
    <row r="3054" spans="1:8" ht="28.8" x14ac:dyDescent="0.3">
      <c r="A3054" s="1" t="s">
        <v>4039</v>
      </c>
      <c r="B3054" s="13" t="s">
        <v>5434</v>
      </c>
      <c r="C3054" s="12" t="s">
        <v>6804</v>
      </c>
      <c r="D3054" s="11">
        <v>57.89</v>
      </c>
      <c r="E3054" s="11">
        <v>15.25</v>
      </c>
      <c r="F3054" s="11">
        <v>73.14</v>
      </c>
      <c r="G3054" s="9">
        <v>9</v>
      </c>
      <c r="H3054" s="9"/>
    </row>
    <row r="3055" spans="1:8" ht="28.8" x14ac:dyDescent="0.3">
      <c r="A3055" s="1" t="s">
        <v>4040</v>
      </c>
      <c r="B3055" s="13" t="s">
        <v>5435</v>
      </c>
      <c r="C3055" s="12" t="s">
        <v>6804</v>
      </c>
      <c r="D3055" s="11">
        <v>108.84</v>
      </c>
      <c r="E3055" s="11">
        <v>30.51</v>
      </c>
      <c r="F3055" s="11">
        <v>139.35</v>
      </c>
      <c r="G3055" s="9">
        <v>9</v>
      </c>
      <c r="H3055" s="9"/>
    </row>
    <row r="3056" spans="1:8" ht="28.8" x14ac:dyDescent="0.3">
      <c r="A3056" s="1" t="s">
        <v>4041</v>
      </c>
      <c r="B3056" s="13" t="s">
        <v>5436</v>
      </c>
      <c r="C3056" s="12" t="s">
        <v>6804</v>
      </c>
      <c r="D3056" s="11">
        <v>168.35</v>
      </c>
      <c r="E3056" s="11">
        <v>30.51</v>
      </c>
      <c r="F3056" s="11">
        <v>198.86</v>
      </c>
      <c r="G3056" s="9">
        <v>9</v>
      </c>
      <c r="H3056" s="9"/>
    </row>
    <row r="3057" spans="1:8" ht="28.8" x14ac:dyDescent="0.3">
      <c r="A3057" s="1" t="s">
        <v>4042</v>
      </c>
      <c r="B3057" s="13" t="s">
        <v>5437</v>
      </c>
      <c r="C3057" s="12" t="s">
        <v>6804</v>
      </c>
      <c r="D3057" s="11">
        <v>280.83999999999997</v>
      </c>
      <c r="E3057" s="11">
        <v>30.51</v>
      </c>
      <c r="F3057" s="11">
        <v>311.35000000000002</v>
      </c>
      <c r="G3057" s="9">
        <v>9</v>
      </c>
      <c r="H3057" s="9"/>
    </row>
    <row r="3058" spans="1:8" ht="28.8" x14ac:dyDescent="0.3">
      <c r="A3058" s="1" t="s">
        <v>4043</v>
      </c>
      <c r="B3058" s="13" t="s">
        <v>5438</v>
      </c>
      <c r="C3058" s="12" t="s">
        <v>6804</v>
      </c>
      <c r="D3058" s="11">
        <v>432.13</v>
      </c>
      <c r="E3058" s="11">
        <v>30.51</v>
      </c>
      <c r="F3058" s="11">
        <v>462.64</v>
      </c>
      <c r="G3058" s="9">
        <v>9</v>
      </c>
      <c r="H3058" s="9"/>
    </row>
    <row r="3059" spans="1:8" x14ac:dyDescent="0.3">
      <c r="A3059" s="1" t="s">
        <v>5439</v>
      </c>
      <c r="B3059" s="13" t="s">
        <v>7013</v>
      </c>
      <c r="C3059" s="12"/>
      <c r="D3059" s="11"/>
      <c r="E3059" s="11"/>
      <c r="F3059" s="11"/>
      <c r="G3059" s="9">
        <v>5</v>
      </c>
      <c r="H3059" s="9"/>
    </row>
    <row r="3060" spans="1:8" x14ac:dyDescent="0.3">
      <c r="A3060" s="1" t="s">
        <v>4044</v>
      </c>
      <c r="B3060" s="13" t="s">
        <v>5800</v>
      </c>
      <c r="C3060" s="12" t="s">
        <v>6804</v>
      </c>
      <c r="D3060" s="11">
        <v>36.58</v>
      </c>
      <c r="E3060" s="11">
        <v>43.37</v>
      </c>
      <c r="F3060" s="11">
        <v>79.95</v>
      </c>
      <c r="G3060" s="9">
        <v>9</v>
      </c>
      <c r="H3060" s="9"/>
    </row>
    <row r="3061" spans="1:8" x14ac:dyDescent="0.3">
      <c r="A3061" s="1" t="s">
        <v>4045</v>
      </c>
      <c r="B3061" s="13" t="s">
        <v>5801</v>
      </c>
      <c r="C3061" s="12" t="s">
        <v>6804</v>
      </c>
      <c r="D3061" s="11">
        <v>40.159999999999997</v>
      </c>
      <c r="E3061" s="11">
        <v>47.7</v>
      </c>
      <c r="F3061" s="11">
        <v>87.86</v>
      </c>
      <c r="G3061" s="9">
        <v>9</v>
      </c>
      <c r="H3061" s="9"/>
    </row>
    <row r="3062" spans="1:8" x14ac:dyDescent="0.3">
      <c r="A3062" s="1" t="s">
        <v>4046</v>
      </c>
      <c r="B3062" s="13" t="s">
        <v>5802</v>
      </c>
      <c r="C3062" s="12" t="s">
        <v>6804</v>
      </c>
      <c r="D3062" s="11">
        <v>53.65</v>
      </c>
      <c r="E3062" s="11">
        <v>56.38</v>
      </c>
      <c r="F3062" s="11">
        <v>110.03</v>
      </c>
      <c r="G3062" s="9">
        <v>9</v>
      </c>
      <c r="H3062" s="9"/>
    </row>
    <row r="3063" spans="1:8" x14ac:dyDescent="0.3">
      <c r="A3063" s="1" t="s">
        <v>4047</v>
      </c>
      <c r="B3063" s="13" t="s">
        <v>5803</v>
      </c>
      <c r="C3063" s="12" t="s">
        <v>6804</v>
      </c>
      <c r="D3063" s="11">
        <v>68.25</v>
      </c>
      <c r="E3063" s="11">
        <v>60.72</v>
      </c>
      <c r="F3063" s="11">
        <v>128.97</v>
      </c>
      <c r="G3063" s="9">
        <v>9</v>
      </c>
      <c r="H3063" s="9"/>
    </row>
    <row r="3064" spans="1:8" x14ac:dyDescent="0.3">
      <c r="A3064" s="1" t="s">
        <v>4048</v>
      </c>
      <c r="B3064" s="13" t="s">
        <v>5804</v>
      </c>
      <c r="C3064" s="12" t="s">
        <v>6804</v>
      </c>
      <c r="D3064" s="11">
        <v>83.49</v>
      </c>
      <c r="E3064" s="11">
        <v>69.39</v>
      </c>
      <c r="F3064" s="11">
        <v>152.88</v>
      </c>
      <c r="G3064" s="9">
        <v>9</v>
      </c>
      <c r="H3064" s="9"/>
    </row>
    <row r="3065" spans="1:8" x14ac:dyDescent="0.3">
      <c r="A3065" s="1" t="s">
        <v>4049</v>
      </c>
      <c r="B3065" s="13" t="s">
        <v>5805</v>
      </c>
      <c r="C3065" s="12" t="s">
        <v>6804</v>
      </c>
      <c r="D3065" s="11">
        <v>101.09</v>
      </c>
      <c r="E3065" s="11">
        <v>78.06</v>
      </c>
      <c r="F3065" s="11">
        <v>179.15</v>
      </c>
      <c r="G3065" s="9">
        <v>9</v>
      </c>
      <c r="H3065" s="9"/>
    </row>
    <row r="3066" spans="1:8" x14ac:dyDescent="0.3">
      <c r="A3066" s="1" t="s">
        <v>4050</v>
      </c>
      <c r="B3066" s="13" t="s">
        <v>5806</v>
      </c>
      <c r="C3066" s="12" t="s">
        <v>6804</v>
      </c>
      <c r="D3066" s="11">
        <v>133.88</v>
      </c>
      <c r="E3066" s="11">
        <v>86.74</v>
      </c>
      <c r="F3066" s="11">
        <v>220.62</v>
      </c>
      <c r="G3066" s="9">
        <v>9</v>
      </c>
      <c r="H3066" s="9"/>
    </row>
    <row r="3067" spans="1:8" x14ac:dyDescent="0.3">
      <c r="A3067" s="1" t="s">
        <v>4051</v>
      </c>
      <c r="B3067" s="13" t="s">
        <v>5807</v>
      </c>
      <c r="C3067" s="12" t="s">
        <v>6804</v>
      </c>
      <c r="D3067" s="11">
        <v>149.57</v>
      </c>
      <c r="E3067" s="11">
        <v>97.58</v>
      </c>
      <c r="F3067" s="11">
        <v>247.15</v>
      </c>
      <c r="G3067" s="9">
        <v>9</v>
      </c>
      <c r="H3067" s="9"/>
    </row>
    <row r="3068" spans="1:8" x14ac:dyDescent="0.3">
      <c r="A3068" s="1" t="s">
        <v>4052</v>
      </c>
      <c r="B3068" s="13" t="s">
        <v>5808</v>
      </c>
      <c r="C3068" s="12" t="s">
        <v>6804</v>
      </c>
      <c r="D3068" s="11">
        <v>216.99</v>
      </c>
      <c r="E3068" s="11">
        <v>108.43</v>
      </c>
      <c r="F3068" s="11">
        <v>325.42</v>
      </c>
      <c r="G3068" s="9">
        <v>9</v>
      </c>
      <c r="H3068" s="9"/>
    </row>
    <row r="3069" spans="1:8" x14ac:dyDescent="0.3">
      <c r="A3069" s="1" t="s">
        <v>4053</v>
      </c>
      <c r="B3069" s="13" t="s">
        <v>5809</v>
      </c>
      <c r="C3069" s="12" t="s">
        <v>6804</v>
      </c>
      <c r="D3069" s="11">
        <v>425.66</v>
      </c>
      <c r="E3069" s="11">
        <v>119.27</v>
      </c>
      <c r="F3069" s="11">
        <v>544.92999999999995</v>
      </c>
      <c r="G3069" s="9">
        <v>9</v>
      </c>
      <c r="H3069" s="9"/>
    </row>
    <row r="3070" spans="1:8" x14ac:dyDescent="0.3">
      <c r="A3070" s="1" t="s">
        <v>5440</v>
      </c>
      <c r="B3070" s="13" t="s">
        <v>7014</v>
      </c>
      <c r="C3070" s="12"/>
      <c r="D3070" s="11"/>
      <c r="E3070" s="11"/>
      <c r="F3070" s="11"/>
      <c r="G3070" s="9">
        <v>5</v>
      </c>
      <c r="H3070" s="9"/>
    </row>
    <row r="3071" spans="1:8" ht="28.8" x14ac:dyDescent="0.3">
      <c r="A3071" s="1" t="s">
        <v>5441</v>
      </c>
      <c r="B3071" s="13" t="s">
        <v>5810</v>
      </c>
      <c r="C3071" s="12" t="s">
        <v>6804</v>
      </c>
      <c r="D3071" s="11">
        <v>66.53</v>
      </c>
      <c r="E3071" s="11">
        <v>43.37</v>
      </c>
      <c r="F3071" s="11">
        <v>109.9</v>
      </c>
      <c r="G3071" s="9">
        <v>9</v>
      </c>
      <c r="H3071" s="9"/>
    </row>
    <row r="3072" spans="1:8" ht="28.8" x14ac:dyDescent="0.3">
      <c r="A3072" s="1" t="s">
        <v>4054</v>
      </c>
      <c r="B3072" s="13" t="s">
        <v>5811</v>
      </c>
      <c r="C3072" s="12" t="s">
        <v>6804</v>
      </c>
      <c r="D3072" s="11">
        <v>66.319999999999993</v>
      </c>
      <c r="E3072" s="11">
        <v>47.7</v>
      </c>
      <c r="F3072" s="11">
        <v>114.02</v>
      </c>
      <c r="G3072" s="9">
        <v>9</v>
      </c>
      <c r="H3072" s="9"/>
    </row>
    <row r="3073" spans="1:8" ht="28.8" x14ac:dyDescent="0.3">
      <c r="A3073" s="1" t="s">
        <v>4055</v>
      </c>
      <c r="B3073" s="13" t="s">
        <v>5812</v>
      </c>
      <c r="C3073" s="12" t="s">
        <v>6804</v>
      </c>
      <c r="D3073" s="11">
        <v>82.33</v>
      </c>
      <c r="E3073" s="11">
        <v>56.38</v>
      </c>
      <c r="F3073" s="11">
        <v>138.71</v>
      </c>
      <c r="G3073" s="9">
        <v>9</v>
      </c>
      <c r="H3073" s="9"/>
    </row>
    <row r="3074" spans="1:8" ht="28.8" x14ac:dyDescent="0.3">
      <c r="A3074" s="1" t="s">
        <v>4056</v>
      </c>
      <c r="B3074" s="13" t="s">
        <v>5813</v>
      </c>
      <c r="C3074" s="12" t="s">
        <v>6804</v>
      </c>
      <c r="D3074" s="11">
        <v>131.88</v>
      </c>
      <c r="E3074" s="11">
        <v>60.72</v>
      </c>
      <c r="F3074" s="11">
        <v>192.6</v>
      </c>
      <c r="G3074" s="9">
        <v>9</v>
      </c>
      <c r="H3074" s="9"/>
    </row>
    <row r="3075" spans="1:8" ht="28.8" x14ac:dyDescent="0.3">
      <c r="A3075" s="1" t="s">
        <v>4057</v>
      </c>
      <c r="B3075" s="13" t="s">
        <v>5814</v>
      </c>
      <c r="C3075" s="12" t="s">
        <v>6804</v>
      </c>
      <c r="D3075" s="11">
        <v>137.22</v>
      </c>
      <c r="E3075" s="11">
        <v>69.39</v>
      </c>
      <c r="F3075" s="11">
        <v>206.61</v>
      </c>
      <c r="G3075" s="9">
        <v>9</v>
      </c>
      <c r="H3075" s="9"/>
    </row>
    <row r="3076" spans="1:8" ht="28.8" x14ac:dyDescent="0.3">
      <c r="A3076" s="1" t="s">
        <v>4058</v>
      </c>
      <c r="B3076" s="13" t="s">
        <v>5815</v>
      </c>
      <c r="C3076" s="12" t="s">
        <v>6804</v>
      </c>
      <c r="D3076" s="11">
        <v>156.03</v>
      </c>
      <c r="E3076" s="11">
        <v>78.06</v>
      </c>
      <c r="F3076" s="11">
        <v>234.09</v>
      </c>
      <c r="G3076" s="9">
        <v>9</v>
      </c>
      <c r="H3076" s="9"/>
    </row>
    <row r="3077" spans="1:8" ht="28.8" x14ac:dyDescent="0.3">
      <c r="A3077" s="1" t="s">
        <v>4059</v>
      </c>
      <c r="B3077" s="13" t="s">
        <v>5816</v>
      </c>
      <c r="C3077" s="12" t="s">
        <v>6804</v>
      </c>
      <c r="D3077" s="11">
        <v>256.17</v>
      </c>
      <c r="E3077" s="11">
        <v>86.74</v>
      </c>
      <c r="F3077" s="11">
        <v>342.91</v>
      </c>
      <c r="G3077" s="9">
        <v>9</v>
      </c>
      <c r="H3077" s="9"/>
    </row>
    <row r="3078" spans="1:8" ht="28.8" x14ac:dyDescent="0.3">
      <c r="A3078" s="1" t="s">
        <v>4060</v>
      </c>
      <c r="B3078" s="13" t="s">
        <v>5817</v>
      </c>
      <c r="C3078" s="12" t="s">
        <v>6804</v>
      </c>
      <c r="D3078" s="11">
        <v>313.7</v>
      </c>
      <c r="E3078" s="11">
        <v>97.58</v>
      </c>
      <c r="F3078" s="11">
        <v>411.28</v>
      </c>
      <c r="G3078" s="9">
        <v>9</v>
      </c>
      <c r="H3078" s="9"/>
    </row>
    <row r="3079" spans="1:8" ht="28.8" x14ac:dyDescent="0.3">
      <c r="A3079" s="1" t="s">
        <v>4061</v>
      </c>
      <c r="B3079" s="13" t="s">
        <v>5818</v>
      </c>
      <c r="C3079" s="12" t="s">
        <v>6804</v>
      </c>
      <c r="D3079" s="11">
        <v>371.95</v>
      </c>
      <c r="E3079" s="11">
        <v>108.43</v>
      </c>
      <c r="F3079" s="11">
        <v>480.38</v>
      </c>
      <c r="G3079" s="9">
        <v>9</v>
      </c>
      <c r="H3079" s="9"/>
    </row>
    <row r="3080" spans="1:8" ht="28.8" x14ac:dyDescent="0.3">
      <c r="A3080" s="1" t="s">
        <v>4062</v>
      </c>
      <c r="B3080" s="13" t="s">
        <v>5819</v>
      </c>
      <c r="C3080" s="12" t="s">
        <v>6804</v>
      </c>
      <c r="D3080" s="11">
        <v>740.83</v>
      </c>
      <c r="E3080" s="11">
        <v>119.27</v>
      </c>
      <c r="F3080" s="11">
        <v>860.1</v>
      </c>
      <c r="G3080" s="9">
        <v>9</v>
      </c>
      <c r="H3080" s="9"/>
    </row>
    <row r="3081" spans="1:8" ht="28.8" x14ac:dyDescent="0.3">
      <c r="A3081" s="1" t="s">
        <v>5442</v>
      </c>
      <c r="B3081" s="13" t="s">
        <v>7015</v>
      </c>
      <c r="C3081" s="12"/>
      <c r="D3081" s="11"/>
      <c r="E3081" s="11"/>
      <c r="F3081" s="11"/>
      <c r="G3081" s="9">
        <v>5</v>
      </c>
      <c r="H3081" s="9"/>
    </row>
    <row r="3082" spans="1:8" x14ac:dyDescent="0.3">
      <c r="A3082" s="1" t="s">
        <v>4063</v>
      </c>
      <c r="B3082" s="13" t="s">
        <v>478</v>
      </c>
      <c r="C3082" s="12" t="s">
        <v>6799</v>
      </c>
      <c r="D3082" s="11">
        <v>65.489999999999995</v>
      </c>
      <c r="E3082" s="11">
        <v>13.01</v>
      </c>
      <c r="F3082" s="11">
        <v>78.5</v>
      </c>
      <c r="G3082" s="9">
        <v>9</v>
      </c>
      <c r="H3082" s="9"/>
    </row>
    <row r="3083" spans="1:8" x14ac:dyDescent="0.3">
      <c r="A3083" s="1" t="s">
        <v>4064</v>
      </c>
      <c r="B3083" s="13" t="s">
        <v>477</v>
      </c>
      <c r="C3083" s="12" t="s">
        <v>6799</v>
      </c>
      <c r="D3083" s="11">
        <v>90</v>
      </c>
      <c r="E3083" s="11">
        <v>13.01</v>
      </c>
      <c r="F3083" s="11">
        <v>103.01</v>
      </c>
      <c r="G3083" s="9">
        <v>9</v>
      </c>
      <c r="H3083" s="9"/>
    </row>
    <row r="3084" spans="1:8" x14ac:dyDescent="0.3">
      <c r="A3084" s="1" t="s">
        <v>4065</v>
      </c>
      <c r="B3084" s="13" t="s">
        <v>476</v>
      </c>
      <c r="C3084" s="12" t="s">
        <v>6799</v>
      </c>
      <c r="D3084" s="11">
        <v>101.32</v>
      </c>
      <c r="E3084" s="11">
        <v>17.350000000000001</v>
      </c>
      <c r="F3084" s="11">
        <v>118.67</v>
      </c>
      <c r="G3084" s="9">
        <v>9</v>
      </c>
      <c r="H3084" s="9"/>
    </row>
    <row r="3085" spans="1:8" x14ac:dyDescent="0.3">
      <c r="A3085" s="1" t="s">
        <v>4066</v>
      </c>
      <c r="B3085" s="13" t="s">
        <v>475</v>
      </c>
      <c r="C3085" s="12" t="s">
        <v>6799</v>
      </c>
      <c r="D3085" s="11">
        <v>192</v>
      </c>
      <c r="E3085" s="11">
        <v>17.350000000000001</v>
      </c>
      <c r="F3085" s="11">
        <v>209.35</v>
      </c>
      <c r="G3085" s="9">
        <v>9</v>
      </c>
      <c r="H3085" s="9"/>
    </row>
    <row r="3086" spans="1:8" ht="28.8" x14ac:dyDescent="0.3">
      <c r="A3086" s="1" t="s">
        <v>4067</v>
      </c>
      <c r="B3086" s="13" t="s">
        <v>474</v>
      </c>
      <c r="C3086" s="12" t="s">
        <v>6799</v>
      </c>
      <c r="D3086" s="11">
        <v>104.67</v>
      </c>
      <c r="E3086" s="11">
        <v>13.01</v>
      </c>
      <c r="F3086" s="11">
        <v>117.68</v>
      </c>
      <c r="G3086" s="9">
        <v>9</v>
      </c>
      <c r="H3086" s="9"/>
    </row>
    <row r="3087" spans="1:8" ht="28.8" x14ac:dyDescent="0.3">
      <c r="A3087" s="1" t="s">
        <v>4068</v>
      </c>
      <c r="B3087" s="13" t="s">
        <v>473</v>
      </c>
      <c r="C3087" s="12" t="s">
        <v>6799</v>
      </c>
      <c r="D3087" s="11">
        <v>145.03</v>
      </c>
      <c r="E3087" s="11">
        <v>13.01</v>
      </c>
      <c r="F3087" s="11">
        <v>158.04</v>
      </c>
      <c r="G3087" s="9">
        <v>9</v>
      </c>
      <c r="H3087" s="9"/>
    </row>
    <row r="3088" spans="1:8" ht="28.8" x14ac:dyDescent="0.3">
      <c r="A3088" s="1" t="s">
        <v>4069</v>
      </c>
      <c r="B3088" s="13" t="s">
        <v>472</v>
      </c>
      <c r="C3088" s="12" t="s">
        <v>6799</v>
      </c>
      <c r="D3088" s="11">
        <v>177.39</v>
      </c>
      <c r="E3088" s="11">
        <v>17.350000000000001</v>
      </c>
      <c r="F3088" s="11">
        <v>194.74</v>
      </c>
      <c r="G3088" s="9">
        <v>9</v>
      </c>
      <c r="H3088" s="9"/>
    </row>
    <row r="3089" spans="1:8" ht="28.8" x14ac:dyDescent="0.3">
      <c r="A3089" s="1" t="s">
        <v>4070</v>
      </c>
      <c r="B3089" s="13" t="s">
        <v>471</v>
      </c>
      <c r="C3089" s="12" t="s">
        <v>6799</v>
      </c>
      <c r="D3089" s="11">
        <v>280</v>
      </c>
      <c r="E3089" s="11">
        <v>17.350000000000001</v>
      </c>
      <c r="F3089" s="11">
        <v>297.35000000000002</v>
      </c>
      <c r="G3089" s="9">
        <v>9</v>
      </c>
      <c r="H3089" s="9"/>
    </row>
    <row r="3090" spans="1:8" ht="28.8" x14ac:dyDescent="0.3">
      <c r="A3090" s="1" t="s">
        <v>4071</v>
      </c>
      <c r="B3090" s="13" t="s">
        <v>470</v>
      </c>
      <c r="C3090" s="12" t="s">
        <v>6799</v>
      </c>
      <c r="D3090" s="11">
        <v>74.61</v>
      </c>
      <c r="E3090" s="11">
        <v>13.01</v>
      </c>
      <c r="F3090" s="11">
        <v>87.62</v>
      </c>
      <c r="G3090" s="9">
        <v>9</v>
      </c>
      <c r="H3090" s="9"/>
    </row>
    <row r="3091" spans="1:8" ht="28.8" x14ac:dyDescent="0.3">
      <c r="A3091" s="1" t="s">
        <v>4072</v>
      </c>
      <c r="B3091" s="13" t="s">
        <v>469</v>
      </c>
      <c r="C3091" s="12" t="s">
        <v>6799</v>
      </c>
      <c r="D3091" s="11">
        <v>76.099999999999994</v>
      </c>
      <c r="E3091" s="11">
        <v>13.01</v>
      </c>
      <c r="F3091" s="11">
        <v>89.11</v>
      </c>
      <c r="G3091" s="9">
        <v>9</v>
      </c>
      <c r="H3091" s="9"/>
    </row>
    <row r="3092" spans="1:8" ht="28.8" x14ac:dyDescent="0.3">
      <c r="A3092" s="1" t="s">
        <v>4073</v>
      </c>
      <c r="B3092" s="13" t="s">
        <v>468</v>
      </c>
      <c r="C3092" s="12" t="s">
        <v>6799</v>
      </c>
      <c r="D3092" s="11">
        <v>104.95</v>
      </c>
      <c r="E3092" s="11">
        <v>17.350000000000001</v>
      </c>
      <c r="F3092" s="11">
        <v>122.3</v>
      </c>
      <c r="G3092" s="9">
        <v>9</v>
      </c>
      <c r="H3092" s="9"/>
    </row>
    <row r="3093" spans="1:8" ht="28.8" x14ac:dyDescent="0.3">
      <c r="A3093" s="1" t="s">
        <v>4074</v>
      </c>
      <c r="B3093" s="13" t="s">
        <v>467</v>
      </c>
      <c r="C3093" s="12" t="s">
        <v>6799</v>
      </c>
      <c r="D3093" s="11">
        <v>144.55000000000001</v>
      </c>
      <c r="E3093" s="11">
        <v>17.350000000000001</v>
      </c>
      <c r="F3093" s="11">
        <v>161.9</v>
      </c>
      <c r="G3093" s="9">
        <v>9</v>
      </c>
      <c r="H3093" s="9"/>
    </row>
    <row r="3094" spans="1:8" x14ac:dyDescent="0.3">
      <c r="A3094" s="1" t="s">
        <v>4075</v>
      </c>
      <c r="B3094" s="13" t="s">
        <v>466</v>
      </c>
      <c r="C3094" s="12" t="s">
        <v>6799</v>
      </c>
      <c r="D3094" s="11">
        <v>52.69</v>
      </c>
      <c r="E3094" s="11">
        <v>13.01</v>
      </c>
      <c r="F3094" s="11">
        <v>65.7</v>
      </c>
      <c r="G3094" s="9">
        <v>9</v>
      </c>
      <c r="H3094" s="9"/>
    </row>
    <row r="3095" spans="1:8" x14ac:dyDescent="0.3">
      <c r="A3095" s="1" t="s">
        <v>4076</v>
      </c>
      <c r="B3095" s="13" t="s">
        <v>465</v>
      </c>
      <c r="C3095" s="12" t="s">
        <v>6799</v>
      </c>
      <c r="D3095" s="11">
        <v>68.83</v>
      </c>
      <c r="E3095" s="11">
        <v>17.350000000000001</v>
      </c>
      <c r="F3095" s="11">
        <v>86.18</v>
      </c>
      <c r="G3095" s="9">
        <v>9</v>
      </c>
      <c r="H3095" s="9"/>
    </row>
    <row r="3096" spans="1:8" ht="28.8" x14ac:dyDescent="0.3">
      <c r="A3096" s="1" t="s">
        <v>4077</v>
      </c>
      <c r="B3096" s="13" t="s">
        <v>464</v>
      </c>
      <c r="C3096" s="12" t="s">
        <v>6799</v>
      </c>
      <c r="D3096" s="11">
        <v>107.8</v>
      </c>
      <c r="E3096" s="11">
        <v>13.01</v>
      </c>
      <c r="F3096" s="11">
        <v>120.81</v>
      </c>
      <c r="G3096" s="9">
        <v>9</v>
      </c>
      <c r="H3096" s="9"/>
    </row>
    <row r="3097" spans="1:8" ht="28.8" x14ac:dyDescent="0.3">
      <c r="A3097" s="1" t="s">
        <v>4078</v>
      </c>
      <c r="B3097" s="13" t="s">
        <v>463</v>
      </c>
      <c r="C3097" s="12" t="s">
        <v>6799</v>
      </c>
      <c r="D3097" s="11">
        <v>125.53</v>
      </c>
      <c r="E3097" s="11">
        <v>17.350000000000001</v>
      </c>
      <c r="F3097" s="11">
        <v>142.88</v>
      </c>
      <c r="G3097" s="9">
        <v>9</v>
      </c>
      <c r="H3097" s="9"/>
    </row>
    <row r="3098" spans="1:8" ht="28.8" x14ac:dyDescent="0.3">
      <c r="A3098" s="1" t="s">
        <v>4079</v>
      </c>
      <c r="B3098" s="13" t="s">
        <v>462</v>
      </c>
      <c r="C3098" s="12" t="s">
        <v>6799</v>
      </c>
      <c r="D3098" s="11">
        <v>143.52000000000001</v>
      </c>
      <c r="E3098" s="11">
        <v>17.350000000000001</v>
      </c>
      <c r="F3098" s="11">
        <v>160.87</v>
      </c>
      <c r="G3098" s="9">
        <v>9</v>
      </c>
      <c r="H3098" s="9"/>
    </row>
    <row r="3099" spans="1:8" ht="28.8" x14ac:dyDescent="0.3">
      <c r="A3099" s="1" t="s">
        <v>4080</v>
      </c>
      <c r="B3099" s="13" t="s">
        <v>461</v>
      </c>
      <c r="C3099" s="12" t="s">
        <v>6799</v>
      </c>
      <c r="D3099" s="11">
        <v>159.47999999999999</v>
      </c>
      <c r="E3099" s="11">
        <v>17.350000000000001</v>
      </c>
      <c r="F3099" s="11">
        <v>176.83</v>
      </c>
      <c r="G3099" s="9">
        <v>9</v>
      </c>
      <c r="H3099" s="9"/>
    </row>
    <row r="3100" spans="1:8" ht="28.8" x14ac:dyDescent="0.3">
      <c r="A3100" s="1" t="s">
        <v>4081</v>
      </c>
      <c r="B3100" s="13" t="s">
        <v>460</v>
      </c>
      <c r="C3100" s="12" t="s">
        <v>6799</v>
      </c>
      <c r="D3100" s="11">
        <v>168.49</v>
      </c>
      <c r="E3100" s="11">
        <v>17.350000000000001</v>
      </c>
      <c r="F3100" s="11">
        <v>185.84</v>
      </c>
      <c r="G3100" s="9">
        <v>9</v>
      </c>
      <c r="H3100" s="9"/>
    </row>
    <row r="3101" spans="1:8" ht="28.8" x14ac:dyDescent="0.3">
      <c r="A3101" s="1" t="s">
        <v>4082</v>
      </c>
      <c r="B3101" s="13" t="s">
        <v>459</v>
      </c>
      <c r="C3101" s="12" t="s">
        <v>6799</v>
      </c>
      <c r="D3101" s="11">
        <v>210.75</v>
      </c>
      <c r="E3101" s="11">
        <v>17.350000000000001</v>
      </c>
      <c r="F3101" s="11">
        <v>228.1</v>
      </c>
      <c r="G3101" s="9">
        <v>9</v>
      </c>
      <c r="H3101" s="9"/>
    </row>
    <row r="3102" spans="1:8" ht="28.8" x14ac:dyDescent="0.3">
      <c r="A3102" s="1" t="s">
        <v>4083</v>
      </c>
      <c r="B3102" s="13" t="s">
        <v>458</v>
      </c>
      <c r="C3102" s="12" t="s">
        <v>6799</v>
      </c>
      <c r="D3102" s="11">
        <v>293.14999999999998</v>
      </c>
      <c r="E3102" s="11">
        <v>21.69</v>
      </c>
      <c r="F3102" s="11">
        <v>314.83999999999997</v>
      </c>
      <c r="G3102" s="9">
        <v>9</v>
      </c>
      <c r="H3102" s="9"/>
    </row>
    <row r="3103" spans="1:8" ht="28.8" x14ac:dyDescent="0.3">
      <c r="A3103" s="1" t="s">
        <v>4084</v>
      </c>
      <c r="B3103" s="13" t="s">
        <v>457</v>
      </c>
      <c r="C3103" s="12" t="s">
        <v>6799</v>
      </c>
      <c r="D3103" s="11">
        <v>234.15</v>
      </c>
      <c r="E3103" s="11">
        <v>17.350000000000001</v>
      </c>
      <c r="F3103" s="11">
        <v>251.5</v>
      </c>
      <c r="G3103" s="9">
        <v>9</v>
      </c>
      <c r="H3103" s="9"/>
    </row>
    <row r="3104" spans="1:8" ht="28.8" x14ac:dyDescent="0.3">
      <c r="A3104" s="1" t="s">
        <v>4085</v>
      </c>
      <c r="B3104" s="13" t="s">
        <v>456</v>
      </c>
      <c r="C3104" s="12" t="s">
        <v>6799</v>
      </c>
      <c r="D3104" s="11">
        <v>127.78</v>
      </c>
      <c r="E3104" s="11">
        <v>13.01</v>
      </c>
      <c r="F3104" s="11">
        <v>140.79</v>
      </c>
      <c r="G3104" s="9">
        <v>9</v>
      </c>
      <c r="H3104" s="9"/>
    </row>
    <row r="3105" spans="1:8" ht="28.8" x14ac:dyDescent="0.3">
      <c r="A3105" s="1" t="s">
        <v>4086</v>
      </c>
      <c r="B3105" s="13" t="s">
        <v>455</v>
      </c>
      <c r="C3105" s="12" t="s">
        <v>6799</v>
      </c>
      <c r="D3105" s="11">
        <v>155.03</v>
      </c>
      <c r="E3105" s="11">
        <v>17.350000000000001</v>
      </c>
      <c r="F3105" s="11">
        <v>172.38</v>
      </c>
      <c r="G3105" s="9">
        <v>9</v>
      </c>
      <c r="H3105" s="9"/>
    </row>
    <row r="3106" spans="1:8" ht="28.8" x14ac:dyDescent="0.3">
      <c r="A3106" s="1" t="s">
        <v>4087</v>
      </c>
      <c r="B3106" s="13" t="s">
        <v>454</v>
      </c>
      <c r="C3106" s="12" t="s">
        <v>6799</v>
      </c>
      <c r="D3106" s="11">
        <v>188.34</v>
      </c>
      <c r="E3106" s="11">
        <v>17.350000000000001</v>
      </c>
      <c r="F3106" s="11">
        <v>205.69</v>
      </c>
      <c r="G3106" s="9">
        <v>9</v>
      </c>
      <c r="H3106" s="9"/>
    </row>
    <row r="3107" spans="1:8" ht="28.8" x14ac:dyDescent="0.3">
      <c r="A3107" s="1" t="s">
        <v>4088</v>
      </c>
      <c r="B3107" s="13" t="s">
        <v>453</v>
      </c>
      <c r="C3107" s="12" t="s">
        <v>6799</v>
      </c>
      <c r="D3107" s="11">
        <v>194.65</v>
      </c>
      <c r="E3107" s="11">
        <v>17.350000000000001</v>
      </c>
      <c r="F3107" s="11">
        <v>212</v>
      </c>
      <c r="G3107" s="9">
        <v>9</v>
      </c>
      <c r="H3107" s="9"/>
    </row>
    <row r="3108" spans="1:8" ht="28.8" x14ac:dyDescent="0.3">
      <c r="A3108" s="1" t="s">
        <v>4089</v>
      </c>
      <c r="B3108" s="13" t="s">
        <v>452</v>
      </c>
      <c r="C3108" s="12" t="s">
        <v>6799</v>
      </c>
      <c r="D3108" s="11">
        <v>197.13</v>
      </c>
      <c r="E3108" s="11">
        <v>17.350000000000001</v>
      </c>
      <c r="F3108" s="11">
        <v>214.48</v>
      </c>
      <c r="G3108" s="9">
        <v>9</v>
      </c>
      <c r="H3108" s="9"/>
    </row>
    <row r="3109" spans="1:8" ht="28.8" x14ac:dyDescent="0.3">
      <c r="A3109" s="1" t="s">
        <v>4090</v>
      </c>
      <c r="B3109" s="13" t="s">
        <v>451</v>
      </c>
      <c r="C3109" s="12" t="s">
        <v>6799</v>
      </c>
      <c r="D3109" s="11">
        <v>252.42</v>
      </c>
      <c r="E3109" s="11">
        <v>17.350000000000001</v>
      </c>
      <c r="F3109" s="11">
        <v>269.77</v>
      </c>
      <c r="G3109" s="9">
        <v>9</v>
      </c>
      <c r="H3109" s="9"/>
    </row>
    <row r="3110" spans="1:8" ht="28.8" x14ac:dyDescent="0.3">
      <c r="A3110" s="1" t="s">
        <v>4091</v>
      </c>
      <c r="B3110" s="13" t="s">
        <v>450</v>
      </c>
      <c r="C3110" s="12" t="s">
        <v>6799</v>
      </c>
      <c r="D3110" s="11">
        <v>47.9</v>
      </c>
      <c r="E3110" s="11">
        <v>17.350000000000001</v>
      </c>
      <c r="F3110" s="11">
        <v>65.25</v>
      </c>
      <c r="G3110" s="9">
        <v>9</v>
      </c>
      <c r="H3110" s="9"/>
    </row>
    <row r="3111" spans="1:8" ht="28.8" x14ac:dyDescent="0.3">
      <c r="A3111" s="1" t="s">
        <v>4092</v>
      </c>
      <c r="B3111" s="13" t="s">
        <v>449</v>
      </c>
      <c r="C3111" s="12" t="s">
        <v>6799</v>
      </c>
      <c r="D3111" s="11">
        <v>52.19</v>
      </c>
      <c r="E3111" s="11">
        <v>17.350000000000001</v>
      </c>
      <c r="F3111" s="11">
        <v>69.540000000000006</v>
      </c>
      <c r="G3111" s="9">
        <v>9</v>
      </c>
      <c r="H3111" s="9"/>
    </row>
    <row r="3112" spans="1:8" ht="28.8" x14ac:dyDescent="0.3">
      <c r="A3112" s="1" t="s">
        <v>4093</v>
      </c>
      <c r="B3112" s="13" t="s">
        <v>448</v>
      </c>
      <c r="C3112" s="12" t="s">
        <v>6799</v>
      </c>
      <c r="D3112" s="11">
        <v>132.79</v>
      </c>
      <c r="E3112" s="11">
        <v>21.69</v>
      </c>
      <c r="F3112" s="11">
        <v>154.47999999999999</v>
      </c>
      <c r="G3112" s="9">
        <v>9</v>
      </c>
      <c r="H3112" s="9"/>
    </row>
    <row r="3113" spans="1:8" x14ac:dyDescent="0.3">
      <c r="A3113" s="1" t="s">
        <v>5443</v>
      </c>
      <c r="B3113" s="13" t="s">
        <v>7016</v>
      </c>
      <c r="C3113" s="12"/>
      <c r="D3113" s="11"/>
      <c r="E3113" s="11"/>
      <c r="F3113" s="11"/>
      <c r="G3113" s="9">
        <v>5</v>
      </c>
      <c r="H3113" s="9"/>
    </row>
    <row r="3114" spans="1:8" x14ac:dyDescent="0.3">
      <c r="A3114" s="1" t="s">
        <v>4094</v>
      </c>
      <c r="B3114" s="13" t="s">
        <v>447</v>
      </c>
      <c r="C3114" s="12" t="s">
        <v>6804</v>
      </c>
      <c r="D3114" s="11">
        <v>67.66</v>
      </c>
      <c r="E3114" s="11">
        <v>14.31</v>
      </c>
      <c r="F3114" s="11">
        <v>81.97</v>
      </c>
      <c r="G3114" s="9">
        <v>9</v>
      </c>
      <c r="H3114" s="9"/>
    </row>
    <row r="3115" spans="1:8" x14ac:dyDescent="0.3">
      <c r="A3115" s="1" t="s">
        <v>4095</v>
      </c>
      <c r="B3115" s="13" t="s">
        <v>446</v>
      </c>
      <c r="C3115" s="12" t="s">
        <v>6804</v>
      </c>
      <c r="D3115" s="11">
        <v>108.34</v>
      </c>
      <c r="E3115" s="11">
        <v>15.61</v>
      </c>
      <c r="F3115" s="11">
        <v>123.95</v>
      </c>
      <c r="G3115" s="9">
        <v>9</v>
      </c>
      <c r="H3115" s="9"/>
    </row>
    <row r="3116" spans="1:8" x14ac:dyDescent="0.3">
      <c r="A3116" s="1" t="s">
        <v>4096</v>
      </c>
      <c r="B3116" s="13" t="s">
        <v>445</v>
      </c>
      <c r="C3116" s="12" t="s">
        <v>6804</v>
      </c>
      <c r="D3116" s="11">
        <v>126.59</v>
      </c>
      <c r="E3116" s="11">
        <v>19.52</v>
      </c>
      <c r="F3116" s="11">
        <v>146.11000000000001</v>
      </c>
      <c r="G3116" s="9">
        <v>9</v>
      </c>
      <c r="H3116" s="9"/>
    </row>
    <row r="3117" spans="1:8" x14ac:dyDescent="0.3">
      <c r="A3117" s="1" t="s">
        <v>4097</v>
      </c>
      <c r="B3117" s="13" t="s">
        <v>444</v>
      </c>
      <c r="C3117" s="12" t="s">
        <v>6804</v>
      </c>
      <c r="D3117" s="11">
        <v>218.18</v>
      </c>
      <c r="E3117" s="11">
        <v>22.12</v>
      </c>
      <c r="F3117" s="11">
        <v>240.3</v>
      </c>
      <c r="G3117" s="9">
        <v>9</v>
      </c>
      <c r="H3117" s="9"/>
    </row>
    <row r="3118" spans="1:8" x14ac:dyDescent="0.3">
      <c r="A3118" s="1" t="s">
        <v>4098</v>
      </c>
      <c r="B3118" s="13" t="s">
        <v>443</v>
      </c>
      <c r="C3118" s="12" t="s">
        <v>6804</v>
      </c>
      <c r="D3118" s="11">
        <v>248.1</v>
      </c>
      <c r="E3118" s="11">
        <v>22.12</v>
      </c>
      <c r="F3118" s="11">
        <v>270.22000000000003</v>
      </c>
      <c r="G3118" s="9">
        <v>9</v>
      </c>
      <c r="H3118" s="9"/>
    </row>
    <row r="3119" spans="1:8" x14ac:dyDescent="0.3">
      <c r="A3119" s="1" t="s">
        <v>4099</v>
      </c>
      <c r="B3119" s="13" t="s">
        <v>442</v>
      </c>
      <c r="C3119" s="12" t="s">
        <v>6804</v>
      </c>
      <c r="D3119" s="11">
        <v>335</v>
      </c>
      <c r="E3119" s="11">
        <v>29.92</v>
      </c>
      <c r="F3119" s="11">
        <v>364.92</v>
      </c>
      <c r="G3119" s="9">
        <v>9</v>
      </c>
      <c r="H3119" s="9"/>
    </row>
    <row r="3120" spans="1:8" x14ac:dyDescent="0.3">
      <c r="A3120" s="1" t="s">
        <v>4100</v>
      </c>
      <c r="B3120" s="13" t="s">
        <v>441</v>
      </c>
      <c r="C3120" s="12" t="s">
        <v>6804</v>
      </c>
      <c r="D3120" s="11">
        <v>444.55</v>
      </c>
      <c r="E3120" s="11">
        <v>35.130000000000003</v>
      </c>
      <c r="F3120" s="11">
        <v>479.68</v>
      </c>
      <c r="G3120" s="9">
        <v>9</v>
      </c>
      <c r="H3120" s="9"/>
    </row>
    <row r="3121" spans="1:8" x14ac:dyDescent="0.3">
      <c r="A3121" s="1" t="s">
        <v>4101</v>
      </c>
      <c r="B3121" s="13" t="s">
        <v>440</v>
      </c>
      <c r="C3121" s="12" t="s">
        <v>6804</v>
      </c>
      <c r="D3121" s="11">
        <v>541.61</v>
      </c>
      <c r="E3121" s="11">
        <v>37.74</v>
      </c>
      <c r="F3121" s="11">
        <v>579.35</v>
      </c>
      <c r="G3121" s="9">
        <v>9</v>
      </c>
      <c r="H3121" s="9"/>
    </row>
    <row r="3122" spans="1:8" x14ac:dyDescent="0.3">
      <c r="A3122" s="1" t="s">
        <v>4102</v>
      </c>
      <c r="B3122" s="13" t="s">
        <v>439</v>
      </c>
      <c r="C3122" s="12" t="s">
        <v>6804</v>
      </c>
      <c r="D3122" s="11">
        <v>753.72</v>
      </c>
      <c r="E3122" s="11">
        <v>42.93</v>
      </c>
      <c r="F3122" s="11">
        <v>796.65</v>
      </c>
      <c r="G3122" s="9">
        <v>9</v>
      </c>
      <c r="H3122" s="9"/>
    </row>
    <row r="3123" spans="1:8" x14ac:dyDescent="0.3">
      <c r="A3123" s="1" t="s">
        <v>4103</v>
      </c>
      <c r="B3123" s="13" t="s">
        <v>438</v>
      </c>
      <c r="C3123" s="12" t="s">
        <v>6804</v>
      </c>
      <c r="D3123" s="11">
        <v>75.58</v>
      </c>
      <c r="E3123" s="11">
        <v>15.61</v>
      </c>
      <c r="F3123" s="11">
        <v>91.19</v>
      </c>
      <c r="G3123" s="9">
        <v>9</v>
      </c>
      <c r="H3123" s="9"/>
    </row>
    <row r="3124" spans="1:8" x14ac:dyDescent="0.3">
      <c r="A3124" s="1" t="s">
        <v>4104</v>
      </c>
      <c r="B3124" s="13" t="s">
        <v>437</v>
      </c>
      <c r="C3124" s="12" t="s">
        <v>6804</v>
      </c>
      <c r="D3124" s="11">
        <v>86.26</v>
      </c>
      <c r="E3124" s="11">
        <v>19.52</v>
      </c>
      <c r="F3124" s="11">
        <v>105.78</v>
      </c>
      <c r="G3124" s="9">
        <v>9</v>
      </c>
      <c r="H3124" s="9"/>
    </row>
    <row r="3125" spans="1:8" x14ac:dyDescent="0.3">
      <c r="A3125" s="1" t="s">
        <v>4105</v>
      </c>
      <c r="B3125" s="13" t="s">
        <v>436</v>
      </c>
      <c r="C3125" s="12" t="s">
        <v>6804</v>
      </c>
      <c r="D3125" s="11">
        <v>153.93</v>
      </c>
      <c r="E3125" s="11">
        <v>22.12</v>
      </c>
      <c r="F3125" s="11">
        <v>176.05</v>
      </c>
      <c r="G3125" s="9">
        <v>9</v>
      </c>
      <c r="H3125" s="9"/>
    </row>
    <row r="3126" spans="1:8" x14ac:dyDescent="0.3">
      <c r="A3126" s="1" t="s">
        <v>4106</v>
      </c>
      <c r="B3126" s="13" t="s">
        <v>435</v>
      </c>
      <c r="C3126" s="12" t="s">
        <v>6804</v>
      </c>
      <c r="D3126" s="11">
        <v>213.65</v>
      </c>
      <c r="E3126" s="11">
        <v>22.12</v>
      </c>
      <c r="F3126" s="11">
        <v>235.77</v>
      </c>
      <c r="G3126" s="9">
        <v>9</v>
      </c>
      <c r="H3126" s="9"/>
    </row>
    <row r="3127" spans="1:8" x14ac:dyDescent="0.3">
      <c r="A3127" s="1" t="s">
        <v>4107</v>
      </c>
      <c r="B3127" s="13" t="s">
        <v>434</v>
      </c>
      <c r="C3127" s="12" t="s">
        <v>6804</v>
      </c>
      <c r="D3127" s="11">
        <v>253.52</v>
      </c>
      <c r="E3127" s="11">
        <v>29.92</v>
      </c>
      <c r="F3127" s="11">
        <v>283.44</v>
      </c>
      <c r="G3127" s="9">
        <v>9</v>
      </c>
      <c r="H3127" s="9"/>
    </row>
    <row r="3128" spans="1:8" x14ac:dyDescent="0.3">
      <c r="A3128" s="1" t="s">
        <v>4108</v>
      </c>
      <c r="B3128" s="13" t="s">
        <v>433</v>
      </c>
      <c r="C3128" s="12" t="s">
        <v>6804</v>
      </c>
      <c r="D3128" s="11">
        <v>336.77</v>
      </c>
      <c r="E3128" s="11">
        <v>35.130000000000003</v>
      </c>
      <c r="F3128" s="11">
        <v>371.9</v>
      </c>
      <c r="G3128" s="9">
        <v>9</v>
      </c>
      <c r="H3128" s="9"/>
    </row>
    <row r="3129" spans="1:8" x14ac:dyDescent="0.3">
      <c r="A3129" s="1" t="s">
        <v>5444</v>
      </c>
      <c r="B3129" s="13" t="s">
        <v>7017</v>
      </c>
      <c r="C3129" s="12"/>
      <c r="D3129" s="11"/>
      <c r="E3129" s="11"/>
      <c r="F3129" s="11"/>
      <c r="G3129" s="9">
        <v>5</v>
      </c>
      <c r="H3129" s="9"/>
    </row>
    <row r="3130" spans="1:8" x14ac:dyDescent="0.3">
      <c r="A3130" s="1" t="s">
        <v>4109</v>
      </c>
      <c r="B3130" s="13" t="s">
        <v>432</v>
      </c>
      <c r="C3130" s="12" t="s">
        <v>6804</v>
      </c>
      <c r="D3130" s="11">
        <v>66.39</v>
      </c>
      <c r="E3130" s="11">
        <v>28.69</v>
      </c>
      <c r="F3130" s="11">
        <v>95.08</v>
      </c>
      <c r="G3130" s="9">
        <v>9</v>
      </c>
      <c r="H3130" s="9"/>
    </row>
    <row r="3131" spans="1:8" x14ac:dyDescent="0.3">
      <c r="A3131" s="1" t="s">
        <v>4110</v>
      </c>
      <c r="B3131" s="13" t="s">
        <v>431</v>
      </c>
      <c r="C3131" s="12" t="s">
        <v>6804</v>
      </c>
      <c r="D3131" s="11">
        <v>87.11</v>
      </c>
      <c r="E3131" s="11">
        <v>33.29</v>
      </c>
      <c r="F3131" s="11">
        <v>120.4</v>
      </c>
      <c r="G3131" s="9">
        <v>9</v>
      </c>
      <c r="H3131" s="9"/>
    </row>
    <row r="3132" spans="1:8" x14ac:dyDescent="0.3">
      <c r="A3132" s="1" t="s">
        <v>4111</v>
      </c>
      <c r="B3132" s="13" t="s">
        <v>430</v>
      </c>
      <c r="C3132" s="12" t="s">
        <v>6804</v>
      </c>
      <c r="D3132" s="11">
        <v>67.2</v>
      </c>
      <c r="E3132" s="11">
        <v>28.69</v>
      </c>
      <c r="F3132" s="11">
        <v>95.89</v>
      </c>
      <c r="G3132" s="9">
        <v>9</v>
      </c>
      <c r="H3132" s="9"/>
    </row>
    <row r="3133" spans="1:8" x14ac:dyDescent="0.3">
      <c r="A3133" s="1" t="s">
        <v>4112</v>
      </c>
      <c r="B3133" s="13" t="s">
        <v>429</v>
      </c>
      <c r="C3133" s="12" t="s">
        <v>6804</v>
      </c>
      <c r="D3133" s="11">
        <v>84.85</v>
      </c>
      <c r="E3133" s="11">
        <v>33.29</v>
      </c>
      <c r="F3133" s="11">
        <v>118.14</v>
      </c>
      <c r="G3133" s="9">
        <v>9</v>
      </c>
      <c r="H3133" s="9"/>
    </row>
    <row r="3134" spans="1:8" x14ac:dyDescent="0.3">
      <c r="A3134" s="1" t="s">
        <v>4113</v>
      </c>
      <c r="B3134" s="13" t="s">
        <v>428</v>
      </c>
      <c r="C3134" s="12" t="s">
        <v>6804</v>
      </c>
      <c r="D3134" s="11">
        <v>118.55</v>
      </c>
      <c r="E3134" s="11">
        <v>41.11</v>
      </c>
      <c r="F3134" s="11">
        <v>159.66</v>
      </c>
      <c r="G3134" s="9">
        <v>9</v>
      </c>
      <c r="H3134" s="9"/>
    </row>
    <row r="3135" spans="1:8" x14ac:dyDescent="0.3">
      <c r="A3135" s="1" t="s">
        <v>4114</v>
      </c>
      <c r="B3135" s="13" t="s">
        <v>427</v>
      </c>
      <c r="C3135" s="12" t="s">
        <v>6804</v>
      </c>
      <c r="D3135" s="11">
        <v>213.91</v>
      </c>
      <c r="E3135" s="11">
        <v>46.79</v>
      </c>
      <c r="F3135" s="11">
        <v>260.7</v>
      </c>
      <c r="G3135" s="9">
        <v>9</v>
      </c>
      <c r="H3135" s="9"/>
    </row>
    <row r="3136" spans="1:8" x14ac:dyDescent="0.3">
      <c r="A3136" s="1" t="s">
        <v>4115</v>
      </c>
      <c r="B3136" s="13" t="s">
        <v>426</v>
      </c>
      <c r="C3136" s="12" t="s">
        <v>6804</v>
      </c>
      <c r="D3136" s="11">
        <v>388.46</v>
      </c>
      <c r="E3136" s="11">
        <v>60.29</v>
      </c>
      <c r="F3136" s="11">
        <v>448.75</v>
      </c>
      <c r="G3136" s="9">
        <v>9</v>
      </c>
      <c r="H3136" s="9"/>
    </row>
    <row r="3137" spans="1:8" x14ac:dyDescent="0.3">
      <c r="A3137" s="1" t="s">
        <v>4116</v>
      </c>
      <c r="B3137" s="13" t="s">
        <v>425</v>
      </c>
      <c r="C3137" s="12" t="s">
        <v>6804</v>
      </c>
      <c r="D3137" s="11">
        <v>551.94000000000005</v>
      </c>
      <c r="E3137" s="11">
        <v>75.930000000000007</v>
      </c>
      <c r="F3137" s="11">
        <v>627.87</v>
      </c>
      <c r="G3137" s="9">
        <v>9</v>
      </c>
      <c r="H3137" s="9"/>
    </row>
    <row r="3138" spans="1:8" x14ac:dyDescent="0.3">
      <c r="A3138" s="1" t="s">
        <v>4117</v>
      </c>
      <c r="B3138" s="13" t="s">
        <v>424</v>
      </c>
      <c r="C3138" s="12" t="s">
        <v>6804</v>
      </c>
      <c r="D3138" s="11">
        <v>812.37</v>
      </c>
      <c r="E3138" s="11">
        <v>113.52</v>
      </c>
      <c r="F3138" s="11">
        <v>925.89</v>
      </c>
      <c r="G3138" s="9">
        <v>9</v>
      </c>
      <c r="H3138" s="9"/>
    </row>
    <row r="3139" spans="1:8" x14ac:dyDescent="0.3">
      <c r="A3139" s="1" t="s">
        <v>4118</v>
      </c>
      <c r="B3139" s="13" t="s">
        <v>423</v>
      </c>
      <c r="C3139" s="12" t="s">
        <v>6804</v>
      </c>
      <c r="D3139" s="11">
        <v>183.72</v>
      </c>
      <c r="E3139" s="11">
        <v>46.79</v>
      </c>
      <c r="F3139" s="11">
        <v>230.51</v>
      </c>
      <c r="G3139" s="9">
        <v>9</v>
      </c>
      <c r="H3139" s="9"/>
    </row>
    <row r="3140" spans="1:8" x14ac:dyDescent="0.3">
      <c r="A3140" s="1" t="s">
        <v>4119</v>
      </c>
      <c r="B3140" s="13" t="s">
        <v>422</v>
      </c>
      <c r="C3140" s="12" t="s">
        <v>6804</v>
      </c>
      <c r="D3140" s="11">
        <v>374.52</v>
      </c>
      <c r="E3140" s="11">
        <v>60.29</v>
      </c>
      <c r="F3140" s="11">
        <v>434.81</v>
      </c>
      <c r="G3140" s="9">
        <v>9</v>
      </c>
      <c r="H3140" s="9"/>
    </row>
    <row r="3141" spans="1:8" x14ac:dyDescent="0.3">
      <c r="A3141" s="1" t="s">
        <v>4120</v>
      </c>
      <c r="B3141" s="13" t="s">
        <v>421</v>
      </c>
      <c r="C3141" s="12" t="s">
        <v>6804</v>
      </c>
      <c r="D3141" s="11">
        <v>539.36</v>
      </c>
      <c r="E3141" s="11">
        <v>75.930000000000007</v>
      </c>
      <c r="F3141" s="11">
        <v>615.29</v>
      </c>
      <c r="G3141" s="9">
        <v>9</v>
      </c>
      <c r="H3141" s="9"/>
    </row>
    <row r="3142" spans="1:8" x14ac:dyDescent="0.3">
      <c r="A3142" s="1" t="s">
        <v>4121</v>
      </c>
      <c r="B3142" s="13" t="s">
        <v>420</v>
      </c>
      <c r="C3142" s="12" t="s">
        <v>6804</v>
      </c>
      <c r="D3142" s="11">
        <v>276.17</v>
      </c>
      <c r="E3142" s="11">
        <v>46.79</v>
      </c>
      <c r="F3142" s="11">
        <v>322.95999999999998</v>
      </c>
      <c r="G3142" s="9">
        <v>9</v>
      </c>
      <c r="H3142" s="9"/>
    </row>
    <row r="3143" spans="1:8" x14ac:dyDescent="0.3">
      <c r="A3143" s="1" t="s">
        <v>4122</v>
      </c>
      <c r="B3143" s="13" t="s">
        <v>419</v>
      </c>
      <c r="C3143" s="12" t="s">
        <v>6804</v>
      </c>
      <c r="D3143" s="11">
        <v>471.64</v>
      </c>
      <c r="E3143" s="11">
        <v>60.29</v>
      </c>
      <c r="F3143" s="11">
        <v>531.92999999999995</v>
      </c>
      <c r="G3143" s="9">
        <v>9</v>
      </c>
      <c r="H3143" s="9"/>
    </row>
    <row r="3144" spans="1:8" x14ac:dyDescent="0.3">
      <c r="A3144" s="1" t="s">
        <v>4123</v>
      </c>
      <c r="B3144" s="13" t="s">
        <v>418</v>
      </c>
      <c r="C3144" s="12" t="s">
        <v>6804</v>
      </c>
      <c r="D3144" s="11">
        <v>691.97</v>
      </c>
      <c r="E3144" s="11">
        <v>75.930000000000007</v>
      </c>
      <c r="F3144" s="11">
        <v>767.9</v>
      </c>
      <c r="G3144" s="9">
        <v>9</v>
      </c>
      <c r="H3144" s="9"/>
    </row>
    <row r="3145" spans="1:8" x14ac:dyDescent="0.3">
      <c r="A3145" s="1" t="s">
        <v>4124</v>
      </c>
      <c r="B3145" s="13" t="s">
        <v>417</v>
      </c>
      <c r="C3145" s="12" t="s">
        <v>6804</v>
      </c>
      <c r="D3145" s="11">
        <v>33.97</v>
      </c>
      <c r="E3145" s="11">
        <v>27.78</v>
      </c>
      <c r="F3145" s="11">
        <v>61.75</v>
      </c>
      <c r="G3145" s="9">
        <v>9</v>
      </c>
      <c r="H3145" s="9"/>
    </row>
    <row r="3146" spans="1:8" x14ac:dyDescent="0.3">
      <c r="A3146" s="1" t="s">
        <v>4125</v>
      </c>
      <c r="B3146" s="13" t="s">
        <v>416</v>
      </c>
      <c r="C3146" s="12" t="s">
        <v>6804</v>
      </c>
      <c r="D3146" s="11">
        <v>43.96</v>
      </c>
      <c r="E3146" s="11">
        <v>35.4</v>
      </c>
      <c r="F3146" s="11">
        <v>79.36</v>
      </c>
      <c r="G3146" s="9">
        <v>9</v>
      </c>
      <c r="H3146" s="9"/>
    </row>
    <row r="3147" spans="1:8" x14ac:dyDescent="0.3">
      <c r="A3147" s="1" t="s">
        <v>4126</v>
      </c>
      <c r="B3147" s="13" t="s">
        <v>415</v>
      </c>
      <c r="C3147" s="12" t="s">
        <v>6804</v>
      </c>
      <c r="D3147" s="11">
        <v>79.5</v>
      </c>
      <c r="E3147" s="11">
        <v>59.85</v>
      </c>
      <c r="F3147" s="11">
        <v>139.35</v>
      </c>
      <c r="G3147" s="9">
        <v>9</v>
      </c>
      <c r="H3147" s="9"/>
    </row>
    <row r="3148" spans="1:8" x14ac:dyDescent="0.3">
      <c r="A3148" s="1" t="s">
        <v>4127</v>
      </c>
      <c r="B3148" s="13" t="s">
        <v>414</v>
      </c>
      <c r="C3148" s="12" t="s">
        <v>6804</v>
      </c>
      <c r="D3148" s="11">
        <v>1179.3599999999999</v>
      </c>
      <c r="E3148" s="11">
        <v>170.28</v>
      </c>
      <c r="F3148" s="11">
        <v>1349.64</v>
      </c>
      <c r="G3148" s="9">
        <v>9</v>
      </c>
      <c r="H3148" s="9"/>
    </row>
    <row r="3149" spans="1:8" x14ac:dyDescent="0.3">
      <c r="A3149" s="1" t="s">
        <v>4128</v>
      </c>
      <c r="B3149" s="13" t="s">
        <v>413</v>
      </c>
      <c r="C3149" s="12" t="s">
        <v>6804</v>
      </c>
      <c r="D3149" s="11">
        <v>121.21</v>
      </c>
      <c r="E3149" s="11">
        <v>33.29</v>
      </c>
      <c r="F3149" s="11">
        <v>154.5</v>
      </c>
      <c r="G3149" s="9">
        <v>9</v>
      </c>
      <c r="H3149" s="9"/>
    </row>
    <row r="3150" spans="1:8" x14ac:dyDescent="0.3">
      <c r="A3150" s="1" t="s">
        <v>4129</v>
      </c>
      <c r="B3150" s="13" t="s">
        <v>412</v>
      </c>
      <c r="C3150" s="12" t="s">
        <v>6804</v>
      </c>
      <c r="D3150" s="11">
        <v>104.93</v>
      </c>
      <c r="E3150" s="11">
        <v>33.29</v>
      </c>
      <c r="F3150" s="11">
        <v>138.22</v>
      </c>
      <c r="G3150" s="9">
        <v>9</v>
      </c>
      <c r="H3150" s="9"/>
    </row>
    <row r="3151" spans="1:8" x14ac:dyDescent="0.3">
      <c r="A3151" s="1" t="s">
        <v>4130</v>
      </c>
      <c r="B3151" s="13" t="s">
        <v>411</v>
      </c>
      <c r="C3151" s="12" t="s">
        <v>6804</v>
      </c>
      <c r="D3151" s="11">
        <v>148.97999999999999</v>
      </c>
      <c r="E3151" s="11">
        <v>33.29</v>
      </c>
      <c r="F3151" s="11">
        <v>182.27</v>
      </c>
      <c r="G3151" s="9">
        <v>9</v>
      </c>
      <c r="H3151" s="9"/>
    </row>
    <row r="3152" spans="1:8" x14ac:dyDescent="0.3">
      <c r="A3152" s="1" t="s">
        <v>4131</v>
      </c>
      <c r="B3152" s="13" t="s">
        <v>410</v>
      </c>
      <c r="C3152" s="12" t="s">
        <v>6804</v>
      </c>
      <c r="D3152" s="11">
        <v>249.65</v>
      </c>
      <c r="E3152" s="11">
        <v>52.46</v>
      </c>
      <c r="F3152" s="11">
        <v>302.11</v>
      </c>
      <c r="G3152" s="9">
        <v>9</v>
      </c>
      <c r="H3152" s="9"/>
    </row>
    <row r="3153" spans="1:8" x14ac:dyDescent="0.3">
      <c r="A3153" s="1" t="s">
        <v>4132</v>
      </c>
      <c r="B3153" s="13" t="s">
        <v>409</v>
      </c>
      <c r="C3153" s="12" t="s">
        <v>6804</v>
      </c>
      <c r="D3153" s="11">
        <v>135.5</v>
      </c>
      <c r="E3153" s="11">
        <v>41.11</v>
      </c>
      <c r="F3153" s="11">
        <v>176.61</v>
      </c>
      <c r="G3153" s="9">
        <v>9</v>
      </c>
      <c r="H3153" s="9"/>
    </row>
    <row r="3154" spans="1:8" x14ac:dyDescent="0.3">
      <c r="A3154" s="1" t="s">
        <v>4133</v>
      </c>
      <c r="B3154" s="13" t="s">
        <v>408</v>
      </c>
      <c r="C3154" s="12" t="s">
        <v>6804</v>
      </c>
      <c r="D3154" s="11">
        <v>449.56</v>
      </c>
      <c r="E3154" s="11">
        <v>68.12</v>
      </c>
      <c r="F3154" s="11">
        <v>517.67999999999995</v>
      </c>
      <c r="G3154" s="9">
        <v>9</v>
      </c>
      <c r="H3154" s="9"/>
    </row>
    <row r="3155" spans="1:8" x14ac:dyDescent="0.3">
      <c r="A3155" s="1" t="s">
        <v>4134</v>
      </c>
      <c r="B3155" s="13" t="s">
        <v>407</v>
      </c>
      <c r="C3155" s="12" t="s">
        <v>6804</v>
      </c>
      <c r="D3155" s="11">
        <v>108.47</v>
      </c>
      <c r="E3155" s="11">
        <v>28.69</v>
      </c>
      <c r="F3155" s="11">
        <v>137.16</v>
      </c>
      <c r="G3155" s="9">
        <v>9</v>
      </c>
      <c r="H3155" s="9"/>
    </row>
    <row r="3156" spans="1:8" x14ac:dyDescent="0.3">
      <c r="A3156" s="1" t="s">
        <v>4135</v>
      </c>
      <c r="B3156" s="13" t="s">
        <v>406</v>
      </c>
      <c r="C3156" s="12" t="s">
        <v>6804</v>
      </c>
      <c r="D3156" s="11">
        <v>96.78</v>
      </c>
      <c r="E3156" s="11">
        <v>28.69</v>
      </c>
      <c r="F3156" s="11">
        <v>125.47</v>
      </c>
      <c r="G3156" s="9">
        <v>9</v>
      </c>
      <c r="H3156" s="9"/>
    </row>
    <row r="3157" spans="1:8" x14ac:dyDescent="0.3">
      <c r="A3157" s="1" t="s">
        <v>4136</v>
      </c>
      <c r="B3157" s="13" t="s">
        <v>405</v>
      </c>
      <c r="C3157" s="12" t="s">
        <v>6804</v>
      </c>
      <c r="D3157" s="11">
        <v>23.58</v>
      </c>
      <c r="E3157" s="11">
        <v>10.119999999999999</v>
      </c>
      <c r="F3157" s="11">
        <v>33.700000000000003</v>
      </c>
      <c r="G3157" s="9">
        <v>9</v>
      </c>
      <c r="H3157" s="9"/>
    </row>
    <row r="3158" spans="1:8" x14ac:dyDescent="0.3">
      <c r="A3158" s="1" t="s">
        <v>5445</v>
      </c>
      <c r="B3158" s="13" t="s">
        <v>7018</v>
      </c>
      <c r="C3158" s="12"/>
      <c r="D3158" s="11"/>
      <c r="E3158" s="11"/>
      <c r="F3158" s="11"/>
      <c r="G3158" s="9">
        <v>5</v>
      </c>
      <c r="H3158" s="9"/>
    </row>
    <row r="3159" spans="1:8" ht="28.8" x14ac:dyDescent="0.3">
      <c r="A3159" s="1" t="s">
        <v>5446</v>
      </c>
      <c r="B3159" s="13" t="s">
        <v>401</v>
      </c>
      <c r="C3159" s="12" t="s">
        <v>6804</v>
      </c>
      <c r="D3159" s="11">
        <v>7.25</v>
      </c>
      <c r="E3159" s="11">
        <v>1.45</v>
      </c>
      <c r="F3159" s="11">
        <v>8.6999999999999993</v>
      </c>
      <c r="G3159" s="9">
        <v>9</v>
      </c>
      <c r="H3159" s="9"/>
    </row>
    <row r="3160" spans="1:8" ht="28.8" x14ac:dyDescent="0.3">
      <c r="A3160" s="1" t="s">
        <v>4137</v>
      </c>
      <c r="B3160" s="13" t="s">
        <v>404</v>
      </c>
      <c r="C3160" s="12" t="s">
        <v>6804</v>
      </c>
      <c r="D3160" s="11">
        <v>8.1</v>
      </c>
      <c r="E3160" s="11">
        <v>1.45</v>
      </c>
      <c r="F3160" s="11">
        <v>9.5500000000000007</v>
      </c>
      <c r="G3160" s="9">
        <v>9</v>
      </c>
      <c r="H3160" s="9"/>
    </row>
    <row r="3161" spans="1:8" ht="28.8" x14ac:dyDescent="0.3">
      <c r="A3161" s="1" t="s">
        <v>4138</v>
      </c>
      <c r="B3161" s="13" t="s">
        <v>403</v>
      </c>
      <c r="C3161" s="12" t="s">
        <v>6804</v>
      </c>
      <c r="D3161" s="11">
        <v>10.88</v>
      </c>
      <c r="E3161" s="11">
        <v>1.45</v>
      </c>
      <c r="F3161" s="11">
        <v>12.33</v>
      </c>
      <c r="G3161" s="9">
        <v>9</v>
      </c>
      <c r="H3161" s="9"/>
    </row>
    <row r="3162" spans="1:8" ht="28.8" x14ac:dyDescent="0.3">
      <c r="A3162" s="1" t="s">
        <v>5447</v>
      </c>
      <c r="B3162" s="13" t="s">
        <v>400</v>
      </c>
      <c r="C3162" s="12" t="s">
        <v>6804</v>
      </c>
      <c r="D3162" s="11">
        <v>24.68</v>
      </c>
      <c r="E3162" s="11">
        <v>1.45</v>
      </c>
      <c r="F3162" s="11">
        <v>26.13</v>
      </c>
      <c r="G3162" s="9">
        <v>9</v>
      </c>
      <c r="H3162" s="9"/>
    </row>
    <row r="3163" spans="1:8" ht="28.8" x14ac:dyDescent="0.3">
      <c r="A3163" s="1" t="s">
        <v>4139</v>
      </c>
      <c r="B3163" s="13" t="s">
        <v>402</v>
      </c>
      <c r="C3163" s="12" t="s">
        <v>6804</v>
      </c>
      <c r="D3163" s="11">
        <v>30.01</v>
      </c>
      <c r="E3163" s="11">
        <v>1.45</v>
      </c>
      <c r="F3163" s="11">
        <v>31.46</v>
      </c>
      <c r="G3163" s="9">
        <v>9</v>
      </c>
      <c r="H3163" s="9"/>
    </row>
    <row r="3164" spans="1:8" x14ac:dyDescent="0.3">
      <c r="A3164" s="1" t="s">
        <v>6509</v>
      </c>
      <c r="B3164" s="13" t="s">
        <v>6662</v>
      </c>
      <c r="C3164" s="12" t="s">
        <v>6804</v>
      </c>
      <c r="D3164" s="11">
        <v>76.45</v>
      </c>
      <c r="E3164" s="11">
        <v>2.17</v>
      </c>
      <c r="F3164" s="11">
        <v>78.62</v>
      </c>
      <c r="G3164" s="9">
        <v>9</v>
      </c>
      <c r="H3164" s="9"/>
    </row>
    <row r="3165" spans="1:8" x14ac:dyDescent="0.3">
      <c r="A3165" s="1" t="s">
        <v>6510</v>
      </c>
      <c r="B3165" s="13" t="s">
        <v>6663</v>
      </c>
      <c r="C3165" s="12" t="s">
        <v>6804</v>
      </c>
      <c r="D3165" s="11">
        <v>99.14</v>
      </c>
      <c r="E3165" s="11">
        <v>2.17</v>
      </c>
      <c r="F3165" s="11">
        <v>101.31</v>
      </c>
      <c r="G3165" s="9">
        <v>9</v>
      </c>
      <c r="H3165" s="9"/>
    </row>
    <row r="3166" spans="1:8" x14ac:dyDescent="0.3">
      <c r="A3166" s="1" t="s">
        <v>6511</v>
      </c>
      <c r="B3166" s="13" t="s">
        <v>6664</v>
      </c>
      <c r="C3166" s="12" t="s">
        <v>6804</v>
      </c>
      <c r="D3166" s="11">
        <v>152.94</v>
      </c>
      <c r="E3166" s="11">
        <v>2.17</v>
      </c>
      <c r="F3166" s="11">
        <v>155.11000000000001</v>
      </c>
      <c r="G3166" s="9">
        <v>9</v>
      </c>
      <c r="H3166" s="9"/>
    </row>
    <row r="3167" spans="1:8" x14ac:dyDescent="0.3">
      <c r="A3167" s="1" t="s">
        <v>6512</v>
      </c>
      <c r="B3167" s="13" t="s">
        <v>6665</v>
      </c>
      <c r="C3167" s="12" t="s">
        <v>6804</v>
      </c>
      <c r="D3167" s="11">
        <v>237.57</v>
      </c>
      <c r="E3167" s="11">
        <v>2.17</v>
      </c>
      <c r="F3167" s="11">
        <v>239.74</v>
      </c>
      <c r="G3167" s="9">
        <v>9</v>
      </c>
      <c r="H3167" s="9"/>
    </row>
    <row r="3168" spans="1:8" x14ac:dyDescent="0.3">
      <c r="A3168" s="1" t="s">
        <v>6513</v>
      </c>
      <c r="B3168" s="13" t="s">
        <v>6666</v>
      </c>
      <c r="C3168" s="12" t="s">
        <v>6804</v>
      </c>
      <c r="D3168" s="11">
        <v>362.87</v>
      </c>
      <c r="E3168" s="11">
        <v>2.17</v>
      </c>
      <c r="F3168" s="11">
        <v>365.04</v>
      </c>
      <c r="G3168" s="9">
        <v>9</v>
      </c>
      <c r="H3168" s="9"/>
    </row>
    <row r="3169" spans="1:8" x14ac:dyDescent="0.3">
      <c r="A3169" s="1" t="s">
        <v>6514</v>
      </c>
      <c r="B3169" s="13" t="s">
        <v>6667</v>
      </c>
      <c r="C3169" s="12" t="s">
        <v>6804</v>
      </c>
      <c r="D3169" s="11">
        <v>529.62</v>
      </c>
      <c r="E3169" s="11">
        <v>2.17</v>
      </c>
      <c r="F3169" s="11">
        <v>531.79</v>
      </c>
      <c r="G3169" s="9">
        <v>9</v>
      </c>
      <c r="H3169" s="9"/>
    </row>
    <row r="3170" spans="1:8" x14ac:dyDescent="0.3">
      <c r="A3170" s="1" t="s">
        <v>6515</v>
      </c>
      <c r="B3170" s="13" t="s">
        <v>6668</v>
      </c>
      <c r="C3170" s="12" t="s">
        <v>6804</v>
      </c>
      <c r="D3170" s="11">
        <v>852.84</v>
      </c>
      <c r="E3170" s="11">
        <v>2.17</v>
      </c>
      <c r="F3170" s="11">
        <v>855.01</v>
      </c>
      <c r="G3170" s="9">
        <v>9</v>
      </c>
      <c r="H3170" s="9"/>
    </row>
    <row r="3171" spans="1:8" x14ac:dyDescent="0.3">
      <c r="A3171" s="1" t="s">
        <v>6516</v>
      </c>
      <c r="B3171" s="13" t="s">
        <v>6669</v>
      </c>
      <c r="C3171" s="12" t="s">
        <v>6804</v>
      </c>
      <c r="D3171" s="11">
        <v>1176.93</v>
      </c>
      <c r="E3171" s="11">
        <v>2.17</v>
      </c>
      <c r="F3171" s="11">
        <v>1179.0999999999999</v>
      </c>
      <c r="G3171" s="9">
        <v>9</v>
      </c>
      <c r="H3171" s="9"/>
    </row>
    <row r="3172" spans="1:8" x14ac:dyDescent="0.3">
      <c r="A3172" s="1" t="s">
        <v>5448</v>
      </c>
      <c r="B3172" s="13" t="s">
        <v>7019</v>
      </c>
      <c r="C3172" s="12"/>
      <c r="D3172" s="11"/>
      <c r="E3172" s="11"/>
      <c r="F3172" s="11"/>
      <c r="G3172" s="9">
        <v>5</v>
      </c>
      <c r="H3172" s="9"/>
    </row>
    <row r="3173" spans="1:8" ht="28.8" x14ac:dyDescent="0.3">
      <c r="A3173" s="1" t="s">
        <v>4140</v>
      </c>
      <c r="B3173" s="13" t="s">
        <v>399</v>
      </c>
      <c r="C3173" s="12" t="s">
        <v>6804</v>
      </c>
      <c r="D3173" s="11">
        <v>531.54999999999995</v>
      </c>
      <c r="E3173" s="11">
        <v>30.51</v>
      </c>
      <c r="F3173" s="11">
        <v>562.05999999999995</v>
      </c>
      <c r="G3173" s="9">
        <v>9</v>
      </c>
      <c r="H3173" s="9"/>
    </row>
    <row r="3174" spans="1:8" ht="28.8" x14ac:dyDescent="0.3">
      <c r="A3174" s="1" t="s">
        <v>4141</v>
      </c>
      <c r="B3174" s="13" t="s">
        <v>398</v>
      </c>
      <c r="C3174" s="12" t="s">
        <v>6804</v>
      </c>
      <c r="D3174" s="11">
        <v>600</v>
      </c>
      <c r="E3174" s="11">
        <v>30.51</v>
      </c>
      <c r="F3174" s="11">
        <v>630.51</v>
      </c>
      <c r="G3174" s="9">
        <v>9</v>
      </c>
      <c r="H3174" s="9"/>
    </row>
    <row r="3175" spans="1:8" ht="28.8" x14ac:dyDescent="0.3">
      <c r="A3175" s="1" t="s">
        <v>4142</v>
      </c>
      <c r="B3175" s="13" t="s">
        <v>397</v>
      </c>
      <c r="C3175" s="12" t="s">
        <v>6804</v>
      </c>
      <c r="D3175" s="11">
        <v>763.1</v>
      </c>
      <c r="E3175" s="11">
        <v>30.51</v>
      </c>
      <c r="F3175" s="11">
        <v>793.61</v>
      </c>
      <c r="G3175" s="9">
        <v>9</v>
      </c>
      <c r="H3175" s="9"/>
    </row>
    <row r="3176" spans="1:8" ht="28.8" x14ac:dyDescent="0.3">
      <c r="A3176" s="1" t="s">
        <v>4143</v>
      </c>
      <c r="B3176" s="13" t="s">
        <v>396</v>
      </c>
      <c r="C3176" s="12" t="s">
        <v>6804</v>
      </c>
      <c r="D3176" s="11">
        <v>1110.6199999999999</v>
      </c>
      <c r="E3176" s="11">
        <v>30.51</v>
      </c>
      <c r="F3176" s="11">
        <v>1141.1300000000001</v>
      </c>
      <c r="G3176" s="9">
        <v>9</v>
      </c>
      <c r="H3176" s="9"/>
    </row>
    <row r="3177" spans="1:8" ht="28.8" x14ac:dyDescent="0.3">
      <c r="A3177" s="1" t="s">
        <v>4144</v>
      </c>
      <c r="B3177" s="13" t="s">
        <v>395</v>
      </c>
      <c r="C3177" s="12" t="s">
        <v>6804</v>
      </c>
      <c r="D3177" s="11">
        <v>938.88</v>
      </c>
      <c r="E3177" s="11">
        <v>30.51</v>
      </c>
      <c r="F3177" s="11">
        <v>969.39</v>
      </c>
      <c r="G3177" s="9">
        <v>9</v>
      </c>
      <c r="H3177" s="9"/>
    </row>
    <row r="3178" spans="1:8" ht="28.8" x14ac:dyDescent="0.3">
      <c r="A3178" s="1" t="s">
        <v>4145</v>
      </c>
      <c r="B3178" s="13" t="s">
        <v>394</v>
      </c>
      <c r="C3178" s="12" t="s">
        <v>6804</v>
      </c>
      <c r="D3178" s="11">
        <v>527.20000000000005</v>
      </c>
      <c r="E3178" s="11">
        <v>30.51</v>
      </c>
      <c r="F3178" s="11">
        <v>557.71</v>
      </c>
      <c r="G3178" s="9">
        <v>9</v>
      </c>
      <c r="H3178" s="9"/>
    </row>
    <row r="3179" spans="1:8" ht="28.8" x14ac:dyDescent="0.3">
      <c r="A3179" s="1" t="s">
        <v>4146</v>
      </c>
      <c r="B3179" s="13" t="s">
        <v>393</v>
      </c>
      <c r="C3179" s="12" t="s">
        <v>6804</v>
      </c>
      <c r="D3179" s="11">
        <v>532.20000000000005</v>
      </c>
      <c r="E3179" s="11">
        <v>30.51</v>
      </c>
      <c r="F3179" s="11">
        <v>562.71</v>
      </c>
      <c r="G3179" s="9">
        <v>9</v>
      </c>
      <c r="H3179" s="9"/>
    </row>
    <row r="3180" spans="1:8" ht="28.8" x14ac:dyDescent="0.3">
      <c r="A3180" s="1" t="s">
        <v>4147</v>
      </c>
      <c r="B3180" s="13" t="s">
        <v>4789</v>
      </c>
      <c r="C3180" s="12" t="s">
        <v>6804</v>
      </c>
      <c r="D3180" s="11">
        <v>582.25</v>
      </c>
      <c r="E3180" s="11">
        <v>30.51</v>
      </c>
      <c r="F3180" s="11">
        <v>612.76</v>
      </c>
      <c r="G3180" s="9">
        <v>9</v>
      </c>
      <c r="H3180" s="9"/>
    </row>
    <row r="3181" spans="1:8" ht="28.8" x14ac:dyDescent="0.3">
      <c r="A3181" s="1" t="s">
        <v>4148</v>
      </c>
      <c r="B3181" s="13" t="s">
        <v>392</v>
      </c>
      <c r="C3181" s="12" t="s">
        <v>6804</v>
      </c>
      <c r="D3181" s="11">
        <v>748.86</v>
      </c>
      <c r="E3181" s="11">
        <v>30.51</v>
      </c>
      <c r="F3181" s="11">
        <v>779.37</v>
      </c>
      <c r="G3181" s="9">
        <v>9</v>
      </c>
      <c r="H3181" s="9"/>
    </row>
    <row r="3182" spans="1:8" ht="28.8" x14ac:dyDescent="0.3">
      <c r="A3182" s="1" t="s">
        <v>4149</v>
      </c>
      <c r="B3182" s="13" t="s">
        <v>391</v>
      </c>
      <c r="C3182" s="12" t="s">
        <v>6804</v>
      </c>
      <c r="D3182" s="11">
        <v>917.84</v>
      </c>
      <c r="E3182" s="11">
        <v>30.51</v>
      </c>
      <c r="F3182" s="11">
        <v>948.35</v>
      </c>
      <c r="G3182" s="9">
        <v>9</v>
      </c>
      <c r="H3182" s="9"/>
    </row>
    <row r="3183" spans="1:8" ht="28.8" x14ac:dyDescent="0.3">
      <c r="A3183" s="1" t="s">
        <v>4150</v>
      </c>
      <c r="B3183" s="13" t="s">
        <v>390</v>
      </c>
      <c r="C3183" s="12" t="s">
        <v>6804</v>
      </c>
      <c r="D3183" s="11">
        <v>1048.69</v>
      </c>
      <c r="E3183" s="11">
        <v>30.51</v>
      </c>
      <c r="F3183" s="11">
        <v>1079.2</v>
      </c>
      <c r="G3183" s="9">
        <v>9</v>
      </c>
      <c r="H3183" s="9"/>
    </row>
    <row r="3184" spans="1:8" ht="28.8" x14ac:dyDescent="0.3">
      <c r="A3184" s="1" t="s">
        <v>4151</v>
      </c>
      <c r="B3184" s="13" t="s">
        <v>389</v>
      </c>
      <c r="C3184" s="12" t="s">
        <v>6804</v>
      </c>
      <c r="D3184" s="11">
        <v>1385.16</v>
      </c>
      <c r="E3184" s="11">
        <v>30.51</v>
      </c>
      <c r="F3184" s="11">
        <v>1415.67</v>
      </c>
      <c r="G3184" s="9">
        <v>9</v>
      </c>
      <c r="H3184" s="9"/>
    </row>
    <row r="3185" spans="1:8" x14ac:dyDescent="0.3">
      <c r="A3185" s="1" t="s">
        <v>5449</v>
      </c>
      <c r="B3185" s="13" t="s">
        <v>7020</v>
      </c>
      <c r="C3185" s="12"/>
      <c r="D3185" s="11"/>
      <c r="E3185" s="11"/>
      <c r="F3185" s="11"/>
      <c r="G3185" s="9">
        <v>5</v>
      </c>
      <c r="H3185" s="9"/>
    </row>
    <row r="3186" spans="1:8" ht="28.8" x14ac:dyDescent="0.3">
      <c r="A3186" s="1" t="s">
        <v>4790</v>
      </c>
      <c r="B3186" s="13" t="s">
        <v>4791</v>
      </c>
      <c r="C3186" s="12" t="s">
        <v>6804</v>
      </c>
      <c r="D3186" s="11">
        <v>130.43</v>
      </c>
      <c r="E3186" s="11">
        <v>18.3</v>
      </c>
      <c r="F3186" s="11">
        <v>148.72999999999999</v>
      </c>
      <c r="G3186" s="9">
        <v>9</v>
      </c>
      <c r="H3186" s="9"/>
    </row>
    <row r="3187" spans="1:8" ht="28.8" x14ac:dyDescent="0.3">
      <c r="A3187" s="1" t="s">
        <v>4792</v>
      </c>
      <c r="B3187" s="13" t="s">
        <v>4793</v>
      </c>
      <c r="C3187" s="12" t="s">
        <v>6804</v>
      </c>
      <c r="D3187" s="11">
        <v>201.13</v>
      </c>
      <c r="E3187" s="11">
        <v>24.4</v>
      </c>
      <c r="F3187" s="11">
        <v>225.53</v>
      </c>
      <c r="G3187" s="9">
        <v>9</v>
      </c>
      <c r="H3187" s="9"/>
    </row>
    <row r="3188" spans="1:8" ht="28.8" x14ac:dyDescent="0.3">
      <c r="A3188" s="1" t="s">
        <v>4794</v>
      </c>
      <c r="B3188" s="13" t="s">
        <v>4795</v>
      </c>
      <c r="C3188" s="12" t="s">
        <v>6804</v>
      </c>
      <c r="D3188" s="11">
        <v>236.05</v>
      </c>
      <c r="E3188" s="11">
        <v>24.4</v>
      </c>
      <c r="F3188" s="11">
        <v>260.45</v>
      </c>
      <c r="G3188" s="9">
        <v>9</v>
      </c>
      <c r="H3188" s="9"/>
    </row>
    <row r="3189" spans="1:8" x14ac:dyDescent="0.3">
      <c r="A3189" s="1" t="s">
        <v>5450</v>
      </c>
      <c r="B3189" s="13" t="s">
        <v>7021</v>
      </c>
      <c r="C3189" s="12"/>
      <c r="D3189" s="11"/>
      <c r="E3189" s="11"/>
      <c r="F3189" s="11"/>
      <c r="G3189" s="9">
        <v>5</v>
      </c>
      <c r="H3189" s="9"/>
    </row>
    <row r="3190" spans="1:8" ht="28.8" x14ac:dyDescent="0.3">
      <c r="A3190" s="1" t="s">
        <v>4152</v>
      </c>
      <c r="B3190" s="13" t="s">
        <v>388</v>
      </c>
      <c r="C3190" s="12" t="s">
        <v>6804</v>
      </c>
      <c r="D3190" s="11">
        <v>592.12</v>
      </c>
      <c r="E3190" s="11">
        <v>34.840000000000003</v>
      </c>
      <c r="F3190" s="11">
        <v>626.96</v>
      </c>
      <c r="G3190" s="9">
        <v>9</v>
      </c>
      <c r="H3190" s="9"/>
    </row>
    <row r="3191" spans="1:8" ht="28.8" x14ac:dyDescent="0.3">
      <c r="A3191" s="1" t="s">
        <v>4153</v>
      </c>
      <c r="B3191" s="13" t="s">
        <v>387</v>
      </c>
      <c r="C3191" s="12" t="s">
        <v>6804</v>
      </c>
      <c r="D3191" s="11">
        <v>575.74</v>
      </c>
      <c r="E3191" s="11">
        <v>34.840000000000003</v>
      </c>
      <c r="F3191" s="11">
        <v>610.58000000000004</v>
      </c>
      <c r="G3191" s="9">
        <v>9</v>
      </c>
      <c r="H3191" s="9"/>
    </row>
    <row r="3192" spans="1:8" ht="28.8" x14ac:dyDescent="0.3">
      <c r="A3192" s="1" t="s">
        <v>4154</v>
      </c>
      <c r="B3192" s="13" t="s">
        <v>386</v>
      </c>
      <c r="C3192" s="12" t="s">
        <v>6804</v>
      </c>
      <c r="D3192" s="11">
        <v>655.07000000000005</v>
      </c>
      <c r="E3192" s="11">
        <v>34.840000000000003</v>
      </c>
      <c r="F3192" s="11">
        <v>689.91</v>
      </c>
      <c r="G3192" s="9">
        <v>9</v>
      </c>
      <c r="H3192" s="9"/>
    </row>
    <row r="3193" spans="1:8" ht="28.8" x14ac:dyDescent="0.3">
      <c r="A3193" s="1" t="s">
        <v>4155</v>
      </c>
      <c r="B3193" s="13" t="s">
        <v>385</v>
      </c>
      <c r="C3193" s="12" t="s">
        <v>6804</v>
      </c>
      <c r="D3193" s="11">
        <v>780.5</v>
      </c>
      <c r="E3193" s="11">
        <v>34.840000000000003</v>
      </c>
      <c r="F3193" s="11">
        <v>815.34</v>
      </c>
      <c r="G3193" s="9">
        <v>9</v>
      </c>
      <c r="H3193" s="9"/>
    </row>
    <row r="3194" spans="1:8" ht="28.8" x14ac:dyDescent="0.3">
      <c r="A3194" s="1" t="s">
        <v>4156</v>
      </c>
      <c r="B3194" s="13" t="s">
        <v>384</v>
      </c>
      <c r="C3194" s="12" t="s">
        <v>6804</v>
      </c>
      <c r="D3194" s="11">
        <v>936.41</v>
      </c>
      <c r="E3194" s="11">
        <v>37.44</v>
      </c>
      <c r="F3194" s="11">
        <v>973.85</v>
      </c>
      <c r="G3194" s="9">
        <v>9</v>
      </c>
      <c r="H3194" s="9"/>
    </row>
    <row r="3195" spans="1:8" ht="28.8" x14ac:dyDescent="0.3">
      <c r="A3195" s="1" t="s">
        <v>4157</v>
      </c>
      <c r="B3195" s="13" t="s">
        <v>383</v>
      </c>
      <c r="C3195" s="12" t="s">
        <v>6804</v>
      </c>
      <c r="D3195" s="11">
        <v>1182.1400000000001</v>
      </c>
      <c r="E3195" s="11">
        <v>37.44</v>
      </c>
      <c r="F3195" s="11">
        <v>1219.58</v>
      </c>
      <c r="G3195" s="9">
        <v>9</v>
      </c>
      <c r="H3195" s="9"/>
    </row>
    <row r="3196" spans="1:8" x14ac:dyDescent="0.3">
      <c r="A3196" s="1" t="s">
        <v>4796</v>
      </c>
      <c r="B3196" s="13" t="s">
        <v>359</v>
      </c>
      <c r="C3196" s="12" t="s">
        <v>6799</v>
      </c>
      <c r="D3196" s="11">
        <v>122.5</v>
      </c>
      <c r="E3196" s="11">
        <v>19.079999999999998</v>
      </c>
      <c r="F3196" s="11">
        <v>141.58000000000001</v>
      </c>
      <c r="G3196" s="9">
        <v>9</v>
      </c>
      <c r="H3196" s="9"/>
    </row>
    <row r="3197" spans="1:8" x14ac:dyDescent="0.3">
      <c r="A3197" s="1" t="s">
        <v>4158</v>
      </c>
      <c r="B3197" s="13" t="s">
        <v>382</v>
      </c>
      <c r="C3197" s="12" t="s">
        <v>6799</v>
      </c>
      <c r="D3197" s="11">
        <v>160.52000000000001</v>
      </c>
      <c r="E3197" s="11">
        <v>19.079999999999998</v>
      </c>
      <c r="F3197" s="11">
        <v>179.6</v>
      </c>
      <c r="G3197" s="9">
        <v>9</v>
      </c>
      <c r="H3197" s="9"/>
    </row>
    <row r="3198" spans="1:8" x14ac:dyDescent="0.3">
      <c r="A3198" s="1" t="s">
        <v>4159</v>
      </c>
      <c r="B3198" s="13" t="s">
        <v>381</v>
      </c>
      <c r="C3198" s="12" t="s">
        <v>6799</v>
      </c>
      <c r="D3198" s="11">
        <v>193.91</v>
      </c>
      <c r="E3198" s="11">
        <v>20.82</v>
      </c>
      <c r="F3198" s="11">
        <v>214.73</v>
      </c>
      <c r="G3198" s="9">
        <v>9</v>
      </c>
      <c r="H3198" s="9"/>
    </row>
    <row r="3199" spans="1:8" x14ac:dyDescent="0.3">
      <c r="A3199" s="1" t="s">
        <v>4160</v>
      </c>
      <c r="B3199" s="13" t="s">
        <v>380</v>
      </c>
      <c r="C3199" s="12" t="s">
        <v>6799</v>
      </c>
      <c r="D3199" s="11">
        <v>284.83999999999997</v>
      </c>
      <c r="E3199" s="11">
        <v>22.55</v>
      </c>
      <c r="F3199" s="11">
        <v>307.39</v>
      </c>
      <c r="G3199" s="9">
        <v>9</v>
      </c>
      <c r="H3199" s="9"/>
    </row>
    <row r="3200" spans="1:8" x14ac:dyDescent="0.3">
      <c r="A3200" s="1" t="s">
        <v>4161</v>
      </c>
      <c r="B3200" s="13" t="s">
        <v>379</v>
      </c>
      <c r="C3200" s="12" t="s">
        <v>6799</v>
      </c>
      <c r="D3200" s="11">
        <v>357.32</v>
      </c>
      <c r="E3200" s="11">
        <v>24.29</v>
      </c>
      <c r="F3200" s="11">
        <v>381.61</v>
      </c>
      <c r="G3200" s="9">
        <v>9</v>
      </c>
      <c r="H3200" s="9"/>
    </row>
    <row r="3201" spans="1:8" x14ac:dyDescent="0.3">
      <c r="A3201" s="1" t="s">
        <v>4162</v>
      </c>
      <c r="B3201" s="13" t="s">
        <v>378</v>
      </c>
      <c r="C3201" s="12" t="s">
        <v>6799</v>
      </c>
      <c r="D3201" s="11">
        <v>522.1</v>
      </c>
      <c r="E3201" s="11">
        <v>26.02</v>
      </c>
      <c r="F3201" s="11">
        <v>548.12</v>
      </c>
      <c r="G3201" s="9">
        <v>9</v>
      </c>
      <c r="H3201" s="9"/>
    </row>
    <row r="3202" spans="1:8" x14ac:dyDescent="0.3">
      <c r="A3202" s="1" t="s">
        <v>4163</v>
      </c>
      <c r="B3202" s="13" t="s">
        <v>377</v>
      </c>
      <c r="C3202" s="12" t="s">
        <v>6799</v>
      </c>
      <c r="D3202" s="11">
        <v>669.65</v>
      </c>
      <c r="E3202" s="11">
        <v>27.76</v>
      </c>
      <c r="F3202" s="11">
        <v>697.41</v>
      </c>
      <c r="G3202" s="9">
        <v>9</v>
      </c>
      <c r="H3202" s="9"/>
    </row>
    <row r="3203" spans="1:8" ht="28.8" x14ac:dyDescent="0.3">
      <c r="A3203" s="1" t="s">
        <v>4797</v>
      </c>
      <c r="B3203" s="13" t="s">
        <v>4172</v>
      </c>
      <c r="C3203" s="12" t="s">
        <v>6799</v>
      </c>
      <c r="D3203" s="11">
        <v>287.92</v>
      </c>
      <c r="E3203" s="11">
        <v>24.29</v>
      </c>
      <c r="F3203" s="11">
        <v>312.20999999999998</v>
      </c>
      <c r="G3203" s="9">
        <v>9</v>
      </c>
      <c r="H3203" s="9"/>
    </row>
    <row r="3204" spans="1:8" ht="28.8" x14ac:dyDescent="0.3">
      <c r="A3204" s="1" t="s">
        <v>4164</v>
      </c>
      <c r="B3204" s="13" t="s">
        <v>376</v>
      </c>
      <c r="C3204" s="12" t="s">
        <v>6799</v>
      </c>
      <c r="D3204" s="11">
        <v>316.51</v>
      </c>
      <c r="E3204" s="11">
        <v>19.079999999999998</v>
      </c>
      <c r="F3204" s="11">
        <v>335.59</v>
      </c>
      <c r="G3204" s="9">
        <v>9</v>
      </c>
      <c r="H3204" s="9"/>
    </row>
    <row r="3205" spans="1:8" ht="28.8" x14ac:dyDescent="0.3">
      <c r="A3205" s="1" t="s">
        <v>4165</v>
      </c>
      <c r="B3205" s="13" t="s">
        <v>375</v>
      </c>
      <c r="C3205" s="12" t="s">
        <v>6799</v>
      </c>
      <c r="D3205" s="11">
        <v>363.23</v>
      </c>
      <c r="E3205" s="11">
        <v>24.29</v>
      </c>
      <c r="F3205" s="11">
        <v>387.52</v>
      </c>
      <c r="G3205" s="9">
        <v>9</v>
      </c>
      <c r="H3205" s="9"/>
    </row>
    <row r="3206" spans="1:8" ht="28.8" x14ac:dyDescent="0.3">
      <c r="A3206" s="1" t="s">
        <v>4166</v>
      </c>
      <c r="B3206" s="13" t="s">
        <v>374</v>
      </c>
      <c r="C3206" s="12" t="s">
        <v>6799</v>
      </c>
      <c r="D3206" s="11">
        <v>688.94</v>
      </c>
      <c r="E3206" s="11">
        <v>27.76</v>
      </c>
      <c r="F3206" s="11">
        <v>716.7</v>
      </c>
      <c r="G3206" s="9">
        <v>9</v>
      </c>
      <c r="H3206" s="9"/>
    </row>
    <row r="3207" spans="1:8" ht="28.8" x14ac:dyDescent="0.3">
      <c r="A3207" s="1" t="s">
        <v>4167</v>
      </c>
      <c r="B3207" s="13" t="s">
        <v>373</v>
      </c>
      <c r="C3207" s="12" t="s">
        <v>6799</v>
      </c>
      <c r="D3207" s="11">
        <v>538.55999999999995</v>
      </c>
      <c r="E3207" s="11">
        <v>20.82</v>
      </c>
      <c r="F3207" s="11">
        <v>559.38</v>
      </c>
      <c r="G3207" s="9">
        <v>9</v>
      </c>
      <c r="H3207" s="9"/>
    </row>
    <row r="3208" spans="1:8" ht="28.8" x14ac:dyDescent="0.3">
      <c r="A3208" s="1" t="s">
        <v>4168</v>
      </c>
      <c r="B3208" s="13" t="s">
        <v>372</v>
      </c>
      <c r="C3208" s="12" t="s">
        <v>6799</v>
      </c>
      <c r="D3208" s="11">
        <v>584.86</v>
      </c>
      <c r="E3208" s="11">
        <v>24.29</v>
      </c>
      <c r="F3208" s="11">
        <v>609.15</v>
      </c>
      <c r="G3208" s="9">
        <v>9</v>
      </c>
      <c r="H3208" s="9"/>
    </row>
    <row r="3209" spans="1:8" ht="28.8" x14ac:dyDescent="0.3">
      <c r="A3209" s="1" t="s">
        <v>4169</v>
      </c>
      <c r="B3209" s="13" t="s">
        <v>371</v>
      </c>
      <c r="C3209" s="12" t="s">
        <v>6799</v>
      </c>
      <c r="D3209" s="11">
        <v>984.34</v>
      </c>
      <c r="E3209" s="11">
        <v>27.76</v>
      </c>
      <c r="F3209" s="11">
        <v>1012.1</v>
      </c>
      <c r="G3209" s="9">
        <v>9</v>
      </c>
      <c r="H3209" s="9"/>
    </row>
    <row r="3210" spans="1:8" x14ac:dyDescent="0.3">
      <c r="A3210" s="1" t="s">
        <v>4170</v>
      </c>
      <c r="B3210" s="13" t="s">
        <v>370</v>
      </c>
      <c r="C3210" s="12" t="s">
        <v>6799</v>
      </c>
      <c r="D3210" s="11">
        <v>331.32</v>
      </c>
      <c r="E3210" s="11">
        <v>19.079999999999998</v>
      </c>
      <c r="F3210" s="11">
        <v>350.4</v>
      </c>
      <c r="G3210" s="9">
        <v>9</v>
      </c>
      <c r="H3210" s="9"/>
    </row>
    <row r="3211" spans="1:8" x14ac:dyDescent="0.3">
      <c r="A3211" s="1" t="s">
        <v>4171</v>
      </c>
      <c r="B3211" s="13" t="s">
        <v>369</v>
      </c>
      <c r="C3211" s="12" t="s">
        <v>6799</v>
      </c>
      <c r="D3211" s="11">
        <v>405.35</v>
      </c>
      <c r="E3211" s="11">
        <v>20.82</v>
      </c>
      <c r="F3211" s="11">
        <v>426.17</v>
      </c>
      <c r="G3211" s="9">
        <v>9</v>
      </c>
      <c r="H3211" s="9"/>
    </row>
    <row r="3212" spans="1:8" x14ac:dyDescent="0.3">
      <c r="A3212" s="1" t="s">
        <v>5451</v>
      </c>
      <c r="B3212" s="13" t="s">
        <v>7022</v>
      </c>
      <c r="C3212" s="12"/>
      <c r="D3212" s="11"/>
      <c r="E3212" s="11"/>
      <c r="F3212" s="11"/>
      <c r="G3212" s="9">
        <v>5</v>
      </c>
      <c r="H3212" s="9"/>
    </row>
    <row r="3213" spans="1:8" ht="28.8" x14ac:dyDescent="0.3">
      <c r="A3213" s="1" t="s">
        <v>4173</v>
      </c>
      <c r="B3213" s="13" t="s">
        <v>367</v>
      </c>
      <c r="C3213" s="12" t="s">
        <v>6799</v>
      </c>
      <c r="D3213" s="11">
        <v>430.49</v>
      </c>
      <c r="E3213" s="11">
        <v>24.29</v>
      </c>
      <c r="F3213" s="11">
        <v>454.78</v>
      </c>
      <c r="G3213" s="9">
        <v>9</v>
      </c>
      <c r="H3213" s="9"/>
    </row>
    <row r="3214" spans="1:8" ht="28.8" x14ac:dyDescent="0.3">
      <c r="A3214" s="1" t="s">
        <v>4174</v>
      </c>
      <c r="B3214" s="13" t="s">
        <v>366</v>
      </c>
      <c r="C3214" s="12" t="s">
        <v>6799</v>
      </c>
      <c r="D3214" s="11">
        <v>553.9</v>
      </c>
      <c r="E3214" s="11">
        <v>27.76</v>
      </c>
      <c r="F3214" s="11">
        <v>581.66</v>
      </c>
      <c r="G3214" s="9">
        <v>9</v>
      </c>
      <c r="H3214" s="9"/>
    </row>
    <row r="3215" spans="1:8" ht="28.8" x14ac:dyDescent="0.3">
      <c r="A3215" s="1" t="s">
        <v>4175</v>
      </c>
      <c r="B3215" s="13" t="s">
        <v>365</v>
      </c>
      <c r="C3215" s="12" t="s">
        <v>6799</v>
      </c>
      <c r="D3215" s="11">
        <v>888.62</v>
      </c>
      <c r="E3215" s="11">
        <v>31.23</v>
      </c>
      <c r="F3215" s="11">
        <v>919.85</v>
      </c>
      <c r="G3215" s="9">
        <v>9</v>
      </c>
      <c r="H3215" s="9"/>
    </row>
    <row r="3216" spans="1:8" ht="28.8" x14ac:dyDescent="0.3">
      <c r="A3216" s="1" t="s">
        <v>4176</v>
      </c>
      <c r="B3216" s="13" t="s">
        <v>364</v>
      </c>
      <c r="C3216" s="12" t="s">
        <v>6799</v>
      </c>
      <c r="D3216" s="11">
        <v>1395.73</v>
      </c>
      <c r="E3216" s="11">
        <v>34.69</v>
      </c>
      <c r="F3216" s="11">
        <v>1430.42</v>
      </c>
      <c r="G3216" s="9">
        <v>9</v>
      </c>
      <c r="H3216" s="9"/>
    </row>
    <row r="3217" spans="1:8" ht="28.8" x14ac:dyDescent="0.3">
      <c r="A3217" s="1" t="s">
        <v>5452</v>
      </c>
      <c r="B3217" s="13" t="s">
        <v>368</v>
      </c>
      <c r="C3217" s="12" t="s">
        <v>6799</v>
      </c>
      <c r="D3217" s="11">
        <v>327.58</v>
      </c>
      <c r="E3217" s="11">
        <v>24.29</v>
      </c>
      <c r="F3217" s="11">
        <v>351.87</v>
      </c>
      <c r="G3217" s="9">
        <v>9</v>
      </c>
      <c r="H3217" s="9"/>
    </row>
    <row r="3218" spans="1:8" ht="28.8" x14ac:dyDescent="0.3">
      <c r="A3218" s="1" t="s">
        <v>4177</v>
      </c>
      <c r="B3218" s="13" t="s">
        <v>363</v>
      </c>
      <c r="C3218" s="12" t="s">
        <v>6799</v>
      </c>
      <c r="D3218" s="11">
        <v>383.55</v>
      </c>
      <c r="E3218" s="11">
        <v>24.29</v>
      </c>
      <c r="F3218" s="11">
        <v>407.84</v>
      </c>
      <c r="G3218" s="9">
        <v>9</v>
      </c>
      <c r="H3218" s="9"/>
    </row>
    <row r="3219" spans="1:8" ht="28.8" x14ac:dyDescent="0.3">
      <c r="A3219" s="1" t="s">
        <v>4178</v>
      </c>
      <c r="B3219" s="13" t="s">
        <v>362</v>
      </c>
      <c r="C3219" s="12" t="s">
        <v>6799</v>
      </c>
      <c r="D3219" s="11">
        <v>697.2</v>
      </c>
      <c r="E3219" s="11">
        <v>27.76</v>
      </c>
      <c r="F3219" s="11">
        <v>724.96</v>
      </c>
      <c r="G3219" s="9">
        <v>9</v>
      </c>
      <c r="H3219" s="9"/>
    </row>
    <row r="3220" spans="1:8" ht="28.8" x14ac:dyDescent="0.3">
      <c r="A3220" s="1" t="s">
        <v>4179</v>
      </c>
      <c r="B3220" s="13" t="s">
        <v>361</v>
      </c>
      <c r="C3220" s="12" t="s">
        <v>6799</v>
      </c>
      <c r="D3220" s="11">
        <v>834.99</v>
      </c>
      <c r="E3220" s="11">
        <v>31.23</v>
      </c>
      <c r="F3220" s="11">
        <v>866.22</v>
      </c>
      <c r="G3220" s="9">
        <v>9</v>
      </c>
      <c r="H3220" s="9"/>
    </row>
    <row r="3221" spans="1:8" ht="28.8" x14ac:dyDescent="0.3">
      <c r="A3221" s="1" t="s">
        <v>4180</v>
      </c>
      <c r="B3221" s="13" t="s">
        <v>360</v>
      </c>
      <c r="C3221" s="12" t="s">
        <v>6799</v>
      </c>
      <c r="D3221" s="11">
        <v>1289.73</v>
      </c>
      <c r="E3221" s="11">
        <v>34.69</v>
      </c>
      <c r="F3221" s="11">
        <v>1324.42</v>
      </c>
      <c r="G3221" s="9">
        <v>9</v>
      </c>
      <c r="H3221" s="9"/>
    </row>
    <row r="3222" spans="1:8" x14ac:dyDescent="0.3">
      <c r="A3222" s="1" t="s">
        <v>5453</v>
      </c>
      <c r="B3222" s="13" t="s">
        <v>7023</v>
      </c>
      <c r="C3222" s="12"/>
      <c r="D3222" s="11"/>
      <c r="E3222" s="11"/>
      <c r="F3222" s="11"/>
      <c r="G3222" s="9">
        <v>5</v>
      </c>
      <c r="H3222" s="9"/>
    </row>
    <row r="3223" spans="1:8" x14ac:dyDescent="0.3">
      <c r="A3223" s="1" t="s">
        <v>4181</v>
      </c>
      <c r="B3223" s="13" t="s">
        <v>358</v>
      </c>
      <c r="C3223" s="12" t="s">
        <v>6804</v>
      </c>
      <c r="D3223" s="11">
        <v>1.75</v>
      </c>
      <c r="E3223" s="11">
        <v>59.85</v>
      </c>
      <c r="F3223" s="11">
        <v>61.6</v>
      </c>
      <c r="G3223" s="9">
        <v>9</v>
      </c>
      <c r="H3223" s="9"/>
    </row>
    <row r="3224" spans="1:8" ht="28.8" x14ac:dyDescent="0.3">
      <c r="A3224" s="1" t="s">
        <v>4182</v>
      </c>
      <c r="B3224" s="13" t="s">
        <v>357</v>
      </c>
      <c r="C3224" s="12" t="s">
        <v>6804</v>
      </c>
      <c r="D3224" s="11">
        <v>67.150000000000006</v>
      </c>
      <c r="E3224" s="11">
        <v>34.82</v>
      </c>
      <c r="F3224" s="11">
        <v>101.97</v>
      </c>
      <c r="G3224" s="9">
        <v>9</v>
      </c>
      <c r="H3224" s="9"/>
    </row>
    <row r="3225" spans="1:8" x14ac:dyDescent="0.3">
      <c r="A3225" s="1" t="s">
        <v>5454</v>
      </c>
      <c r="B3225" s="13" t="s">
        <v>7024</v>
      </c>
      <c r="C3225" s="12"/>
      <c r="D3225" s="11"/>
      <c r="E3225" s="11"/>
      <c r="F3225" s="11"/>
      <c r="G3225" s="9">
        <v>5</v>
      </c>
      <c r="H3225" s="9"/>
    </row>
    <row r="3226" spans="1:8" ht="28.8" x14ac:dyDescent="0.3">
      <c r="A3226" s="1" t="s">
        <v>5455</v>
      </c>
      <c r="B3226" s="13" t="s">
        <v>354</v>
      </c>
      <c r="C3226" s="12" t="s">
        <v>6804</v>
      </c>
      <c r="D3226" s="11">
        <v>76.400000000000006</v>
      </c>
      <c r="E3226" s="11">
        <v>60.72</v>
      </c>
      <c r="F3226" s="11">
        <v>137.12</v>
      </c>
      <c r="G3226" s="9">
        <v>9</v>
      </c>
      <c r="H3226" s="9"/>
    </row>
    <row r="3227" spans="1:8" ht="28.8" x14ac:dyDescent="0.3">
      <c r="A3227" s="1" t="s">
        <v>5456</v>
      </c>
      <c r="B3227" s="13" t="s">
        <v>347</v>
      </c>
      <c r="C3227" s="12" t="s">
        <v>6804</v>
      </c>
      <c r="D3227" s="11">
        <v>84.26</v>
      </c>
      <c r="E3227" s="11">
        <v>69.39</v>
      </c>
      <c r="F3227" s="11">
        <v>153.65</v>
      </c>
      <c r="G3227" s="9">
        <v>9</v>
      </c>
      <c r="H3227" s="9"/>
    </row>
    <row r="3228" spans="1:8" ht="28.8" x14ac:dyDescent="0.3">
      <c r="A3228" s="1" t="s">
        <v>4183</v>
      </c>
      <c r="B3228" s="13" t="s">
        <v>355</v>
      </c>
      <c r="C3228" s="12" t="s">
        <v>6804</v>
      </c>
      <c r="D3228" s="11">
        <v>107.36</v>
      </c>
      <c r="E3228" s="11">
        <v>69.39</v>
      </c>
      <c r="F3228" s="11">
        <v>176.75</v>
      </c>
      <c r="G3228" s="9">
        <v>9</v>
      </c>
      <c r="H3228" s="9"/>
    </row>
    <row r="3229" spans="1:8" ht="28.8" x14ac:dyDescent="0.3">
      <c r="A3229" s="1" t="s">
        <v>5457</v>
      </c>
      <c r="B3229" s="13" t="s">
        <v>356</v>
      </c>
      <c r="C3229" s="12" t="s">
        <v>6804</v>
      </c>
      <c r="D3229" s="11">
        <v>137</v>
      </c>
      <c r="E3229" s="11">
        <v>78.06</v>
      </c>
      <c r="F3229" s="11">
        <v>215.06</v>
      </c>
      <c r="G3229" s="9">
        <v>9</v>
      </c>
      <c r="H3229" s="9"/>
    </row>
    <row r="3230" spans="1:8" ht="28.8" x14ac:dyDescent="0.3">
      <c r="A3230" s="1" t="s">
        <v>5458</v>
      </c>
      <c r="B3230" s="13" t="s">
        <v>352</v>
      </c>
      <c r="C3230" s="12" t="s">
        <v>6804</v>
      </c>
      <c r="D3230" s="11">
        <v>206.5</v>
      </c>
      <c r="E3230" s="11">
        <v>86.74</v>
      </c>
      <c r="F3230" s="11">
        <v>293.24</v>
      </c>
      <c r="G3230" s="9">
        <v>9</v>
      </c>
      <c r="H3230" s="9"/>
    </row>
    <row r="3231" spans="1:8" ht="28.8" x14ac:dyDescent="0.3">
      <c r="A3231" s="1" t="s">
        <v>4184</v>
      </c>
      <c r="B3231" s="13" t="s">
        <v>353</v>
      </c>
      <c r="C3231" s="12" t="s">
        <v>6804</v>
      </c>
      <c r="D3231" s="11">
        <v>234.74</v>
      </c>
      <c r="E3231" s="11">
        <v>97.58</v>
      </c>
      <c r="F3231" s="11">
        <v>332.32</v>
      </c>
      <c r="G3231" s="9">
        <v>9</v>
      </c>
      <c r="H3231" s="9"/>
    </row>
    <row r="3232" spans="1:8" ht="28.8" x14ac:dyDescent="0.3">
      <c r="A3232" s="1" t="s">
        <v>5459</v>
      </c>
      <c r="B3232" s="13" t="s">
        <v>346</v>
      </c>
      <c r="C3232" s="12" t="s">
        <v>6804</v>
      </c>
      <c r="D3232" s="11">
        <v>261.61</v>
      </c>
      <c r="E3232" s="11">
        <v>104.09</v>
      </c>
      <c r="F3232" s="11">
        <v>365.7</v>
      </c>
      <c r="G3232" s="9">
        <v>9</v>
      </c>
      <c r="H3232" s="9"/>
    </row>
    <row r="3233" spans="1:8" ht="28.8" x14ac:dyDescent="0.3">
      <c r="A3233" s="1" t="s">
        <v>4185</v>
      </c>
      <c r="B3233" s="13" t="s">
        <v>351</v>
      </c>
      <c r="C3233" s="12" t="s">
        <v>6804</v>
      </c>
      <c r="D3233" s="11">
        <v>333.14</v>
      </c>
      <c r="E3233" s="11">
        <v>108.43</v>
      </c>
      <c r="F3233" s="11">
        <v>441.57</v>
      </c>
      <c r="G3233" s="9">
        <v>9</v>
      </c>
      <c r="H3233" s="9"/>
    </row>
    <row r="3234" spans="1:8" ht="28.8" x14ac:dyDescent="0.3">
      <c r="A3234" s="1" t="s">
        <v>4186</v>
      </c>
      <c r="B3234" s="13" t="s">
        <v>350</v>
      </c>
      <c r="C3234" s="12" t="s">
        <v>6804</v>
      </c>
      <c r="D3234" s="11">
        <v>461.34</v>
      </c>
      <c r="E3234" s="11">
        <v>114.93</v>
      </c>
      <c r="F3234" s="11">
        <v>576.27</v>
      </c>
      <c r="G3234" s="9">
        <v>9</v>
      </c>
      <c r="H3234" s="9"/>
    </row>
    <row r="3235" spans="1:8" ht="28.8" x14ac:dyDescent="0.3">
      <c r="A3235" s="1" t="s">
        <v>4187</v>
      </c>
      <c r="B3235" s="13" t="s">
        <v>349</v>
      </c>
      <c r="C3235" s="12" t="s">
        <v>6804</v>
      </c>
      <c r="D3235" s="11">
        <v>613.95000000000005</v>
      </c>
      <c r="E3235" s="11">
        <v>119.27</v>
      </c>
      <c r="F3235" s="11">
        <v>733.22</v>
      </c>
      <c r="G3235" s="9">
        <v>9</v>
      </c>
      <c r="H3235" s="9"/>
    </row>
    <row r="3236" spans="1:8" ht="28.8" x14ac:dyDescent="0.3">
      <c r="A3236" s="1" t="s">
        <v>4188</v>
      </c>
      <c r="B3236" s="13" t="s">
        <v>348</v>
      </c>
      <c r="C3236" s="12" t="s">
        <v>6804</v>
      </c>
      <c r="D3236" s="11">
        <v>846.2</v>
      </c>
      <c r="E3236" s="11">
        <v>130.11000000000001</v>
      </c>
      <c r="F3236" s="11">
        <v>976.31</v>
      </c>
      <c r="G3236" s="9">
        <v>9</v>
      </c>
      <c r="H3236" s="9"/>
    </row>
    <row r="3237" spans="1:8" ht="28.8" x14ac:dyDescent="0.3">
      <c r="A3237" s="1" t="s">
        <v>5460</v>
      </c>
      <c r="B3237" s="13" t="s">
        <v>345</v>
      </c>
      <c r="C3237" s="12" t="s">
        <v>6804</v>
      </c>
      <c r="D3237" s="11">
        <v>901.96</v>
      </c>
      <c r="E3237" s="11">
        <v>143.12</v>
      </c>
      <c r="F3237" s="11">
        <v>1045.08</v>
      </c>
      <c r="G3237" s="9">
        <v>9</v>
      </c>
      <c r="H3237" s="9"/>
    </row>
    <row r="3238" spans="1:8" ht="28.8" x14ac:dyDescent="0.3">
      <c r="A3238" s="1" t="s">
        <v>5461</v>
      </c>
      <c r="B3238" s="13" t="s">
        <v>344</v>
      </c>
      <c r="C3238" s="12" t="s">
        <v>6804</v>
      </c>
      <c r="D3238" s="11">
        <v>1308.1600000000001</v>
      </c>
      <c r="E3238" s="11">
        <v>151.80000000000001</v>
      </c>
      <c r="F3238" s="11">
        <v>1459.96</v>
      </c>
      <c r="G3238" s="9">
        <v>9</v>
      </c>
      <c r="H3238" s="9"/>
    </row>
    <row r="3239" spans="1:8" x14ac:dyDescent="0.3">
      <c r="A3239" s="1" t="s">
        <v>5462</v>
      </c>
      <c r="B3239" s="13" t="s">
        <v>7025</v>
      </c>
      <c r="C3239" s="12"/>
      <c r="D3239" s="11"/>
      <c r="E3239" s="11"/>
      <c r="F3239" s="11"/>
      <c r="G3239" s="9">
        <v>5</v>
      </c>
      <c r="H3239" s="9"/>
    </row>
    <row r="3240" spans="1:8" x14ac:dyDescent="0.3">
      <c r="A3240" s="1" t="s">
        <v>4189</v>
      </c>
      <c r="B3240" s="13" t="s">
        <v>343</v>
      </c>
      <c r="C3240" s="12" t="s">
        <v>6804</v>
      </c>
      <c r="D3240" s="11">
        <v>168.01</v>
      </c>
      <c r="E3240" s="11">
        <v>14.11</v>
      </c>
      <c r="F3240" s="11">
        <v>182.12</v>
      </c>
      <c r="G3240" s="9">
        <v>9</v>
      </c>
      <c r="H3240" s="9"/>
    </row>
    <row r="3241" spans="1:8" x14ac:dyDescent="0.3">
      <c r="A3241" s="1" t="s">
        <v>4190</v>
      </c>
      <c r="B3241" s="13" t="s">
        <v>342</v>
      </c>
      <c r="C3241" s="12" t="s">
        <v>6804</v>
      </c>
      <c r="D3241" s="11">
        <v>238.82</v>
      </c>
      <c r="E3241" s="11">
        <v>21.17</v>
      </c>
      <c r="F3241" s="11">
        <v>259.99</v>
      </c>
      <c r="G3241" s="9">
        <v>9</v>
      </c>
      <c r="H3241" s="9"/>
    </row>
    <row r="3242" spans="1:8" x14ac:dyDescent="0.3">
      <c r="A3242" s="1" t="s">
        <v>4191</v>
      </c>
      <c r="B3242" s="13" t="s">
        <v>341</v>
      </c>
      <c r="C3242" s="12" t="s">
        <v>6804</v>
      </c>
      <c r="D3242" s="11">
        <v>302.63</v>
      </c>
      <c r="E3242" s="11">
        <v>24.7</v>
      </c>
      <c r="F3242" s="11">
        <v>327.33</v>
      </c>
      <c r="G3242" s="9">
        <v>9</v>
      </c>
      <c r="H3242" s="9"/>
    </row>
    <row r="3243" spans="1:8" x14ac:dyDescent="0.3">
      <c r="A3243" s="1" t="s">
        <v>4192</v>
      </c>
      <c r="B3243" s="13" t="s">
        <v>340</v>
      </c>
      <c r="C3243" s="12" t="s">
        <v>6804</v>
      </c>
      <c r="D3243" s="11">
        <v>412.53</v>
      </c>
      <c r="E3243" s="11">
        <v>28.22</v>
      </c>
      <c r="F3243" s="11">
        <v>440.75</v>
      </c>
      <c r="G3243" s="9">
        <v>9</v>
      </c>
      <c r="H3243" s="9"/>
    </row>
    <row r="3244" spans="1:8" x14ac:dyDescent="0.3">
      <c r="A3244" s="1" t="s">
        <v>4193</v>
      </c>
      <c r="B3244" s="13" t="s">
        <v>339</v>
      </c>
      <c r="C3244" s="12" t="s">
        <v>6804</v>
      </c>
      <c r="D3244" s="11">
        <v>489.79</v>
      </c>
      <c r="E3244" s="11">
        <v>35.28</v>
      </c>
      <c r="F3244" s="11">
        <v>525.07000000000005</v>
      </c>
      <c r="G3244" s="9">
        <v>9</v>
      </c>
      <c r="H3244" s="9"/>
    </row>
    <row r="3245" spans="1:8" x14ac:dyDescent="0.3">
      <c r="A3245" s="1" t="s">
        <v>4194</v>
      </c>
      <c r="B3245" s="13" t="s">
        <v>338</v>
      </c>
      <c r="C3245" s="12" t="s">
        <v>6804</v>
      </c>
      <c r="D3245" s="11">
        <v>788.37</v>
      </c>
      <c r="E3245" s="11">
        <v>42.34</v>
      </c>
      <c r="F3245" s="11">
        <v>830.71</v>
      </c>
      <c r="G3245" s="9">
        <v>9</v>
      </c>
      <c r="H3245" s="9"/>
    </row>
    <row r="3246" spans="1:8" x14ac:dyDescent="0.3">
      <c r="A3246" s="1" t="s">
        <v>4195</v>
      </c>
      <c r="B3246" s="13" t="s">
        <v>337</v>
      </c>
      <c r="C3246" s="12" t="s">
        <v>6804</v>
      </c>
      <c r="D3246" s="11">
        <v>788.3</v>
      </c>
      <c r="E3246" s="11">
        <v>52.92</v>
      </c>
      <c r="F3246" s="11">
        <v>841.22</v>
      </c>
      <c r="G3246" s="9">
        <v>9</v>
      </c>
      <c r="H3246" s="9"/>
    </row>
    <row r="3247" spans="1:8" x14ac:dyDescent="0.3">
      <c r="A3247" s="1" t="s">
        <v>4196</v>
      </c>
      <c r="B3247" s="13" t="s">
        <v>336</v>
      </c>
      <c r="C3247" s="12" t="s">
        <v>6804</v>
      </c>
      <c r="D3247" s="11">
        <v>1068.43</v>
      </c>
      <c r="E3247" s="11">
        <v>105.84</v>
      </c>
      <c r="F3247" s="11">
        <v>1174.27</v>
      </c>
      <c r="G3247" s="9">
        <v>9</v>
      </c>
      <c r="H3247" s="9"/>
    </row>
    <row r="3248" spans="1:8" x14ac:dyDescent="0.3">
      <c r="A3248" s="1" t="s">
        <v>7992</v>
      </c>
      <c r="B3248" s="13" t="s">
        <v>7993</v>
      </c>
      <c r="C3248" s="12"/>
      <c r="D3248" s="11"/>
      <c r="E3248" s="11"/>
      <c r="F3248" s="11"/>
      <c r="G3248" s="9">
        <v>5</v>
      </c>
      <c r="H3248" s="9"/>
    </row>
    <row r="3249" spans="1:8" x14ac:dyDescent="0.3">
      <c r="A3249" s="1" t="s">
        <v>7994</v>
      </c>
      <c r="B3249" s="13" t="s">
        <v>7995</v>
      </c>
      <c r="C3249" s="12" t="s">
        <v>6804</v>
      </c>
      <c r="D3249" s="11">
        <v>74.540000000000006</v>
      </c>
      <c r="E3249" s="11">
        <v>36</v>
      </c>
      <c r="F3249" s="11">
        <v>110.54</v>
      </c>
      <c r="G3249" s="9">
        <v>9</v>
      </c>
      <c r="H3249" s="9"/>
    </row>
    <row r="3250" spans="1:8" x14ac:dyDescent="0.3">
      <c r="A3250" s="1" t="s">
        <v>5463</v>
      </c>
      <c r="B3250" s="13" t="s">
        <v>7026</v>
      </c>
      <c r="C3250" s="12"/>
      <c r="D3250" s="11"/>
      <c r="E3250" s="11"/>
      <c r="F3250" s="11"/>
      <c r="G3250" s="9">
        <v>5</v>
      </c>
      <c r="H3250" s="9"/>
    </row>
    <row r="3251" spans="1:8" ht="28.8" x14ac:dyDescent="0.3">
      <c r="A3251" s="1" t="s">
        <v>4197</v>
      </c>
      <c r="B3251" s="13" t="s">
        <v>335</v>
      </c>
      <c r="C3251" s="12" t="s">
        <v>6804</v>
      </c>
      <c r="D3251" s="11">
        <v>148.72</v>
      </c>
      <c r="E3251" s="11">
        <v>21.69</v>
      </c>
      <c r="F3251" s="11">
        <v>170.41</v>
      </c>
      <c r="G3251" s="9">
        <v>9</v>
      </c>
      <c r="H3251" s="9"/>
    </row>
    <row r="3252" spans="1:8" ht="28.8" x14ac:dyDescent="0.3">
      <c r="A3252" s="1" t="s">
        <v>4198</v>
      </c>
      <c r="B3252" s="13" t="s">
        <v>334</v>
      </c>
      <c r="C3252" s="12" t="s">
        <v>6804</v>
      </c>
      <c r="D3252" s="11">
        <v>203.77</v>
      </c>
      <c r="E3252" s="11">
        <v>21.69</v>
      </c>
      <c r="F3252" s="11">
        <v>225.46</v>
      </c>
      <c r="G3252" s="9">
        <v>9</v>
      </c>
      <c r="H3252" s="9"/>
    </row>
    <row r="3253" spans="1:8" ht="28.8" x14ac:dyDescent="0.3">
      <c r="A3253" s="1" t="s">
        <v>4199</v>
      </c>
      <c r="B3253" s="13" t="s">
        <v>333</v>
      </c>
      <c r="C3253" s="12" t="s">
        <v>6804</v>
      </c>
      <c r="D3253" s="11">
        <v>253.5</v>
      </c>
      <c r="E3253" s="11">
        <v>30.51</v>
      </c>
      <c r="F3253" s="11">
        <v>284.01</v>
      </c>
      <c r="G3253" s="9">
        <v>9</v>
      </c>
      <c r="H3253" s="9"/>
    </row>
    <row r="3254" spans="1:8" ht="28.8" x14ac:dyDescent="0.3">
      <c r="A3254" s="1" t="s">
        <v>4200</v>
      </c>
      <c r="B3254" s="13" t="s">
        <v>332</v>
      </c>
      <c r="C3254" s="12" t="s">
        <v>6804</v>
      </c>
      <c r="D3254" s="11">
        <v>315.02</v>
      </c>
      <c r="E3254" s="11">
        <v>30.51</v>
      </c>
      <c r="F3254" s="11">
        <v>345.53</v>
      </c>
      <c r="G3254" s="9">
        <v>9</v>
      </c>
      <c r="H3254" s="9"/>
    </row>
    <row r="3255" spans="1:8" ht="28.8" x14ac:dyDescent="0.3">
      <c r="A3255" s="1" t="s">
        <v>4201</v>
      </c>
      <c r="B3255" s="13" t="s">
        <v>331</v>
      </c>
      <c r="C3255" s="12" t="s">
        <v>6804</v>
      </c>
      <c r="D3255" s="11">
        <v>602.49</v>
      </c>
      <c r="E3255" s="11">
        <v>30.51</v>
      </c>
      <c r="F3255" s="11">
        <v>633</v>
      </c>
      <c r="G3255" s="9">
        <v>9</v>
      </c>
      <c r="H3255" s="9"/>
    </row>
    <row r="3256" spans="1:8" ht="28.8" x14ac:dyDescent="0.3">
      <c r="A3256" s="1" t="s">
        <v>4202</v>
      </c>
      <c r="B3256" s="13" t="s">
        <v>6599</v>
      </c>
      <c r="C3256" s="12" t="s">
        <v>6799</v>
      </c>
      <c r="D3256" s="11">
        <v>71.58</v>
      </c>
      <c r="E3256" s="11">
        <v>17.350000000000001</v>
      </c>
      <c r="F3256" s="11">
        <v>88.93</v>
      </c>
      <c r="G3256" s="9">
        <v>9</v>
      </c>
      <c r="H3256" s="9"/>
    </row>
    <row r="3257" spans="1:8" ht="28.8" x14ac:dyDescent="0.3">
      <c r="A3257" s="1" t="s">
        <v>4203</v>
      </c>
      <c r="B3257" s="13" t="s">
        <v>6600</v>
      </c>
      <c r="C3257" s="12" t="s">
        <v>6799</v>
      </c>
      <c r="D3257" s="11">
        <v>83.48</v>
      </c>
      <c r="E3257" s="11">
        <v>17.350000000000001</v>
      </c>
      <c r="F3257" s="11">
        <v>100.83</v>
      </c>
      <c r="G3257" s="9">
        <v>9</v>
      </c>
      <c r="H3257" s="9"/>
    </row>
    <row r="3258" spans="1:8" ht="28.8" x14ac:dyDescent="0.3">
      <c r="A3258" s="1" t="s">
        <v>4204</v>
      </c>
      <c r="B3258" s="13" t="s">
        <v>6601</v>
      </c>
      <c r="C3258" s="12" t="s">
        <v>6799</v>
      </c>
      <c r="D3258" s="11">
        <v>99.8</v>
      </c>
      <c r="E3258" s="11">
        <v>21.69</v>
      </c>
      <c r="F3258" s="11">
        <v>121.49</v>
      </c>
      <c r="G3258" s="9">
        <v>9</v>
      </c>
      <c r="H3258" s="9"/>
    </row>
    <row r="3259" spans="1:8" ht="28.8" x14ac:dyDescent="0.3">
      <c r="A3259" s="1" t="s">
        <v>4205</v>
      </c>
      <c r="B3259" s="13" t="s">
        <v>6602</v>
      </c>
      <c r="C3259" s="12" t="s">
        <v>6799</v>
      </c>
      <c r="D3259" s="11">
        <v>169.08</v>
      </c>
      <c r="E3259" s="11">
        <v>21.69</v>
      </c>
      <c r="F3259" s="11">
        <v>190.77</v>
      </c>
      <c r="G3259" s="9">
        <v>9</v>
      </c>
      <c r="H3259" s="9"/>
    </row>
    <row r="3260" spans="1:8" ht="28.8" x14ac:dyDescent="0.3">
      <c r="A3260" s="1" t="s">
        <v>4206</v>
      </c>
      <c r="B3260" s="13" t="s">
        <v>6603</v>
      </c>
      <c r="C3260" s="12" t="s">
        <v>6799</v>
      </c>
      <c r="D3260" s="11">
        <v>239.49</v>
      </c>
      <c r="E3260" s="11">
        <v>21.69</v>
      </c>
      <c r="F3260" s="11">
        <v>261.18</v>
      </c>
      <c r="G3260" s="9">
        <v>9</v>
      </c>
      <c r="H3260" s="9"/>
    </row>
    <row r="3261" spans="1:8" ht="28.8" x14ac:dyDescent="0.3">
      <c r="A3261" s="1" t="s">
        <v>4207</v>
      </c>
      <c r="B3261" s="13" t="s">
        <v>330</v>
      </c>
      <c r="C3261" s="12" t="s">
        <v>6807</v>
      </c>
      <c r="D3261" s="11">
        <v>945.04</v>
      </c>
      <c r="E3261" s="11">
        <v>17.350000000000001</v>
      </c>
      <c r="F3261" s="11">
        <v>962.39</v>
      </c>
      <c r="G3261" s="9">
        <v>9</v>
      </c>
      <c r="H3261" s="9"/>
    </row>
    <row r="3262" spans="1:8" ht="28.8" x14ac:dyDescent="0.3">
      <c r="A3262" s="1" t="s">
        <v>4208</v>
      </c>
      <c r="B3262" s="13" t="s">
        <v>329</v>
      </c>
      <c r="C3262" s="12" t="s">
        <v>6807</v>
      </c>
      <c r="D3262" s="11">
        <v>998.06</v>
      </c>
      <c r="E3262" s="11">
        <v>17.350000000000001</v>
      </c>
      <c r="F3262" s="11">
        <v>1015.41</v>
      </c>
      <c r="G3262" s="9">
        <v>9</v>
      </c>
      <c r="H3262" s="9"/>
    </row>
    <row r="3263" spans="1:8" ht="28.8" x14ac:dyDescent="0.3">
      <c r="A3263" s="1" t="s">
        <v>4209</v>
      </c>
      <c r="B3263" s="13" t="s">
        <v>328</v>
      </c>
      <c r="C3263" s="12" t="s">
        <v>6807</v>
      </c>
      <c r="D3263" s="11">
        <v>1100.6600000000001</v>
      </c>
      <c r="E3263" s="11">
        <v>21.69</v>
      </c>
      <c r="F3263" s="11">
        <v>1122.3499999999999</v>
      </c>
      <c r="G3263" s="9">
        <v>9</v>
      </c>
      <c r="H3263" s="9"/>
    </row>
    <row r="3264" spans="1:8" ht="28.8" x14ac:dyDescent="0.3">
      <c r="A3264" s="1" t="s">
        <v>5464</v>
      </c>
      <c r="B3264" s="13" t="s">
        <v>4798</v>
      </c>
      <c r="C3264" s="12" t="s">
        <v>6807</v>
      </c>
      <c r="D3264" s="11">
        <v>1145.43</v>
      </c>
      <c r="E3264" s="11">
        <v>21.69</v>
      </c>
      <c r="F3264" s="11">
        <v>1167.1199999999999</v>
      </c>
      <c r="G3264" s="9">
        <v>9</v>
      </c>
      <c r="H3264" s="9"/>
    </row>
    <row r="3265" spans="1:8" ht="28.8" x14ac:dyDescent="0.3">
      <c r="A3265" s="1" t="s">
        <v>4210</v>
      </c>
      <c r="B3265" s="13" t="s">
        <v>327</v>
      </c>
      <c r="C3265" s="12" t="s">
        <v>6807</v>
      </c>
      <c r="D3265" s="11">
        <v>1349.45</v>
      </c>
      <c r="E3265" s="11">
        <v>21.69</v>
      </c>
      <c r="F3265" s="11">
        <v>1371.14</v>
      </c>
      <c r="G3265" s="9">
        <v>9</v>
      </c>
      <c r="H3265" s="9"/>
    </row>
    <row r="3266" spans="1:8" ht="28.8" x14ac:dyDescent="0.3">
      <c r="A3266" s="1" t="s">
        <v>4211</v>
      </c>
      <c r="B3266" s="13" t="s">
        <v>326</v>
      </c>
      <c r="C3266" s="12" t="s">
        <v>6807</v>
      </c>
      <c r="D3266" s="11">
        <v>2035.14</v>
      </c>
      <c r="E3266" s="11">
        <v>21.69</v>
      </c>
      <c r="F3266" s="11">
        <v>2056.83</v>
      </c>
      <c r="G3266" s="9">
        <v>9</v>
      </c>
      <c r="H3266" s="9"/>
    </row>
    <row r="3267" spans="1:8" ht="28.8" x14ac:dyDescent="0.3">
      <c r="A3267" s="1" t="s">
        <v>4212</v>
      </c>
      <c r="B3267" s="13" t="s">
        <v>1811</v>
      </c>
      <c r="C3267" s="12" t="s">
        <v>6804</v>
      </c>
      <c r="D3267" s="11">
        <v>259.13</v>
      </c>
      <c r="E3267" s="11">
        <v>30.51</v>
      </c>
      <c r="F3267" s="11">
        <v>289.64</v>
      </c>
      <c r="G3267" s="9">
        <v>9</v>
      </c>
      <c r="H3267" s="9"/>
    </row>
    <row r="3268" spans="1:8" ht="28.8" x14ac:dyDescent="0.3">
      <c r="A3268" s="1" t="s">
        <v>4213</v>
      </c>
      <c r="B3268" s="13" t="s">
        <v>1812</v>
      </c>
      <c r="C3268" s="12" t="s">
        <v>6804</v>
      </c>
      <c r="D3268" s="11">
        <v>884.98</v>
      </c>
      <c r="E3268" s="11">
        <v>30.51</v>
      </c>
      <c r="F3268" s="11">
        <v>915.49</v>
      </c>
      <c r="G3268" s="9">
        <v>9</v>
      </c>
      <c r="H3268" s="9"/>
    </row>
    <row r="3269" spans="1:8" x14ac:dyDescent="0.3">
      <c r="A3269" s="1" t="s">
        <v>4214</v>
      </c>
      <c r="B3269" s="13" t="s">
        <v>325</v>
      </c>
      <c r="C3269" s="12" t="s">
        <v>6799</v>
      </c>
      <c r="D3269" s="11">
        <v>116.3</v>
      </c>
      <c r="E3269" s="11">
        <v>17.350000000000001</v>
      </c>
      <c r="F3269" s="11">
        <v>133.65</v>
      </c>
      <c r="G3269" s="9">
        <v>9</v>
      </c>
      <c r="H3269" s="9"/>
    </row>
    <row r="3270" spans="1:8" x14ac:dyDescent="0.3">
      <c r="A3270" s="1" t="s">
        <v>4215</v>
      </c>
      <c r="B3270" s="13" t="s">
        <v>324</v>
      </c>
      <c r="C3270" s="12" t="s">
        <v>6799</v>
      </c>
      <c r="D3270" s="11">
        <v>160.6</v>
      </c>
      <c r="E3270" s="11">
        <v>17.350000000000001</v>
      </c>
      <c r="F3270" s="11">
        <v>177.95</v>
      </c>
      <c r="G3270" s="9">
        <v>9</v>
      </c>
      <c r="H3270" s="9"/>
    </row>
    <row r="3271" spans="1:8" x14ac:dyDescent="0.3">
      <c r="A3271" s="1" t="s">
        <v>4216</v>
      </c>
      <c r="B3271" s="13" t="s">
        <v>323</v>
      </c>
      <c r="C3271" s="12" t="s">
        <v>6799</v>
      </c>
      <c r="D3271" s="11">
        <v>162.76</v>
      </c>
      <c r="E3271" s="11">
        <v>21.69</v>
      </c>
      <c r="F3271" s="11">
        <v>184.45</v>
      </c>
      <c r="G3271" s="9">
        <v>9</v>
      </c>
      <c r="H3271" s="9"/>
    </row>
    <row r="3272" spans="1:8" x14ac:dyDescent="0.3">
      <c r="A3272" s="1" t="s">
        <v>5465</v>
      </c>
      <c r="B3272" s="13" t="s">
        <v>1813</v>
      </c>
      <c r="C3272" s="12" t="s">
        <v>6799</v>
      </c>
      <c r="D3272" s="11">
        <v>250.26</v>
      </c>
      <c r="E3272" s="11">
        <v>21.69</v>
      </c>
      <c r="F3272" s="11">
        <v>271.95</v>
      </c>
      <c r="G3272" s="9">
        <v>9</v>
      </c>
      <c r="H3272" s="9"/>
    </row>
    <row r="3273" spans="1:8" x14ac:dyDescent="0.3">
      <c r="A3273" s="1" t="s">
        <v>4217</v>
      </c>
      <c r="B3273" s="13" t="s">
        <v>322</v>
      </c>
      <c r="C3273" s="12" t="s">
        <v>6799</v>
      </c>
      <c r="D3273" s="11">
        <v>276.29000000000002</v>
      </c>
      <c r="E3273" s="11">
        <v>21.69</v>
      </c>
      <c r="F3273" s="11">
        <v>297.98</v>
      </c>
      <c r="G3273" s="9">
        <v>9</v>
      </c>
      <c r="H3273" s="9"/>
    </row>
    <row r="3274" spans="1:8" x14ac:dyDescent="0.3">
      <c r="A3274" s="1" t="s">
        <v>4218</v>
      </c>
      <c r="B3274" s="13" t="s">
        <v>321</v>
      </c>
      <c r="C3274" s="12" t="s">
        <v>6799</v>
      </c>
      <c r="D3274" s="11">
        <v>637.39</v>
      </c>
      <c r="E3274" s="11">
        <v>21.69</v>
      </c>
      <c r="F3274" s="11">
        <v>659.08</v>
      </c>
      <c r="G3274" s="9">
        <v>9</v>
      </c>
      <c r="H3274" s="9"/>
    </row>
    <row r="3275" spans="1:8" x14ac:dyDescent="0.3">
      <c r="A3275" s="1" t="s">
        <v>4219</v>
      </c>
      <c r="B3275" s="13" t="s">
        <v>320</v>
      </c>
      <c r="C3275" s="12" t="s">
        <v>6799</v>
      </c>
      <c r="D3275" s="11">
        <v>166.92</v>
      </c>
      <c r="E3275" s="11">
        <v>17.350000000000001</v>
      </c>
      <c r="F3275" s="11">
        <v>184.27</v>
      </c>
      <c r="G3275" s="9">
        <v>9</v>
      </c>
      <c r="H3275" s="9"/>
    </row>
    <row r="3276" spans="1:8" x14ac:dyDescent="0.3">
      <c r="A3276" s="1" t="s">
        <v>4220</v>
      </c>
      <c r="B3276" s="13" t="s">
        <v>319</v>
      </c>
      <c r="C3276" s="12" t="s">
        <v>6799</v>
      </c>
      <c r="D3276" s="11">
        <v>169.27</v>
      </c>
      <c r="E3276" s="11">
        <v>17.350000000000001</v>
      </c>
      <c r="F3276" s="11">
        <v>186.62</v>
      </c>
      <c r="G3276" s="9">
        <v>9</v>
      </c>
      <c r="H3276" s="9"/>
    </row>
    <row r="3277" spans="1:8" x14ac:dyDescent="0.3">
      <c r="A3277" s="1" t="s">
        <v>4221</v>
      </c>
      <c r="B3277" s="13" t="s">
        <v>318</v>
      </c>
      <c r="C3277" s="12" t="s">
        <v>6799</v>
      </c>
      <c r="D3277" s="11">
        <v>177.28</v>
      </c>
      <c r="E3277" s="11">
        <v>21.69</v>
      </c>
      <c r="F3277" s="11">
        <v>198.97</v>
      </c>
      <c r="G3277" s="9">
        <v>9</v>
      </c>
      <c r="H3277" s="9"/>
    </row>
    <row r="3278" spans="1:8" x14ac:dyDescent="0.3">
      <c r="A3278" s="1" t="s">
        <v>4222</v>
      </c>
      <c r="B3278" s="13" t="s">
        <v>317</v>
      </c>
      <c r="C3278" s="12" t="s">
        <v>6799</v>
      </c>
      <c r="D3278" s="11">
        <v>237.89</v>
      </c>
      <c r="E3278" s="11">
        <v>21.69</v>
      </c>
      <c r="F3278" s="11">
        <v>259.58</v>
      </c>
      <c r="G3278" s="9">
        <v>9</v>
      </c>
      <c r="H3278" s="9"/>
    </row>
    <row r="3279" spans="1:8" x14ac:dyDescent="0.3">
      <c r="A3279" s="1" t="s">
        <v>4223</v>
      </c>
      <c r="B3279" s="13" t="s">
        <v>1814</v>
      </c>
      <c r="C3279" s="12" t="s">
        <v>6799</v>
      </c>
      <c r="D3279" s="11">
        <v>358.24</v>
      </c>
      <c r="E3279" s="11">
        <v>21.69</v>
      </c>
      <c r="F3279" s="11">
        <v>379.93</v>
      </c>
      <c r="G3279" s="9">
        <v>9</v>
      </c>
      <c r="H3279" s="9"/>
    </row>
    <row r="3280" spans="1:8" x14ac:dyDescent="0.3">
      <c r="A3280" s="1" t="s">
        <v>4224</v>
      </c>
      <c r="B3280" s="13" t="s">
        <v>316</v>
      </c>
      <c r="C3280" s="12" t="s">
        <v>6799</v>
      </c>
      <c r="D3280" s="11">
        <v>165.51</v>
      </c>
      <c r="E3280" s="11">
        <v>17.350000000000001</v>
      </c>
      <c r="F3280" s="11">
        <v>182.86</v>
      </c>
      <c r="G3280" s="9">
        <v>9</v>
      </c>
      <c r="H3280" s="9"/>
    </row>
    <row r="3281" spans="1:8" x14ac:dyDescent="0.3">
      <c r="A3281" s="1" t="s">
        <v>5466</v>
      </c>
      <c r="B3281" s="13" t="s">
        <v>314</v>
      </c>
      <c r="C3281" s="12" t="s">
        <v>6799</v>
      </c>
      <c r="D3281" s="11">
        <v>185.91</v>
      </c>
      <c r="E3281" s="11">
        <v>17.350000000000001</v>
      </c>
      <c r="F3281" s="11">
        <v>203.26</v>
      </c>
      <c r="G3281" s="9">
        <v>9</v>
      </c>
      <c r="H3281" s="9"/>
    </row>
    <row r="3282" spans="1:8" x14ac:dyDescent="0.3">
      <c r="A3282" s="1" t="s">
        <v>4225</v>
      </c>
      <c r="B3282" s="13" t="s">
        <v>315</v>
      </c>
      <c r="C3282" s="12" t="s">
        <v>6799</v>
      </c>
      <c r="D3282" s="11">
        <v>232.69</v>
      </c>
      <c r="E3282" s="11">
        <v>17.350000000000001</v>
      </c>
      <c r="F3282" s="11">
        <v>250.04</v>
      </c>
      <c r="G3282" s="9">
        <v>9</v>
      </c>
      <c r="H3282" s="9"/>
    </row>
    <row r="3283" spans="1:8" x14ac:dyDescent="0.3">
      <c r="A3283" s="1" t="s">
        <v>4226</v>
      </c>
      <c r="B3283" s="13" t="s">
        <v>313</v>
      </c>
      <c r="C3283" s="12" t="s">
        <v>6799</v>
      </c>
      <c r="D3283" s="11">
        <v>285.77</v>
      </c>
      <c r="E3283" s="11">
        <v>21.69</v>
      </c>
      <c r="F3283" s="11">
        <v>307.45999999999998</v>
      </c>
      <c r="G3283" s="9">
        <v>9</v>
      </c>
      <c r="H3283" s="9"/>
    </row>
    <row r="3284" spans="1:8" x14ac:dyDescent="0.3">
      <c r="A3284" s="1" t="s">
        <v>4227</v>
      </c>
      <c r="B3284" s="13" t="s">
        <v>312</v>
      </c>
      <c r="C3284" s="12" t="s">
        <v>6799</v>
      </c>
      <c r="D3284" s="11">
        <v>280.86</v>
      </c>
      <c r="E3284" s="11">
        <v>21.69</v>
      </c>
      <c r="F3284" s="11">
        <v>302.55</v>
      </c>
      <c r="G3284" s="9">
        <v>9</v>
      </c>
      <c r="H3284" s="9"/>
    </row>
    <row r="3285" spans="1:8" x14ac:dyDescent="0.3">
      <c r="A3285" s="1" t="s">
        <v>4228</v>
      </c>
      <c r="B3285" s="13" t="s">
        <v>311</v>
      </c>
      <c r="C3285" s="12" t="s">
        <v>6799</v>
      </c>
      <c r="D3285" s="11">
        <v>745.2</v>
      </c>
      <c r="E3285" s="11">
        <v>21.69</v>
      </c>
      <c r="F3285" s="11">
        <v>766.89</v>
      </c>
      <c r="G3285" s="9">
        <v>9</v>
      </c>
      <c r="H3285" s="9"/>
    </row>
    <row r="3286" spans="1:8" ht="28.8" x14ac:dyDescent="0.3">
      <c r="A3286" s="1" t="s">
        <v>4229</v>
      </c>
      <c r="B3286" s="13" t="s">
        <v>6604</v>
      </c>
      <c r="C3286" s="12" t="s">
        <v>6799</v>
      </c>
      <c r="D3286" s="11">
        <v>145.12</v>
      </c>
      <c r="E3286" s="11">
        <v>21.69</v>
      </c>
      <c r="F3286" s="11">
        <v>166.81</v>
      </c>
      <c r="G3286" s="9">
        <v>9</v>
      </c>
      <c r="H3286" s="9"/>
    </row>
    <row r="3287" spans="1:8" ht="28.8" x14ac:dyDescent="0.3">
      <c r="A3287" s="1" t="s">
        <v>4230</v>
      </c>
      <c r="B3287" s="13" t="s">
        <v>6605</v>
      </c>
      <c r="C3287" s="12" t="s">
        <v>6799</v>
      </c>
      <c r="D3287" s="11">
        <v>574.91</v>
      </c>
      <c r="E3287" s="11">
        <v>21.69</v>
      </c>
      <c r="F3287" s="11">
        <v>596.6</v>
      </c>
      <c r="G3287" s="9">
        <v>9</v>
      </c>
      <c r="H3287" s="9"/>
    </row>
    <row r="3288" spans="1:8" ht="28.8" x14ac:dyDescent="0.3">
      <c r="A3288" s="1" t="s">
        <v>4231</v>
      </c>
      <c r="B3288" s="13" t="s">
        <v>310</v>
      </c>
      <c r="C3288" s="12" t="s">
        <v>6799</v>
      </c>
      <c r="D3288" s="11">
        <v>135.69999999999999</v>
      </c>
      <c r="E3288" s="11">
        <v>17.350000000000001</v>
      </c>
      <c r="F3288" s="11">
        <v>153.05000000000001</v>
      </c>
      <c r="G3288" s="9">
        <v>9</v>
      </c>
      <c r="H3288" s="9"/>
    </row>
    <row r="3289" spans="1:8" ht="28.8" x14ac:dyDescent="0.3">
      <c r="A3289" s="1" t="s">
        <v>4232</v>
      </c>
      <c r="B3289" s="13" t="s">
        <v>309</v>
      </c>
      <c r="C3289" s="12" t="s">
        <v>6799</v>
      </c>
      <c r="D3289" s="11">
        <v>153.16999999999999</v>
      </c>
      <c r="E3289" s="11">
        <v>21.69</v>
      </c>
      <c r="F3289" s="11">
        <v>174.86</v>
      </c>
      <c r="G3289" s="9">
        <v>9</v>
      </c>
      <c r="H3289" s="9"/>
    </row>
    <row r="3290" spans="1:8" ht="28.8" x14ac:dyDescent="0.3">
      <c r="A3290" s="1" t="s">
        <v>5467</v>
      </c>
      <c r="B3290" s="13" t="s">
        <v>1815</v>
      </c>
      <c r="C3290" s="12" t="s">
        <v>6799</v>
      </c>
      <c r="D3290" s="11">
        <v>242.36</v>
      </c>
      <c r="E3290" s="11">
        <v>21.69</v>
      </c>
      <c r="F3290" s="11">
        <v>264.05</v>
      </c>
      <c r="G3290" s="9">
        <v>9</v>
      </c>
      <c r="H3290" s="9"/>
    </row>
    <row r="3291" spans="1:8" ht="28.8" x14ac:dyDescent="0.3">
      <c r="A3291" s="1" t="s">
        <v>5468</v>
      </c>
      <c r="B3291" s="13" t="s">
        <v>1816</v>
      </c>
      <c r="C3291" s="12" t="s">
        <v>6799</v>
      </c>
      <c r="D3291" s="11">
        <v>201.58</v>
      </c>
      <c r="E3291" s="11">
        <v>21.69</v>
      </c>
      <c r="F3291" s="11">
        <v>223.27</v>
      </c>
      <c r="G3291" s="9">
        <v>9</v>
      </c>
      <c r="H3291" s="9"/>
    </row>
    <row r="3292" spans="1:8" ht="28.8" x14ac:dyDescent="0.3">
      <c r="A3292" s="1" t="s">
        <v>5469</v>
      </c>
      <c r="B3292" s="13" t="s">
        <v>307</v>
      </c>
      <c r="C3292" s="12" t="s">
        <v>6799</v>
      </c>
      <c r="D3292" s="11">
        <v>460.56</v>
      </c>
      <c r="E3292" s="11">
        <v>21.69</v>
      </c>
      <c r="F3292" s="11">
        <v>482.25</v>
      </c>
      <c r="G3292" s="9">
        <v>9</v>
      </c>
      <c r="H3292" s="9"/>
    </row>
    <row r="3293" spans="1:8" ht="28.8" x14ac:dyDescent="0.3">
      <c r="A3293" s="1" t="s">
        <v>5470</v>
      </c>
      <c r="B3293" s="13" t="s">
        <v>308</v>
      </c>
      <c r="C3293" s="12" t="s">
        <v>6799</v>
      </c>
      <c r="D3293" s="11">
        <v>403.15</v>
      </c>
      <c r="E3293" s="11">
        <v>21.69</v>
      </c>
      <c r="F3293" s="11">
        <v>424.84</v>
      </c>
      <c r="G3293" s="9">
        <v>9</v>
      </c>
      <c r="H3293" s="9"/>
    </row>
    <row r="3294" spans="1:8" ht="28.8" x14ac:dyDescent="0.3">
      <c r="A3294" s="1" t="s">
        <v>7996</v>
      </c>
      <c r="B3294" s="13" t="s">
        <v>7997</v>
      </c>
      <c r="C3294" s="12" t="s">
        <v>6799</v>
      </c>
      <c r="D3294" s="11">
        <v>544.24</v>
      </c>
      <c r="E3294" s="11">
        <v>21.69</v>
      </c>
      <c r="F3294" s="11">
        <v>565.92999999999995</v>
      </c>
      <c r="G3294" s="9">
        <v>9</v>
      </c>
      <c r="H3294" s="9"/>
    </row>
    <row r="3295" spans="1:8" ht="28.8" x14ac:dyDescent="0.3">
      <c r="A3295" s="1" t="s">
        <v>5471</v>
      </c>
      <c r="B3295" s="13" t="s">
        <v>1817</v>
      </c>
      <c r="C3295" s="12" t="s">
        <v>6799</v>
      </c>
      <c r="D3295" s="11">
        <v>429.57</v>
      </c>
      <c r="E3295" s="11">
        <v>21.69</v>
      </c>
      <c r="F3295" s="11">
        <v>451.26</v>
      </c>
      <c r="G3295" s="9">
        <v>9</v>
      </c>
      <c r="H3295" s="9"/>
    </row>
    <row r="3296" spans="1:8" ht="28.8" x14ac:dyDescent="0.3">
      <c r="A3296" s="1" t="s">
        <v>4233</v>
      </c>
      <c r="B3296" s="13" t="s">
        <v>306</v>
      </c>
      <c r="C3296" s="12" t="s">
        <v>6799</v>
      </c>
      <c r="D3296" s="11">
        <v>452.81</v>
      </c>
      <c r="E3296" s="11">
        <v>21.69</v>
      </c>
      <c r="F3296" s="11">
        <v>474.5</v>
      </c>
      <c r="G3296" s="9">
        <v>9</v>
      </c>
      <c r="H3296" s="9"/>
    </row>
    <row r="3297" spans="1:8" ht="28.8" x14ac:dyDescent="0.3">
      <c r="A3297" s="1" t="s">
        <v>4234</v>
      </c>
      <c r="B3297" s="13" t="s">
        <v>1818</v>
      </c>
      <c r="C3297" s="12" t="s">
        <v>6799</v>
      </c>
      <c r="D3297" s="11">
        <v>1222.17</v>
      </c>
      <c r="E3297" s="11">
        <v>21.69</v>
      </c>
      <c r="F3297" s="11">
        <v>1243.8599999999999</v>
      </c>
      <c r="G3297" s="9">
        <v>9</v>
      </c>
      <c r="H3297" s="9"/>
    </row>
    <row r="3298" spans="1:8" x14ac:dyDescent="0.3">
      <c r="A3298" s="1" t="s">
        <v>4235</v>
      </c>
      <c r="B3298" s="13" t="s">
        <v>305</v>
      </c>
      <c r="C3298" s="12" t="s">
        <v>6799</v>
      </c>
      <c r="D3298" s="11">
        <v>431.02</v>
      </c>
      <c r="E3298" s="11">
        <v>17.350000000000001</v>
      </c>
      <c r="F3298" s="11">
        <v>448.37</v>
      </c>
      <c r="G3298" s="9">
        <v>9</v>
      </c>
      <c r="H3298" s="9"/>
    </row>
    <row r="3299" spans="1:8" x14ac:dyDescent="0.3">
      <c r="A3299" s="1" t="s">
        <v>4236</v>
      </c>
      <c r="B3299" s="13" t="s">
        <v>5472</v>
      </c>
      <c r="C3299" s="12" t="s">
        <v>6799</v>
      </c>
      <c r="D3299" s="11">
        <v>749.09</v>
      </c>
      <c r="E3299" s="11">
        <v>21.69</v>
      </c>
      <c r="F3299" s="11">
        <v>770.78</v>
      </c>
      <c r="G3299" s="9">
        <v>9</v>
      </c>
      <c r="H3299" s="9"/>
    </row>
    <row r="3300" spans="1:8" x14ac:dyDescent="0.3">
      <c r="A3300" s="1" t="s">
        <v>4237</v>
      </c>
      <c r="B3300" s="13" t="s">
        <v>1819</v>
      </c>
      <c r="C3300" s="12" t="s">
        <v>6799</v>
      </c>
      <c r="D3300" s="11">
        <v>1000.01</v>
      </c>
      <c r="E3300" s="11">
        <v>21.69</v>
      </c>
      <c r="F3300" s="11">
        <v>1021.7</v>
      </c>
      <c r="G3300" s="9">
        <v>9</v>
      </c>
      <c r="H3300" s="9"/>
    </row>
    <row r="3301" spans="1:8" x14ac:dyDescent="0.3">
      <c r="A3301" s="1" t="s">
        <v>4238</v>
      </c>
      <c r="B3301" s="13" t="s">
        <v>1820</v>
      </c>
      <c r="C3301" s="12" t="s">
        <v>6799</v>
      </c>
      <c r="D3301" s="11">
        <v>1450.7</v>
      </c>
      <c r="E3301" s="11">
        <v>21.69</v>
      </c>
      <c r="F3301" s="11">
        <v>1472.39</v>
      </c>
      <c r="G3301" s="9">
        <v>9</v>
      </c>
      <c r="H3301" s="9"/>
    </row>
    <row r="3302" spans="1:8" x14ac:dyDescent="0.3">
      <c r="A3302" s="1" t="s">
        <v>4239</v>
      </c>
      <c r="B3302" s="13" t="s">
        <v>1821</v>
      </c>
      <c r="C3302" s="12" t="s">
        <v>6799</v>
      </c>
      <c r="D3302" s="11">
        <v>3076.98</v>
      </c>
      <c r="E3302" s="11">
        <v>21.69</v>
      </c>
      <c r="F3302" s="11">
        <v>3098.67</v>
      </c>
      <c r="G3302" s="9">
        <v>9</v>
      </c>
      <c r="H3302" s="9"/>
    </row>
    <row r="3303" spans="1:8" ht="43.2" x14ac:dyDescent="0.3">
      <c r="A3303" s="1" t="s">
        <v>4240</v>
      </c>
      <c r="B3303" s="13" t="s">
        <v>7762</v>
      </c>
      <c r="C3303" s="12" t="s">
        <v>6799</v>
      </c>
      <c r="D3303" s="11">
        <v>212.51</v>
      </c>
      <c r="E3303" s="11">
        <v>17.350000000000001</v>
      </c>
      <c r="F3303" s="11">
        <v>229.86</v>
      </c>
      <c r="G3303" s="9">
        <v>9</v>
      </c>
      <c r="H3303" s="9"/>
    </row>
    <row r="3304" spans="1:8" ht="43.2" x14ac:dyDescent="0.3">
      <c r="A3304" s="1" t="s">
        <v>4241</v>
      </c>
      <c r="B3304" s="13" t="s">
        <v>7763</v>
      </c>
      <c r="C3304" s="12" t="s">
        <v>6799</v>
      </c>
      <c r="D3304" s="11">
        <v>273.91000000000003</v>
      </c>
      <c r="E3304" s="11">
        <v>17.350000000000001</v>
      </c>
      <c r="F3304" s="11">
        <v>291.26</v>
      </c>
      <c r="G3304" s="9">
        <v>9</v>
      </c>
      <c r="H3304" s="9"/>
    </row>
    <row r="3305" spans="1:8" ht="43.2" x14ac:dyDescent="0.3">
      <c r="A3305" s="1" t="s">
        <v>4242</v>
      </c>
      <c r="B3305" s="13" t="s">
        <v>7764</v>
      </c>
      <c r="C3305" s="12" t="s">
        <v>6799</v>
      </c>
      <c r="D3305" s="11">
        <v>615.07000000000005</v>
      </c>
      <c r="E3305" s="11">
        <v>21.69</v>
      </c>
      <c r="F3305" s="11">
        <v>636.76</v>
      </c>
      <c r="G3305" s="9">
        <v>9</v>
      </c>
      <c r="H3305" s="9"/>
    </row>
    <row r="3306" spans="1:8" ht="43.2" x14ac:dyDescent="0.3">
      <c r="A3306" s="1" t="s">
        <v>7998</v>
      </c>
      <c r="B3306" s="13" t="s">
        <v>7999</v>
      </c>
      <c r="C3306" s="12" t="s">
        <v>6799</v>
      </c>
      <c r="D3306" s="11">
        <v>579.49</v>
      </c>
      <c r="E3306" s="11">
        <v>21.69</v>
      </c>
      <c r="F3306" s="11">
        <v>601.17999999999995</v>
      </c>
      <c r="G3306" s="9">
        <v>9</v>
      </c>
      <c r="H3306" s="9"/>
    </row>
    <row r="3307" spans="1:8" ht="43.2" x14ac:dyDescent="0.3">
      <c r="A3307" s="1" t="s">
        <v>4243</v>
      </c>
      <c r="B3307" s="13" t="s">
        <v>7765</v>
      </c>
      <c r="C3307" s="12" t="s">
        <v>6799</v>
      </c>
      <c r="D3307" s="11">
        <v>647.83000000000004</v>
      </c>
      <c r="E3307" s="11">
        <v>21.69</v>
      </c>
      <c r="F3307" s="11">
        <v>669.52</v>
      </c>
      <c r="G3307" s="9">
        <v>9</v>
      </c>
      <c r="H3307" s="9"/>
    </row>
    <row r="3308" spans="1:8" x14ac:dyDescent="0.3">
      <c r="A3308" s="1" t="s">
        <v>4244</v>
      </c>
      <c r="B3308" s="13" t="s">
        <v>304</v>
      </c>
      <c r="C3308" s="12" t="s">
        <v>6799</v>
      </c>
      <c r="D3308" s="11">
        <v>263.94</v>
      </c>
      <c r="E3308" s="11">
        <v>21.69</v>
      </c>
      <c r="F3308" s="11">
        <v>285.63</v>
      </c>
      <c r="G3308" s="9">
        <v>9</v>
      </c>
      <c r="H3308" s="9"/>
    </row>
    <row r="3309" spans="1:8" x14ac:dyDescent="0.3">
      <c r="A3309" s="1" t="s">
        <v>6670</v>
      </c>
      <c r="B3309" s="13" t="s">
        <v>6671</v>
      </c>
      <c r="C3309" s="12" t="s">
        <v>6799</v>
      </c>
      <c r="D3309" s="11">
        <v>546.9</v>
      </c>
      <c r="E3309" s="11">
        <v>21.69</v>
      </c>
      <c r="F3309" s="11">
        <v>568.59</v>
      </c>
      <c r="G3309" s="9">
        <v>9</v>
      </c>
      <c r="H3309" s="9"/>
    </row>
    <row r="3310" spans="1:8" x14ac:dyDescent="0.3">
      <c r="A3310" s="1" t="s">
        <v>4245</v>
      </c>
      <c r="B3310" s="13" t="s">
        <v>1822</v>
      </c>
      <c r="C3310" s="12" t="s">
        <v>6799</v>
      </c>
      <c r="D3310" s="11">
        <v>492.1</v>
      </c>
      <c r="E3310" s="11">
        <v>21.69</v>
      </c>
      <c r="F3310" s="11">
        <v>513.79</v>
      </c>
      <c r="G3310" s="9">
        <v>9</v>
      </c>
      <c r="H3310" s="9"/>
    </row>
    <row r="3311" spans="1:8" x14ac:dyDescent="0.3">
      <c r="A3311" s="1" t="s">
        <v>4246</v>
      </c>
      <c r="B3311" s="13" t="s">
        <v>1823</v>
      </c>
      <c r="C3311" s="12" t="s">
        <v>6799</v>
      </c>
      <c r="D3311" s="11">
        <v>733.94</v>
      </c>
      <c r="E3311" s="11">
        <v>21.69</v>
      </c>
      <c r="F3311" s="11">
        <v>755.63</v>
      </c>
      <c r="G3311" s="9">
        <v>9</v>
      </c>
      <c r="H3311" s="9"/>
    </row>
    <row r="3312" spans="1:8" x14ac:dyDescent="0.3">
      <c r="A3312" s="1" t="s">
        <v>4247</v>
      </c>
      <c r="B3312" s="13" t="s">
        <v>1824</v>
      </c>
      <c r="C3312" s="12" t="s">
        <v>6799</v>
      </c>
      <c r="D3312" s="11">
        <v>1228.18</v>
      </c>
      <c r="E3312" s="11">
        <v>21.69</v>
      </c>
      <c r="F3312" s="11">
        <v>1249.8699999999999</v>
      </c>
      <c r="G3312" s="9">
        <v>9</v>
      </c>
      <c r="H3312" s="9"/>
    </row>
    <row r="3313" spans="1:8" x14ac:dyDescent="0.3">
      <c r="A3313" s="1" t="s">
        <v>4248</v>
      </c>
      <c r="B3313" s="13" t="s">
        <v>1825</v>
      </c>
      <c r="C3313" s="12" t="s">
        <v>6799</v>
      </c>
      <c r="D3313" s="11">
        <v>2832.35</v>
      </c>
      <c r="E3313" s="11">
        <v>21.69</v>
      </c>
      <c r="F3313" s="11">
        <v>2854.04</v>
      </c>
      <c r="G3313" s="9">
        <v>9</v>
      </c>
      <c r="H3313" s="9"/>
    </row>
    <row r="3314" spans="1:8" x14ac:dyDescent="0.3">
      <c r="A3314" s="1" t="s">
        <v>5473</v>
      </c>
      <c r="B3314" s="13" t="s">
        <v>7027</v>
      </c>
      <c r="C3314" s="12"/>
      <c r="D3314" s="11"/>
      <c r="E3314" s="11"/>
      <c r="F3314" s="11"/>
      <c r="G3314" s="9">
        <v>5</v>
      </c>
      <c r="H3314" s="9"/>
    </row>
    <row r="3315" spans="1:8" ht="28.8" x14ac:dyDescent="0.3">
      <c r="A3315" s="1" t="s">
        <v>4249</v>
      </c>
      <c r="B3315" s="13" t="s">
        <v>5474</v>
      </c>
      <c r="C3315" s="12" t="s">
        <v>6804</v>
      </c>
      <c r="D3315" s="11">
        <v>8.91</v>
      </c>
      <c r="E3315" s="11">
        <v>7.16</v>
      </c>
      <c r="F3315" s="11">
        <v>16.07</v>
      </c>
      <c r="G3315" s="9">
        <v>9</v>
      </c>
      <c r="H3315" s="9"/>
    </row>
    <row r="3316" spans="1:8" ht="28.8" x14ac:dyDescent="0.3">
      <c r="A3316" s="1" t="s">
        <v>4250</v>
      </c>
      <c r="B3316" s="13" t="s">
        <v>5475</v>
      </c>
      <c r="C3316" s="12" t="s">
        <v>6804</v>
      </c>
      <c r="D3316" s="11">
        <v>11.48</v>
      </c>
      <c r="E3316" s="11">
        <v>7.16</v>
      </c>
      <c r="F3316" s="11">
        <v>18.64</v>
      </c>
      <c r="G3316" s="9">
        <v>9</v>
      </c>
      <c r="H3316" s="9"/>
    </row>
    <row r="3317" spans="1:8" ht="28.8" x14ac:dyDescent="0.3">
      <c r="A3317" s="1" t="s">
        <v>4251</v>
      </c>
      <c r="B3317" s="13" t="s">
        <v>5476</v>
      </c>
      <c r="C3317" s="12" t="s">
        <v>6804</v>
      </c>
      <c r="D3317" s="11">
        <v>15</v>
      </c>
      <c r="E3317" s="11">
        <v>7.16</v>
      </c>
      <c r="F3317" s="11">
        <v>22.16</v>
      </c>
      <c r="G3317" s="9">
        <v>9</v>
      </c>
      <c r="H3317" s="9"/>
    </row>
    <row r="3318" spans="1:8" ht="28.8" x14ac:dyDescent="0.3">
      <c r="A3318" s="1" t="s">
        <v>4252</v>
      </c>
      <c r="B3318" s="13" t="s">
        <v>5477</v>
      </c>
      <c r="C3318" s="12" t="s">
        <v>6804</v>
      </c>
      <c r="D3318" s="11">
        <v>19.11</v>
      </c>
      <c r="E3318" s="11">
        <v>10.84</v>
      </c>
      <c r="F3318" s="11">
        <v>29.95</v>
      </c>
      <c r="G3318" s="9">
        <v>9</v>
      </c>
      <c r="H3318" s="9"/>
    </row>
    <row r="3319" spans="1:8" ht="28.8" x14ac:dyDescent="0.3">
      <c r="A3319" s="1" t="s">
        <v>4253</v>
      </c>
      <c r="B3319" s="13" t="s">
        <v>5478</v>
      </c>
      <c r="C3319" s="12" t="s">
        <v>6804</v>
      </c>
      <c r="D3319" s="11">
        <v>25.36</v>
      </c>
      <c r="E3319" s="11">
        <v>10.84</v>
      </c>
      <c r="F3319" s="11">
        <v>36.200000000000003</v>
      </c>
      <c r="G3319" s="9">
        <v>9</v>
      </c>
      <c r="H3319" s="9"/>
    </row>
    <row r="3320" spans="1:8" ht="28.8" x14ac:dyDescent="0.3">
      <c r="A3320" s="1" t="s">
        <v>4254</v>
      </c>
      <c r="B3320" s="13" t="s">
        <v>5479</v>
      </c>
      <c r="C3320" s="12" t="s">
        <v>6804</v>
      </c>
      <c r="D3320" s="11">
        <v>30.71</v>
      </c>
      <c r="E3320" s="11">
        <v>10.84</v>
      </c>
      <c r="F3320" s="11">
        <v>41.55</v>
      </c>
      <c r="G3320" s="9">
        <v>9</v>
      </c>
      <c r="H3320" s="9"/>
    </row>
    <row r="3321" spans="1:8" ht="28.8" x14ac:dyDescent="0.3">
      <c r="A3321" s="1" t="s">
        <v>4255</v>
      </c>
      <c r="B3321" s="13" t="s">
        <v>5480</v>
      </c>
      <c r="C3321" s="12" t="s">
        <v>6804</v>
      </c>
      <c r="D3321" s="11">
        <v>37.93</v>
      </c>
      <c r="E3321" s="11">
        <v>10.84</v>
      </c>
      <c r="F3321" s="11">
        <v>48.77</v>
      </c>
      <c r="G3321" s="9">
        <v>9</v>
      </c>
      <c r="H3321" s="9"/>
    </row>
    <row r="3322" spans="1:8" x14ac:dyDescent="0.3">
      <c r="A3322" s="1" t="s">
        <v>5481</v>
      </c>
      <c r="B3322" s="13" t="s">
        <v>7028</v>
      </c>
      <c r="C3322" s="12"/>
      <c r="D3322" s="11"/>
      <c r="E3322" s="11"/>
      <c r="F3322" s="11"/>
      <c r="G3322" s="9">
        <v>5</v>
      </c>
      <c r="H3322" s="9"/>
    </row>
    <row r="3323" spans="1:8" ht="28.8" x14ac:dyDescent="0.3">
      <c r="A3323" s="1" t="s">
        <v>4799</v>
      </c>
      <c r="B3323" s="13" t="s">
        <v>4800</v>
      </c>
      <c r="C3323" s="12" t="s">
        <v>6804</v>
      </c>
      <c r="D3323" s="11">
        <v>42.03</v>
      </c>
      <c r="E3323" s="11">
        <v>15.61</v>
      </c>
      <c r="F3323" s="11">
        <v>57.64</v>
      </c>
      <c r="G3323" s="9">
        <v>9</v>
      </c>
      <c r="H3323" s="9"/>
    </row>
    <row r="3324" spans="1:8" ht="28.8" x14ac:dyDescent="0.3">
      <c r="A3324" s="1" t="s">
        <v>4801</v>
      </c>
      <c r="B3324" s="13" t="s">
        <v>4802</v>
      </c>
      <c r="C3324" s="12" t="s">
        <v>6804</v>
      </c>
      <c r="D3324" s="11">
        <v>64.430000000000007</v>
      </c>
      <c r="E3324" s="11">
        <v>15.61</v>
      </c>
      <c r="F3324" s="11">
        <v>80.040000000000006</v>
      </c>
      <c r="G3324" s="9">
        <v>9</v>
      </c>
      <c r="H3324" s="9"/>
    </row>
    <row r="3325" spans="1:8" ht="28.8" x14ac:dyDescent="0.3">
      <c r="A3325" s="1" t="s">
        <v>4803</v>
      </c>
      <c r="B3325" s="13" t="s">
        <v>4804</v>
      </c>
      <c r="C3325" s="12" t="s">
        <v>6804</v>
      </c>
      <c r="D3325" s="11">
        <v>76.67</v>
      </c>
      <c r="E3325" s="11">
        <v>15.61</v>
      </c>
      <c r="F3325" s="11">
        <v>92.28</v>
      </c>
      <c r="G3325" s="9">
        <v>9</v>
      </c>
      <c r="H3325" s="9"/>
    </row>
    <row r="3326" spans="1:8" ht="28.8" x14ac:dyDescent="0.3">
      <c r="A3326" s="1" t="s">
        <v>4805</v>
      </c>
      <c r="B3326" s="13" t="s">
        <v>4806</v>
      </c>
      <c r="C3326" s="12" t="s">
        <v>6804</v>
      </c>
      <c r="D3326" s="11">
        <v>93.05</v>
      </c>
      <c r="E3326" s="11">
        <v>15.61</v>
      </c>
      <c r="F3326" s="11">
        <v>108.66</v>
      </c>
      <c r="G3326" s="9">
        <v>9</v>
      </c>
      <c r="H3326" s="9"/>
    </row>
    <row r="3327" spans="1:8" ht="28.8" x14ac:dyDescent="0.3">
      <c r="A3327" s="1" t="s">
        <v>4807</v>
      </c>
      <c r="B3327" s="13" t="s">
        <v>4808</v>
      </c>
      <c r="C3327" s="12" t="s">
        <v>6804</v>
      </c>
      <c r="D3327" s="11">
        <v>111.84</v>
      </c>
      <c r="E3327" s="11">
        <v>15.61</v>
      </c>
      <c r="F3327" s="11">
        <v>127.45</v>
      </c>
      <c r="G3327" s="9">
        <v>9</v>
      </c>
      <c r="H3327" s="9"/>
    </row>
    <row r="3328" spans="1:8" ht="28.8" x14ac:dyDescent="0.3">
      <c r="A3328" s="1" t="s">
        <v>4809</v>
      </c>
      <c r="B3328" s="13" t="s">
        <v>4810</v>
      </c>
      <c r="C3328" s="12" t="s">
        <v>6804</v>
      </c>
      <c r="D3328" s="11">
        <v>138.69</v>
      </c>
      <c r="E3328" s="11">
        <v>15.61</v>
      </c>
      <c r="F3328" s="11">
        <v>154.30000000000001</v>
      </c>
      <c r="G3328" s="9">
        <v>9</v>
      </c>
      <c r="H3328" s="9"/>
    </row>
    <row r="3329" spans="1:8" ht="28.8" x14ac:dyDescent="0.3">
      <c r="A3329" s="1" t="s">
        <v>4811</v>
      </c>
      <c r="B3329" s="13" t="s">
        <v>4812</v>
      </c>
      <c r="C3329" s="12" t="s">
        <v>6804</v>
      </c>
      <c r="D3329" s="11">
        <v>147.72999999999999</v>
      </c>
      <c r="E3329" s="11">
        <v>15.61</v>
      </c>
      <c r="F3329" s="11">
        <v>163.34</v>
      </c>
      <c r="G3329" s="9">
        <v>9</v>
      </c>
      <c r="H3329" s="9"/>
    </row>
    <row r="3330" spans="1:8" ht="28.8" x14ac:dyDescent="0.3">
      <c r="A3330" s="1" t="s">
        <v>4813</v>
      </c>
      <c r="B3330" s="13" t="s">
        <v>4814</v>
      </c>
      <c r="C3330" s="12" t="s">
        <v>6804</v>
      </c>
      <c r="D3330" s="11">
        <v>163.51</v>
      </c>
      <c r="E3330" s="11">
        <v>15.61</v>
      </c>
      <c r="F3330" s="11">
        <v>179.12</v>
      </c>
      <c r="G3330" s="9">
        <v>9</v>
      </c>
      <c r="H3330" s="9"/>
    </row>
    <row r="3331" spans="1:8" ht="28.8" x14ac:dyDescent="0.3">
      <c r="A3331" s="1" t="s">
        <v>4815</v>
      </c>
      <c r="B3331" s="13" t="s">
        <v>4816</v>
      </c>
      <c r="C3331" s="12" t="s">
        <v>6804</v>
      </c>
      <c r="D3331" s="11">
        <v>192.06</v>
      </c>
      <c r="E3331" s="11">
        <v>15.61</v>
      </c>
      <c r="F3331" s="11">
        <v>207.67</v>
      </c>
      <c r="G3331" s="9">
        <v>9</v>
      </c>
      <c r="H3331" s="9"/>
    </row>
    <row r="3332" spans="1:8" ht="28.8" x14ac:dyDescent="0.3">
      <c r="A3332" s="1" t="s">
        <v>4817</v>
      </c>
      <c r="B3332" s="13" t="s">
        <v>4818</v>
      </c>
      <c r="C3332" s="12" t="s">
        <v>6804</v>
      </c>
      <c r="D3332" s="11">
        <v>213.08</v>
      </c>
      <c r="E3332" s="11">
        <v>15.61</v>
      </c>
      <c r="F3332" s="11">
        <v>228.69</v>
      </c>
      <c r="G3332" s="9">
        <v>9</v>
      </c>
      <c r="H3332" s="9"/>
    </row>
    <row r="3333" spans="1:8" ht="28.8" x14ac:dyDescent="0.3">
      <c r="A3333" s="1" t="s">
        <v>4819</v>
      </c>
      <c r="B3333" s="13" t="s">
        <v>4820</v>
      </c>
      <c r="C3333" s="12" t="s">
        <v>6804</v>
      </c>
      <c r="D3333" s="11">
        <v>232.29</v>
      </c>
      <c r="E3333" s="11">
        <v>15.61</v>
      </c>
      <c r="F3333" s="11">
        <v>247.9</v>
      </c>
      <c r="G3333" s="9">
        <v>9</v>
      </c>
      <c r="H3333" s="9"/>
    </row>
    <row r="3334" spans="1:8" x14ac:dyDescent="0.3">
      <c r="A3334" s="1" t="s">
        <v>5820</v>
      </c>
      <c r="B3334" s="13" t="s">
        <v>7029</v>
      </c>
      <c r="C3334" s="12"/>
      <c r="D3334" s="11"/>
      <c r="E3334" s="11"/>
      <c r="F3334" s="11"/>
      <c r="G3334" s="9">
        <v>5</v>
      </c>
      <c r="H3334" s="9"/>
    </row>
    <row r="3335" spans="1:8" ht="43.2" x14ac:dyDescent="0.3">
      <c r="A3335" s="1" t="s">
        <v>5821</v>
      </c>
      <c r="B3335" s="13" t="s">
        <v>7766</v>
      </c>
      <c r="C3335" s="12" t="s">
        <v>6804</v>
      </c>
      <c r="D3335" s="11">
        <v>29.61</v>
      </c>
      <c r="E3335" s="11">
        <v>15.25</v>
      </c>
      <c r="F3335" s="11">
        <v>44.86</v>
      </c>
      <c r="G3335" s="9">
        <v>9</v>
      </c>
      <c r="H3335" s="9"/>
    </row>
    <row r="3336" spans="1:8" ht="43.2" x14ac:dyDescent="0.3">
      <c r="A3336" s="1" t="s">
        <v>5822</v>
      </c>
      <c r="B3336" s="13" t="s">
        <v>7767</v>
      </c>
      <c r="C3336" s="12" t="s">
        <v>6804</v>
      </c>
      <c r="D3336" s="11">
        <v>37.14</v>
      </c>
      <c r="E3336" s="11">
        <v>15.25</v>
      </c>
      <c r="F3336" s="11">
        <v>52.39</v>
      </c>
      <c r="G3336" s="9">
        <v>9</v>
      </c>
      <c r="H3336" s="9"/>
    </row>
    <row r="3337" spans="1:8" ht="43.2" x14ac:dyDescent="0.3">
      <c r="A3337" s="1" t="s">
        <v>5823</v>
      </c>
      <c r="B3337" s="13" t="s">
        <v>7768</v>
      </c>
      <c r="C3337" s="12" t="s">
        <v>6804</v>
      </c>
      <c r="D3337" s="11">
        <v>42.33</v>
      </c>
      <c r="E3337" s="11">
        <v>15.25</v>
      </c>
      <c r="F3337" s="11">
        <v>57.58</v>
      </c>
      <c r="G3337" s="9">
        <v>9</v>
      </c>
      <c r="H3337" s="9"/>
    </row>
    <row r="3338" spans="1:8" ht="43.2" x14ac:dyDescent="0.3">
      <c r="A3338" s="1" t="s">
        <v>5824</v>
      </c>
      <c r="B3338" s="13" t="s">
        <v>7769</v>
      </c>
      <c r="C3338" s="12" t="s">
        <v>6804</v>
      </c>
      <c r="D3338" s="11">
        <v>99.84</v>
      </c>
      <c r="E3338" s="11">
        <v>22.88</v>
      </c>
      <c r="F3338" s="11">
        <v>122.72</v>
      </c>
      <c r="G3338" s="9">
        <v>9</v>
      </c>
      <c r="H3338" s="9"/>
    </row>
    <row r="3339" spans="1:8" ht="28.8" x14ac:dyDescent="0.3">
      <c r="A3339" s="1" t="s">
        <v>5825</v>
      </c>
      <c r="B3339" s="13" t="s">
        <v>5826</v>
      </c>
      <c r="C3339" s="12" t="s">
        <v>6799</v>
      </c>
      <c r="D3339" s="11">
        <v>10.31</v>
      </c>
      <c r="E3339" s="11">
        <v>9.98</v>
      </c>
      <c r="F3339" s="11">
        <v>20.29</v>
      </c>
      <c r="G3339" s="9">
        <v>9</v>
      </c>
      <c r="H3339" s="9"/>
    </row>
    <row r="3340" spans="1:8" ht="28.8" x14ac:dyDescent="0.3">
      <c r="A3340" s="1" t="s">
        <v>5827</v>
      </c>
      <c r="B3340" s="13" t="s">
        <v>5828</v>
      </c>
      <c r="C3340" s="12" t="s">
        <v>6799</v>
      </c>
      <c r="D3340" s="11">
        <v>15.74</v>
      </c>
      <c r="E3340" s="11">
        <v>9.98</v>
      </c>
      <c r="F3340" s="11">
        <v>25.72</v>
      </c>
      <c r="G3340" s="9">
        <v>9</v>
      </c>
      <c r="H3340" s="9"/>
    </row>
    <row r="3341" spans="1:8" ht="28.8" x14ac:dyDescent="0.3">
      <c r="A3341" s="1" t="s">
        <v>5829</v>
      </c>
      <c r="B3341" s="13" t="s">
        <v>5830</v>
      </c>
      <c r="C3341" s="12" t="s">
        <v>6799</v>
      </c>
      <c r="D3341" s="11">
        <v>16.399999999999999</v>
      </c>
      <c r="E3341" s="11">
        <v>15.18</v>
      </c>
      <c r="F3341" s="11">
        <v>31.58</v>
      </c>
      <c r="G3341" s="9">
        <v>9</v>
      </c>
      <c r="H3341" s="9"/>
    </row>
    <row r="3342" spans="1:8" ht="28.8" x14ac:dyDescent="0.3">
      <c r="A3342" s="1" t="s">
        <v>5831</v>
      </c>
      <c r="B3342" s="13" t="s">
        <v>5832</v>
      </c>
      <c r="C3342" s="12" t="s">
        <v>6799</v>
      </c>
      <c r="D3342" s="11">
        <v>17.29</v>
      </c>
      <c r="E3342" s="11">
        <v>17.350000000000001</v>
      </c>
      <c r="F3342" s="11">
        <v>34.64</v>
      </c>
      <c r="G3342" s="9">
        <v>9</v>
      </c>
      <c r="H3342" s="9"/>
    </row>
    <row r="3343" spans="1:8" ht="28.8" x14ac:dyDescent="0.3">
      <c r="A3343" s="1" t="s">
        <v>5833</v>
      </c>
      <c r="B3343" s="13" t="s">
        <v>5834</v>
      </c>
      <c r="C3343" s="12" t="s">
        <v>6799</v>
      </c>
      <c r="D3343" s="11">
        <v>10.54</v>
      </c>
      <c r="E3343" s="11">
        <v>9.98</v>
      </c>
      <c r="F3343" s="11">
        <v>20.52</v>
      </c>
      <c r="G3343" s="9">
        <v>9</v>
      </c>
      <c r="H3343" s="9"/>
    </row>
    <row r="3344" spans="1:8" ht="28.8" x14ac:dyDescent="0.3">
      <c r="A3344" s="1" t="s">
        <v>5835</v>
      </c>
      <c r="B3344" s="13" t="s">
        <v>5836</v>
      </c>
      <c r="C3344" s="12" t="s">
        <v>6799</v>
      </c>
      <c r="D3344" s="11">
        <v>15.56</v>
      </c>
      <c r="E3344" s="11">
        <v>9.98</v>
      </c>
      <c r="F3344" s="11">
        <v>25.54</v>
      </c>
      <c r="G3344" s="9">
        <v>9</v>
      </c>
      <c r="H3344" s="9"/>
    </row>
    <row r="3345" spans="1:8" ht="28.8" x14ac:dyDescent="0.3">
      <c r="A3345" s="1" t="s">
        <v>5837</v>
      </c>
      <c r="B3345" s="13" t="s">
        <v>5838</v>
      </c>
      <c r="C3345" s="12" t="s">
        <v>6799</v>
      </c>
      <c r="D3345" s="11">
        <v>21.04</v>
      </c>
      <c r="E3345" s="11">
        <v>15.18</v>
      </c>
      <c r="F3345" s="11">
        <v>36.22</v>
      </c>
      <c r="G3345" s="9">
        <v>9</v>
      </c>
      <c r="H3345" s="9"/>
    </row>
    <row r="3346" spans="1:8" ht="28.8" x14ac:dyDescent="0.3">
      <c r="A3346" s="1" t="s">
        <v>5839</v>
      </c>
      <c r="B3346" s="13" t="s">
        <v>7770</v>
      </c>
      <c r="C3346" s="12" t="s">
        <v>6799</v>
      </c>
      <c r="D3346" s="11">
        <v>39.26</v>
      </c>
      <c r="E3346" s="11">
        <v>17.350000000000001</v>
      </c>
      <c r="F3346" s="11">
        <v>56.61</v>
      </c>
      <c r="G3346" s="9">
        <v>9</v>
      </c>
      <c r="H3346" s="9"/>
    </row>
    <row r="3347" spans="1:8" ht="28.8" x14ac:dyDescent="0.3">
      <c r="A3347" s="1" t="s">
        <v>5840</v>
      </c>
      <c r="B3347" s="13" t="s">
        <v>5841</v>
      </c>
      <c r="C3347" s="12" t="s">
        <v>6799</v>
      </c>
      <c r="D3347" s="11">
        <v>13.31</v>
      </c>
      <c r="E3347" s="11">
        <v>9.98</v>
      </c>
      <c r="F3347" s="11">
        <v>23.29</v>
      </c>
      <c r="G3347" s="9">
        <v>9</v>
      </c>
      <c r="H3347" s="9"/>
    </row>
    <row r="3348" spans="1:8" ht="28.8" x14ac:dyDescent="0.3">
      <c r="A3348" s="1" t="s">
        <v>5842</v>
      </c>
      <c r="B3348" s="13" t="s">
        <v>5843</v>
      </c>
      <c r="C3348" s="12" t="s">
        <v>6799</v>
      </c>
      <c r="D3348" s="11">
        <v>16.96</v>
      </c>
      <c r="E3348" s="11">
        <v>9.98</v>
      </c>
      <c r="F3348" s="11">
        <v>26.94</v>
      </c>
      <c r="G3348" s="9">
        <v>9</v>
      </c>
      <c r="H3348" s="9"/>
    </row>
    <row r="3349" spans="1:8" ht="28.8" x14ac:dyDescent="0.3">
      <c r="A3349" s="1" t="s">
        <v>5844</v>
      </c>
      <c r="B3349" s="13" t="s">
        <v>5845</v>
      </c>
      <c r="C3349" s="12" t="s">
        <v>6799</v>
      </c>
      <c r="D3349" s="11">
        <v>19.850000000000001</v>
      </c>
      <c r="E3349" s="11">
        <v>15.18</v>
      </c>
      <c r="F3349" s="11">
        <v>35.03</v>
      </c>
      <c r="G3349" s="9">
        <v>9</v>
      </c>
      <c r="H3349" s="9"/>
    </row>
    <row r="3350" spans="1:8" ht="28.8" x14ac:dyDescent="0.3">
      <c r="A3350" s="1" t="s">
        <v>5846</v>
      </c>
      <c r="B3350" s="13" t="s">
        <v>5847</v>
      </c>
      <c r="C3350" s="12" t="s">
        <v>6799</v>
      </c>
      <c r="D3350" s="11">
        <v>31.62</v>
      </c>
      <c r="E3350" s="11">
        <v>17.350000000000001</v>
      </c>
      <c r="F3350" s="11">
        <v>48.97</v>
      </c>
      <c r="G3350" s="9">
        <v>9</v>
      </c>
      <c r="H3350" s="9"/>
    </row>
    <row r="3351" spans="1:8" ht="28.8" x14ac:dyDescent="0.3">
      <c r="A3351" s="1" t="s">
        <v>5848</v>
      </c>
      <c r="B3351" s="13" t="s">
        <v>5849</v>
      </c>
      <c r="C3351" s="12" t="s">
        <v>6799</v>
      </c>
      <c r="D3351" s="11">
        <v>9.8800000000000008</v>
      </c>
      <c r="E3351" s="11">
        <v>9.98</v>
      </c>
      <c r="F3351" s="11">
        <v>19.86</v>
      </c>
      <c r="G3351" s="9">
        <v>9</v>
      </c>
      <c r="H3351" s="9"/>
    </row>
    <row r="3352" spans="1:8" ht="28.8" x14ac:dyDescent="0.3">
      <c r="A3352" s="1" t="s">
        <v>5850</v>
      </c>
      <c r="B3352" s="13" t="s">
        <v>5851</v>
      </c>
      <c r="C3352" s="12" t="s">
        <v>6799</v>
      </c>
      <c r="D3352" s="11">
        <v>15.44</v>
      </c>
      <c r="E3352" s="11">
        <v>15.18</v>
      </c>
      <c r="F3352" s="11">
        <v>30.62</v>
      </c>
      <c r="G3352" s="9">
        <v>9</v>
      </c>
      <c r="H3352" s="9"/>
    </row>
    <row r="3353" spans="1:8" ht="28.8" x14ac:dyDescent="0.3">
      <c r="A3353" s="1" t="s">
        <v>5852</v>
      </c>
      <c r="B3353" s="13" t="s">
        <v>5853</v>
      </c>
      <c r="C3353" s="12" t="s">
        <v>6799</v>
      </c>
      <c r="D3353" s="11">
        <v>26.77</v>
      </c>
      <c r="E3353" s="11">
        <v>17.350000000000001</v>
      </c>
      <c r="F3353" s="11">
        <v>44.12</v>
      </c>
      <c r="G3353" s="9">
        <v>9</v>
      </c>
      <c r="H3353" s="9"/>
    </row>
    <row r="3354" spans="1:8" ht="28.8" x14ac:dyDescent="0.3">
      <c r="A3354" s="1" t="s">
        <v>5854</v>
      </c>
      <c r="B3354" s="13" t="s">
        <v>5855</v>
      </c>
      <c r="C3354" s="12" t="s">
        <v>6799</v>
      </c>
      <c r="D3354" s="11">
        <v>31.9</v>
      </c>
      <c r="E3354" s="11">
        <v>9.98</v>
      </c>
      <c r="F3354" s="11">
        <v>41.88</v>
      </c>
      <c r="G3354" s="9">
        <v>9</v>
      </c>
      <c r="H3354" s="9"/>
    </row>
    <row r="3355" spans="1:8" ht="28.8" x14ac:dyDescent="0.3">
      <c r="A3355" s="1" t="s">
        <v>5856</v>
      </c>
      <c r="B3355" s="13" t="s">
        <v>5857</v>
      </c>
      <c r="C3355" s="12" t="s">
        <v>6799</v>
      </c>
      <c r="D3355" s="11">
        <v>40.61</v>
      </c>
      <c r="E3355" s="11">
        <v>15.18</v>
      </c>
      <c r="F3355" s="11">
        <v>55.79</v>
      </c>
      <c r="G3355" s="9">
        <v>9</v>
      </c>
      <c r="H3355" s="9"/>
    </row>
    <row r="3356" spans="1:8" ht="28.8" x14ac:dyDescent="0.3">
      <c r="A3356" s="1" t="s">
        <v>5858</v>
      </c>
      <c r="B3356" s="13" t="s">
        <v>5859</v>
      </c>
      <c r="C3356" s="12" t="s">
        <v>6799</v>
      </c>
      <c r="D3356" s="11">
        <v>73.08</v>
      </c>
      <c r="E3356" s="11">
        <v>17.350000000000001</v>
      </c>
      <c r="F3356" s="11">
        <v>90.43</v>
      </c>
      <c r="G3356" s="9">
        <v>9</v>
      </c>
      <c r="H3356" s="9"/>
    </row>
    <row r="3357" spans="1:8" ht="28.8" x14ac:dyDescent="0.3">
      <c r="A3357" s="1" t="s">
        <v>5860</v>
      </c>
      <c r="B3357" s="13" t="s">
        <v>7771</v>
      </c>
      <c r="C3357" s="12" t="s">
        <v>6799</v>
      </c>
      <c r="D3357" s="11">
        <v>58.43</v>
      </c>
      <c r="E3357" s="11">
        <v>17.350000000000001</v>
      </c>
      <c r="F3357" s="11">
        <v>75.78</v>
      </c>
      <c r="G3357" s="9">
        <v>9</v>
      </c>
      <c r="H3357" s="9"/>
    </row>
    <row r="3358" spans="1:8" ht="28.8" x14ac:dyDescent="0.3">
      <c r="A3358" s="1" t="s">
        <v>5861</v>
      </c>
      <c r="B3358" s="13" t="s">
        <v>6606</v>
      </c>
      <c r="C3358" s="12" t="s">
        <v>6799</v>
      </c>
      <c r="D3358" s="11">
        <v>170.94</v>
      </c>
      <c r="E3358" s="11">
        <v>15.18</v>
      </c>
      <c r="F3358" s="11">
        <v>186.12</v>
      </c>
      <c r="G3358" s="9">
        <v>9</v>
      </c>
      <c r="H3358" s="9"/>
    </row>
    <row r="3359" spans="1:8" ht="28.8" x14ac:dyDescent="0.3">
      <c r="A3359" s="1" t="s">
        <v>5862</v>
      </c>
      <c r="B3359" s="13" t="s">
        <v>5863</v>
      </c>
      <c r="C3359" s="12" t="s">
        <v>6799</v>
      </c>
      <c r="D3359" s="11">
        <v>30.3</v>
      </c>
      <c r="E3359" s="11">
        <v>9.98</v>
      </c>
      <c r="F3359" s="11">
        <v>40.28</v>
      </c>
      <c r="G3359" s="9">
        <v>9</v>
      </c>
      <c r="H3359" s="9"/>
    </row>
    <row r="3360" spans="1:8" ht="28.8" x14ac:dyDescent="0.3">
      <c r="A3360" s="1" t="s">
        <v>5864</v>
      </c>
      <c r="B3360" s="13" t="s">
        <v>5865</v>
      </c>
      <c r="C3360" s="12" t="s">
        <v>6799</v>
      </c>
      <c r="D3360" s="11">
        <v>32.770000000000003</v>
      </c>
      <c r="E3360" s="11">
        <v>15.18</v>
      </c>
      <c r="F3360" s="11">
        <v>47.95</v>
      </c>
      <c r="G3360" s="9">
        <v>9</v>
      </c>
      <c r="H3360" s="9"/>
    </row>
    <row r="3361" spans="1:8" ht="28.8" x14ac:dyDescent="0.3">
      <c r="A3361" s="1" t="s">
        <v>5866</v>
      </c>
      <c r="B3361" s="13" t="s">
        <v>7772</v>
      </c>
      <c r="C3361" s="12" t="s">
        <v>6799</v>
      </c>
      <c r="D3361" s="11">
        <v>65.63</v>
      </c>
      <c r="E3361" s="11">
        <v>17.350000000000001</v>
      </c>
      <c r="F3361" s="11">
        <v>82.98</v>
      </c>
      <c r="G3361" s="9">
        <v>9</v>
      </c>
      <c r="H3361" s="9"/>
    </row>
    <row r="3362" spans="1:8" ht="28.8" x14ac:dyDescent="0.3">
      <c r="A3362" s="1" t="s">
        <v>5867</v>
      </c>
      <c r="B3362" s="13" t="s">
        <v>7773</v>
      </c>
      <c r="C3362" s="12" t="s">
        <v>6799</v>
      </c>
      <c r="D3362" s="11">
        <v>27.86</v>
      </c>
      <c r="E3362" s="11">
        <v>15.18</v>
      </c>
      <c r="F3362" s="11">
        <v>43.04</v>
      </c>
      <c r="G3362" s="9">
        <v>9</v>
      </c>
      <c r="H3362" s="9"/>
    </row>
    <row r="3363" spans="1:8" ht="28.8" x14ac:dyDescent="0.3">
      <c r="A3363" s="1" t="s">
        <v>5868</v>
      </c>
      <c r="B3363" s="13" t="s">
        <v>7774</v>
      </c>
      <c r="C3363" s="12" t="s">
        <v>6799</v>
      </c>
      <c r="D3363" s="11">
        <v>53.7</v>
      </c>
      <c r="E3363" s="11">
        <v>17.350000000000001</v>
      </c>
      <c r="F3363" s="11">
        <v>71.05</v>
      </c>
      <c r="G3363" s="9">
        <v>9</v>
      </c>
      <c r="H3363" s="9"/>
    </row>
    <row r="3364" spans="1:8" ht="28.8" x14ac:dyDescent="0.3">
      <c r="A3364" s="1" t="s">
        <v>5869</v>
      </c>
      <c r="B3364" s="13" t="s">
        <v>7775</v>
      </c>
      <c r="C3364" s="12" t="s">
        <v>6799</v>
      </c>
      <c r="D3364" s="11">
        <v>49.3</v>
      </c>
      <c r="E3364" s="11">
        <v>17.350000000000001</v>
      </c>
      <c r="F3364" s="11">
        <v>66.650000000000006</v>
      </c>
      <c r="G3364" s="9">
        <v>9</v>
      </c>
      <c r="H3364" s="9"/>
    </row>
    <row r="3365" spans="1:8" ht="28.8" x14ac:dyDescent="0.3">
      <c r="A3365" s="1" t="s">
        <v>5870</v>
      </c>
      <c r="B3365" s="13" t="s">
        <v>5871</v>
      </c>
      <c r="C3365" s="12" t="s">
        <v>6799</v>
      </c>
      <c r="D3365" s="11">
        <v>62.27</v>
      </c>
      <c r="E3365" s="11">
        <v>17.350000000000001</v>
      </c>
      <c r="F3365" s="11">
        <v>79.62</v>
      </c>
      <c r="G3365" s="9">
        <v>9</v>
      </c>
      <c r="H3365" s="9"/>
    </row>
    <row r="3366" spans="1:8" ht="28.8" x14ac:dyDescent="0.3">
      <c r="A3366" s="1" t="s">
        <v>5872</v>
      </c>
      <c r="B3366" s="13" t="s">
        <v>7776</v>
      </c>
      <c r="C3366" s="12" t="s">
        <v>6799</v>
      </c>
      <c r="D3366" s="11">
        <v>92.37</v>
      </c>
      <c r="E3366" s="11">
        <v>15.18</v>
      </c>
      <c r="F3366" s="11">
        <v>107.55</v>
      </c>
      <c r="G3366" s="9">
        <v>9</v>
      </c>
      <c r="H3366" s="9"/>
    </row>
    <row r="3367" spans="1:8" ht="28.8" x14ac:dyDescent="0.3">
      <c r="A3367" s="1" t="s">
        <v>5873</v>
      </c>
      <c r="B3367" s="13" t="s">
        <v>7777</v>
      </c>
      <c r="C3367" s="12" t="s">
        <v>6799</v>
      </c>
      <c r="D3367" s="11">
        <v>66.73</v>
      </c>
      <c r="E3367" s="11">
        <v>17.350000000000001</v>
      </c>
      <c r="F3367" s="11">
        <v>84.08</v>
      </c>
      <c r="G3367" s="9">
        <v>9</v>
      </c>
      <c r="H3367" s="9"/>
    </row>
    <row r="3368" spans="1:8" ht="28.8" x14ac:dyDescent="0.3">
      <c r="A3368" s="1" t="s">
        <v>5874</v>
      </c>
      <c r="B3368" s="13" t="s">
        <v>6607</v>
      </c>
      <c r="C3368" s="12" t="s">
        <v>6799</v>
      </c>
      <c r="D3368" s="11">
        <v>55.45</v>
      </c>
      <c r="E3368" s="11">
        <v>9.98</v>
      </c>
      <c r="F3368" s="11">
        <v>65.430000000000007</v>
      </c>
      <c r="G3368" s="9">
        <v>9</v>
      </c>
      <c r="H3368" s="9"/>
    </row>
    <row r="3369" spans="1:8" ht="28.8" x14ac:dyDescent="0.3">
      <c r="A3369" s="1" t="s">
        <v>5875</v>
      </c>
      <c r="B3369" s="13" t="s">
        <v>6608</v>
      </c>
      <c r="C3369" s="12" t="s">
        <v>6799</v>
      </c>
      <c r="D3369" s="11">
        <v>8.3800000000000008</v>
      </c>
      <c r="E3369" s="11">
        <v>9.98</v>
      </c>
      <c r="F3369" s="11">
        <v>18.36</v>
      </c>
      <c r="G3369" s="9">
        <v>9</v>
      </c>
      <c r="H3369" s="9"/>
    </row>
    <row r="3370" spans="1:8" ht="28.8" x14ac:dyDescent="0.3">
      <c r="A3370" s="1" t="s">
        <v>5876</v>
      </c>
      <c r="B3370" s="13" t="s">
        <v>6609</v>
      </c>
      <c r="C3370" s="12" t="s">
        <v>6799</v>
      </c>
      <c r="D3370" s="11">
        <v>25.62</v>
      </c>
      <c r="E3370" s="11">
        <v>9.98</v>
      </c>
      <c r="F3370" s="11">
        <v>35.6</v>
      </c>
      <c r="G3370" s="9">
        <v>9</v>
      </c>
      <c r="H3370" s="9"/>
    </row>
    <row r="3371" spans="1:8" ht="28.8" x14ac:dyDescent="0.3">
      <c r="A3371" s="1" t="s">
        <v>5877</v>
      </c>
      <c r="B3371" s="13" t="s">
        <v>5878</v>
      </c>
      <c r="C3371" s="12" t="s">
        <v>6799</v>
      </c>
      <c r="D3371" s="11">
        <v>40.049999999999997</v>
      </c>
      <c r="E3371" s="11">
        <v>15.18</v>
      </c>
      <c r="F3371" s="11">
        <v>55.23</v>
      </c>
      <c r="G3371" s="9">
        <v>9</v>
      </c>
      <c r="H3371" s="9"/>
    </row>
    <row r="3372" spans="1:8" x14ac:dyDescent="0.3">
      <c r="A3372" s="1" t="s">
        <v>5879</v>
      </c>
      <c r="B3372" s="13" t="s">
        <v>6610</v>
      </c>
      <c r="C3372" s="12" t="s">
        <v>6807</v>
      </c>
      <c r="D3372" s="11">
        <v>71.27</v>
      </c>
      <c r="E3372" s="11">
        <v>4.33</v>
      </c>
      <c r="F3372" s="11">
        <v>75.599999999999994</v>
      </c>
      <c r="G3372" s="9">
        <v>9</v>
      </c>
      <c r="H3372" s="9"/>
    </row>
    <row r="3373" spans="1:8" ht="28.8" x14ac:dyDescent="0.3">
      <c r="A3373" s="1" t="s">
        <v>5482</v>
      </c>
      <c r="B3373" s="13" t="s">
        <v>7030</v>
      </c>
      <c r="C3373" s="12"/>
      <c r="D3373" s="11"/>
      <c r="E3373" s="11"/>
      <c r="F3373" s="11"/>
      <c r="G3373" s="9">
        <v>2</v>
      </c>
      <c r="H3373" s="9"/>
    </row>
    <row r="3374" spans="1:8" x14ac:dyDescent="0.3">
      <c r="A3374" s="1" t="s">
        <v>5483</v>
      </c>
      <c r="B3374" s="13" t="s">
        <v>7031</v>
      </c>
      <c r="C3374" s="12"/>
      <c r="D3374" s="11"/>
      <c r="E3374" s="11"/>
      <c r="F3374" s="11"/>
      <c r="G3374" s="9">
        <v>5</v>
      </c>
      <c r="H3374" s="9"/>
    </row>
    <row r="3375" spans="1:8" x14ac:dyDescent="0.3">
      <c r="A3375" s="1" t="s">
        <v>4256</v>
      </c>
      <c r="B3375" s="13" t="s">
        <v>303</v>
      </c>
      <c r="C3375" s="12" t="s">
        <v>6799</v>
      </c>
      <c r="D3375" s="11">
        <v>39.01</v>
      </c>
      <c r="E3375" s="11">
        <v>19.52</v>
      </c>
      <c r="F3375" s="11">
        <v>58.53</v>
      </c>
      <c r="G3375" s="9">
        <v>9</v>
      </c>
      <c r="H3375" s="9"/>
    </row>
    <row r="3376" spans="1:8" x14ac:dyDescent="0.3">
      <c r="A3376" s="1" t="s">
        <v>4257</v>
      </c>
      <c r="B3376" s="13" t="s">
        <v>302</v>
      </c>
      <c r="C3376" s="12" t="s">
        <v>6799</v>
      </c>
      <c r="D3376" s="11">
        <v>54.08</v>
      </c>
      <c r="E3376" s="11">
        <v>26.02</v>
      </c>
      <c r="F3376" s="11">
        <v>80.099999999999994</v>
      </c>
      <c r="G3376" s="9">
        <v>9</v>
      </c>
      <c r="H3376" s="9"/>
    </row>
    <row r="3377" spans="1:8" x14ac:dyDescent="0.3">
      <c r="A3377" s="1" t="s">
        <v>4258</v>
      </c>
      <c r="B3377" s="13" t="s">
        <v>301</v>
      </c>
      <c r="C3377" s="12" t="s">
        <v>6799</v>
      </c>
      <c r="D3377" s="11">
        <v>69.959999999999994</v>
      </c>
      <c r="E3377" s="11">
        <v>32.53</v>
      </c>
      <c r="F3377" s="11">
        <v>102.49</v>
      </c>
      <c r="G3377" s="9">
        <v>9</v>
      </c>
      <c r="H3377" s="9"/>
    </row>
    <row r="3378" spans="1:8" x14ac:dyDescent="0.3">
      <c r="A3378" s="1" t="s">
        <v>4259</v>
      </c>
      <c r="B3378" s="13" t="s">
        <v>300</v>
      </c>
      <c r="C3378" s="12" t="s">
        <v>6799</v>
      </c>
      <c r="D3378" s="11">
        <v>80.040000000000006</v>
      </c>
      <c r="E3378" s="11">
        <v>39.04</v>
      </c>
      <c r="F3378" s="11">
        <v>119.08</v>
      </c>
      <c r="G3378" s="9">
        <v>9</v>
      </c>
      <c r="H3378" s="9"/>
    </row>
    <row r="3379" spans="1:8" x14ac:dyDescent="0.3">
      <c r="A3379" s="1" t="s">
        <v>4260</v>
      </c>
      <c r="B3379" s="13" t="s">
        <v>299</v>
      </c>
      <c r="C3379" s="12" t="s">
        <v>6799</v>
      </c>
      <c r="D3379" s="11">
        <v>103.41</v>
      </c>
      <c r="E3379" s="11">
        <v>43.37</v>
      </c>
      <c r="F3379" s="11">
        <v>146.78</v>
      </c>
      <c r="G3379" s="9">
        <v>9</v>
      </c>
      <c r="H3379" s="9"/>
    </row>
    <row r="3380" spans="1:8" x14ac:dyDescent="0.3">
      <c r="A3380" s="1" t="s">
        <v>4261</v>
      </c>
      <c r="B3380" s="13" t="s">
        <v>298</v>
      </c>
      <c r="C3380" s="12" t="s">
        <v>6799</v>
      </c>
      <c r="D3380" s="11">
        <v>131.25</v>
      </c>
      <c r="E3380" s="11">
        <v>54.21</v>
      </c>
      <c r="F3380" s="11">
        <v>185.46</v>
      </c>
      <c r="G3380" s="9">
        <v>9</v>
      </c>
      <c r="H3380" s="9"/>
    </row>
    <row r="3381" spans="1:8" x14ac:dyDescent="0.3">
      <c r="A3381" s="1" t="s">
        <v>4262</v>
      </c>
      <c r="B3381" s="13" t="s">
        <v>297</v>
      </c>
      <c r="C3381" s="12" t="s">
        <v>6799</v>
      </c>
      <c r="D3381" s="11">
        <v>349.23</v>
      </c>
      <c r="E3381" s="11">
        <v>65.06</v>
      </c>
      <c r="F3381" s="11">
        <v>414.29</v>
      </c>
      <c r="G3381" s="9">
        <v>9</v>
      </c>
      <c r="H3381" s="9"/>
    </row>
    <row r="3382" spans="1:8" x14ac:dyDescent="0.3">
      <c r="A3382" s="1" t="s">
        <v>4263</v>
      </c>
      <c r="B3382" s="13" t="s">
        <v>296</v>
      </c>
      <c r="C3382" s="12" t="s">
        <v>6799</v>
      </c>
      <c r="D3382" s="11">
        <v>566.94000000000005</v>
      </c>
      <c r="E3382" s="11">
        <v>86.74</v>
      </c>
      <c r="F3382" s="11">
        <v>653.67999999999995</v>
      </c>
      <c r="G3382" s="9">
        <v>9</v>
      </c>
      <c r="H3382" s="9"/>
    </row>
    <row r="3383" spans="1:8" x14ac:dyDescent="0.3">
      <c r="A3383" s="1" t="s">
        <v>4264</v>
      </c>
      <c r="B3383" s="13" t="s">
        <v>295</v>
      </c>
      <c r="C3383" s="12" t="s">
        <v>6799</v>
      </c>
      <c r="D3383" s="11">
        <v>961.13</v>
      </c>
      <c r="E3383" s="11">
        <v>130.11000000000001</v>
      </c>
      <c r="F3383" s="11">
        <v>1091.24</v>
      </c>
      <c r="G3383" s="9">
        <v>9</v>
      </c>
      <c r="H3383" s="9"/>
    </row>
    <row r="3384" spans="1:8" x14ac:dyDescent="0.3">
      <c r="A3384" s="1" t="s">
        <v>4265</v>
      </c>
      <c r="B3384" s="13" t="s">
        <v>294</v>
      </c>
      <c r="C3384" s="12" t="s">
        <v>6799</v>
      </c>
      <c r="D3384" s="11">
        <v>77.7</v>
      </c>
      <c r="E3384" s="11">
        <v>26.02</v>
      </c>
      <c r="F3384" s="11">
        <v>103.72</v>
      </c>
      <c r="G3384" s="9">
        <v>9</v>
      </c>
      <c r="H3384" s="9"/>
    </row>
    <row r="3385" spans="1:8" ht="28.8" x14ac:dyDescent="0.3">
      <c r="A3385" s="1" t="s">
        <v>4266</v>
      </c>
      <c r="B3385" s="13" t="s">
        <v>6611</v>
      </c>
      <c r="C3385" s="12" t="s">
        <v>6799</v>
      </c>
      <c r="D3385" s="11">
        <v>31.53</v>
      </c>
      <c r="E3385" s="11">
        <v>19.52</v>
      </c>
      <c r="F3385" s="11">
        <v>51.05</v>
      </c>
      <c r="G3385" s="9">
        <v>9</v>
      </c>
      <c r="H3385" s="9"/>
    </row>
    <row r="3386" spans="1:8" ht="28.8" x14ac:dyDescent="0.3">
      <c r="A3386" s="1" t="s">
        <v>4267</v>
      </c>
      <c r="B3386" s="13" t="s">
        <v>6612</v>
      </c>
      <c r="C3386" s="12" t="s">
        <v>6799</v>
      </c>
      <c r="D3386" s="11">
        <v>66.48</v>
      </c>
      <c r="E3386" s="11">
        <v>19.52</v>
      </c>
      <c r="F3386" s="11">
        <v>86</v>
      </c>
      <c r="G3386" s="9">
        <v>9</v>
      </c>
      <c r="H3386" s="9"/>
    </row>
    <row r="3387" spans="1:8" ht="28.8" x14ac:dyDescent="0.3">
      <c r="A3387" s="1" t="s">
        <v>4268</v>
      </c>
      <c r="B3387" s="13" t="s">
        <v>6613</v>
      </c>
      <c r="C3387" s="12" t="s">
        <v>6799</v>
      </c>
      <c r="D3387" s="11">
        <v>73.180000000000007</v>
      </c>
      <c r="E3387" s="11">
        <v>19.52</v>
      </c>
      <c r="F3387" s="11">
        <v>92.7</v>
      </c>
      <c r="G3387" s="9">
        <v>9</v>
      </c>
      <c r="H3387" s="9"/>
    </row>
    <row r="3388" spans="1:8" ht="28.8" x14ac:dyDescent="0.3">
      <c r="A3388" s="1" t="s">
        <v>6672</v>
      </c>
      <c r="B3388" s="13" t="s">
        <v>6673</v>
      </c>
      <c r="C3388" s="12" t="s">
        <v>6799</v>
      </c>
      <c r="D3388" s="11">
        <v>95.5</v>
      </c>
      <c r="E3388" s="11">
        <v>21.69</v>
      </c>
      <c r="F3388" s="11">
        <v>117.19</v>
      </c>
      <c r="G3388" s="9">
        <v>9</v>
      </c>
      <c r="H3388" s="9"/>
    </row>
    <row r="3389" spans="1:8" ht="28.8" x14ac:dyDescent="0.3">
      <c r="A3389" s="1" t="s">
        <v>4269</v>
      </c>
      <c r="B3389" s="13" t="s">
        <v>6614</v>
      </c>
      <c r="C3389" s="12" t="s">
        <v>6799</v>
      </c>
      <c r="D3389" s="11">
        <v>243.93</v>
      </c>
      <c r="E3389" s="11">
        <v>19.52</v>
      </c>
      <c r="F3389" s="11">
        <v>263.45</v>
      </c>
      <c r="G3389" s="9">
        <v>9</v>
      </c>
      <c r="H3389" s="9"/>
    </row>
    <row r="3390" spans="1:8" ht="28.8" x14ac:dyDescent="0.3">
      <c r="A3390" s="1" t="s">
        <v>4270</v>
      </c>
      <c r="B3390" s="13" t="s">
        <v>6615</v>
      </c>
      <c r="C3390" s="12" t="s">
        <v>6799</v>
      </c>
      <c r="D3390" s="11">
        <v>1253.77</v>
      </c>
      <c r="E3390" s="11">
        <v>43.37</v>
      </c>
      <c r="F3390" s="11">
        <v>1297.1400000000001</v>
      </c>
      <c r="G3390" s="9">
        <v>9</v>
      </c>
      <c r="H3390" s="9"/>
    </row>
    <row r="3391" spans="1:8" x14ac:dyDescent="0.3">
      <c r="A3391" s="1" t="s">
        <v>5484</v>
      </c>
      <c r="B3391" s="13" t="s">
        <v>7032</v>
      </c>
      <c r="C3391" s="12"/>
      <c r="D3391" s="11"/>
      <c r="E3391" s="11"/>
      <c r="F3391" s="11"/>
      <c r="G3391" s="9">
        <v>5</v>
      </c>
      <c r="H3391" s="9"/>
    </row>
    <row r="3392" spans="1:8" ht="28.8" x14ac:dyDescent="0.3">
      <c r="A3392" s="1" t="s">
        <v>4271</v>
      </c>
      <c r="B3392" s="13" t="s">
        <v>293</v>
      </c>
      <c r="C3392" s="12" t="s">
        <v>6799</v>
      </c>
      <c r="D3392" s="11">
        <v>96.65</v>
      </c>
      <c r="E3392" s="11">
        <v>19.52</v>
      </c>
      <c r="F3392" s="11">
        <v>116.17</v>
      </c>
      <c r="G3392" s="9">
        <v>9</v>
      </c>
      <c r="H3392" s="9"/>
    </row>
    <row r="3393" spans="1:8" ht="28.8" x14ac:dyDescent="0.3">
      <c r="A3393" s="1" t="s">
        <v>4272</v>
      </c>
      <c r="B3393" s="13" t="s">
        <v>292</v>
      </c>
      <c r="C3393" s="12" t="s">
        <v>6799</v>
      </c>
      <c r="D3393" s="11">
        <v>86.11</v>
      </c>
      <c r="E3393" s="11">
        <v>19.52</v>
      </c>
      <c r="F3393" s="11">
        <v>105.63</v>
      </c>
      <c r="G3393" s="9">
        <v>9</v>
      </c>
      <c r="H3393" s="9"/>
    </row>
    <row r="3394" spans="1:8" ht="28.8" x14ac:dyDescent="0.3">
      <c r="A3394" s="1" t="s">
        <v>4273</v>
      </c>
      <c r="B3394" s="13" t="s">
        <v>291</v>
      </c>
      <c r="C3394" s="12" t="s">
        <v>6799</v>
      </c>
      <c r="D3394" s="11">
        <v>117.52</v>
      </c>
      <c r="E3394" s="11">
        <v>19.52</v>
      </c>
      <c r="F3394" s="11">
        <v>137.04</v>
      </c>
      <c r="G3394" s="9">
        <v>9</v>
      </c>
      <c r="H3394" s="9"/>
    </row>
    <row r="3395" spans="1:8" ht="28.8" x14ac:dyDescent="0.3">
      <c r="A3395" s="1" t="s">
        <v>4274</v>
      </c>
      <c r="B3395" s="13" t="s">
        <v>290</v>
      </c>
      <c r="C3395" s="12" t="s">
        <v>6799</v>
      </c>
      <c r="D3395" s="11">
        <v>153.34</v>
      </c>
      <c r="E3395" s="11">
        <v>19.52</v>
      </c>
      <c r="F3395" s="11">
        <v>172.86</v>
      </c>
      <c r="G3395" s="9">
        <v>9</v>
      </c>
      <c r="H3395" s="9"/>
    </row>
    <row r="3396" spans="1:8" ht="28.8" x14ac:dyDescent="0.3">
      <c r="A3396" s="1" t="s">
        <v>4275</v>
      </c>
      <c r="B3396" s="13" t="s">
        <v>289</v>
      </c>
      <c r="C3396" s="12" t="s">
        <v>6799</v>
      </c>
      <c r="D3396" s="11">
        <v>158.96</v>
      </c>
      <c r="E3396" s="11">
        <v>19.52</v>
      </c>
      <c r="F3396" s="11">
        <v>178.48</v>
      </c>
      <c r="G3396" s="9">
        <v>9</v>
      </c>
      <c r="H3396" s="9"/>
    </row>
    <row r="3397" spans="1:8" ht="28.8" x14ac:dyDescent="0.3">
      <c r="A3397" s="1" t="s">
        <v>4276</v>
      </c>
      <c r="B3397" s="13" t="s">
        <v>288</v>
      </c>
      <c r="C3397" s="12" t="s">
        <v>6799</v>
      </c>
      <c r="D3397" s="11">
        <v>88.33</v>
      </c>
      <c r="E3397" s="11">
        <v>19.52</v>
      </c>
      <c r="F3397" s="11">
        <v>107.85</v>
      </c>
      <c r="G3397" s="9">
        <v>9</v>
      </c>
      <c r="H3397" s="9"/>
    </row>
    <row r="3398" spans="1:8" ht="28.8" x14ac:dyDescent="0.3">
      <c r="A3398" s="1" t="s">
        <v>4277</v>
      </c>
      <c r="B3398" s="13" t="s">
        <v>287</v>
      </c>
      <c r="C3398" s="12" t="s">
        <v>6799</v>
      </c>
      <c r="D3398" s="11">
        <v>91.57</v>
      </c>
      <c r="E3398" s="11">
        <v>19.52</v>
      </c>
      <c r="F3398" s="11">
        <v>111.09</v>
      </c>
      <c r="G3398" s="9">
        <v>9</v>
      </c>
      <c r="H3398" s="9"/>
    </row>
    <row r="3399" spans="1:8" ht="28.8" x14ac:dyDescent="0.3">
      <c r="A3399" s="1" t="s">
        <v>4278</v>
      </c>
      <c r="B3399" s="13" t="s">
        <v>286</v>
      </c>
      <c r="C3399" s="12" t="s">
        <v>6799</v>
      </c>
      <c r="D3399" s="11">
        <v>56.01</v>
      </c>
      <c r="E3399" s="11">
        <v>19.52</v>
      </c>
      <c r="F3399" s="11">
        <v>75.53</v>
      </c>
      <c r="G3399" s="9">
        <v>9</v>
      </c>
      <c r="H3399" s="9"/>
    </row>
    <row r="3400" spans="1:8" ht="28.8" x14ac:dyDescent="0.3">
      <c r="A3400" s="1" t="s">
        <v>4279</v>
      </c>
      <c r="B3400" s="13" t="s">
        <v>7778</v>
      </c>
      <c r="C3400" s="12" t="s">
        <v>6799</v>
      </c>
      <c r="D3400" s="11">
        <v>73.69</v>
      </c>
      <c r="E3400" s="11">
        <v>19.52</v>
      </c>
      <c r="F3400" s="11">
        <v>93.21</v>
      </c>
      <c r="G3400" s="9">
        <v>9</v>
      </c>
      <c r="H3400" s="9"/>
    </row>
    <row r="3401" spans="1:8" x14ac:dyDescent="0.3">
      <c r="A3401" s="1" t="s">
        <v>5485</v>
      </c>
      <c r="B3401" s="13" t="s">
        <v>7033</v>
      </c>
      <c r="C3401" s="12"/>
      <c r="D3401" s="11"/>
      <c r="E3401" s="11"/>
      <c r="F3401" s="11"/>
      <c r="G3401" s="9">
        <v>5</v>
      </c>
      <c r="H3401" s="9"/>
    </row>
    <row r="3402" spans="1:8" ht="28.8" x14ac:dyDescent="0.3">
      <c r="A3402" s="1" t="s">
        <v>4280</v>
      </c>
      <c r="B3402" s="13" t="s">
        <v>285</v>
      </c>
      <c r="C3402" s="12" t="s">
        <v>6799</v>
      </c>
      <c r="D3402" s="11">
        <v>357.43</v>
      </c>
      <c r="E3402" s="11">
        <v>65.06</v>
      </c>
      <c r="F3402" s="11">
        <v>422.49</v>
      </c>
      <c r="G3402" s="9">
        <v>9</v>
      </c>
      <c r="H3402" s="9"/>
    </row>
    <row r="3403" spans="1:8" x14ac:dyDescent="0.3">
      <c r="A3403" s="1" t="s">
        <v>4281</v>
      </c>
      <c r="B3403" s="13" t="s">
        <v>284</v>
      </c>
      <c r="C3403" s="12" t="s">
        <v>6799</v>
      </c>
      <c r="D3403" s="11">
        <v>251.37</v>
      </c>
      <c r="E3403" s="11">
        <v>65.06</v>
      </c>
      <c r="F3403" s="11">
        <v>316.43</v>
      </c>
      <c r="G3403" s="9">
        <v>9</v>
      </c>
      <c r="H3403" s="9"/>
    </row>
    <row r="3404" spans="1:8" x14ac:dyDescent="0.3">
      <c r="A3404" s="1" t="s">
        <v>4282</v>
      </c>
      <c r="B3404" s="13" t="s">
        <v>283</v>
      </c>
      <c r="C3404" s="12" t="s">
        <v>6799</v>
      </c>
      <c r="D3404" s="11">
        <v>306.54000000000002</v>
      </c>
      <c r="E3404" s="11">
        <v>65.06</v>
      </c>
      <c r="F3404" s="11">
        <v>371.6</v>
      </c>
      <c r="G3404" s="9">
        <v>9</v>
      </c>
      <c r="H3404" s="9"/>
    </row>
    <row r="3405" spans="1:8" x14ac:dyDescent="0.3">
      <c r="A3405" s="1" t="s">
        <v>4283</v>
      </c>
      <c r="B3405" s="13" t="s">
        <v>282</v>
      </c>
      <c r="C3405" s="12" t="s">
        <v>6799</v>
      </c>
      <c r="D3405" s="11">
        <v>371.02</v>
      </c>
      <c r="E3405" s="11">
        <v>65.06</v>
      </c>
      <c r="F3405" s="11">
        <v>436.08</v>
      </c>
      <c r="G3405" s="9">
        <v>9</v>
      </c>
      <c r="H3405" s="9"/>
    </row>
    <row r="3406" spans="1:8" ht="28.8" x14ac:dyDescent="0.3">
      <c r="A3406" s="1" t="s">
        <v>4284</v>
      </c>
      <c r="B3406" s="13" t="s">
        <v>281</v>
      </c>
      <c r="C3406" s="12" t="s">
        <v>6799</v>
      </c>
      <c r="D3406" s="11">
        <v>1495.77</v>
      </c>
      <c r="E3406" s="11">
        <v>65.06</v>
      </c>
      <c r="F3406" s="11">
        <v>1560.83</v>
      </c>
      <c r="G3406" s="9">
        <v>9</v>
      </c>
      <c r="H3406" s="9"/>
    </row>
    <row r="3407" spans="1:8" x14ac:dyDescent="0.3">
      <c r="A3407" s="1" t="s">
        <v>4285</v>
      </c>
      <c r="B3407" s="13" t="s">
        <v>280</v>
      </c>
      <c r="C3407" s="12" t="s">
        <v>6799</v>
      </c>
      <c r="D3407" s="11">
        <v>541.86</v>
      </c>
      <c r="E3407" s="11">
        <v>26.02</v>
      </c>
      <c r="F3407" s="11">
        <v>567.88</v>
      </c>
      <c r="G3407" s="9">
        <v>9</v>
      </c>
      <c r="H3407" s="9"/>
    </row>
    <row r="3408" spans="1:8" x14ac:dyDescent="0.3">
      <c r="A3408" s="1" t="s">
        <v>4286</v>
      </c>
      <c r="B3408" s="13" t="s">
        <v>279</v>
      </c>
      <c r="C3408" s="12" t="s">
        <v>6799</v>
      </c>
      <c r="D3408" s="11">
        <v>372.09</v>
      </c>
      <c r="E3408" s="11">
        <v>26.02</v>
      </c>
      <c r="F3408" s="11">
        <v>398.11</v>
      </c>
      <c r="G3408" s="9">
        <v>9</v>
      </c>
      <c r="H3408" s="9"/>
    </row>
    <row r="3409" spans="1:8" x14ac:dyDescent="0.3">
      <c r="A3409" s="1" t="s">
        <v>4287</v>
      </c>
      <c r="B3409" s="13" t="s">
        <v>278</v>
      </c>
      <c r="C3409" s="12" t="s">
        <v>6799</v>
      </c>
      <c r="D3409" s="11">
        <v>932.97</v>
      </c>
      <c r="E3409" s="11">
        <v>65.06</v>
      </c>
      <c r="F3409" s="11">
        <v>998.03</v>
      </c>
      <c r="G3409" s="9">
        <v>9</v>
      </c>
      <c r="H3409" s="9"/>
    </row>
    <row r="3410" spans="1:8" ht="28.8" x14ac:dyDescent="0.3">
      <c r="A3410" s="1" t="s">
        <v>4288</v>
      </c>
      <c r="B3410" s="13" t="s">
        <v>277</v>
      </c>
      <c r="C3410" s="12" t="s">
        <v>6799</v>
      </c>
      <c r="D3410" s="11">
        <v>515.6</v>
      </c>
      <c r="E3410" s="11">
        <v>19.52</v>
      </c>
      <c r="F3410" s="11">
        <v>535.12</v>
      </c>
      <c r="G3410" s="9">
        <v>9</v>
      </c>
      <c r="H3410" s="9"/>
    </row>
    <row r="3411" spans="1:8" ht="28.8" x14ac:dyDescent="0.3">
      <c r="A3411" s="1" t="s">
        <v>4289</v>
      </c>
      <c r="B3411" s="13" t="s">
        <v>7779</v>
      </c>
      <c r="C3411" s="12" t="s">
        <v>6799</v>
      </c>
      <c r="D3411" s="11">
        <v>325.64999999999998</v>
      </c>
      <c r="E3411" s="11">
        <v>65.06</v>
      </c>
      <c r="F3411" s="11">
        <v>390.71</v>
      </c>
      <c r="G3411" s="9">
        <v>9</v>
      </c>
      <c r="H3411" s="9"/>
    </row>
    <row r="3412" spans="1:8" x14ac:dyDescent="0.3">
      <c r="A3412" s="1" t="s">
        <v>5486</v>
      </c>
      <c r="B3412" s="13" t="s">
        <v>7034</v>
      </c>
      <c r="C3412" s="12"/>
      <c r="D3412" s="11"/>
      <c r="E3412" s="11"/>
      <c r="F3412" s="11"/>
      <c r="G3412" s="9">
        <v>5</v>
      </c>
      <c r="H3412" s="9"/>
    </row>
    <row r="3413" spans="1:8" x14ac:dyDescent="0.3">
      <c r="A3413" s="1" t="s">
        <v>4290</v>
      </c>
      <c r="B3413" s="13" t="s">
        <v>276</v>
      </c>
      <c r="C3413" s="12" t="s">
        <v>6799</v>
      </c>
      <c r="D3413" s="11">
        <v>102.11</v>
      </c>
      <c r="E3413" s="11">
        <v>19.52</v>
      </c>
      <c r="F3413" s="11">
        <v>121.63</v>
      </c>
      <c r="G3413" s="9">
        <v>9</v>
      </c>
      <c r="H3413" s="9"/>
    </row>
    <row r="3414" spans="1:8" x14ac:dyDescent="0.3">
      <c r="A3414" s="1" t="s">
        <v>4291</v>
      </c>
      <c r="B3414" s="13" t="s">
        <v>275</v>
      </c>
      <c r="C3414" s="12" t="s">
        <v>6799</v>
      </c>
      <c r="D3414" s="11">
        <v>129.33000000000001</v>
      </c>
      <c r="E3414" s="11">
        <v>19.52</v>
      </c>
      <c r="F3414" s="11">
        <v>148.85</v>
      </c>
      <c r="G3414" s="9">
        <v>9</v>
      </c>
      <c r="H3414" s="9"/>
    </row>
    <row r="3415" spans="1:8" x14ac:dyDescent="0.3">
      <c r="A3415" s="1" t="s">
        <v>4292</v>
      </c>
      <c r="B3415" s="13" t="s">
        <v>274</v>
      </c>
      <c r="C3415" s="12" t="s">
        <v>6799</v>
      </c>
      <c r="D3415" s="11">
        <v>179.33</v>
      </c>
      <c r="E3415" s="11">
        <v>19.52</v>
      </c>
      <c r="F3415" s="11">
        <v>198.85</v>
      </c>
      <c r="G3415" s="9">
        <v>9</v>
      </c>
      <c r="H3415" s="9"/>
    </row>
    <row r="3416" spans="1:8" x14ac:dyDescent="0.3">
      <c r="A3416" s="1" t="s">
        <v>4293</v>
      </c>
      <c r="B3416" s="13" t="s">
        <v>273</v>
      </c>
      <c r="C3416" s="12" t="s">
        <v>6799</v>
      </c>
      <c r="D3416" s="11">
        <v>214.44</v>
      </c>
      <c r="E3416" s="11">
        <v>19.52</v>
      </c>
      <c r="F3416" s="11">
        <v>233.96</v>
      </c>
      <c r="G3416" s="9">
        <v>9</v>
      </c>
      <c r="H3416" s="9"/>
    </row>
    <row r="3417" spans="1:8" x14ac:dyDescent="0.3">
      <c r="A3417" s="1" t="s">
        <v>4294</v>
      </c>
      <c r="B3417" s="13" t="s">
        <v>272</v>
      </c>
      <c r="C3417" s="12" t="s">
        <v>6799</v>
      </c>
      <c r="D3417" s="11">
        <v>298.57</v>
      </c>
      <c r="E3417" s="11">
        <v>19.52</v>
      </c>
      <c r="F3417" s="11">
        <v>318.08999999999997</v>
      </c>
      <c r="G3417" s="9">
        <v>9</v>
      </c>
      <c r="H3417" s="9"/>
    </row>
    <row r="3418" spans="1:8" x14ac:dyDescent="0.3">
      <c r="A3418" s="1" t="s">
        <v>4295</v>
      </c>
      <c r="B3418" s="13" t="s">
        <v>271</v>
      </c>
      <c r="C3418" s="12" t="s">
        <v>6799</v>
      </c>
      <c r="D3418" s="11">
        <v>518.75</v>
      </c>
      <c r="E3418" s="11">
        <v>19.52</v>
      </c>
      <c r="F3418" s="11">
        <v>538.27</v>
      </c>
      <c r="G3418" s="9">
        <v>9</v>
      </c>
      <c r="H3418" s="9"/>
    </row>
    <row r="3419" spans="1:8" x14ac:dyDescent="0.3">
      <c r="A3419" s="1" t="s">
        <v>4296</v>
      </c>
      <c r="B3419" s="13" t="s">
        <v>270</v>
      </c>
      <c r="C3419" s="12" t="s">
        <v>6799</v>
      </c>
      <c r="D3419" s="11">
        <v>627.22</v>
      </c>
      <c r="E3419" s="11">
        <v>19.52</v>
      </c>
      <c r="F3419" s="11">
        <v>646.74</v>
      </c>
      <c r="G3419" s="9">
        <v>9</v>
      </c>
      <c r="H3419" s="9"/>
    </row>
    <row r="3420" spans="1:8" x14ac:dyDescent="0.3">
      <c r="A3420" s="1" t="s">
        <v>4297</v>
      </c>
      <c r="B3420" s="13" t="s">
        <v>269</v>
      </c>
      <c r="C3420" s="12" t="s">
        <v>6799</v>
      </c>
      <c r="D3420" s="11">
        <v>1083.23</v>
      </c>
      <c r="E3420" s="11">
        <v>26.02</v>
      </c>
      <c r="F3420" s="11">
        <v>1109.25</v>
      </c>
      <c r="G3420" s="9">
        <v>9</v>
      </c>
      <c r="H3420" s="9"/>
    </row>
    <row r="3421" spans="1:8" x14ac:dyDescent="0.3">
      <c r="A3421" s="1" t="s">
        <v>4298</v>
      </c>
      <c r="B3421" s="13" t="s">
        <v>268</v>
      </c>
      <c r="C3421" s="12" t="s">
        <v>6799</v>
      </c>
      <c r="D3421" s="11">
        <v>93.75</v>
      </c>
      <c r="E3421" s="11">
        <v>19.52</v>
      </c>
      <c r="F3421" s="11">
        <v>113.27</v>
      </c>
      <c r="G3421" s="9">
        <v>9</v>
      </c>
      <c r="H3421" s="9"/>
    </row>
    <row r="3422" spans="1:8" x14ac:dyDescent="0.3">
      <c r="A3422" s="1" t="s">
        <v>4299</v>
      </c>
      <c r="B3422" s="13" t="s">
        <v>267</v>
      </c>
      <c r="C3422" s="12" t="s">
        <v>6799</v>
      </c>
      <c r="D3422" s="11">
        <v>127.67</v>
      </c>
      <c r="E3422" s="11">
        <v>19.52</v>
      </c>
      <c r="F3422" s="11">
        <v>147.19</v>
      </c>
      <c r="G3422" s="9">
        <v>9</v>
      </c>
      <c r="H3422" s="9"/>
    </row>
    <row r="3423" spans="1:8" x14ac:dyDescent="0.3">
      <c r="A3423" s="1" t="s">
        <v>4300</v>
      </c>
      <c r="B3423" s="13" t="s">
        <v>266</v>
      </c>
      <c r="C3423" s="12" t="s">
        <v>6799</v>
      </c>
      <c r="D3423" s="11">
        <v>163.03</v>
      </c>
      <c r="E3423" s="11">
        <v>19.52</v>
      </c>
      <c r="F3423" s="11">
        <v>182.55</v>
      </c>
      <c r="G3423" s="9">
        <v>9</v>
      </c>
      <c r="H3423" s="9"/>
    </row>
    <row r="3424" spans="1:8" x14ac:dyDescent="0.3">
      <c r="A3424" s="1" t="s">
        <v>4301</v>
      </c>
      <c r="B3424" s="13" t="s">
        <v>265</v>
      </c>
      <c r="C3424" s="12" t="s">
        <v>6799</v>
      </c>
      <c r="D3424" s="11">
        <v>230.53</v>
      </c>
      <c r="E3424" s="11">
        <v>19.52</v>
      </c>
      <c r="F3424" s="11">
        <v>250.05</v>
      </c>
      <c r="G3424" s="9">
        <v>9</v>
      </c>
      <c r="H3424" s="9"/>
    </row>
    <row r="3425" spans="1:8" x14ac:dyDescent="0.3">
      <c r="A3425" s="1" t="s">
        <v>4302</v>
      </c>
      <c r="B3425" s="13" t="s">
        <v>264</v>
      </c>
      <c r="C3425" s="12" t="s">
        <v>6799</v>
      </c>
      <c r="D3425" s="11">
        <v>374.84</v>
      </c>
      <c r="E3425" s="11">
        <v>19.52</v>
      </c>
      <c r="F3425" s="11">
        <v>394.36</v>
      </c>
      <c r="G3425" s="9">
        <v>9</v>
      </c>
      <c r="H3425" s="9"/>
    </row>
    <row r="3426" spans="1:8" x14ac:dyDescent="0.3">
      <c r="A3426" s="1" t="s">
        <v>4303</v>
      </c>
      <c r="B3426" s="13" t="s">
        <v>263</v>
      </c>
      <c r="C3426" s="12" t="s">
        <v>6799</v>
      </c>
      <c r="D3426" s="11">
        <v>540.86</v>
      </c>
      <c r="E3426" s="11">
        <v>19.52</v>
      </c>
      <c r="F3426" s="11">
        <v>560.38</v>
      </c>
      <c r="G3426" s="9">
        <v>9</v>
      </c>
      <c r="H3426" s="9"/>
    </row>
    <row r="3427" spans="1:8" x14ac:dyDescent="0.3">
      <c r="A3427" s="1" t="s">
        <v>4304</v>
      </c>
      <c r="B3427" s="13" t="s">
        <v>262</v>
      </c>
      <c r="C3427" s="12" t="s">
        <v>6799</v>
      </c>
      <c r="D3427" s="11">
        <v>966.19</v>
      </c>
      <c r="E3427" s="11">
        <v>26.02</v>
      </c>
      <c r="F3427" s="11">
        <v>992.21</v>
      </c>
      <c r="G3427" s="9">
        <v>9</v>
      </c>
      <c r="H3427" s="9"/>
    </row>
    <row r="3428" spans="1:8" x14ac:dyDescent="0.3">
      <c r="A3428" s="1" t="s">
        <v>4305</v>
      </c>
      <c r="B3428" s="13" t="s">
        <v>261</v>
      </c>
      <c r="C3428" s="12" t="s">
        <v>6799</v>
      </c>
      <c r="D3428" s="11">
        <v>86.6</v>
      </c>
      <c r="E3428" s="11">
        <v>19.52</v>
      </c>
      <c r="F3428" s="11">
        <v>106.12</v>
      </c>
      <c r="G3428" s="9">
        <v>9</v>
      </c>
      <c r="H3428" s="9"/>
    </row>
    <row r="3429" spans="1:8" x14ac:dyDescent="0.3">
      <c r="A3429" s="1" t="s">
        <v>4306</v>
      </c>
      <c r="B3429" s="13" t="s">
        <v>260</v>
      </c>
      <c r="C3429" s="12" t="s">
        <v>6799</v>
      </c>
      <c r="D3429" s="11">
        <v>119.65</v>
      </c>
      <c r="E3429" s="11">
        <v>19.52</v>
      </c>
      <c r="F3429" s="11">
        <v>139.16999999999999</v>
      </c>
      <c r="G3429" s="9">
        <v>9</v>
      </c>
      <c r="H3429" s="9"/>
    </row>
    <row r="3430" spans="1:8" x14ac:dyDescent="0.3">
      <c r="A3430" s="1" t="s">
        <v>4307</v>
      </c>
      <c r="B3430" s="13" t="s">
        <v>259</v>
      </c>
      <c r="C3430" s="12" t="s">
        <v>6799</v>
      </c>
      <c r="D3430" s="11">
        <v>146.62</v>
      </c>
      <c r="E3430" s="11">
        <v>19.52</v>
      </c>
      <c r="F3430" s="11">
        <v>166.14</v>
      </c>
      <c r="G3430" s="9">
        <v>9</v>
      </c>
      <c r="H3430" s="9"/>
    </row>
    <row r="3431" spans="1:8" x14ac:dyDescent="0.3">
      <c r="A3431" s="1" t="s">
        <v>4308</v>
      </c>
      <c r="B3431" s="13" t="s">
        <v>258</v>
      </c>
      <c r="C3431" s="12" t="s">
        <v>6799</v>
      </c>
      <c r="D3431" s="11">
        <v>201.38</v>
      </c>
      <c r="E3431" s="11">
        <v>19.52</v>
      </c>
      <c r="F3431" s="11">
        <v>220.9</v>
      </c>
      <c r="G3431" s="9">
        <v>9</v>
      </c>
      <c r="H3431" s="9"/>
    </row>
    <row r="3432" spans="1:8" x14ac:dyDescent="0.3">
      <c r="A3432" s="1" t="s">
        <v>4309</v>
      </c>
      <c r="B3432" s="13" t="s">
        <v>257</v>
      </c>
      <c r="C3432" s="12" t="s">
        <v>6799</v>
      </c>
      <c r="D3432" s="11">
        <v>334.44</v>
      </c>
      <c r="E3432" s="11">
        <v>19.52</v>
      </c>
      <c r="F3432" s="11">
        <v>353.96</v>
      </c>
      <c r="G3432" s="9">
        <v>9</v>
      </c>
      <c r="H3432" s="9"/>
    </row>
    <row r="3433" spans="1:8" ht="28.8" x14ac:dyDescent="0.3">
      <c r="A3433" s="1" t="s">
        <v>4310</v>
      </c>
      <c r="B3433" s="13" t="s">
        <v>7780</v>
      </c>
      <c r="C3433" s="12" t="s">
        <v>6799</v>
      </c>
      <c r="D3433" s="11">
        <v>7081.29</v>
      </c>
      <c r="E3433" s="11">
        <v>32.53</v>
      </c>
      <c r="F3433" s="11">
        <v>7113.82</v>
      </c>
      <c r="G3433" s="9">
        <v>9</v>
      </c>
      <c r="H3433" s="9"/>
    </row>
    <row r="3434" spans="1:8" ht="28.8" x14ac:dyDescent="0.3">
      <c r="A3434" s="1" t="s">
        <v>4311</v>
      </c>
      <c r="B3434" s="13" t="s">
        <v>7781</v>
      </c>
      <c r="C3434" s="12" t="s">
        <v>6799</v>
      </c>
      <c r="D3434" s="11">
        <v>167.83</v>
      </c>
      <c r="E3434" s="11">
        <v>19.52</v>
      </c>
      <c r="F3434" s="11">
        <v>187.35</v>
      </c>
      <c r="G3434" s="9">
        <v>9</v>
      </c>
      <c r="H3434" s="9"/>
    </row>
    <row r="3435" spans="1:8" ht="28.8" x14ac:dyDescent="0.3">
      <c r="A3435" s="1" t="s">
        <v>4312</v>
      </c>
      <c r="B3435" s="13" t="s">
        <v>7782</v>
      </c>
      <c r="C3435" s="12" t="s">
        <v>6799</v>
      </c>
      <c r="D3435" s="11">
        <v>535.91</v>
      </c>
      <c r="E3435" s="11">
        <v>19.52</v>
      </c>
      <c r="F3435" s="11">
        <v>555.42999999999995</v>
      </c>
      <c r="G3435" s="9">
        <v>9</v>
      </c>
      <c r="H3435" s="9"/>
    </row>
    <row r="3436" spans="1:8" x14ac:dyDescent="0.3">
      <c r="A3436" s="1" t="s">
        <v>4313</v>
      </c>
      <c r="B3436" s="13" t="s">
        <v>256</v>
      </c>
      <c r="C3436" s="12" t="s">
        <v>6799</v>
      </c>
      <c r="D3436" s="11">
        <v>491.92</v>
      </c>
      <c r="E3436" s="11">
        <v>19.52</v>
      </c>
      <c r="F3436" s="11">
        <v>511.44</v>
      </c>
      <c r="G3436" s="9">
        <v>9</v>
      </c>
      <c r="H3436" s="9"/>
    </row>
    <row r="3437" spans="1:8" x14ac:dyDescent="0.3">
      <c r="A3437" s="1" t="s">
        <v>4314</v>
      </c>
      <c r="B3437" s="13" t="s">
        <v>255</v>
      </c>
      <c r="C3437" s="12" t="s">
        <v>6799</v>
      </c>
      <c r="D3437" s="11">
        <v>911.59</v>
      </c>
      <c r="E3437" s="11">
        <v>26.02</v>
      </c>
      <c r="F3437" s="11">
        <v>937.61</v>
      </c>
      <c r="G3437" s="9">
        <v>9</v>
      </c>
      <c r="H3437" s="9"/>
    </row>
    <row r="3438" spans="1:8" x14ac:dyDescent="0.3">
      <c r="A3438" s="1" t="s">
        <v>4315</v>
      </c>
      <c r="B3438" s="13" t="s">
        <v>254</v>
      </c>
      <c r="C3438" s="12" t="s">
        <v>6799</v>
      </c>
      <c r="D3438" s="11">
        <v>375.5</v>
      </c>
      <c r="E3438" s="11">
        <v>19.52</v>
      </c>
      <c r="F3438" s="11">
        <v>395.02</v>
      </c>
      <c r="G3438" s="9">
        <v>9</v>
      </c>
      <c r="H3438" s="9"/>
    </row>
    <row r="3439" spans="1:8" ht="28.8" x14ac:dyDescent="0.3">
      <c r="A3439" s="1" t="s">
        <v>4316</v>
      </c>
      <c r="B3439" s="13" t="s">
        <v>7783</v>
      </c>
      <c r="C3439" s="12" t="s">
        <v>6799</v>
      </c>
      <c r="D3439" s="11">
        <v>144.94999999999999</v>
      </c>
      <c r="E3439" s="11">
        <v>10.84</v>
      </c>
      <c r="F3439" s="11">
        <v>155.79</v>
      </c>
      <c r="G3439" s="9">
        <v>9</v>
      </c>
      <c r="H3439" s="9"/>
    </row>
    <row r="3440" spans="1:8" ht="28.8" x14ac:dyDescent="0.3">
      <c r="A3440" s="1" t="s">
        <v>5487</v>
      </c>
      <c r="B3440" s="13" t="s">
        <v>7784</v>
      </c>
      <c r="C3440" s="12" t="s">
        <v>6799</v>
      </c>
      <c r="D3440" s="11">
        <v>6046.08</v>
      </c>
      <c r="E3440" s="11">
        <v>26.02</v>
      </c>
      <c r="F3440" s="11">
        <v>6072.1</v>
      </c>
      <c r="G3440" s="9">
        <v>9</v>
      </c>
      <c r="H3440" s="9"/>
    </row>
    <row r="3441" spans="1:8" ht="28.8" x14ac:dyDescent="0.3">
      <c r="A3441" s="1" t="s">
        <v>4317</v>
      </c>
      <c r="B3441" s="13" t="s">
        <v>7785</v>
      </c>
      <c r="C3441" s="12" t="s">
        <v>6799</v>
      </c>
      <c r="D3441" s="11">
        <v>1845.91</v>
      </c>
      <c r="E3441" s="11">
        <v>26.02</v>
      </c>
      <c r="F3441" s="11">
        <v>1871.93</v>
      </c>
      <c r="G3441" s="9">
        <v>9</v>
      </c>
      <c r="H3441" s="9"/>
    </row>
    <row r="3442" spans="1:8" ht="28.8" x14ac:dyDescent="0.3">
      <c r="A3442" s="1" t="s">
        <v>4318</v>
      </c>
      <c r="B3442" s="13" t="s">
        <v>7786</v>
      </c>
      <c r="C3442" s="12" t="s">
        <v>6799</v>
      </c>
      <c r="D3442" s="11">
        <v>395.22</v>
      </c>
      <c r="E3442" s="11">
        <v>19.52</v>
      </c>
      <c r="F3442" s="11">
        <v>414.74</v>
      </c>
      <c r="G3442" s="9">
        <v>9</v>
      </c>
      <c r="H3442" s="9"/>
    </row>
    <row r="3443" spans="1:8" ht="28.8" x14ac:dyDescent="0.3">
      <c r="A3443" s="1" t="s">
        <v>4319</v>
      </c>
      <c r="B3443" s="13" t="s">
        <v>7787</v>
      </c>
      <c r="C3443" s="12" t="s">
        <v>6799</v>
      </c>
      <c r="D3443" s="11">
        <v>205.31</v>
      </c>
      <c r="E3443" s="11">
        <v>19.52</v>
      </c>
      <c r="F3443" s="11">
        <v>224.83</v>
      </c>
      <c r="G3443" s="9">
        <v>9</v>
      </c>
      <c r="H3443" s="9"/>
    </row>
    <row r="3444" spans="1:8" ht="28.8" x14ac:dyDescent="0.3">
      <c r="A3444" s="1" t="s">
        <v>4320</v>
      </c>
      <c r="B3444" s="13" t="s">
        <v>7788</v>
      </c>
      <c r="C3444" s="12" t="s">
        <v>6799</v>
      </c>
      <c r="D3444" s="11">
        <v>287.07</v>
      </c>
      <c r="E3444" s="11">
        <v>19.52</v>
      </c>
      <c r="F3444" s="11">
        <v>306.58999999999997</v>
      </c>
      <c r="G3444" s="9">
        <v>9</v>
      </c>
      <c r="H3444" s="9"/>
    </row>
    <row r="3445" spans="1:8" ht="28.8" x14ac:dyDescent="0.3">
      <c r="A3445" s="1" t="s">
        <v>4321</v>
      </c>
      <c r="B3445" s="13" t="s">
        <v>7789</v>
      </c>
      <c r="C3445" s="12" t="s">
        <v>6799</v>
      </c>
      <c r="D3445" s="11">
        <v>569.22</v>
      </c>
      <c r="E3445" s="11">
        <v>19.52</v>
      </c>
      <c r="F3445" s="11">
        <v>588.74</v>
      </c>
      <c r="G3445" s="9">
        <v>9</v>
      </c>
      <c r="H3445" s="9"/>
    </row>
    <row r="3446" spans="1:8" ht="28.8" x14ac:dyDescent="0.3">
      <c r="A3446" s="1" t="s">
        <v>4322</v>
      </c>
      <c r="B3446" s="13" t="s">
        <v>7790</v>
      </c>
      <c r="C3446" s="12" t="s">
        <v>6799</v>
      </c>
      <c r="D3446" s="11">
        <v>690.56</v>
      </c>
      <c r="E3446" s="11">
        <v>19.52</v>
      </c>
      <c r="F3446" s="11">
        <v>710.08</v>
      </c>
      <c r="G3446" s="9">
        <v>9</v>
      </c>
      <c r="H3446" s="9"/>
    </row>
    <row r="3447" spans="1:8" ht="28.8" x14ac:dyDescent="0.3">
      <c r="A3447" s="1" t="s">
        <v>4323</v>
      </c>
      <c r="B3447" s="13" t="s">
        <v>7791</v>
      </c>
      <c r="C3447" s="12" t="s">
        <v>6799</v>
      </c>
      <c r="D3447" s="11">
        <v>1160.27</v>
      </c>
      <c r="E3447" s="11">
        <v>19.52</v>
      </c>
      <c r="F3447" s="11">
        <v>1179.79</v>
      </c>
      <c r="G3447" s="9">
        <v>9</v>
      </c>
      <c r="H3447" s="9"/>
    </row>
    <row r="3448" spans="1:8" ht="28.8" x14ac:dyDescent="0.3">
      <c r="A3448" s="1" t="s">
        <v>5488</v>
      </c>
      <c r="B3448" s="13" t="s">
        <v>7792</v>
      </c>
      <c r="C3448" s="12" t="s">
        <v>6799</v>
      </c>
      <c r="D3448" s="11">
        <v>2062.48</v>
      </c>
      <c r="E3448" s="11">
        <v>26.02</v>
      </c>
      <c r="F3448" s="11">
        <v>2088.5</v>
      </c>
      <c r="G3448" s="9">
        <v>9</v>
      </c>
      <c r="H3448" s="9"/>
    </row>
    <row r="3449" spans="1:8" ht="28.8" x14ac:dyDescent="0.3">
      <c r="A3449" s="1" t="s">
        <v>6674</v>
      </c>
      <c r="B3449" s="13" t="s">
        <v>7793</v>
      </c>
      <c r="C3449" s="12" t="s">
        <v>6799</v>
      </c>
      <c r="D3449" s="11">
        <v>5669.32</v>
      </c>
      <c r="E3449" s="11">
        <v>26.02</v>
      </c>
      <c r="F3449" s="11">
        <v>5695.34</v>
      </c>
      <c r="G3449" s="9">
        <v>9</v>
      </c>
      <c r="H3449" s="9"/>
    </row>
    <row r="3450" spans="1:8" ht="28.8" x14ac:dyDescent="0.3">
      <c r="A3450" s="1" t="s">
        <v>6675</v>
      </c>
      <c r="B3450" s="13" t="s">
        <v>7794</v>
      </c>
      <c r="C3450" s="12" t="s">
        <v>6799</v>
      </c>
      <c r="D3450" s="11">
        <v>68.64</v>
      </c>
      <c r="E3450" s="11">
        <v>13.01</v>
      </c>
      <c r="F3450" s="11">
        <v>81.650000000000006</v>
      </c>
      <c r="G3450" s="9">
        <v>9</v>
      </c>
      <c r="H3450" s="9"/>
    </row>
    <row r="3451" spans="1:8" ht="28.8" x14ac:dyDescent="0.3">
      <c r="A3451" s="1" t="s">
        <v>4324</v>
      </c>
      <c r="B3451" s="13" t="s">
        <v>7795</v>
      </c>
      <c r="C3451" s="12" t="s">
        <v>6799</v>
      </c>
      <c r="D3451" s="11">
        <v>89.87</v>
      </c>
      <c r="E3451" s="11">
        <v>19.52</v>
      </c>
      <c r="F3451" s="11">
        <v>109.39</v>
      </c>
      <c r="G3451" s="9">
        <v>9</v>
      </c>
      <c r="H3451" s="9"/>
    </row>
    <row r="3452" spans="1:8" ht="43.2" x14ac:dyDescent="0.3">
      <c r="A3452" s="1" t="s">
        <v>6676</v>
      </c>
      <c r="B3452" s="13" t="s">
        <v>7796</v>
      </c>
      <c r="C3452" s="12" t="s">
        <v>6799</v>
      </c>
      <c r="D3452" s="11">
        <v>106.5</v>
      </c>
      <c r="E3452" s="11">
        <v>17.350000000000001</v>
      </c>
      <c r="F3452" s="11">
        <v>123.85</v>
      </c>
      <c r="G3452" s="9">
        <v>9</v>
      </c>
      <c r="H3452" s="9"/>
    </row>
    <row r="3453" spans="1:8" ht="43.2" x14ac:dyDescent="0.3">
      <c r="A3453" s="1" t="s">
        <v>4325</v>
      </c>
      <c r="B3453" s="13" t="s">
        <v>7797</v>
      </c>
      <c r="C3453" s="12" t="s">
        <v>6799</v>
      </c>
      <c r="D3453" s="11">
        <v>110.98</v>
      </c>
      <c r="E3453" s="11">
        <v>19.52</v>
      </c>
      <c r="F3453" s="11">
        <v>130.5</v>
      </c>
      <c r="G3453" s="9">
        <v>9</v>
      </c>
      <c r="H3453" s="9"/>
    </row>
    <row r="3454" spans="1:8" ht="43.2" x14ac:dyDescent="0.3">
      <c r="A3454" s="1" t="s">
        <v>4326</v>
      </c>
      <c r="B3454" s="13" t="s">
        <v>7798</v>
      </c>
      <c r="C3454" s="12" t="s">
        <v>6799</v>
      </c>
      <c r="D3454" s="11">
        <v>439.39</v>
      </c>
      <c r="E3454" s="11">
        <v>19.52</v>
      </c>
      <c r="F3454" s="11">
        <v>458.91</v>
      </c>
      <c r="G3454" s="9">
        <v>9</v>
      </c>
      <c r="H3454" s="9"/>
    </row>
    <row r="3455" spans="1:8" ht="28.8" x14ac:dyDescent="0.3">
      <c r="A3455" s="1" t="s">
        <v>4327</v>
      </c>
      <c r="B3455" s="13" t="s">
        <v>7799</v>
      </c>
      <c r="C3455" s="12" t="s">
        <v>6799</v>
      </c>
      <c r="D3455" s="11">
        <v>648.27</v>
      </c>
      <c r="E3455" s="11">
        <v>19.52</v>
      </c>
      <c r="F3455" s="11">
        <v>667.79</v>
      </c>
      <c r="G3455" s="9">
        <v>9</v>
      </c>
      <c r="H3455" s="9"/>
    </row>
    <row r="3456" spans="1:8" ht="43.2" x14ac:dyDescent="0.3">
      <c r="A3456" s="1" t="s">
        <v>4328</v>
      </c>
      <c r="B3456" s="13" t="s">
        <v>7800</v>
      </c>
      <c r="C3456" s="12" t="s">
        <v>6799</v>
      </c>
      <c r="D3456" s="11">
        <v>6023.14</v>
      </c>
      <c r="E3456" s="11">
        <v>86.74</v>
      </c>
      <c r="F3456" s="11">
        <v>6109.88</v>
      </c>
      <c r="G3456" s="9">
        <v>9</v>
      </c>
      <c r="H3456" s="9"/>
    </row>
    <row r="3457" spans="1:8" ht="43.2" x14ac:dyDescent="0.3">
      <c r="A3457" s="1" t="s">
        <v>4329</v>
      </c>
      <c r="B3457" s="13" t="s">
        <v>7801</v>
      </c>
      <c r="C3457" s="12" t="s">
        <v>6799</v>
      </c>
      <c r="D3457" s="11">
        <v>6583.86</v>
      </c>
      <c r="E3457" s="11">
        <v>86.74</v>
      </c>
      <c r="F3457" s="11">
        <v>6670.6</v>
      </c>
      <c r="G3457" s="9">
        <v>9</v>
      </c>
      <c r="H3457" s="9"/>
    </row>
    <row r="3458" spans="1:8" x14ac:dyDescent="0.3">
      <c r="A3458" s="1" t="s">
        <v>4330</v>
      </c>
      <c r="B3458" s="13" t="s">
        <v>253</v>
      </c>
      <c r="C3458" s="12" t="s">
        <v>6799</v>
      </c>
      <c r="D3458" s="11">
        <v>489.55</v>
      </c>
      <c r="E3458" s="11">
        <v>43.37</v>
      </c>
      <c r="F3458" s="11">
        <v>532.91999999999996</v>
      </c>
      <c r="G3458" s="9">
        <v>9</v>
      </c>
      <c r="H3458" s="9"/>
    </row>
    <row r="3459" spans="1:8" x14ac:dyDescent="0.3">
      <c r="A3459" s="1" t="s">
        <v>5489</v>
      </c>
      <c r="B3459" s="13" t="s">
        <v>7035</v>
      </c>
      <c r="C3459" s="12"/>
      <c r="D3459" s="11"/>
      <c r="E3459" s="11"/>
      <c r="F3459" s="11"/>
      <c r="G3459" s="9">
        <v>5</v>
      </c>
      <c r="H3459" s="9"/>
    </row>
    <row r="3460" spans="1:8" ht="28.8" x14ac:dyDescent="0.3">
      <c r="A3460" s="1" t="s">
        <v>4331</v>
      </c>
      <c r="B3460" s="13" t="s">
        <v>252</v>
      </c>
      <c r="C3460" s="12" t="s">
        <v>6799</v>
      </c>
      <c r="D3460" s="11">
        <v>1350.04</v>
      </c>
      <c r="E3460" s="11">
        <v>54.21</v>
      </c>
      <c r="F3460" s="11">
        <v>1404.25</v>
      </c>
      <c r="G3460" s="9">
        <v>9</v>
      </c>
      <c r="H3460" s="9"/>
    </row>
    <row r="3461" spans="1:8" ht="28.8" x14ac:dyDescent="0.3">
      <c r="A3461" s="1" t="s">
        <v>4332</v>
      </c>
      <c r="B3461" s="13" t="s">
        <v>251</v>
      </c>
      <c r="C3461" s="12" t="s">
        <v>6799</v>
      </c>
      <c r="D3461" s="11">
        <v>1680.49</v>
      </c>
      <c r="E3461" s="11">
        <v>151.80000000000001</v>
      </c>
      <c r="F3461" s="11">
        <v>1832.29</v>
      </c>
      <c r="G3461" s="9">
        <v>9</v>
      </c>
      <c r="H3461" s="9"/>
    </row>
    <row r="3462" spans="1:8" x14ac:dyDescent="0.3">
      <c r="A3462" s="1" t="s">
        <v>4333</v>
      </c>
      <c r="B3462" s="13" t="s">
        <v>250</v>
      </c>
      <c r="C3462" s="12" t="s">
        <v>6799</v>
      </c>
      <c r="D3462" s="11">
        <v>1198.56</v>
      </c>
      <c r="E3462" s="11">
        <v>151.80000000000001</v>
      </c>
      <c r="F3462" s="11">
        <v>1350.36</v>
      </c>
      <c r="G3462" s="9">
        <v>9</v>
      </c>
      <c r="H3462" s="9"/>
    </row>
    <row r="3463" spans="1:8" ht="28.8" x14ac:dyDescent="0.3">
      <c r="A3463" s="1" t="s">
        <v>4821</v>
      </c>
      <c r="B3463" s="13" t="s">
        <v>4822</v>
      </c>
      <c r="C3463" s="12" t="s">
        <v>6799</v>
      </c>
      <c r="D3463" s="11">
        <v>2524.29</v>
      </c>
      <c r="E3463" s="11">
        <v>151.80000000000001</v>
      </c>
      <c r="F3463" s="11">
        <v>2676.09</v>
      </c>
      <c r="G3463" s="9">
        <v>9</v>
      </c>
      <c r="H3463" s="9"/>
    </row>
    <row r="3464" spans="1:8" x14ac:dyDescent="0.3">
      <c r="A3464" s="1" t="s">
        <v>4334</v>
      </c>
      <c r="B3464" s="13" t="s">
        <v>249</v>
      </c>
      <c r="C3464" s="12" t="s">
        <v>6799</v>
      </c>
      <c r="D3464" s="11">
        <v>1501.65</v>
      </c>
      <c r="E3464" s="11">
        <v>86.74</v>
      </c>
      <c r="F3464" s="11">
        <v>1588.39</v>
      </c>
      <c r="G3464" s="9">
        <v>9</v>
      </c>
      <c r="H3464" s="9"/>
    </row>
    <row r="3465" spans="1:8" x14ac:dyDescent="0.3">
      <c r="A3465" s="1" t="s">
        <v>4335</v>
      </c>
      <c r="B3465" s="13" t="s">
        <v>248</v>
      </c>
      <c r="C3465" s="12" t="s">
        <v>6799</v>
      </c>
      <c r="D3465" s="11">
        <v>2884.91</v>
      </c>
      <c r="E3465" s="11">
        <v>86.74</v>
      </c>
      <c r="F3465" s="11">
        <v>2971.65</v>
      </c>
      <c r="G3465" s="9">
        <v>9</v>
      </c>
      <c r="H3465" s="9"/>
    </row>
    <row r="3466" spans="1:8" ht="28.8" x14ac:dyDescent="0.3">
      <c r="A3466" s="1" t="s">
        <v>4336</v>
      </c>
      <c r="B3466" s="13" t="s">
        <v>247</v>
      </c>
      <c r="C3466" s="12" t="s">
        <v>6799</v>
      </c>
      <c r="D3466" s="11">
        <v>833.55</v>
      </c>
      <c r="E3466" s="11">
        <v>86.74</v>
      </c>
      <c r="F3466" s="11">
        <v>920.29</v>
      </c>
      <c r="G3466" s="9">
        <v>9</v>
      </c>
      <c r="H3466" s="9"/>
    </row>
    <row r="3467" spans="1:8" x14ac:dyDescent="0.3">
      <c r="A3467" s="1" t="s">
        <v>4337</v>
      </c>
      <c r="B3467" s="13" t="s">
        <v>246</v>
      </c>
      <c r="C3467" s="12" t="s">
        <v>6799</v>
      </c>
      <c r="D3467" s="11">
        <v>711.83</v>
      </c>
      <c r="E3467" s="11">
        <v>86.74</v>
      </c>
      <c r="F3467" s="11">
        <v>798.57</v>
      </c>
      <c r="G3467" s="9">
        <v>9</v>
      </c>
      <c r="H3467" s="9"/>
    </row>
    <row r="3468" spans="1:8" ht="28.8" x14ac:dyDescent="0.3">
      <c r="A3468" s="1" t="s">
        <v>4338</v>
      </c>
      <c r="B3468" s="13" t="s">
        <v>7802</v>
      </c>
      <c r="C3468" s="12" t="s">
        <v>6799</v>
      </c>
      <c r="D3468" s="11">
        <v>5828.66</v>
      </c>
      <c r="E3468" s="11">
        <v>54.21</v>
      </c>
      <c r="F3468" s="11">
        <v>5882.87</v>
      </c>
      <c r="G3468" s="9">
        <v>9</v>
      </c>
      <c r="H3468" s="9"/>
    </row>
    <row r="3469" spans="1:8" ht="28.8" x14ac:dyDescent="0.3">
      <c r="A3469" s="1" t="s">
        <v>4339</v>
      </c>
      <c r="B3469" s="13" t="s">
        <v>7803</v>
      </c>
      <c r="C3469" s="12" t="s">
        <v>6799</v>
      </c>
      <c r="D3469" s="11">
        <v>2773.87</v>
      </c>
      <c r="E3469" s="11">
        <v>26.02</v>
      </c>
      <c r="F3469" s="11">
        <v>2799.89</v>
      </c>
      <c r="G3469" s="9">
        <v>9</v>
      </c>
      <c r="H3469" s="9"/>
    </row>
    <row r="3470" spans="1:8" x14ac:dyDescent="0.3">
      <c r="A3470" s="1" t="s">
        <v>4340</v>
      </c>
      <c r="B3470" s="13" t="s">
        <v>245</v>
      </c>
      <c r="C3470" s="12" t="s">
        <v>6799</v>
      </c>
      <c r="D3470" s="11">
        <v>1047.26</v>
      </c>
      <c r="E3470" s="11">
        <v>86.74</v>
      </c>
      <c r="F3470" s="11">
        <v>1134</v>
      </c>
      <c r="G3470" s="9">
        <v>9</v>
      </c>
      <c r="H3470" s="9"/>
    </row>
    <row r="3471" spans="1:8" ht="28.8" x14ac:dyDescent="0.3">
      <c r="A3471" s="1" t="s">
        <v>4341</v>
      </c>
      <c r="B3471" s="13" t="s">
        <v>244</v>
      </c>
      <c r="C3471" s="12" t="s">
        <v>6799</v>
      </c>
      <c r="D3471" s="11">
        <v>841.86</v>
      </c>
      <c r="E3471" s="11">
        <v>32.53</v>
      </c>
      <c r="F3471" s="11">
        <v>874.39</v>
      </c>
      <c r="G3471" s="9">
        <v>9</v>
      </c>
      <c r="H3471" s="9"/>
    </row>
    <row r="3472" spans="1:8" ht="28.8" x14ac:dyDescent="0.3">
      <c r="A3472" s="1" t="s">
        <v>4342</v>
      </c>
      <c r="B3472" s="13" t="s">
        <v>7804</v>
      </c>
      <c r="C3472" s="12" t="s">
        <v>6799</v>
      </c>
      <c r="D3472" s="11">
        <v>5868.08</v>
      </c>
      <c r="E3472" s="11">
        <v>130.11000000000001</v>
      </c>
      <c r="F3472" s="11">
        <v>5998.19</v>
      </c>
      <c r="G3472" s="9">
        <v>9</v>
      </c>
      <c r="H3472" s="9"/>
    </row>
    <row r="3473" spans="1:8" ht="28.8" x14ac:dyDescent="0.3">
      <c r="A3473" s="1" t="s">
        <v>4343</v>
      </c>
      <c r="B3473" s="13" t="s">
        <v>243</v>
      </c>
      <c r="C3473" s="12" t="s">
        <v>6799</v>
      </c>
      <c r="D3473" s="11">
        <v>2032.15</v>
      </c>
      <c r="E3473" s="11">
        <v>86.74</v>
      </c>
      <c r="F3473" s="11">
        <v>2118.89</v>
      </c>
      <c r="G3473" s="9">
        <v>9</v>
      </c>
      <c r="H3473" s="9"/>
    </row>
    <row r="3474" spans="1:8" ht="28.8" x14ac:dyDescent="0.3">
      <c r="A3474" s="1" t="s">
        <v>4344</v>
      </c>
      <c r="B3474" s="13" t="s">
        <v>242</v>
      </c>
      <c r="C3474" s="12" t="s">
        <v>6799</v>
      </c>
      <c r="D3474" s="11">
        <v>3199.8</v>
      </c>
      <c r="E3474" s="11">
        <v>86.74</v>
      </c>
      <c r="F3474" s="11">
        <v>3286.54</v>
      </c>
      <c r="G3474" s="9">
        <v>9</v>
      </c>
      <c r="H3474" s="9"/>
    </row>
    <row r="3475" spans="1:8" ht="28.8" x14ac:dyDescent="0.3">
      <c r="A3475" s="1" t="s">
        <v>4345</v>
      </c>
      <c r="B3475" s="13" t="s">
        <v>241</v>
      </c>
      <c r="C3475" s="12" t="s">
        <v>6799</v>
      </c>
      <c r="D3475" s="11">
        <v>1661.73</v>
      </c>
      <c r="E3475" s="11">
        <v>86.74</v>
      </c>
      <c r="F3475" s="11">
        <v>1748.47</v>
      </c>
      <c r="G3475" s="9">
        <v>9</v>
      </c>
      <c r="H3475" s="9"/>
    </row>
    <row r="3476" spans="1:8" x14ac:dyDescent="0.3">
      <c r="A3476" s="1" t="s">
        <v>5490</v>
      </c>
      <c r="B3476" s="13" t="s">
        <v>7036</v>
      </c>
      <c r="C3476" s="12"/>
      <c r="D3476" s="11"/>
      <c r="E3476" s="11"/>
      <c r="F3476" s="11"/>
      <c r="G3476" s="9">
        <v>5</v>
      </c>
      <c r="H3476" s="9"/>
    </row>
    <row r="3477" spans="1:8" ht="43.2" x14ac:dyDescent="0.3">
      <c r="A3477" s="1" t="s">
        <v>4346</v>
      </c>
      <c r="B3477" s="13" t="s">
        <v>8363</v>
      </c>
      <c r="C3477" s="12" t="s">
        <v>6799</v>
      </c>
      <c r="D3477" s="11">
        <v>72.62</v>
      </c>
      <c r="E3477" s="11">
        <v>19.52</v>
      </c>
      <c r="F3477" s="11">
        <v>92.14</v>
      </c>
      <c r="G3477" s="9">
        <v>9</v>
      </c>
      <c r="H3477" s="9"/>
    </row>
    <row r="3478" spans="1:8" ht="43.2" x14ac:dyDescent="0.3">
      <c r="A3478" s="1" t="s">
        <v>4347</v>
      </c>
      <c r="B3478" s="13" t="s">
        <v>8364</v>
      </c>
      <c r="C3478" s="12" t="s">
        <v>6799</v>
      </c>
      <c r="D3478" s="11">
        <v>98.57</v>
      </c>
      <c r="E3478" s="11">
        <v>26.02</v>
      </c>
      <c r="F3478" s="11">
        <v>124.59</v>
      </c>
      <c r="G3478" s="9">
        <v>9</v>
      </c>
      <c r="H3478" s="9"/>
    </row>
    <row r="3479" spans="1:8" ht="43.2" x14ac:dyDescent="0.3">
      <c r="A3479" s="1" t="s">
        <v>4348</v>
      </c>
      <c r="B3479" s="13" t="s">
        <v>8365</v>
      </c>
      <c r="C3479" s="12" t="s">
        <v>6799</v>
      </c>
      <c r="D3479" s="11">
        <v>134.94999999999999</v>
      </c>
      <c r="E3479" s="11">
        <v>32.53</v>
      </c>
      <c r="F3479" s="11">
        <v>167.48</v>
      </c>
      <c r="G3479" s="9">
        <v>9</v>
      </c>
      <c r="H3479" s="9"/>
    </row>
    <row r="3480" spans="1:8" ht="43.2" x14ac:dyDescent="0.3">
      <c r="A3480" s="1" t="s">
        <v>6677</v>
      </c>
      <c r="B3480" s="13" t="s">
        <v>8366</v>
      </c>
      <c r="C3480" s="12" t="s">
        <v>6799</v>
      </c>
      <c r="D3480" s="11">
        <v>228.26</v>
      </c>
      <c r="E3480" s="11">
        <v>34.69</v>
      </c>
      <c r="F3480" s="11">
        <v>262.95</v>
      </c>
      <c r="G3480" s="9">
        <v>9</v>
      </c>
      <c r="H3480" s="9"/>
    </row>
    <row r="3481" spans="1:8" ht="43.2" x14ac:dyDescent="0.3">
      <c r="A3481" s="1" t="s">
        <v>4349</v>
      </c>
      <c r="B3481" s="13" t="s">
        <v>8367</v>
      </c>
      <c r="C3481" s="12" t="s">
        <v>6799</v>
      </c>
      <c r="D3481" s="11">
        <v>364.37</v>
      </c>
      <c r="E3481" s="11">
        <v>54.21</v>
      </c>
      <c r="F3481" s="11">
        <v>418.58</v>
      </c>
      <c r="G3481" s="9">
        <v>9</v>
      </c>
      <c r="H3481" s="9"/>
    </row>
    <row r="3482" spans="1:8" x14ac:dyDescent="0.3">
      <c r="A3482" s="1" t="s">
        <v>5491</v>
      </c>
      <c r="B3482" s="13" t="s">
        <v>7037</v>
      </c>
      <c r="C3482" s="12"/>
      <c r="D3482" s="11"/>
      <c r="E3482" s="11"/>
      <c r="F3482" s="11"/>
      <c r="G3482" s="9">
        <v>5</v>
      </c>
      <c r="H3482" s="9"/>
    </row>
    <row r="3483" spans="1:8" ht="28.8" x14ac:dyDescent="0.3">
      <c r="A3483" s="1" t="s">
        <v>4350</v>
      </c>
      <c r="B3483" s="13" t="s">
        <v>7805</v>
      </c>
      <c r="C3483" s="12" t="s">
        <v>6799</v>
      </c>
      <c r="D3483" s="11">
        <v>305.77</v>
      </c>
      <c r="E3483" s="11">
        <v>26.02</v>
      </c>
      <c r="F3483" s="11">
        <v>331.79</v>
      </c>
      <c r="G3483" s="9">
        <v>9</v>
      </c>
      <c r="H3483" s="9"/>
    </row>
    <row r="3484" spans="1:8" ht="28.8" x14ac:dyDescent="0.3">
      <c r="A3484" s="1" t="s">
        <v>4351</v>
      </c>
      <c r="B3484" s="13" t="s">
        <v>7806</v>
      </c>
      <c r="C3484" s="12" t="s">
        <v>6799</v>
      </c>
      <c r="D3484" s="11">
        <v>440.51</v>
      </c>
      <c r="E3484" s="11">
        <v>32.53</v>
      </c>
      <c r="F3484" s="11">
        <v>473.04</v>
      </c>
      <c r="G3484" s="9">
        <v>9</v>
      </c>
      <c r="H3484" s="9"/>
    </row>
    <row r="3485" spans="1:8" ht="28.8" x14ac:dyDescent="0.3">
      <c r="A3485" s="1" t="s">
        <v>4352</v>
      </c>
      <c r="B3485" s="13" t="s">
        <v>7807</v>
      </c>
      <c r="C3485" s="12" t="s">
        <v>6799</v>
      </c>
      <c r="D3485" s="11">
        <v>758.86</v>
      </c>
      <c r="E3485" s="11">
        <v>43.37</v>
      </c>
      <c r="F3485" s="11">
        <v>802.23</v>
      </c>
      <c r="G3485" s="9">
        <v>9</v>
      </c>
      <c r="H3485" s="9"/>
    </row>
    <row r="3486" spans="1:8" ht="28.8" x14ac:dyDescent="0.3">
      <c r="A3486" s="1" t="s">
        <v>4353</v>
      </c>
      <c r="B3486" s="13" t="s">
        <v>7808</v>
      </c>
      <c r="C3486" s="12" t="s">
        <v>6799</v>
      </c>
      <c r="D3486" s="11">
        <v>1064.99</v>
      </c>
      <c r="E3486" s="11">
        <v>54.21</v>
      </c>
      <c r="F3486" s="11">
        <v>1119.2</v>
      </c>
      <c r="G3486" s="9">
        <v>9</v>
      </c>
      <c r="H3486" s="9"/>
    </row>
    <row r="3487" spans="1:8" x14ac:dyDescent="0.3">
      <c r="A3487" s="1" t="s">
        <v>5492</v>
      </c>
      <c r="B3487" s="13" t="s">
        <v>7038</v>
      </c>
      <c r="C3487" s="12"/>
      <c r="D3487" s="11"/>
      <c r="E3487" s="11"/>
      <c r="F3487" s="11"/>
      <c r="G3487" s="9">
        <v>5</v>
      </c>
      <c r="H3487" s="9"/>
    </row>
    <row r="3488" spans="1:8" ht="43.2" x14ac:dyDescent="0.3">
      <c r="A3488" s="1" t="s">
        <v>4354</v>
      </c>
      <c r="B3488" s="13" t="s">
        <v>7809</v>
      </c>
      <c r="C3488" s="12" t="s">
        <v>6799</v>
      </c>
      <c r="D3488" s="11">
        <v>400.08</v>
      </c>
      <c r="E3488" s="11">
        <v>19.52</v>
      </c>
      <c r="F3488" s="11">
        <v>419.6</v>
      </c>
      <c r="G3488" s="9">
        <v>9</v>
      </c>
      <c r="H3488" s="9"/>
    </row>
    <row r="3489" spans="1:8" x14ac:dyDescent="0.3">
      <c r="A3489" s="1" t="s">
        <v>5493</v>
      </c>
      <c r="B3489" s="13" t="s">
        <v>7039</v>
      </c>
      <c r="C3489" s="12"/>
      <c r="D3489" s="11"/>
      <c r="E3489" s="11"/>
      <c r="F3489" s="11"/>
      <c r="G3489" s="9">
        <v>5</v>
      </c>
      <c r="H3489" s="9"/>
    </row>
    <row r="3490" spans="1:8" ht="28.8" x14ac:dyDescent="0.3">
      <c r="A3490" s="1" t="s">
        <v>5494</v>
      </c>
      <c r="B3490" s="13" t="s">
        <v>7810</v>
      </c>
      <c r="C3490" s="12" t="s">
        <v>6799</v>
      </c>
      <c r="D3490" s="11">
        <v>470.88</v>
      </c>
      <c r="E3490" s="11">
        <v>90.79</v>
      </c>
      <c r="F3490" s="11">
        <v>561.66999999999996</v>
      </c>
      <c r="G3490" s="9">
        <v>9</v>
      </c>
      <c r="H3490" s="9"/>
    </row>
    <row r="3491" spans="1:8" ht="28.8" x14ac:dyDescent="0.3">
      <c r="A3491" s="1" t="s">
        <v>4355</v>
      </c>
      <c r="B3491" s="13" t="s">
        <v>240</v>
      </c>
      <c r="C3491" s="12" t="s">
        <v>6799</v>
      </c>
      <c r="D3491" s="11">
        <v>189.52</v>
      </c>
      <c r="E3491" s="11">
        <v>8.68</v>
      </c>
      <c r="F3491" s="11">
        <v>198.2</v>
      </c>
      <c r="G3491" s="9">
        <v>9</v>
      </c>
      <c r="H3491" s="9"/>
    </row>
    <row r="3492" spans="1:8" ht="28.8" x14ac:dyDescent="0.3">
      <c r="A3492" s="1" t="s">
        <v>4356</v>
      </c>
      <c r="B3492" s="13" t="s">
        <v>239</v>
      </c>
      <c r="C3492" s="12" t="s">
        <v>6799</v>
      </c>
      <c r="D3492" s="11">
        <v>221.58</v>
      </c>
      <c r="E3492" s="11">
        <v>21.69</v>
      </c>
      <c r="F3492" s="11">
        <v>243.27</v>
      </c>
      <c r="G3492" s="9">
        <v>9</v>
      </c>
      <c r="H3492" s="9"/>
    </row>
    <row r="3493" spans="1:8" ht="43.2" x14ac:dyDescent="0.3">
      <c r="A3493" s="1" t="s">
        <v>5495</v>
      </c>
      <c r="B3493" s="13" t="s">
        <v>7811</v>
      </c>
      <c r="C3493" s="12" t="s">
        <v>6799</v>
      </c>
      <c r="D3493" s="11">
        <v>9069.09</v>
      </c>
      <c r="E3493" s="11">
        <v>90.79</v>
      </c>
      <c r="F3493" s="11">
        <v>9159.8799999999992</v>
      </c>
      <c r="G3493" s="9">
        <v>9</v>
      </c>
      <c r="H3493" s="9"/>
    </row>
    <row r="3494" spans="1:8" x14ac:dyDescent="0.3">
      <c r="A3494" s="1" t="s">
        <v>5496</v>
      </c>
      <c r="B3494" s="13" t="s">
        <v>7040</v>
      </c>
      <c r="C3494" s="12"/>
      <c r="D3494" s="11"/>
      <c r="E3494" s="11"/>
      <c r="F3494" s="11"/>
      <c r="G3494" s="9">
        <v>5</v>
      </c>
      <c r="H3494" s="9"/>
    </row>
    <row r="3495" spans="1:8" ht="28.8" x14ac:dyDescent="0.3">
      <c r="A3495" s="1" t="s">
        <v>4357</v>
      </c>
      <c r="B3495" s="13" t="s">
        <v>238</v>
      </c>
      <c r="C3495" s="12" t="s">
        <v>6799</v>
      </c>
      <c r="D3495" s="11">
        <v>2891.5</v>
      </c>
      <c r="E3495" s="11">
        <v>150.13999999999999</v>
      </c>
      <c r="F3495" s="11">
        <v>3041.64</v>
      </c>
      <c r="G3495" s="9">
        <v>9</v>
      </c>
      <c r="H3495" s="9"/>
    </row>
    <row r="3496" spans="1:8" ht="28.8" x14ac:dyDescent="0.3">
      <c r="A3496" s="1" t="s">
        <v>4358</v>
      </c>
      <c r="B3496" s="13" t="s">
        <v>237</v>
      </c>
      <c r="C3496" s="12" t="s">
        <v>6799</v>
      </c>
      <c r="D3496" s="11">
        <v>968.14</v>
      </c>
      <c r="E3496" s="11">
        <v>150.13999999999999</v>
      </c>
      <c r="F3496" s="11">
        <v>1118.28</v>
      </c>
      <c r="G3496" s="9">
        <v>9</v>
      </c>
      <c r="H3496" s="9"/>
    </row>
    <row r="3497" spans="1:8" ht="28.8" x14ac:dyDescent="0.3">
      <c r="A3497" s="1" t="s">
        <v>4359</v>
      </c>
      <c r="B3497" s="13" t="s">
        <v>236</v>
      </c>
      <c r="C3497" s="12" t="s">
        <v>6799</v>
      </c>
      <c r="D3497" s="11">
        <v>1208.99</v>
      </c>
      <c r="E3497" s="11">
        <v>54.21</v>
      </c>
      <c r="F3497" s="11">
        <v>1263.2</v>
      </c>
      <c r="G3497" s="9">
        <v>9</v>
      </c>
      <c r="H3497" s="9"/>
    </row>
    <row r="3498" spans="1:8" ht="28.8" x14ac:dyDescent="0.3">
      <c r="A3498" s="1" t="s">
        <v>4360</v>
      </c>
      <c r="B3498" s="13" t="s">
        <v>7812</v>
      </c>
      <c r="C3498" s="12" t="s">
        <v>6799</v>
      </c>
      <c r="D3498" s="11">
        <v>1602.38</v>
      </c>
      <c r="E3498" s="11">
        <v>97.58</v>
      </c>
      <c r="F3498" s="11">
        <v>1699.96</v>
      </c>
      <c r="G3498" s="9">
        <v>9</v>
      </c>
      <c r="H3498" s="9"/>
    </row>
    <row r="3499" spans="1:8" ht="28.8" x14ac:dyDescent="0.3">
      <c r="A3499" s="1" t="s">
        <v>4361</v>
      </c>
      <c r="B3499" s="13" t="s">
        <v>7813</v>
      </c>
      <c r="C3499" s="12" t="s">
        <v>6799</v>
      </c>
      <c r="D3499" s="11">
        <v>2365.4</v>
      </c>
      <c r="E3499" s="11">
        <v>97.58</v>
      </c>
      <c r="F3499" s="11">
        <v>2462.98</v>
      </c>
      <c r="G3499" s="9">
        <v>9</v>
      </c>
      <c r="H3499" s="9"/>
    </row>
    <row r="3500" spans="1:8" ht="28.8" x14ac:dyDescent="0.3">
      <c r="A3500" s="1" t="s">
        <v>4362</v>
      </c>
      <c r="B3500" s="13" t="s">
        <v>235</v>
      </c>
      <c r="C3500" s="12" t="s">
        <v>6799</v>
      </c>
      <c r="D3500" s="11">
        <v>6182.63</v>
      </c>
      <c r="E3500" s="11">
        <v>150.13999999999999</v>
      </c>
      <c r="F3500" s="11">
        <v>6332.77</v>
      </c>
      <c r="G3500" s="9">
        <v>9</v>
      </c>
      <c r="H3500" s="9"/>
    </row>
    <row r="3501" spans="1:8" ht="28.8" x14ac:dyDescent="0.3">
      <c r="A3501" s="1" t="s">
        <v>4363</v>
      </c>
      <c r="B3501" s="13" t="s">
        <v>234</v>
      </c>
      <c r="C3501" s="12" t="s">
        <v>6799</v>
      </c>
      <c r="D3501" s="11">
        <v>1078.06</v>
      </c>
      <c r="E3501" s="11">
        <v>150.13999999999999</v>
      </c>
      <c r="F3501" s="11">
        <v>1228.2</v>
      </c>
      <c r="G3501" s="9">
        <v>9</v>
      </c>
      <c r="H3501" s="9"/>
    </row>
    <row r="3502" spans="1:8" ht="28.8" x14ac:dyDescent="0.3">
      <c r="A3502" s="1" t="s">
        <v>4364</v>
      </c>
      <c r="B3502" s="13" t="s">
        <v>233</v>
      </c>
      <c r="C3502" s="12" t="s">
        <v>6799</v>
      </c>
      <c r="D3502" s="11">
        <v>1780.7</v>
      </c>
      <c r="E3502" s="11">
        <v>150.13999999999999</v>
      </c>
      <c r="F3502" s="11">
        <v>1930.84</v>
      </c>
      <c r="G3502" s="9">
        <v>9</v>
      </c>
      <c r="H3502" s="9"/>
    </row>
    <row r="3503" spans="1:8" x14ac:dyDescent="0.3">
      <c r="A3503" s="1" t="s">
        <v>4365</v>
      </c>
      <c r="B3503" s="13" t="s">
        <v>232</v>
      </c>
      <c r="C3503" s="12" t="s">
        <v>6799</v>
      </c>
      <c r="D3503" s="11">
        <v>850.31</v>
      </c>
      <c r="E3503" s="11">
        <v>13.01</v>
      </c>
      <c r="F3503" s="11">
        <v>863.32</v>
      </c>
      <c r="G3503" s="9">
        <v>9</v>
      </c>
      <c r="H3503" s="9"/>
    </row>
    <row r="3504" spans="1:8" ht="28.8" x14ac:dyDescent="0.3">
      <c r="A3504" s="1" t="s">
        <v>4366</v>
      </c>
      <c r="B3504" s="13" t="s">
        <v>231</v>
      </c>
      <c r="C3504" s="12" t="s">
        <v>6799</v>
      </c>
      <c r="D3504" s="11">
        <v>2037.58</v>
      </c>
      <c r="E3504" s="11">
        <v>19.079999999999998</v>
      </c>
      <c r="F3504" s="11">
        <v>2056.66</v>
      </c>
      <c r="G3504" s="9">
        <v>9</v>
      </c>
      <c r="H3504" s="9"/>
    </row>
    <row r="3505" spans="1:8" x14ac:dyDescent="0.3">
      <c r="A3505" s="1" t="s">
        <v>5497</v>
      </c>
      <c r="B3505" s="13" t="s">
        <v>7041</v>
      </c>
      <c r="C3505" s="12"/>
      <c r="D3505" s="11"/>
      <c r="E3505" s="11"/>
      <c r="F3505" s="11"/>
      <c r="G3505" s="9">
        <v>5</v>
      </c>
      <c r="H3505" s="9"/>
    </row>
    <row r="3506" spans="1:8" x14ac:dyDescent="0.3">
      <c r="A3506" s="1" t="s">
        <v>4367</v>
      </c>
      <c r="B3506" s="13" t="s">
        <v>230</v>
      </c>
      <c r="C3506" s="12" t="s">
        <v>6799</v>
      </c>
      <c r="D3506" s="11">
        <v>11.58</v>
      </c>
      <c r="E3506" s="11">
        <v>19.52</v>
      </c>
      <c r="F3506" s="11">
        <v>31.1</v>
      </c>
      <c r="G3506" s="9">
        <v>9</v>
      </c>
      <c r="H3506" s="9"/>
    </row>
    <row r="3507" spans="1:8" ht="28.8" x14ac:dyDescent="0.3">
      <c r="A3507" s="1" t="s">
        <v>4368</v>
      </c>
      <c r="B3507" s="13" t="s">
        <v>229</v>
      </c>
      <c r="C3507" s="12" t="s">
        <v>6799</v>
      </c>
      <c r="D3507" s="11">
        <v>49.31</v>
      </c>
      <c r="E3507" s="11">
        <v>19.52</v>
      </c>
      <c r="F3507" s="11">
        <v>68.83</v>
      </c>
      <c r="G3507" s="9">
        <v>9</v>
      </c>
      <c r="H3507" s="9"/>
    </row>
    <row r="3508" spans="1:8" x14ac:dyDescent="0.3">
      <c r="A3508" s="1" t="s">
        <v>5498</v>
      </c>
      <c r="B3508" s="13" t="s">
        <v>7042</v>
      </c>
      <c r="C3508" s="12"/>
      <c r="D3508" s="11"/>
      <c r="E3508" s="11"/>
      <c r="F3508" s="11"/>
      <c r="G3508" s="9">
        <v>5</v>
      </c>
      <c r="H3508" s="9"/>
    </row>
    <row r="3509" spans="1:8" x14ac:dyDescent="0.3">
      <c r="A3509" s="1" t="s">
        <v>4369</v>
      </c>
      <c r="B3509" s="13" t="s">
        <v>6235</v>
      </c>
      <c r="C3509" s="12" t="s">
        <v>6799</v>
      </c>
      <c r="D3509" s="11">
        <v>121.87</v>
      </c>
      <c r="E3509" s="11">
        <v>6.51</v>
      </c>
      <c r="F3509" s="11">
        <v>128.38</v>
      </c>
      <c r="G3509" s="9">
        <v>9</v>
      </c>
      <c r="H3509" s="9"/>
    </row>
    <row r="3510" spans="1:8" x14ac:dyDescent="0.3">
      <c r="A3510" s="1" t="s">
        <v>4370</v>
      </c>
      <c r="B3510" s="13" t="s">
        <v>228</v>
      </c>
      <c r="C3510" s="12" t="s">
        <v>6799</v>
      </c>
      <c r="D3510" s="11">
        <v>565.44000000000005</v>
      </c>
      <c r="E3510" s="11">
        <v>54.21</v>
      </c>
      <c r="F3510" s="11">
        <v>619.65</v>
      </c>
      <c r="G3510" s="9">
        <v>9</v>
      </c>
      <c r="H3510" s="9"/>
    </row>
    <row r="3511" spans="1:8" ht="28.8" x14ac:dyDescent="0.3">
      <c r="A3511" s="1" t="s">
        <v>4371</v>
      </c>
      <c r="B3511" s="13" t="s">
        <v>7814</v>
      </c>
      <c r="C3511" s="12" t="s">
        <v>6799</v>
      </c>
      <c r="D3511" s="11">
        <v>489.32</v>
      </c>
      <c r="E3511" s="11">
        <v>54.21</v>
      </c>
      <c r="F3511" s="11">
        <v>543.53</v>
      </c>
      <c r="G3511" s="9">
        <v>9</v>
      </c>
      <c r="H3511" s="9"/>
    </row>
    <row r="3512" spans="1:8" ht="28.8" x14ac:dyDescent="0.3">
      <c r="A3512" s="1" t="s">
        <v>4372</v>
      </c>
      <c r="B3512" s="13" t="s">
        <v>7815</v>
      </c>
      <c r="C3512" s="12" t="s">
        <v>6799</v>
      </c>
      <c r="D3512" s="11">
        <v>34.520000000000003</v>
      </c>
      <c r="E3512" s="11">
        <v>9.15</v>
      </c>
      <c r="F3512" s="11">
        <v>43.67</v>
      </c>
      <c r="G3512" s="9">
        <v>9</v>
      </c>
      <c r="H3512" s="9"/>
    </row>
    <row r="3513" spans="1:8" ht="28.8" x14ac:dyDescent="0.3">
      <c r="A3513" s="1" t="s">
        <v>4373</v>
      </c>
      <c r="B3513" s="13" t="s">
        <v>6236</v>
      </c>
      <c r="C3513" s="12" t="s">
        <v>6799</v>
      </c>
      <c r="D3513" s="11">
        <v>653.99</v>
      </c>
      <c r="E3513" s="11">
        <v>30.51</v>
      </c>
      <c r="F3513" s="11">
        <v>684.5</v>
      </c>
      <c r="G3513" s="9">
        <v>9</v>
      </c>
      <c r="H3513" s="9"/>
    </row>
    <row r="3514" spans="1:8" ht="28.8" x14ac:dyDescent="0.3">
      <c r="A3514" s="1" t="s">
        <v>4374</v>
      </c>
      <c r="B3514" s="13" t="s">
        <v>6237</v>
      </c>
      <c r="C3514" s="12" t="s">
        <v>6799</v>
      </c>
      <c r="D3514" s="11">
        <v>332.22</v>
      </c>
      <c r="E3514" s="11">
        <v>30.51</v>
      </c>
      <c r="F3514" s="11">
        <v>362.73</v>
      </c>
      <c r="G3514" s="9">
        <v>9</v>
      </c>
      <c r="H3514" s="9"/>
    </row>
    <row r="3515" spans="1:8" ht="28.8" x14ac:dyDescent="0.3">
      <c r="A3515" s="1" t="s">
        <v>4375</v>
      </c>
      <c r="B3515" s="13" t="s">
        <v>6238</v>
      </c>
      <c r="C3515" s="12" t="s">
        <v>6799</v>
      </c>
      <c r="D3515" s="11">
        <v>89.59</v>
      </c>
      <c r="E3515" s="11">
        <v>21.69</v>
      </c>
      <c r="F3515" s="11">
        <v>111.28</v>
      </c>
      <c r="G3515" s="9">
        <v>9</v>
      </c>
      <c r="H3515" s="9"/>
    </row>
    <row r="3516" spans="1:8" ht="28.8" x14ac:dyDescent="0.3">
      <c r="A3516" s="1" t="s">
        <v>6430</v>
      </c>
      <c r="B3516" s="13" t="s">
        <v>8135</v>
      </c>
      <c r="C3516" s="12" t="s">
        <v>6799</v>
      </c>
      <c r="D3516" s="11">
        <v>3260.95</v>
      </c>
      <c r="E3516" s="11">
        <v>130.11000000000001</v>
      </c>
      <c r="F3516" s="11">
        <v>3391.06</v>
      </c>
      <c r="G3516" s="9">
        <v>9</v>
      </c>
      <c r="H3516" s="9"/>
    </row>
    <row r="3517" spans="1:8" x14ac:dyDescent="0.3">
      <c r="A3517" s="1" t="s">
        <v>4376</v>
      </c>
      <c r="B3517" s="13" t="s">
        <v>4823</v>
      </c>
      <c r="C3517" s="12" t="s">
        <v>6799</v>
      </c>
      <c r="D3517" s="11">
        <v>118.5</v>
      </c>
      <c r="E3517" s="11">
        <v>17.350000000000001</v>
      </c>
      <c r="F3517" s="11">
        <v>135.85</v>
      </c>
      <c r="G3517" s="9">
        <v>9</v>
      </c>
      <c r="H3517" s="9"/>
    </row>
    <row r="3518" spans="1:8" ht="28.8" x14ac:dyDescent="0.3">
      <c r="A3518" s="1" t="s">
        <v>4377</v>
      </c>
      <c r="B3518" s="13" t="s">
        <v>8136</v>
      </c>
      <c r="C3518" s="12" t="s">
        <v>6799</v>
      </c>
      <c r="D3518" s="11">
        <v>456.66</v>
      </c>
      <c r="E3518" s="11">
        <v>51.46</v>
      </c>
      <c r="F3518" s="11">
        <v>508.12</v>
      </c>
      <c r="G3518" s="9">
        <v>9</v>
      </c>
      <c r="H3518" s="9"/>
    </row>
    <row r="3519" spans="1:8" ht="28.8" x14ac:dyDescent="0.3">
      <c r="A3519" s="1" t="s">
        <v>4378</v>
      </c>
      <c r="B3519" s="13" t="s">
        <v>227</v>
      </c>
      <c r="C3519" s="12" t="s">
        <v>6799</v>
      </c>
      <c r="D3519" s="11">
        <v>334.7</v>
      </c>
      <c r="E3519" s="11">
        <v>54.21</v>
      </c>
      <c r="F3519" s="11">
        <v>388.91</v>
      </c>
      <c r="G3519" s="9">
        <v>9</v>
      </c>
      <c r="H3519" s="9"/>
    </row>
    <row r="3520" spans="1:8" ht="28.8" x14ac:dyDescent="0.3">
      <c r="A3520" s="1" t="s">
        <v>4379</v>
      </c>
      <c r="B3520" s="13" t="s">
        <v>4824</v>
      </c>
      <c r="C3520" s="12" t="s">
        <v>6799</v>
      </c>
      <c r="D3520" s="11">
        <v>383.39</v>
      </c>
      <c r="E3520" s="11">
        <v>54.21</v>
      </c>
      <c r="F3520" s="11">
        <v>437.6</v>
      </c>
      <c r="G3520" s="9">
        <v>9</v>
      </c>
      <c r="H3520" s="9"/>
    </row>
    <row r="3521" spans="1:8" x14ac:dyDescent="0.3">
      <c r="A3521" s="1" t="s">
        <v>5499</v>
      </c>
      <c r="B3521" s="13" t="s">
        <v>7043</v>
      </c>
      <c r="C3521" s="12"/>
      <c r="D3521" s="11"/>
      <c r="E3521" s="11"/>
      <c r="F3521" s="11"/>
      <c r="G3521" s="9">
        <v>2</v>
      </c>
      <c r="H3521" s="9"/>
    </row>
    <row r="3522" spans="1:8" x14ac:dyDescent="0.3">
      <c r="A3522" s="1" t="s">
        <v>5500</v>
      </c>
      <c r="B3522" s="13" t="s">
        <v>7044</v>
      </c>
      <c r="C3522" s="12"/>
      <c r="D3522" s="11"/>
      <c r="E3522" s="11"/>
      <c r="F3522" s="11"/>
      <c r="G3522" s="9">
        <v>5</v>
      </c>
      <c r="H3522" s="9"/>
    </row>
    <row r="3523" spans="1:8" x14ac:dyDescent="0.3">
      <c r="A3523" s="1" t="s">
        <v>5501</v>
      </c>
      <c r="B3523" s="13" t="s">
        <v>226</v>
      </c>
      <c r="C3523" s="12" t="s">
        <v>6799</v>
      </c>
      <c r="D3523" s="11">
        <v>9392.42</v>
      </c>
      <c r="E3523" s="11">
        <v>96.29</v>
      </c>
      <c r="F3523" s="11">
        <v>9488.7099999999991</v>
      </c>
      <c r="G3523" s="9">
        <v>9</v>
      </c>
      <c r="H3523" s="9"/>
    </row>
    <row r="3524" spans="1:8" x14ac:dyDescent="0.3">
      <c r="A3524" s="1" t="s">
        <v>5502</v>
      </c>
      <c r="B3524" s="13" t="s">
        <v>225</v>
      </c>
      <c r="C3524" s="12" t="s">
        <v>6799</v>
      </c>
      <c r="D3524" s="11">
        <v>11814.64</v>
      </c>
      <c r="E3524" s="11">
        <v>131.57</v>
      </c>
      <c r="F3524" s="11">
        <v>11946.21</v>
      </c>
      <c r="G3524" s="9">
        <v>9</v>
      </c>
      <c r="H3524" s="9"/>
    </row>
    <row r="3525" spans="1:8" ht="28.8" x14ac:dyDescent="0.3">
      <c r="A3525" s="1" t="s">
        <v>6678</v>
      </c>
      <c r="B3525" s="13" t="s">
        <v>6679</v>
      </c>
      <c r="C3525" s="12" t="s">
        <v>6799</v>
      </c>
      <c r="D3525" s="11">
        <v>1036.1500000000001</v>
      </c>
      <c r="E3525" s="11">
        <v>52.19</v>
      </c>
      <c r="F3525" s="11">
        <v>1088.3399999999999</v>
      </c>
      <c r="G3525" s="9">
        <v>9</v>
      </c>
      <c r="H3525" s="9"/>
    </row>
    <row r="3526" spans="1:8" ht="28.8" x14ac:dyDescent="0.3">
      <c r="A3526" s="1" t="s">
        <v>6680</v>
      </c>
      <c r="B3526" s="13" t="s">
        <v>6681</v>
      </c>
      <c r="C3526" s="12" t="s">
        <v>6799</v>
      </c>
      <c r="D3526" s="11">
        <v>1895.55</v>
      </c>
      <c r="E3526" s="11">
        <v>52.19</v>
      </c>
      <c r="F3526" s="11">
        <v>1947.74</v>
      </c>
      <c r="G3526" s="9">
        <v>9</v>
      </c>
      <c r="H3526" s="9"/>
    </row>
    <row r="3527" spans="1:8" ht="28.8" x14ac:dyDescent="0.3">
      <c r="A3527" s="1" t="s">
        <v>6616</v>
      </c>
      <c r="B3527" s="13" t="s">
        <v>6617</v>
      </c>
      <c r="C3527" s="12" t="s">
        <v>6799</v>
      </c>
      <c r="D3527" s="11">
        <v>3034.88</v>
      </c>
      <c r="E3527" s="11">
        <v>61.01</v>
      </c>
      <c r="F3527" s="11">
        <v>3095.89</v>
      </c>
      <c r="G3527" s="9">
        <v>9</v>
      </c>
      <c r="H3527" s="9"/>
    </row>
    <row r="3528" spans="1:8" ht="28.8" x14ac:dyDescent="0.3">
      <c r="A3528" s="1" t="s">
        <v>6682</v>
      </c>
      <c r="B3528" s="13" t="s">
        <v>6683</v>
      </c>
      <c r="C3528" s="12" t="s">
        <v>6799</v>
      </c>
      <c r="D3528" s="11">
        <v>5436.22</v>
      </c>
      <c r="E3528" s="11">
        <v>78.650000000000006</v>
      </c>
      <c r="F3528" s="11">
        <v>5514.87</v>
      </c>
      <c r="G3528" s="9">
        <v>9</v>
      </c>
      <c r="H3528" s="9"/>
    </row>
    <row r="3529" spans="1:8" ht="43.2" x14ac:dyDescent="0.3">
      <c r="A3529" s="1" t="s">
        <v>4380</v>
      </c>
      <c r="B3529" s="13" t="s">
        <v>7816</v>
      </c>
      <c r="C3529" s="12" t="s">
        <v>6799</v>
      </c>
      <c r="D3529" s="11">
        <v>7334.2</v>
      </c>
      <c r="E3529" s="11">
        <v>69.83</v>
      </c>
      <c r="F3529" s="11">
        <v>7404.03</v>
      </c>
      <c r="G3529" s="9">
        <v>9</v>
      </c>
      <c r="H3529" s="9"/>
    </row>
    <row r="3530" spans="1:8" ht="43.2" x14ac:dyDescent="0.3">
      <c r="A3530" s="1" t="s">
        <v>4381</v>
      </c>
      <c r="B3530" s="13" t="s">
        <v>7817</v>
      </c>
      <c r="C3530" s="12" t="s">
        <v>6799</v>
      </c>
      <c r="D3530" s="11">
        <v>13734.27</v>
      </c>
      <c r="E3530" s="11">
        <v>96.29</v>
      </c>
      <c r="F3530" s="11">
        <v>13830.56</v>
      </c>
      <c r="G3530" s="9">
        <v>9</v>
      </c>
      <c r="H3530" s="9"/>
    </row>
    <row r="3531" spans="1:8" ht="28.8" x14ac:dyDescent="0.3">
      <c r="A3531" s="1" t="s">
        <v>4825</v>
      </c>
      <c r="B3531" s="13" t="s">
        <v>6618</v>
      </c>
      <c r="C3531" s="12" t="s">
        <v>6799</v>
      </c>
      <c r="D3531" s="11">
        <v>885.34</v>
      </c>
      <c r="E3531" s="11">
        <v>61.01</v>
      </c>
      <c r="F3531" s="11">
        <v>946.35</v>
      </c>
      <c r="G3531" s="9">
        <v>9</v>
      </c>
      <c r="H3531" s="9"/>
    </row>
    <row r="3532" spans="1:8" ht="28.8" x14ac:dyDescent="0.3">
      <c r="A3532" s="1" t="s">
        <v>6323</v>
      </c>
      <c r="B3532" s="13" t="s">
        <v>6619</v>
      </c>
      <c r="C3532" s="12" t="s">
        <v>6799</v>
      </c>
      <c r="D3532" s="11">
        <v>521.6</v>
      </c>
      <c r="E3532" s="11">
        <v>61.01</v>
      </c>
      <c r="F3532" s="11">
        <v>582.61</v>
      </c>
      <c r="G3532" s="9">
        <v>9</v>
      </c>
      <c r="H3532" s="9"/>
    </row>
    <row r="3533" spans="1:8" x14ac:dyDescent="0.3">
      <c r="A3533" s="1" t="s">
        <v>5503</v>
      </c>
      <c r="B3533" s="13" t="s">
        <v>7045</v>
      </c>
      <c r="C3533" s="12"/>
      <c r="D3533" s="11"/>
      <c r="E3533" s="11"/>
      <c r="F3533" s="11"/>
      <c r="G3533" s="9">
        <v>5</v>
      </c>
      <c r="H3533" s="9"/>
    </row>
    <row r="3534" spans="1:8" ht="28.8" x14ac:dyDescent="0.3">
      <c r="A3534" s="1" t="s">
        <v>5504</v>
      </c>
      <c r="B3534" s="13" t="s">
        <v>222</v>
      </c>
      <c r="C3534" s="12" t="s">
        <v>6807</v>
      </c>
      <c r="D3534" s="11">
        <v>5792.69</v>
      </c>
      <c r="E3534" s="11">
        <v>61.01</v>
      </c>
      <c r="F3534" s="11">
        <v>5853.7</v>
      </c>
      <c r="G3534" s="9">
        <v>9</v>
      </c>
      <c r="H3534" s="9"/>
    </row>
    <row r="3535" spans="1:8" ht="28.8" x14ac:dyDescent="0.3">
      <c r="A3535" s="1" t="s">
        <v>4382</v>
      </c>
      <c r="B3535" s="13" t="s">
        <v>223</v>
      </c>
      <c r="C3535" s="12" t="s">
        <v>6807</v>
      </c>
      <c r="D3535" s="11">
        <v>10669.95</v>
      </c>
      <c r="E3535" s="11">
        <v>61.01</v>
      </c>
      <c r="F3535" s="11">
        <v>10730.96</v>
      </c>
      <c r="G3535" s="9">
        <v>9</v>
      </c>
      <c r="H3535" s="9"/>
    </row>
    <row r="3536" spans="1:8" ht="28.8" x14ac:dyDescent="0.3">
      <c r="A3536" s="1" t="s">
        <v>5505</v>
      </c>
      <c r="B3536" s="13" t="s">
        <v>224</v>
      </c>
      <c r="C3536" s="12" t="s">
        <v>6807</v>
      </c>
      <c r="D3536" s="11">
        <v>19470.64</v>
      </c>
      <c r="E3536" s="11">
        <v>61.01</v>
      </c>
      <c r="F3536" s="11">
        <v>19531.650000000001</v>
      </c>
      <c r="G3536" s="9">
        <v>9</v>
      </c>
      <c r="H3536" s="9"/>
    </row>
    <row r="3537" spans="1:8" x14ac:dyDescent="0.3">
      <c r="A3537" s="1" t="s">
        <v>5506</v>
      </c>
      <c r="B3537" s="13" t="s">
        <v>7046</v>
      </c>
      <c r="C3537" s="12"/>
      <c r="D3537" s="11"/>
      <c r="E3537" s="11"/>
      <c r="F3537" s="11"/>
      <c r="G3537" s="9">
        <v>5</v>
      </c>
      <c r="H3537" s="9"/>
    </row>
    <row r="3538" spans="1:8" ht="43.2" x14ac:dyDescent="0.3">
      <c r="A3538" s="1" t="s">
        <v>6324</v>
      </c>
      <c r="B3538" s="13" t="s">
        <v>7818</v>
      </c>
      <c r="C3538" s="12" t="s">
        <v>6804</v>
      </c>
      <c r="D3538" s="11">
        <v>17492.55</v>
      </c>
      <c r="E3538" s="11">
        <v>3258.45</v>
      </c>
      <c r="F3538" s="11">
        <v>20751</v>
      </c>
      <c r="G3538" s="9">
        <v>9</v>
      </c>
      <c r="H3538" s="9"/>
    </row>
    <row r="3539" spans="1:8" ht="43.2" x14ac:dyDescent="0.3">
      <c r="A3539" s="1" t="s">
        <v>6325</v>
      </c>
      <c r="B3539" s="13" t="s">
        <v>7819</v>
      </c>
      <c r="C3539" s="12" t="s">
        <v>6804</v>
      </c>
      <c r="D3539" s="11">
        <v>33694.67</v>
      </c>
      <c r="E3539" s="11">
        <v>6973.44</v>
      </c>
      <c r="F3539" s="11">
        <v>40668.11</v>
      </c>
      <c r="G3539" s="9">
        <v>9</v>
      </c>
      <c r="H3539" s="9"/>
    </row>
    <row r="3540" spans="1:8" x14ac:dyDescent="0.3">
      <c r="A3540" s="1" t="s">
        <v>5507</v>
      </c>
      <c r="B3540" s="13" t="s">
        <v>6239</v>
      </c>
      <c r="C3540" s="12"/>
      <c r="D3540" s="11"/>
      <c r="E3540" s="11"/>
      <c r="F3540" s="11"/>
      <c r="G3540" s="9">
        <v>5</v>
      </c>
      <c r="H3540" s="9"/>
    </row>
    <row r="3541" spans="1:8" x14ac:dyDescent="0.3">
      <c r="A3541" s="1" t="s">
        <v>4383</v>
      </c>
      <c r="B3541" s="13" t="s">
        <v>5508</v>
      </c>
      <c r="C3541" s="12" t="s">
        <v>6799</v>
      </c>
      <c r="D3541" s="11">
        <v>84.81</v>
      </c>
      <c r="E3541" s="11">
        <v>13.01</v>
      </c>
      <c r="F3541" s="11">
        <v>97.82</v>
      </c>
      <c r="G3541" s="9">
        <v>9</v>
      </c>
      <c r="H3541" s="9"/>
    </row>
    <row r="3542" spans="1:8" x14ac:dyDescent="0.3">
      <c r="A3542" s="1" t="s">
        <v>4384</v>
      </c>
      <c r="B3542" s="13" t="s">
        <v>5509</v>
      </c>
      <c r="C3542" s="12" t="s">
        <v>6799</v>
      </c>
      <c r="D3542" s="11">
        <v>112.8</v>
      </c>
      <c r="E3542" s="11">
        <v>17.350000000000001</v>
      </c>
      <c r="F3542" s="11">
        <v>130.15</v>
      </c>
      <c r="G3542" s="9">
        <v>9</v>
      </c>
      <c r="H3542" s="9"/>
    </row>
    <row r="3543" spans="1:8" x14ac:dyDescent="0.3">
      <c r="A3543" s="1" t="s">
        <v>4385</v>
      </c>
      <c r="B3543" s="13" t="s">
        <v>5510</v>
      </c>
      <c r="C3543" s="12" t="s">
        <v>6799</v>
      </c>
      <c r="D3543" s="11">
        <v>223.21</v>
      </c>
      <c r="E3543" s="11">
        <v>19.52</v>
      </c>
      <c r="F3543" s="11">
        <v>242.73</v>
      </c>
      <c r="G3543" s="9">
        <v>9</v>
      </c>
      <c r="H3543" s="9"/>
    </row>
    <row r="3544" spans="1:8" x14ac:dyDescent="0.3">
      <c r="A3544" s="1" t="s">
        <v>4386</v>
      </c>
      <c r="B3544" s="13" t="s">
        <v>5511</v>
      </c>
      <c r="C3544" s="12" t="s">
        <v>6799</v>
      </c>
      <c r="D3544" s="11">
        <v>231.61</v>
      </c>
      <c r="E3544" s="11">
        <v>19.52</v>
      </c>
      <c r="F3544" s="11">
        <v>251.13</v>
      </c>
      <c r="G3544" s="9">
        <v>9</v>
      </c>
      <c r="H3544" s="9"/>
    </row>
    <row r="3545" spans="1:8" x14ac:dyDescent="0.3">
      <c r="A3545" s="1" t="s">
        <v>4387</v>
      </c>
      <c r="B3545" s="13" t="s">
        <v>5512</v>
      </c>
      <c r="C3545" s="12" t="s">
        <v>6799</v>
      </c>
      <c r="D3545" s="11">
        <v>290.94</v>
      </c>
      <c r="E3545" s="11">
        <v>26.02</v>
      </c>
      <c r="F3545" s="11">
        <v>316.95999999999998</v>
      </c>
      <c r="G3545" s="9">
        <v>9</v>
      </c>
      <c r="H3545" s="9"/>
    </row>
    <row r="3546" spans="1:8" x14ac:dyDescent="0.3">
      <c r="A3546" s="1" t="s">
        <v>5513</v>
      </c>
      <c r="B3546" s="13" t="s">
        <v>5514</v>
      </c>
      <c r="C3546" s="12" t="s">
        <v>6799</v>
      </c>
      <c r="D3546" s="11">
        <v>1447.16</v>
      </c>
      <c r="E3546" s="11">
        <v>19.52</v>
      </c>
      <c r="F3546" s="11">
        <v>1466.68</v>
      </c>
      <c r="G3546" s="9">
        <v>9</v>
      </c>
      <c r="H3546" s="9"/>
    </row>
    <row r="3547" spans="1:8" x14ac:dyDescent="0.3">
      <c r="A3547" s="1" t="s">
        <v>4388</v>
      </c>
      <c r="B3547" s="13" t="s">
        <v>5515</v>
      </c>
      <c r="C3547" s="12" t="s">
        <v>6799</v>
      </c>
      <c r="D3547" s="11">
        <v>2028.51</v>
      </c>
      <c r="E3547" s="11">
        <v>86.74</v>
      </c>
      <c r="F3547" s="11">
        <v>2115.25</v>
      </c>
      <c r="G3547" s="9">
        <v>9</v>
      </c>
      <c r="H3547" s="9"/>
    </row>
    <row r="3548" spans="1:8" x14ac:dyDescent="0.3">
      <c r="A3548" s="1" t="s">
        <v>5516</v>
      </c>
      <c r="B3548" s="13" t="s">
        <v>7047</v>
      </c>
      <c r="C3548" s="12"/>
      <c r="D3548" s="11"/>
      <c r="E3548" s="11"/>
      <c r="F3548" s="11"/>
      <c r="G3548" s="9">
        <v>5</v>
      </c>
      <c r="H3548" s="9"/>
    </row>
    <row r="3549" spans="1:8" x14ac:dyDescent="0.3">
      <c r="A3549" s="1" t="s">
        <v>4389</v>
      </c>
      <c r="B3549" s="13" t="s">
        <v>221</v>
      </c>
      <c r="C3549" s="12" t="s">
        <v>6799</v>
      </c>
      <c r="D3549" s="11"/>
      <c r="E3549" s="11">
        <v>52.92</v>
      </c>
      <c r="F3549" s="11">
        <v>52.92</v>
      </c>
      <c r="G3549" s="9">
        <v>9</v>
      </c>
      <c r="H3549" s="9"/>
    </row>
    <row r="3550" spans="1:8" x14ac:dyDescent="0.3">
      <c r="A3550" s="1" t="s">
        <v>4390</v>
      </c>
      <c r="B3550" s="13" t="s">
        <v>220</v>
      </c>
      <c r="C3550" s="12" t="s">
        <v>6799</v>
      </c>
      <c r="D3550" s="11"/>
      <c r="E3550" s="11">
        <v>141.12</v>
      </c>
      <c r="F3550" s="11">
        <v>141.12</v>
      </c>
      <c r="G3550" s="9">
        <v>9</v>
      </c>
      <c r="H3550" s="9"/>
    </row>
    <row r="3551" spans="1:8" x14ac:dyDescent="0.3">
      <c r="A3551" s="1" t="s">
        <v>4391</v>
      </c>
      <c r="B3551" s="13" t="s">
        <v>219</v>
      </c>
      <c r="C3551" s="12" t="s">
        <v>6799</v>
      </c>
      <c r="D3551" s="11"/>
      <c r="E3551" s="11">
        <v>317.52</v>
      </c>
      <c r="F3551" s="11">
        <v>317.52</v>
      </c>
      <c r="G3551" s="9">
        <v>9</v>
      </c>
      <c r="H3551" s="9"/>
    </row>
    <row r="3552" spans="1:8" x14ac:dyDescent="0.3">
      <c r="A3552" s="1" t="s">
        <v>5517</v>
      </c>
      <c r="B3552" s="13" t="s">
        <v>7048</v>
      </c>
      <c r="C3552" s="12"/>
      <c r="D3552" s="11"/>
      <c r="E3552" s="11"/>
      <c r="F3552" s="11"/>
      <c r="G3552" s="9">
        <v>2</v>
      </c>
      <c r="H3552" s="9"/>
    </row>
    <row r="3553" spans="1:8" x14ac:dyDescent="0.3">
      <c r="A3553" s="1" t="s">
        <v>5518</v>
      </c>
      <c r="B3553" s="13" t="s">
        <v>7049</v>
      </c>
      <c r="C3553" s="12"/>
      <c r="D3553" s="11"/>
      <c r="E3553" s="11"/>
      <c r="F3553" s="11"/>
      <c r="G3553" s="9">
        <v>5</v>
      </c>
      <c r="H3553" s="9"/>
    </row>
    <row r="3554" spans="1:8" x14ac:dyDescent="0.3">
      <c r="A3554" s="1" t="s">
        <v>5519</v>
      </c>
      <c r="B3554" s="13" t="s">
        <v>213</v>
      </c>
      <c r="C3554" s="12" t="s">
        <v>6799</v>
      </c>
      <c r="D3554" s="11">
        <v>35.04</v>
      </c>
      <c r="E3554" s="11">
        <v>43.37</v>
      </c>
      <c r="F3554" s="11">
        <v>78.41</v>
      </c>
      <c r="G3554" s="9">
        <v>9</v>
      </c>
      <c r="H3554" s="9"/>
    </row>
    <row r="3555" spans="1:8" x14ac:dyDescent="0.3">
      <c r="A3555" s="1" t="s">
        <v>4392</v>
      </c>
      <c r="B3555" s="13" t="s">
        <v>218</v>
      </c>
      <c r="C3555" s="12" t="s">
        <v>6799</v>
      </c>
      <c r="D3555" s="11">
        <v>46.82</v>
      </c>
      <c r="E3555" s="11">
        <v>43.37</v>
      </c>
      <c r="F3555" s="11">
        <v>90.19</v>
      </c>
      <c r="G3555" s="9">
        <v>9</v>
      </c>
      <c r="H3555" s="9"/>
    </row>
    <row r="3556" spans="1:8" x14ac:dyDescent="0.3">
      <c r="A3556" s="1" t="s">
        <v>4393</v>
      </c>
      <c r="B3556" s="13" t="s">
        <v>217</v>
      </c>
      <c r="C3556" s="12" t="s">
        <v>6799</v>
      </c>
      <c r="D3556" s="11">
        <v>61.99</v>
      </c>
      <c r="E3556" s="11">
        <v>43.37</v>
      </c>
      <c r="F3556" s="11">
        <v>105.36</v>
      </c>
      <c r="G3556" s="9">
        <v>9</v>
      </c>
      <c r="H3556" s="9"/>
    </row>
    <row r="3557" spans="1:8" x14ac:dyDescent="0.3">
      <c r="A3557" s="1" t="s">
        <v>4394</v>
      </c>
      <c r="B3557" s="13" t="s">
        <v>216</v>
      </c>
      <c r="C3557" s="12" t="s">
        <v>6799</v>
      </c>
      <c r="D3557" s="11">
        <v>70.680000000000007</v>
      </c>
      <c r="E3557" s="11">
        <v>43.37</v>
      </c>
      <c r="F3557" s="11">
        <v>114.05</v>
      </c>
      <c r="G3557" s="9">
        <v>9</v>
      </c>
      <c r="H3557" s="9"/>
    </row>
    <row r="3558" spans="1:8" ht="28.8" x14ac:dyDescent="0.3">
      <c r="A3558" s="1" t="s">
        <v>4395</v>
      </c>
      <c r="B3558" s="13" t="s">
        <v>215</v>
      </c>
      <c r="C3558" s="12" t="s">
        <v>6799</v>
      </c>
      <c r="D3558" s="11">
        <v>76.849999999999994</v>
      </c>
      <c r="E3558" s="11">
        <v>43.37</v>
      </c>
      <c r="F3558" s="11">
        <v>120.22</v>
      </c>
      <c r="G3558" s="9">
        <v>9</v>
      </c>
      <c r="H3558" s="9"/>
    </row>
    <row r="3559" spans="1:8" ht="28.8" x14ac:dyDescent="0.3">
      <c r="A3559" s="1" t="s">
        <v>4396</v>
      </c>
      <c r="B3559" s="13" t="s">
        <v>214</v>
      </c>
      <c r="C3559" s="12" t="s">
        <v>6799</v>
      </c>
      <c r="D3559" s="11">
        <v>100.12</v>
      </c>
      <c r="E3559" s="11">
        <v>43.37</v>
      </c>
      <c r="F3559" s="11">
        <v>143.49</v>
      </c>
      <c r="G3559" s="9">
        <v>9</v>
      </c>
      <c r="H3559" s="9"/>
    </row>
    <row r="3560" spans="1:8" x14ac:dyDescent="0.3">
      <c r="A3560" s="1" t="s">
        <v>5520</v>
      </c>
      <c r="B3560" s="13" t="s">
        <v>6240</v>
      </c>
      <c r="C3560" s="12"/>
      <c r="D3560" s="11"/>
      <c r="E3560" s="11"/>
      <c r="F3560" s="11"/>
      <c r="G3560" s="9">
        <v>5</v>
      </c>
      <c r="H3560" s="9"/>
    </row>
    <row r="3561" spans="1:8" x14ac:dyDescent="0.3">
      <c r="A3561" s="1" t="s">
        <v>4397</v>
      </c>
      <c r="B3561" s="13" t="s">
        <v>6431</v>
      </c>
      <c r="C3561" s="12" t="s">
        <v>6799</v>
      </c>
      <c r="D3561" s="11">
        <v>104.7</v>
      </c>
      <c r="E3561" s="11">
        <v>196.22</v>
      </c>
      <c r="F3561" s="11">
        <v>300.92</v>
      </c>
      <c r="G3561" s="9">
        <v>9</v>
      </c>
      <c r="H3561" s="9"/>
    </row>
    <row r="3562" spans="1:8" x14ac:dyDescent="0.3">
      <c r="A3562" s="1" t="s">
        <v>7210</v>
      </c>
      <c r="B3562" s="13" t="s">
        <v>8000</v>
      </c>
      <c r="C3562" s="12" t="s">
        <v>6799</v>
      </c>
      <c r="D3562" s="11">
        <v>79.95</v>
      </c>
      <c r="E3562" s="11">
        <v>47.67</v>
      </c>
      <c r="F3562" s="11">
        <v>127.62</v>
      </c>
      <c r="G3562" s="9">
        <v>9</v>
      </c>
      <c r="H3562" s="9"/>
    </row>
    <row r="3563" spans="1:8" ht="28.8" x14ac:dyDescent="0.3">
      <c r="A3563" s="1" t="s">
        <v>5752</v>
      </c>
      <c r="B3563" s="13" t="s">
        <v>5753</v>
      </c>
      <c r="C3563" s="12" t="s">
        <v>6799</v>
      </c>
      <c r="D3563" s="11">
        <v>372.76</v>
      </c>
      <c r="E3563" s="11">
        <v>43.37</v>
      </c>
      <c r="F3563" s="11">
        <v>416.13</v>
      </c>
      <c r="G3563" s="9">
        <v>9</v>
      </c>
      <c r="H3563" s="9"/>
    </row>
    <row r="3564" spans="1:8" x14ac:dyDescent="0.3">
      <c r="A3564" s="1" t="s">
        <v>5521</v>
      </c>
      <c r="B3564" s="13" t="s">
        <v>7050</v>
      </c>
      <c r="C3564" s="12"/>
      <c r="D3564" s="11"/>
      <c r="E3564" s="11"/>
      <c r="F3564" s="11"/>
      <c r="G3564" s="9">
        <v>5</v>
      </c>
      <c r="H3564" s="9"/>
    </row>
    <row r="3565" spans="1:8" x14ac:dyDescent="0.3">
      <c r="A3565" s="1" t="s">
        <v>4398</v>
      </c>
      <c r="B3565" s="13" t="s">
        <v>212</v>
      </c>
      <c r="C3565" s="12" t="s">
        <v>6799</v>
      </c>
      <c r="D3565" s="11">
        <v>32.869999999999997</v>
      </c>
      <c r="E3565" s="11">
        <v>43.37</v>
      </c>
      <c r="F3565" s="11">
        <v>76.239999999999995</v>
      </c>
      <c r="G3565" s="9">
        <v>9</v>
      </c>
      <c r="H3565" s="9"/>
    </row>
    <row r="3566" spans="1:8" x14ac:dyDescent="0.3">
      <c r="A3566" s="1" t="s">
        <v>5522</v>
      </c>
      <c r="B3566" s="13" t="s">
        <v>6241</v>
      </c>
      <c r="C3566" s="12"/>
      <c r="D3566" s="11"/>
      <c r="E3566" s="11"/>
      <c r="F3566" s="11"/>
      <c r="G3566" s="9">
        <v>5</v>
      </c>
      <c r="H3566" s="9"/>
    </row>
    <row r="3567" spans="1:8" ht="28.8" x14ac:dyDescent="0.3">
      <c r="A3567" s="1" t="s">
        <v>4399</v>
      </c>
      <c r="B3567" s="13" t="s">
        <v>211</v>
      </c>
      <c r="C3567" s="12" t="s">
        <v>6799</v>
      </c>
      <c r="D3567" s="11">
        <v>129.21</v>
      </c>
      <c r="E3567" s="11">
        <v>52.05</v>
      </c>
      <c r="F3567" s="11">
        <v>181.26</v>
      </c>
      <c r="G3567" s="9">
        <v>9</v>
      </c>
      <c r="H3567" s="9"/>
    </row>
    <row r="3568" spans="1:8" x14ac:dyDescent="0.3">
      <c r="A3568" s="1" t="s">
        <v>4400</v>
      </c>
      <c r="B3568" s="13" t="s">
        <v>210</v>
      </c>
      <c r="C3568" s="12" t="s">
        <v>6799</v>
      </c>
      <c r="D3568" s="11">
        <v>506.64</v>
      </c>
      <c r="E3568" s="11">
        <v>65.06</v>
      </c>
      <c r="F3568" s="11">
        <v>571.70000000000005</v>
      </c>
      <c r="G3568" s="9">
        <v>9</v>
      </c>
      <c r="H3568" s="9"/>
    </row>
    <row r="3569" spans="1:8" x14ac:dyDescent="0.3">
      <c r="A3569" s="1" t="s">
        <v>5523</v>
      </c>
      <c r="B3569" s="13" t="s">
        <v>6242</v>
      </c>
      <c r="C3569" s="12"/>
      <c r="D3569" s="11"/>
      <c r="E3569" s="11"/>
      <c r="F3569" s="11"/>
      <c r="G3569" s="9">
        <v>5</v>
      </c>
      <c r="H3569" s="9"/>
    </row>
    <row r="3570" spans="1:8" x14ac:dyDescent="0.3">
      <c r="A3570" s="1" t="s">
        <v>4401</v>
      </c>
      <c r="B3570" s="13" t="s">
        <v>8137</v>
      </c>
      <c r="C3570" s="12" t="s">
        <v>6799</v>
      </c>
      <c r="D3570" s="11">
        <v>13.96</v>
      </c>
      <c r="E3570" s="11">
        <v>2.6</v>
      </c>
      <c r="F3570" s="11">
        <v>16.559999999999999</v>
      </c>
      <c r="G3570" s="9">
        <v>9</v>
      </c>
      <c r="H3570" s="9"/>
    </row>
    <row r="3571" spans="1:8" x14ac:dyDescent="0.3">
      <c r="A3571" s="1" t="s">
        <v>4402</v>
      </c>
      <c r="B3571" s="13" t="s">
        <v>209</v>
      </c>
      <c r="C3571" s="12" t="s">
        <v>6801</v>
      </c>
      <c r="D3571" s="11">
        <v>1037.83</v>
      </c>
      <c r="E3571" s="11">
        <v>28.38</v>
      </c>
      <c r="F3571" s="11">
        <v>1066.21</v>
      </c>
      <c r="G3571" s="9">
        <v>9</v>
      </c>
      <c r="H3571" s="9"/>
    </row>
    <row r="3572" spans="1:8" x14ac:dyDescent="0.3">
      <c r="A3572" s="1" t="s">
        <v>4403</v>
      </c>
      <c r="B3572" s="13" t="s">
        <v>8138</v>
      </c>
      <c r="C3572" s="12" t="s">
        <v>6799</v>
      </c>
      <c r="D3572" s="11">
        <v>9.5399999999999991</v>
      </c>
      <c r="E3572" s="11">
        <v>2.6</v>
      </c>
      <c r="F3572" s="11">
        <v>12.14</v>
      </c>
      <c r="G3572" s="9">
        <v>9</v>
      </c>
      <c r="H3572" s="9"/>
    </row>
    <row r="3573" spans="1:8" x14ac:dyDescent="0.3">
      <c r="A3573" s="1" t="s">
        <v>6620</v>
      </c>
      <c r="B3573" s="13" t="s">
        <v>6621</v>
      </c>
      <c r="C3573" s="12" t="s">
        <v>6799</v>
      </c>
      <c r="D3573" s="11">
        <v>339.55</v>
      </c>
      <c r="E3573" s="11">
        <v>22.7</v>
      </c>
      <c r="F3573" s="11">
        <v>362.25</v>
      </c>
      <c r="G3573" s="9">
        <v>9</v>
      </c>
      <c r="H3573" s="9"/>
    </row>
    <row r="3574" spans="1:8" x14ac:dyDescent="0.3">
      <c r="A3574" s="1" t="s">
        <v>4404</v>
      </c>
      <c r="B3574" s="13" t="s">
        <v>8139</v>
      </c>
      <c r="C3574" s="12" t="s">
        <v>6799</v>
      </c>
      <c r="D3574" s="11">
        <v>30.61</v>
      </c>
      <c r="E3574" s="11">
        <v>2.6</v>
      </c>
      <c r="F3574" s="11">
        <v>33.21</v>
      </c>
      <c r="G3574" s="9">
        <v>9</v>
      </c>
      <c r="H3574" s="9"/>
    </row>
    <row r="3575" spans="1:8" x14ac:dyDescent="0.3">
      <c r="A3575" s="1" t="s">
        <v>4405</v>
      </c>
      <c r="B3575" s="13" t="s">
        <v>8140</v>
      </c>
      <c r="C3575" s="12" t="s">
        <v>6799</v>
      </c>
      <c r="D3575" s="11">
        <v>7.04</v>
      </c>
      <c r="E3575" s="11">
        <v>2.6</v>
      </c>
      <c r="F3575" s="11">
        <v>9.64</v>
      </c>
      <c r="G3575" s="9">
        <v>9</v>
      </c>
      <c r="H3575" s="9"/>
    </row>
    <row r="3576" spans="1:8" x14ac:dyDescent="0.3">
      <c r="A3576" s="1" t="s">
        <v>4406</v>
      </c>
      <c r="B3576" s="13" t="s">
        <v>208</v>
      </c>
      <c r="C3576" s="12" t="s">
        <v>6801</v>
      </c>
      <c r="D3576" s="11">
        <v>1045.49</v>
      </c>
      <c r="E3576" s="11">
        <v>28.38</v>
      </c>
      <c r="F3576" s="11">
        <v>1073.8699999999999</v>
      </c>
      <c r="G3576" s="9">
        <v>9</v>
      </c>
      <c r="H3576" s="9"/>
    </row>
    <row r="3577" spans="1:8" ht="28.8" x14ac:dyDescent="0.3">
      <c r="A3577" s="1" t="s">
        <v>4407</v>
      </c>
      <c r="B3577" s="13" t="s">
        <v>207</v>
      </c>
      <c r="C3577" s="12" t="s">
        <v>6801</v>
      </c>
      <c r="D3577" s="11">
        <v>1299.02</v>
      </c>
      <c r="E3577" s="11">
        <v>28.38</v>
      </c>
      <c r="F3577" s="11">
        <v>1327.4</v>
      </c>
      <c r="G3577" s="9">
        <v>9</v>
      </c>
      <c r="H3577" s="9"/>
    </row>
    <row r="3578" spans="1:8" ht="28.8" x14ac:dyDescent="0.3">
      <c r="A3578" s="1" t="s">
        <v>4408</v>
      </c>
      <c r="B3578" s="13" t="s">
        <v>9</v>
      </c>
      <c r="C3578" s="12" t="s">
        <v>6799</v>
      </c>
      <c r="D3578" s="11">
        <v>82.25</v>
      </c>
      <c r="E3578" s="11">
        <v>14.19</v>
      </c>
      <c r="F3578" s="11">
        <v>96.44</v>
      </c>
      <c r="G3578" s="9">
        <v>9</v>
      </c>
      <c r="H3578" s="9"/>
    </row>
    <row r="3579" spans="1:8" ht="28.8" x14ac:dyDescent="0.3">
      <c r="A3579" s="1" t="s">
        <v>4409</v>
      </c>
      <c r="B3579" s="13" t="s">
        <v>7820</v>
      </c>
      <c r="C3579" s="12" t="s">
        <v>6799</v>
      </c>
      <c r="D3579" s="11">
        <v>3371.4</v>
      </c>
      <c r="E3579" s="11">
        <v>52.05</v>
      </c>
      <c r="F3579" s="11">
        <v>3423.45</v>
      </c>
      <c r="G3579" s="9">
        <v>9</v>
      </c>
      <c r="H3579" s="9"/>
    </row>
    <row r="3580" spans="1:8" ht="28.8" x14ac:dyDescent="0.3">
      <c r="A3580" s="1" t="s">
        <v>4410</v>
      </c>
      <c r="B3580" s="13" t="s">
        <v>7821</v>
      </c>
      <c r="C3580" s="12" t="s">
        <v>6799</v>
      </c>
      <c r="D3580" s="11">
        <v>4111.54</v>
      </c>
      <c r="E3580" s="11">
        <v>52.05</v>
      </c>
      <c r="F3580" s="11">
        <v>4163.59</v>
      </c>
      <c r="G3580" s="9">
        <v>9</v>
      </c>
      <c r="H3580" s="9"/>
    </row>
    <row r="3581" spans="1:8" ht="28.8" x14ac:dyDescent="0.3">
      <c r="A3581" s="1" t="s">
        <v>4411</v>
      </c>
      <c r="B3581" s="13" t="s">
        <v>6243</v>
      </c>
      <c r="C3581" s="12" t="s">
        <v>6799</v>
      </c>
      <c r="D3581" s="11">
        <v>375.19</v>
      </c>
      <c r="E3581" s="11">
        <v>58.68</v>
      </c>
      <c r="F3581" s="11">
        <v>433.87</v>
      </c>
      <c r="G3581" s="9">
        <v>9</v>
      </c>
      <c r="H3581" s="9"/>
    </row>
    <row r="3582" spans="1:8" ht="28.8" x14ac:dyDescent="0.3">
      <c r="A3582" s="1" t="s">
        <v>4412</v>
      </c>
      <c r="B3582" s="13" t="s">
        <v>8289</v>
      </c>
      <c r="C3582" s="12" t="s">
        <v>6799</v>
      </c>
      <c r="D3582" s="11">
        <v>410.8</v>
      </c>
      <c r="E3582" s="11">
        <v>58.68</v>
      </c>
      <c r="F3582" s="11">
        <v>469.48</v>
      </c>
      <c r="G3582" s="9">
        <v>9</v>
      </c>
      <c r="H3582" s="9"/>
    </row>
    <row r="3583" spans="1:8" ht="28.8" x14ac:dyDescent="0.3">
      <c r="A3583" s="1" t="s">
        <v>4413</v>
      </c>
      <c r="B3583" s="13" t="s">
        <v>6244</v>
      </c>
      <c r="C3583" s="12" t="s">
        <v>6799</v>
      </c>
      <c r="D3583" s="11">
        <v>489.43</v>
      </c>
      <c r="E3583" s="11">
        <v>58.68</v>
      </c>
      <c r="F3583" s="11">
        <v>548.11</v>
      </c>
      <c r="G3583" s="9">
        <v>9</v>
      </c>
      <c r="H3583" s="9"/>
    </row>
    <row r="3584" spans="1:8" ht="28.8" x14ac:dyDescent="0.3">
      <c r="A3584" s="1" t="s">
        <v>4414</v>
      </c>
      <c r="B3584" s="13" t="s">
        <v>6245</v>
      </c>
      <c r="C3584" s="12" t="s">
        <v>6799</v>
      </c>
      <c r="D3584" s="11">
        <v>160.22999999999999</v>
      </c>
      <c r="E3584" s="11">
        <v>58.68</v>
      </c>
      <c r="F3584" s="11">
        <v>218.91</v>
      </c>
      <c r="G3584" s="9">
        <v>9</v>
      </c>
      <c r="H3584" s="9"/>
    </row>
    <row r="3585" spans="1:8" ht="28.8" x14ac:dyDescent="0.3">
      <c r="A3585" s="1" t="s">
        <v>4415</v>
      </c>
      <c r="B3585" s="13" t="s">
        <v>6246</v>
      </c>
      <c r="C3585" s="12" t="s">
        <v>6799</v>
      </c>
      <c r="D3585" s="11">
        <v>171.66</v>
      </c>
      <c r="E3585" s="11">
        <v>58.68</v>
      </c>
      <c r="F3585" s="11">
        <v>230.34</v>
      </c>
      <c r="G3585" s="9">
        <v>9</v>
      </c>
      <c r="H3585" s="9"/>
    </row>
    <row r="3586" spans="1:8" ht="28.8" x14ac:dyDescent="0.3">
      <c r="A3586" s="1" t="s">
        <v>4416</v>
      </c>
      <c r="B3586" s="13" t="s">
        <v>6247</v>
      </c>
      <c r="C3586" s="12" t="s">
        <v>6799</v>
      </c>
      <c r="D3586" s="11">
        <v>291.76</v>
      </c>
      <c r="E3586" s="11">
        <v>58.68</v>
      </c>
      <c r="F3586" s="11">
        <v>350.44</v>
      </c>
      <c r="G3586" s="9">
        <v>9</v>
      </c>
      <c r="H3586" s="9"/>
    </row>
    <row r="3587" spans="1:8" ht="28.8" x14ac:dyDescent="0.3">
      <c r="A3587" s="1" t="s">
        <v>4417</v>
      </c>
      <c r="B3587" s="13" t="s">
        <v>6248</v>
      </c>
      <c r="C3587" s="12" t="s">
        <v>6799</v>
      </c>
      <c r="D3587" s="11">
        <v>327.27999999999997</v>
      </c>
      <c r="E3587" s="11">
        <v>58.68</v>
      </c>
      <c r="F3587" s="11">
        <v>385.96</v>
      </c>
      <c r="G3587" s="9">
        <v>9</v>
      </c>
      <c r="H3587" s="9"/>
    </row>
    <row r="3588" spans="1:8" ht="28.8" x14ac:dyDescent="0.3">
      <c r="A3588" s="1" t="s">
        <v>4418</v>
      </c>
      <c r="B3588" s="13" t="s">
        <v>7822</v>
      </c>
      <c r="C3588" s="12" t="s">
        <v>6799</v>
      </c>
      <c r="D3588" s="11">
        <v>301.73</v>
      </c>
      <c r="E3588" s="11">
        <v>58.68</v>
      </c>
      <c r="F3588" s="11">
        <v>360.41</v>
      </c>
      <c r="G3588" s="9">
        <v>9</v>
      </c>
      <c r="H3588" s="9"/>
    </row>
    <row r="3589" spans="1:8" ht="28.8" x14ac:dyDescent="0.3">
      <c r="A3589" s="1" t="s">
        <v>7933</v>
      </c>
      <c r="B3589" s="13" t="s">
        <v>7934</v>
      </c>
      <c r="C3589" s="12" t="s">
        <v>6799</v>
      </c>
      <c r="D3589" s="11">
        <v>1533.5</v>
      </c>
      <c r="E3589" s="11">
        <v>58.68</v>
      </c>
      <c r="F3589" s="11">
        <v>1592.18</v>
      </c>
      <c r="G3589" s="9">
        <v>9</v>
      </c>
      <c r="H3589" s="9"/>
    </row>
    <row r="3590" spans="1:8" ht="28.8" x14ac:dyDescent="0.3">
      <c r="A3590" s="1" t="s">
        <v>4419</v>
      </c>
      <c r="B3590" s="13" t="s">
        <v>6249</v>
      </c>
      <c r="C3590" s="12" t="s">
        <v>6804</v>
      </c>
      <c r="D3590" s="11">
        <v>978.04</v>
      </c>
      <c r="E3590" s="11">
        <v>18.39</v>
      </c>
      <c r="F3590" s="11">
        <v>996.43</v>
      </c>
      <c r="G3590" s="9">
        <v>9</v>
      </c>
      <c r="H3590" s="9"/>
    </row>
    <row r="3591" spans="1:8" ht="28.8" x14ac:dyDescent="0.3">
      <c r="A3591" s="1" t="s">
        <v>4420</v>
      </c>
      <c r="B3591" s="13" t="s">
        <v>6250</v>
      </c>
      <c r="C3591" s="12" t="s">
        <v>6804</v>
      </c>
      <c r="D3591" s="11">
        <v>1198.04</v>
      </c>
      <c r="E3591" s="11">
        <v>24.26</v>
      </c>
      <c r="F3591" s="11">
        <v>1222.3</v>
      </c>
      <c r="G3591" s="9">
        <v>9</v>
      </c>
      <c r="H3591" s="9"/>
    </row>
    <row r="3592" spans="1:8" x14ac:dyDescent="0.3">
      <c r="A3592" s="1" t="s">
        <v>5524</v>
      </c>
      <c r="B3592" s="13" t="s">
        <v>7051</v>
      </c>
      <c r="C3592" s="12"/>
      <c r="D3592" s="11"/>
      <c r="E3592" s="11"/>
      <c r="F3592" s="11"/>
      <c r="G3592" s="9">
        <v>5</v>
      </c>
      <c r="H3592" s="9"/>
    </row>
    <row r="3593" spans="1:8" x14ac:dyDescent="0.3">
      <c r="A3593" s="1" t="s">
        <v>4421</v>
      </c>
      <c r="B3593" s="13" t="s">
        <v>6432</v>
      </c>
      <c r="C3593" s="12" t="s">
        <v>6799</v>
      </c>
      <c r="D3593" s="11">
        <v>407.77</v>
      </c>
      <c r="E3593" s="11">
        <v>43.37</v>
      </c>
      <c r="F3593" s="11">
        <v>451.14</v>
      </c>
      <c r="G3593" s="9">
        <v>9</v>
      </c>
      <c r="H3593" s="9"/>
    </row>
    <row r="3594" spans="1:8" x14ac:dyDescent="0.3">
      <c r="A3594" s="1" t="s">
        <v>5525</v>
      </c>
      <c r="B3594" s="13" t="s">
        <v>6251</v>
      </c>
      <c r="C3594" s="12"/>
      <c r="D3594" s="11"/>
      <c r="E3594" s="11"/>
      <c r="F3594" s="11"/>
      <c r="G3594" s="9">
        <v>5</v>
      </c>
      <c r="H3594" s="9"/>
    </row>
    <row r="3595" spans="1:8" x14ac:dyDescent="0.3">
      <c r="A3595" s="1" t="s">
        <v>4422</v>
      </c>
      <c r="B3595" s="13" t="s">
        <v>6252</v>
      </c>
      <c r="C3595" s="12" t="s">
        <v>6804</v>
      </c>
      <c r="D3595" s="11">
        <v>422.64</v>
      </c>
      <c r="E3595" s="11">
        <v>9.7799999999999994</v>
      </c>
      <c r="F3595" s="11">
        <v>432.42</v>
      </c>
      <c r="G3595" s="9">
        <v>9</v>
      </c>
      <c r="H3595" s="9"/>
    </row>
    <row r="3596" spans="1:8" ht="28.8" x14ac:dyDescent="0.3">
      <c r="A3596" s="1" t="s">
        <v>4423</v>
      </c>
      <c r="B3596" s="13" t="s">
        <v>6517</v>
      </c>
      <c r="C3596" s="12" t="s">
        <v>6804</v>
      </c>
      <c r="D3596" s="11">
        <v>285.22000000000003</v>
      </c>
      <c r="E3596" s="11">
        <v>9.7799999999999994</v>
      </c>
      <c r="F3596" s="11">
        <v>295</v>
      </c>
      <c r="G3596" s="9">
        <v>9</v>
      </c>
      <c r="H3596" s="9"/>
    </row>
    <row r="3597" spans="1:8" ht="28.8" x14ac:dyDescent="0.3">
      <c r="A3597" s="1" t="s">
        <v>6326</v>
      </c>
      <c r="B3597" s="13" t="s">
        <v>6622</v>
      </c>
      <c r="C3597" s="12" t="s">
        <v>6804</v>
      </c>
      <c r="D3597" s="11">
        <v>365.57</v>
      </c>
      <c r="E3597" s="11">
        <v>9.7799999999999994</v>
      </c>
      <c r="F3597" s="11">
        <v>375.35</v>
      </c>
      <c r="G3597" s="9">
        <v>9</v>
      </c>
      <c r="H3597" s="9"/>
    </row>
    <row r="3598" spans="1:8" x14ac:dyDescent="0.3">
      <c r="A3598" s="1" t="s">
        <v>5526</v>
      </c>
      <c r="B3598" s="13" t="s">
        <v>7052</v>
      </c>
      <c r="C3598" s="12"/>
      <c r="D3598" s="11"/>
      <c r="E3598" s="11"/>
      <c r="F3598" s="11"/>
      <c r="G3598" s="9">
        <v>5</v>
      </c>
      <c r="H3598" s="9"/>
    </row>
    <row r="3599" spans="1:8" x14ac:dyDescent="0.3">
      <c r="A3599" s="1" t="s">
        <v>4424</v>
      </c>
      <c r="B3599" s="13" t="s">
        <v>5754</v>
      </c>
      <c r="C3599" s="12" t="s">
        <v>6799</v>
      </c>
      <c r="D3599" s="11">
        <v>1825.86</v>
      </c>
      <c r="E3599" s="11">
        <v>1400.6</v>
      </c>
      <c r="F3599" s="11">
        <v>3226.46</v>
      </c>
      <c r="G3599" s="9">
        <v>9</v>
      </c>
      <c r="H3599" s="9"/>
    </row>
    <row r="3600" spans="1:8" x14ac:dyDescent="0.3">
      <c r="A3600" s="1" t="s">
        <v>4425</v>
      </c>
      <c r="B3600" s="13" t="s">
        <v>5755</v>
      </c>
      <c r="C3600" s="12" t="s">
        <v>6799</v>
      </c>
      <c r="D3600" s="11">
        <v>3099.1</v>
      </c>
      <c r="E3600" s="11">
        <v>2176.84</v>
      </c>
      <c r="F3600" s="11">
        <v>5275.94</v>
      </c>
      <c r="G3600" s="9">
        <v>9</v>
      </c>
      <c r="H3600" s="9"/>
    </row>
    <row r="3601" spans="1:8" x14ac:dyDescent="0.3">
      <c r="A3601" s="1" t="s">
        <v>4426</v>
      </c>
      <c r="B3601" s="13" t="s">
        <v>5756</v>
      </c>
      <c r="C3601" s="12" t="s">
        <v>6799</v>
      </c>
      <c r="D3601" s="11">
        <v>4319.49</v>
      </c>
      <c r="E3601" s="11">
        <v>2947.48</v>
      </c>
      <c r="F3601" s="11">
        <v>7266.97</v>
      </c>
      <c r="G3601" s="9">
        <v>9</v>
      </c>
      <c r="H3601" s="9"/>
    </row>
    <row r="3602" spans="1:8" x14ac:dyDescent="0.3">
      <c r="A3602" s="1" t="s">
        <v>5757</v>
      </c>
      <c r="B3602" s="13" t="s">
        <v>5758</v>
      </c>
      <c r="C3602" s="12" t="s">
        <v>6799</v>
      </c>
      <c r="D3602" s="11">
        <v>1203.31</v>
      </c>
      <c r="E3602" s="11">
        <v>1382.24</v>
      </c>
      <c r="F3602" s="11">
        <v>2585.5500000000002</v>
      </c>
      <c r="G3602" s="9">
        <v>9</v>
      </c>
      <c r="H3602" s="9"/>
    </row>
    <row r="3603" spans="1:8" x14ac:dyDescent="0.3">
      <c r="A3603" s="1" t="s">
        <v>4427</v>
      </c>
      <c r="B3603" s="13" t="s">
        <v>206</v>
      </c>
      <c r="C3603" s="12" t="s">
        <v>6799</v>
      </c>
      <c r="D3603" s="11">
        <v>3673.36</v>
      </c>
      <c r="E3603" s="11">
        <v>2370.2600000000002</v>
      </c>
      <c r="F3603" s="11">
        <v>6043.62</v>
      </c>
      <c r="G3603" s="9">
        <v>9</v>
      </c>
      <c r="H3603" s="9"/>
    </row>
    <row r="3604" spans="1:8" ht="28.8" x14ac:dyDescent="0.3">
      <c r="A3604" s="1" t="s">
        <v>4428</v>
      </c>
      <c r="B3604" s="13" t="s">
        <v>6253</v>
      </c>
      <c r="C3604" s="12" t="s">
        <v>6804</v>
      </c>
      <c r="D3604" s="11">
        <v>282.82</v>
      </c>
      <c r="E3604" s="11">
        <v>344.34</v>
      </c>
      <c r="F3604" s="11">
        <v>627.16</v>
      </c>
      <c r="G3604" s="9">
        <v>9</v>
      </c>
      <c r="H3604" s="9"/>
    </row>
    <row r="3605" spans="1:8" x14ac:dyDescent="0.3">
      <c r="A3605" s="1" t="s">
        <v>4429</v>
      </c>
      <c r="B3605" s="13" t="s">
        <v>205</v>
      </c>
      <c r="C3605" s="12" t="s">
        <v>6799</v>
      </c>
      <c r="D3605" s="11">
        <v>2252.94</v>
      </c>
      <c r="E3605" s="11">
        <v>2194.9699999999998</v>
      </c>
      <c r="F3605" s="11">
        <v>4447.91</v>
      </c>
      <c r="G3605" s="9">
        <v>9</v>
      </c>
      <c r="H3605" s="9"/>
    </row>
    <row r="3606" spans="1:8" x14ac:dyDescent="0.3">
      <c r="A3606" s="1" t="s">
        <v>5527</v>
      </c>
      <c r="B3606" s="13" t="s">
        <v>7053</v>
      </c>
      <c r="C3606" s="12"/>
      <c r="D3606" s="11"/>
      <c r="E3606" s="11"/>
      <c r="F3606" s="11"/>
      <c r="G3606" s="9">
        <v>5</v>
      </c>
      <c r="H3606" s="9"/>
    </row>
    <row r="3607" spans="1:8" ht="28.8" x14ac:dyDescent="0.3">
      <c r="A3607" s="1" t="s">
        <v>4430</v>
      </c>
      <c r="B3607" s="13" t="s">
        <v>7823</v>
      </c>
      <c r="C3607" s="12" t="s">
        <v>6799</v>
      </c>
      <c r="D3607" s="11">
        <v>3820.37</v>
      </c>
      <c r="E3607" s="11">
        <v>2755.49</v>
      </c>
      <c r="F3607" s="11">
        <v>6575.86</v>
      </c>
      <c r="G3607" s="9">
        <v>9</v>
      </c>
      <c r="H3607" s="9"/>
    </row>
    <row r="3608" spans="1:8" ht="28.8" x14ac:dyDescent="0.3">
      <c r="A3608" s="1" t="s">
        <v>4431</v>
      </c>
      <c r="B3608" s="13" t="s">
        <v>7824</v>
      </c>
      <c r="C3608" s="12" t="s">
        <v>6799</v>
      </c>
      <c r="D3608" s="11">
        <v>6177.04</v>
      </c>
      <c r="E3608" s="11">
        <v>4478.6899999999996</v>
      </c>
      <c r="F3608" s="11">
        <v>10655.73</v>
      </c>
      <c r="G3608" s="9">
        <v>9</v>
      </c>
      <c r="H3608" s="9"/>
    </row>
    <row r="3609" spans="1:8" ht="28.8" x14ac:dyDescent="0.3">
      <c r="A3609" s="1" t="s">
        <v>4432</v>
      </c>
      <c r="B3609" s="13" t="s">
        <v>7825</v>
      </c>
      <c r="C3609" s="12" t="s">
        <v>6799</v>
      </c>
      <c r="D3609" s="11">
        <v>8974.2999999999993</v>
      </c>
      <c r="E3609" s="11">
        <v>5914.55</v>
      </c>
      <c r="F3609" s="11">
        <v>14888.85</v>
      </c>
      <c r="G3609" s="9">
        <v>9</v>
      </c>
      <c r="H3609" s="9"/>
    </row>
    <row r="3610" spans="1:8" ht="28.8" x14ac:dyDescent="0.3">
      <c r="A3610" s="1" t="s">
        <v>4433</v>
      </c>
      <c r="B3610" s="13" t="s">
        <v>7826</v>
      </c>
      <c r="C3610" s="12" t="s">
        <v>6799</v>
      </c>
      <c r="D3610" s="11">
        <v>13494.74</v>
      </c>
      <c r="E3610" s="11">
        <v>7372.27</v>
      </c>
      <c r="F3610" s="11">
        <v>20867.009999999998</v>
      </c>
      <c r="G3610" s="9">
        <v>9</v>
      </c>
      <c r="H3610" s="9"/>
    </row>
    <row r="3611" spans="1:8" x14ac:dyDescent="0.3">
      <c r="A3611" s="1" t="s">
        <v>5528</v>
      </c>
      <c r="B3611" s="13" t="s">
        <v>7054</v>
      </c>
      <c r="C3611" s="12"/>
      <c r="D3611" s="11"/>
      <c r="E3611" s="11"/>
      <c r="F3611" s="11"/>
      <c r="G3611" s="9">
        <v>5</v>
      </c>
      <c r="H3611" s="9"/>
    </row>
    <row r="3612" spans="1:8" ht="28.8" x14ac:dyDescent="0.3">
      <c r="A3612" s="1" t="s">
        <v>4434</v>
      </c>
      <c r="B3612" s="13" t="s">
        <v>7827</v>
      </c>
      <c r="C3612" s="12" t="s">
        <v>6799</v>
      </c>
      <c r="D3612" s="11">
        <v>2634.37</v>
      </c>
      <c r="E3612" s="11">
        <v>1378.72</v>
      </c>
      <c r="F3612" s="11">
        <v>4013.09</v>
      </c>
      <c r="G3612" s="9">
        <v>9</v>
      </c>
      <c r="H3612" s="9"/>
    </row>
    <row r="3613" spans="1:8" ht="28.8" x14ac:dyDescent="0.3">
      <c r="A3613" s="1" t="s">
        <v>4435</v>
      </c>
      <c r="B3613" s="13" t="s">
        <v>7828</v>
      </c>
      <c r="C3613" s="12" t="s">
        <v>6799</v>
      </c>
      <c r="D3613" s="11">
        <v>7362.91</v>
      </c>
      <c r="E3613" s="11">
        <v>2059.2399999999998</v>
      </c>
      <c r="F3613" s="11">
        <v>9422.15</v>
      </c>
      <c r="G3613" s="9">
        <v>9</v>
      </c>
      <c r="H3613" s="9"/>
    </row>
    <row r="3614" spans="1:8" ht="28.8" x14ac:dyDescent="0.3">
      <c r="A3614" s="1" t="s">
        <v>4436</v>
      </c>
      <c r="B3614" s="13" t="s">
        <v>7829</v>
      </c>
      <c r="C3614" s="12" t="s">
        <v>6799</v>
      </c>
      <c r="D3614" s="11">
        <v>11079.52</v>
      </c>
      <c r="E3614" s="11">
        <v>4118.45</v>
      </c>
      <c r="F3614" s="11">
        <v>15197.97</v>
      </c>
      <c r="G3614" s="9">
        <v>9</v>
      </c>
      <c r="H3614" s="9"/>
    </row>
    <row r="3615" spans="1:8" x14ac:dyDescent="0.3">
      <c r="A3615" s="1" t="s">
        <v>6518</v>
      </c>
      <c r="B3615" s="13" t="s">
        <v>6519</v>
      </c>
      <c r="C3615" s="12" t="s">
        <v>6804</v>
      </c>
      <c r="D3615" s="11">
        <v>1460.04</v>
      </c>
      <c r="E3615" s="11">
        <v>685.42</v>
      </c>
      <c r="F3615" s="11">
        <v>2145.46</v>
      </c>
      <c r="G3615" s="9">
        <v>9</v>
      </c>
      <c r="H3615" s="9"/>
    </row>
    <row r="3616" spans="1:8" ht="28.8" x14ac:dyDescent="0.3">
      <c r="A3616" s="1" t="s">
        <v>6520</v>
      </c>
      <c r="B3616" s="13" t="s">
        <v>6521</v>
      </c>
      <c r="C3616" s="12" t="s">
        <v>6799</v>
      </c>
      <c r="D3616" s="11">
        <v>965.37</v>
      </c>
      <c r="E3616" s="11">
        <v>39.119999999999997</v>
      </c>
      <c r="F3616" s="11">
        <v>1004.49</v>
      </c>
      <c r="G3616" s="9">
        <v>9</v>
      </c>
      <c r="H3616" s="9"/>
    </row>
    <row r="3617" spans="1:8" x14ac:dyDescent="0.3">
      <c r="A3617" s="1" t="s">
        <v>5529</v>
      </c>
      <c r="B3617" s="13" t="s">
        <v>7055</v>
      </c>
      <c r="C3617" s="12"/>
      <c r="D3617" s="11"/>
      <c r="E3617" s="11"/>
      <c r="F3617" s="11"/>
      <c r="G3617" s="9">
        <v>5</v>
      </c>
      <c r="H3617" s="9"/>
    </row>
    <row r="3618" spans="1:8" x14ac:dyDescent="0.3">
      <c r="A3618" s="1" t="s">
        <v>4437</v>
      </c>
      <c r="B3618" s="13" t="s">
        <v>204</v>
      </c>
      <c r="C3618" s="12" t="s">
        <v>6804</v>
      </c>
      <c r="D3618" s="11">
        <v>384.68</v>
      </c>
      <c r="E3618" s="11">
        <v>28.38</v>
      </c>
      <c r="F3618" s="11">
        <v>413.06</v>
      </c>
      <c r="G3618" s="9">
        <v>9</v>
      </c>
      <c r="H3618" s="9"/>
    </row>
    <row r="3619" spans="1:8" x14ac:dyDescent="0.3">
      <c r="A3619" s="1" t="s">
        <v>4438</v>
      </c>
      <c r="B3619" s="13" t="s">
        <v>203</v>
      </c>
      <c r="C3619" s="12" t="s">
        <v>6804</v>
      </c>
      <c r="D3619" s="11">
        <v>552.22</v>
      </c>
      <c r="E3619" s="11">
        <v>42.57</v>
      </c>
      <c r="F3619" s="11">
        <v>594.79</v>
      </c>
      <c r="G3619" s="9">
        <v>9</v>
      </c>
      <c r="H3619" s="9"/>
    </row>
    <row r="3620" spans="1:8" x14ac:dyDescent="0.3">
      <c r="A3620" s="1" t="s">
        <v>4439</v>
      </c>
      <c r="B3620" s="13" t="s">
        <v>202</v>
      </c>
      <c r="C3620" s="12" t="s">
        <v>6804</v>
      </c>
      <c r="D3620" s="11">
        <v>591.26</v>
      </c>
      <c r="E3620" s="11">
        <v>56.76</v>
      </c>
      <c r="F3620" s="11">
        <v>648.02</v>
      </c>
      <c r="G3620" s="9">
        <v>9</v>
      </c>
      <c r="H3620" s="9"/>
    </row>
    <row r="3621" spans="1:8" x14ac:dyDescent="0.3">
      <c r="A3621" s="1" t="s">
        <v>4440</v>
      </c>
      <c r="B3621" s="13" t="s">
        <v>201</v>
      </c>
      <c r="C3621" s="12" t="s">
        <v>6804</v>
      </c>
      <c r="D3621" s="11">
        <v>971.49</v>
      </c>
      <c r="E3621" s="11">
        <v>70.95</v>
      </c>
      <c r="F3621" s="11">
        <v>1042.44</v>
      </c>
      <c r="G3621" s="9">
        <v>9</v>
      </c>
      <c r="H3621" s="9"/>
    </row>
    <row r="3622" spans="1:8" x14ac:dyDescent="0.3">
      <c r="A3622" s="1" t="s">
        <v>4441</v>
      </c>
      <c r="B3622" s="13" t="s">
        <v>200</v>
      </c>
      <c r="C3622" s="12" t="s">
        <v>6804</v>
      </c>
      <c r="D3622" s="11">
        <v>1528.87</v>
      </c>
      <c r="E3622" s="11">
        <v>85.14</v>
      </c>
      <c r="F3622" s="11">
        <v>1614.01</v>
      </c>
      <c r="G3622" s="9">
        <v>9</v>
      </c>
      <c r="H3622" s="9"/>
    </row>
    <row r="3623" spans="1:8" x14ac:dyDescent="0.3">
      <c r="A3623" s="1" t="s">
        <v>4442</v>
      </c>
      <c r="B3623" s="13" t="s">
        <v>199</v>
      </c>
      <c r="C3623" s="12" t="s">
        <v>6804</v>
      </c>
      <c r="D3623" s="11">
        <v>2847.01</v>
      </c>
      <c r="E3623" s="11">
        <v>141.9</v>
      </c>
      <c r="F3623" s="11">
        <v>2988.91</v>
      </c>
      <c r="G3623" s="9">
        <v>9</v>
      </c>
      <c r="H3623" s="9"/>
    </row>
    <row r="3624" spans="1:8" x14ac:dyDescent="0.3">
      <c r="A3624" s="1" t="s">
        <v>5530</v>
      </c>
      <c r="B3624" s="13" t="s">
        <v>7056</v>
      </c>
      <c r="C3624" s="12"/>
      <c r="D3624" s="11"/>
      <c r="E3624" s="11"/>
      <c r="F3624" s="11"/>
      <c r="G3624" s="9">
        <v>5</v>
      </c>
      <c r="H3624" s="9"/>
    </row>
    <row r="3625" spans="1:8" x14ac:dyDescent="0.3">
      <c r="A3625" s="1" t="s">
        <v>4826</v>
      </c>
      <c r="B3625" s="13" t="s">
        <v>8141</v>
      </c>
      <c r="C3625" s="12" t="s">
        <v>6799</v>
      </c>
      <c r="D3625" s="11">
        <v>541.95000000000005</v>
      </c>
      <c r="E3625" s="11">
        <v>17.350000000000001</v>
      </c>
      <c r="F3625" s="11">
        <v>559.29999999999995</v>
      </c>
      <c r="G3625" s="9">
        <v>9</v>
      </c>
      <c r="H3625" s="9"/>
    </row>
    <row r="3626" spans="1:8" x14ac:dyDescent="0.3">
      <c r="A3626" s="1" t="s">
        <v>4827</v>
      </c>
      <c r="B3626" s="13" t="s">
        <v>4828</v>
      </c>
      <c r="C3626" s="12" t="s">
        <v>6799</v>
      </c>
      <c r="D3626" s="11">
        <v>245.19</v>
      </c>
      <c r="E3626" s="11">
        <v>21.69</v>
      </c>
      <c r="F3626" s="11">
        <v>266.88</v>
      </c>
      <c r="G3626" s="9">
        <v>9</v>
      </c>
      <c r="H3626" s="9"/>
    </row>
    <row r="3627" spans="1:8" x14ac:dyDescent="0.3">
      <c r="A3627" s="1" t="s">
        <v>5531</v>
      </c>
      <c r="B3627" s="13" t="s">
        <v>7057</v>
      </c>
      <c r="C3627" s="12"/>
      <c r="D3627" s="11"/>
      <c r="E3627" s="11"/>
      <c r="F3627" s="11"/>
      <c r="G3627" s="9">
        <v>2</v>
      </c>
      <c r="H3627" s="9"/>
    </row>
    <row r="3628" spans="1:8" x14ac:dyDescent="0.3">
      <c r="A3628" s="1" t="s">
        <v>5532</v>
      </c>
      <c r="B3628" s="13" t="s">
        <v>7058</v>
      </c>
      <c r="C3628" s="12"/>
      <c r="D3628" s="11"/>
      <c r="E3628" s="11"/>
      <c r="F3628" s="11"/>
      <c r="G3628" s="9">
        <v>5</v>
      </c>
      <c r="H3628" s="9"/>
    </row>
    <row r="3629" spans="1:8" ht="28.8" x14ac:dyDescent="0.3">
      <c r="A3629" s="1" t="s">
        <v>4443</v>
      </c>
      <c r="B3629" s="13" t="s">
        <v>198</v>
      </c>
      <c r="C3629" s="12" t="s">
        <v>6799</v>
      </c>
      <c r="D3629" s="11">
        <v>1059.1500000000001</v>
      </c>
      <c r="E3629" s="11">
        <v>151.80000000000001</v>
      </c>
      <c r="F3629" s="11">
        <v>1210.95</v>
      </c>
      <c r="G3629" s="9">
        <v>9</v>
      </c>
      <c r="H3629" s="9"/>
    </row>
    <row r="3630" spans="1:8" x14ac:dyDescent="0.3">
      <c r="A3630" s="1" t="s">
        <v>4444</v>
      </c>
      <c r="B3630" s="13" t="s">
        <v>197</v>
      </c>
      <c r="C3630" s="12" t="s">
        <v>6799</v>
      </c>
      <c r="D3630" s="11">
        <v>354.95</v>
      </c>
      <c r="E3630" s="11">
        <v>151.80000000000001</v>
      </c>
      <c r="F3630" s="11">
        <v>506.75</v>
      </c>
      <c r="G3630" s="9">
        <v>9</v>
      </c>
      <c r="H3630" s="9"/>
    </row>
    <row r="3631" spans="1:8" x14ac:dyDescent="0.3">
      <c r="A3631" s="1" t="s">
        <v>4445</v>
      </c>
      <c r="B3631" s="13" t="s">
        <v>196</v>
      </c>
      <c r="C3631" s="12" t="s">
        <v>6804</v>
      </c>
      <c r="D3631" s="11">
        <v>19.64</v>
      </c>
      <c r="E3631" s="11">
        <v>4.33</v>
      </c>
      <c r="F3631" s="11">
        <v>23.97</v>
      </c>
      <c r="G3631" s="9">
        <v>9</v>
      </c>
      <c r="H3631" s="9"/>
    </row>
    <row r="3632" spans="1:8" ht="28.8" x14ac:dyDescent="0.3">
      <c r="A3632" s="1" t="s">
        <v>4446</v>
      </c>
      <c r="B3632" s="13" t="s">
        <v>195</v>
      </c>
      <c r="C3632" s="12" t="s">
        <v>6799</v>
      </c>
      <c r="D3632" s="11">
        <v>59.89</v>
      </c>
      <c r="E3632" s="11">
        <v>13.01</v>
      </c>
      <c r="F3632" s="11">
        <v>72.900000000000006</v>
      </c>
      <c r="G3632" s="9">
        <v>9</v>
      </c>
      <c r="H3632" s="9"/>
    </row>
    <row r="3633" spans="1:8" x14ac:dyDescent="0.3">
      <c r="A3633" s="1" t="s">
        <v>4447</v>
      </c>
      <c r="B3633" s="13" t="s">
        <v>194</v>
      </c>
      <c r="C3633" s="12" t="s">
        <v>6804</v>
      </c>
      <c r="D3633" s="11">
        <v>30.5</v>
      </c>
      <c r="E3633" s="11">
        <v>4.33</v>
      </c>
      <c r="F3633" s="11">
        <v>34.83</v>
      </c>
      <c r="G3633" s="9">
        <v>9</v>
      </c>
      <c r="H3633" s="9"/>
    </row>
    <row r="3634" spans="1:8" x14ac:dyDescent="0.3">
      <c r="A3634" s="1" t="s">
        <v>4448</v>
      </c>
      <c r="B3634" s="13" t="s">
        <v>6254</v>
      </c>
      <c r="C3634" s="12" t="s">
        <v>6799</v>
      </c>
      <c r="D3634" s="11">
        <v>224.09</v>
      </c>
      <c r="E3634" s="11">
        <v>4.33</v>
      </c>
      <c r="F3634" s="11">
        <v>228.42</v>
      </c>
      <c r="G3634" s="9">
        <v>9</v>
      </c>
      <c r="H3634" s="9"/>
    </row>
    <row r="3635" spans="1:8" ht="43.2" x14ac:dyDescent="0.3">
      <c r="A3635" s="1" t="s">
        <v>4449</v>
      </c>
      <c r="B3635" s="13" t="s">
        <v>7830</v>
      </c>
      <c r="C3635" s="12" t="s">
        <v>6799</v>
      </c>
      <c r="D3635" s="11">
        <v>3362.2</v>
      </c>
      <c r="E3635" s="11">
        <v>238.54</v>
      </c>
      <c r="F3635" s="11">
        <v>3600.74</v>
      </c>
      <c r="G3635" s="9">
        <v>9</v>
      </c>
      <c r="H3635" s="9"/>
    </row>
    <row r="3636" spans="1:8" x14ac:dyDescent="0.3">
      <c r="A3636" s="1" t="s">
        <v>4450</v>
      </c>
      <c r="B3636" s="13" t="s">
        <v>193</v>
      </c>
      <c r="C3636" s="12" t="s">
        <v>6799</v>
      </c>
      <c r="D3636" s="11">
        <v>66.38</v>
      </c>
      <c r="E3636" s="11">
        <v>4.33</v>
      </c>
      <c r="F3636" s="11">
        <v>70.709999999999994</v>
      </c>
      <c r="G3636" s="9">
        <v>9</v>
      </c>
      <c r="H3636" s="9"/>
    </row>
    <row r="3637" spans="1:8" x14ac:dyDescent="0.3">
      <c r="A3637" s="1" t="s">
        <v>4451</v>
      </c>
      <c r="B3637" s="13" t="s">
        <v>192</v>
      </c>
      <c r="C3637" s="12" t="s">
        <v>6799</v>
      </c>
      <c r="D3637" s="11">
        <v>93.56</v>
      </c>
      <c r="E3637" s="11">
        <v>4.33</v>
      </c>
      <c r="F3637" s="11">
        <v>97.89</v>
      </c>
      <c r="G3637" s="9">
        <v>9</v>
      </c>
      <c r="H3637" s="9"/>
    </row>
    <row r="3638" spans="1:8" x14ac:dyDescent="0.3">
      <c r="A3638" s="1" t="s">
        <v>4452</v>
      </c>
      <c r="B3638" s="13" t="s">
        <v>191</v>
      </c>
      <c r="C3638" s="12" t="s">
        <v>6799</v>
      </c>
      <c r="D3638" s="11">
        <v>1852.68</v>
      </c>
      <c r="E3638" s="11">
        <v>55.66</v>
      </c>
      <c r="F3638" s="11">
        <v>1908.34</v>
      </c>
      <c r="G3638" s="9">
        <v>9</v>
      </c>
      <c r="H3638" s="9"/>
    </row>
    <row r="3639" spans="1:8" x14ac:dyDescent="0.3">
      <c r="A3639" s="1" t="s">
        <v>4453</v>
      </c>
      <c r="B3639" s="13" t="s">
        <v>190</v>
      </c>
      <c r="C3639" s="12" t="s">
        <v>6799</v>
      </c>
      <c r="D3639" s="11">
        <v>106.46</v>
      </c>
      <c r="E3639" s="11">
        <v>4.33</v>
      </c>
      <c r="F3639" s="11">
        <v>110.79</v>
      </c>
      <c r="G3639" s="9">
        <v>9</v>
      </c>
      <c r="H3639" s="9"/>
    </row>
    <row r="3640" spans="1:8" x14ac:dyDescent="0.3">
      <c r="A3640" s="1" t="s">
        <v>4454</v>
      </c>
      <c r="B3640" s="13" t="s">
        <v>189</v>
      </c>
      <c r="C3640" s="12" t="s">
        <v>6799</v>
      </c>
      <c r="D3640" s="11">
        <v>80.22</v>
      </c>
      <c r="E3640" s="11">
        <v>4.33</v>
      </c>
      <c r="F3640" s="11">
        <v>84.55</v>
      </c>
      <c r="G3640" s="9">
        <v>9</v>
      </c>
      <c r="H3640" s="9"/>
    </row>
    <row r="3641" spans="1:8" x14ac:dyDescent="0.3">
      <c r="A3641" s="1" t="s">
        <v>4455</v>
      </c>
      <c r="B3641" s="13" t="s">
        <v>188</v>
      </c>
      <c r="C3641" s="12" t="s">
        <v>6799</v>
      </c>
      <c r="D3641" s="11">
        <v>18.399999999999999</v>
      </c>
      <c r="E3641" s="11">
        <v>0.57999999999999996</v>
      </c>
      <c r="F3641" s="11">
        <v>18.98</v>
      </c>
      <c r="G3641" s="9">
        <v>9</v>
      </c>
      <c r="H3641" s="9"/>
    </row>
    <row r="3642" spans="1:8" x14ac:dyDescent="0.3">
      <c r="A3642" s="1" t="s">
        <v>4456</v>
      </c>
      <c r="B3642" s="13" t="s">
        <v>187</v>
      </c>
      <c r="C3642" s="12" t="s">
        <v>6799</v>
      </c>
      <c r="D3642" s="11">
        <v>151.24</v>
      </c>
      <c r="E3642" s="11">
        <v>4.33</v>
      </c>
      <c r="F3642" s="11">
        <v>155.57</v>
      </c>
      <c r="G3642" s="9">
        <v>9</v>
      </c>
      <c r="H3642" s="9"/>
    </row>
    <row r="3643" spans="1:8" ht="28.8" x14ac:dyDescent="0.3">
      <c r="A3643" s="1" t="s">
        <v>4457</v>
      </c>
      <c r="B3643" s="13" t="s">
        <v>186</v>
      </c>
      <c r="C3643" s="12" t="s">
        <v>6799</v>
      </c>
      <c r="D3643" s="11">
        <v>1831.54</v>
      </c>
      <c r="E3643" s="11">
        <v>225.53</v>
      </c>
      <c r="F3643" s="11">
        <v>2057.0700000000002</v>
      </c>
      <c r="G3643" s="9">
        <v>9</v>
      </c>
      <c r="H3643" s="9"/>
    </row>
    <row r="3644" spans="1:8" ht="28.8" x14ac:dyDescent="0.3">
      <c r="A3644" s="1" t="s">
        <v>4458</v>
      </c>
      <c r="B3644" s="13" t="s">
        <v>185</v>
      </c>
      <c r="C3644" s="12" t="s">
        <v>6799</v>
      </c>
      <c r="D3644" s="11">
        <v>2426.19</v>
      </c>
      <c r="E3644" s="11">
        <v>225.53</v>
      </c>
      <c r="F3644" s="11">
        <v>2651.72</v>
      </c>
      <c r="G3644" s="9">
        <v>9</v>
      </c>
      <c r="H3644" s="9"/>
    </row>
    <row r="3645" spans="1:8" ht="28.8" x14ac:dyDescent="0.3">
      <c r="A3645" s="1" t="s">
        <v>4459</v>
      </c>
      <c r="B3645" s="13" t="s">
        <v>184</v>
      </c>
      <c r="C3645" s="12" t="s">
        <v>6799</v>
      </c>
      <c r="D3645" s="11">
        <v>2745.78</v>
      </c>
      <c r="E3645" s="11">
        <v>706.15</v>
      </c>
      <c r="F3645" s="11">
        <v>3451.93</v>
      </c>
      <c r="G3645" s="9">
        <v>9</v>
      </c>
      <c r="H3645" s="9"/>
    </row>
    <row r="3646" spans="1:8" x14ac:dyDescent="0.3">
      <c r="A3646" s="1" t="s">
        <v>5533</v>
      </c>
      <c r="B3646" s="13" t="s">
        <v>7059</v>
      </c>
      <c r="C3646" s="12"/>
      <c r="D3646" s="11"/>
      <c r="E3646" s="11"/>
      <c r="F3646" s="11"/>
      <c r="G3646" s="9">
        <v>5</v>
      </c>
      <c r="H3646" s="9"/>
    </row>
    <row r="3647" spans="1:8" x14ac:dyDescent="0.3">
      <c r="A3647" s="1" t="s">
        <v>4460</v>
      </c>
      <c r="B3647" s="13" t="s">
        <v>6735</v>
      </c>
      <c r="C3647" s="12" t="s">
        <v>6799</v>
      </c>
      <c r="D3647" s="11">
        <v>31.44</v>
      </c>
      <c r="E3647" s="11">
        <v>15.25</v>
      </c>
      <c r="F3647" s="11">
        <v>46.69</v>
      </c>
      <c r="G3647" s="9">
        <v>9</v>
      </c>
      <c r="H3647" s="9"/>
    </row>
    <row r="3648" spans="1:8" x14ac:dyDescent="0.3">
      <c r="A3648" s="1" t="s">
        <v>4461</v>
      </c>
      <c r="B3648" s="13" t="s">
        <v>183</v>
      </c>
      <c r="C3648" s="12" t="s">
        <v>6799</v>
      </c>
      <c r="D3648" s="11">
        <v>847.25</v>
      </c>
      <c r="E3648" s="11">
        <v>21.69</v>
      </c>
      <c r="F3648" s="11">
        <v>868.94</v>
      </c>
      <c r="G3648" s="9">
        <v>9</v>
      </c>
      <c r="H3648" s="9"/>
    </row>
    <row r="3649" spans="1:8" x14ac:dyDescent="0.3">
      <c r="A3649" s="1" t="s">
        <v>4462</v>
      </c>
      <c r="B3649" s="13" t="s">
        <v>6736</v>
      </c>
      <c r="C3649" s="12" t="s">
        <v>6799</v>
      </c>
      <c r="D3649" s="11">
        <v>28</v>
      </c>
      <c r="E3649" s="11">
        <v>15.25</v>
      </c>
      <c r="F3649" s="11">
        <v>43.25</v>
      </c>
      <c r="G3649" s="9">
        <v>9</v>
      </c>
      <c r="H3649" s="9"/>
    </row>
    <row r="3650" spans="1:8" ht="28.8" x14ac:dyDescent="0.3">
      <c r="A3650" s="1" t="s">
        <v>4463</v>
      </c>
      <c r="B3650" s="13" t="s">
        <v>7831</v>
      </c>
      <c r="C3650" s="12" t="s">
        <v>6799</v>
      </c>
      <c r="D3650" s="11">
        <v>7162.88</v>
      </c>
      <c r="E3650" s="11">
        <v>130.11000000000001</v>
      </c>
      <c r="F3650" s="11">
        <v>7292.99</v>
      </c>
      <c r="G3650" s="9">
        <v>9</v>
      </c>
      <c r="H3650" s="9"/>
    </row>
    <row r="3651" spans="1:8" x14ac:dyDescent="0.3">
      <c r="A3651" s="1" t="s">
        <v>5534</v>
      </c>
      <c r="B3651" s="13" t="s">
        <v>7060</v>
      </c>
      <c r="C3651" s="12"/>
      <c r="D3651" s="11"/>
      <c r="E3651" s="11"/>
      <c r="F3651" s="11"/>
      <c r="G3651" s="9">
        <v>5</v>
      </c>
      <c r="H3651" s="9"/>
    </row>
    <row r="3652" spans="1:8" x14ac:dyDescent="0.3">
      <c r="A3652" s="1" t="s">
        <v>5535</v>
      </c>
      <c r="B3652" s="13" t="s">
        <v>6623</v>
      </c>
      <c r="C3652" s="12" t="s">
        <v>6799</v>
      </c>
      <c r="D3652" s="11">
        <v>225.82</v>
      </c>
      <c r="E3652" s="11">
        <v>34.69</v>
      </c>
      <c r="F3652" s="11">
        <v>260.51</v>
      </c>
      <c r="G3652" s="9">
        <v>9</v>
      </c>
      <c r="H3652" s="9"/>
    </row>
    <row r="3653" spans="1:8" x14ac:dyDescent="0.3">
      <c r="A3653" s="1" t="s">
        <v>4464</v>
      </c>
      <c r="B3653" s="13" t="s">
        <v>182</v>
      </c>
      <c r="C3653" s="12" t="s">
        <v>6799</v>
      </c>
      <c r="D3653" s="11">
        <v>28939.360000000001</v>
      </c>
      <c r="E3653" s="11">
        <v>13.82</v>
      </c>
      <c r="F3653" s="11">
        <v>28953.18</v>
      </c>
      <c r="G3653" s="9">
        <v>9</v>
      </c>
      <c r="H3653" s="9"/>
    </row>
    <row r="3654" spans="1:8" ht="28.8" x14ac:dyDescent="0.3">
      <c r="A3654" s="1" t="s">
        <v>8290</v>
      </c>
      <c r="B3654" s="13" t="s">
        <v>8291</v>
      </c>
      <c r="C3654" s="12" t="s">
        <v>6799</v>
      </c>
      <c r="D3654" s="11">
        <v>85.1</v>
      </c>
      <c r="E3654" s="11">
        <v>21.69</v>
      </c>
      <c r="F3654" s="11">
        <v>106.79</v>
      </c>
      <c r="G3654" s="9">
        <v>9</v>
      </c>
      <c r="H3654" s="9"/>
    </row>
    <row r="3655" spans="1:8" ht="28.8" x14ac:dyDescent="0.3">
      <c r="A3655" s="1" t="s">
        <v>4465</v>
      </c>
      <c r="B3655" s="13" t="s">
        <v>7832</v>
      </c>
      <c r="C3655" s="12" t="s">
        <v>6799</v>
      </c>
      <c r="D3655" s="11">
        <v>90.44</v>
      </c>
      <c r="E3655" s="11">
        <v>21.69</v>
      </c>
      <c r="F3655" s="11">
        <v>112.13</v>
      </c>
      <c r="G3655" s="9">
        <v>9</v>
      </c>
      <c r="H3655" s="9"/>
    </row>
    <row r="3656" spans="1:8" ht="28.8" x14ac:dyDescent="0.3">
      <c r="A3656" s="1" t="s">
        <v>4466</v>
      </c>
      <c r="B3656" s="13" t="s">
        <v>7833</v>
      </c>
      <c r="C3656" s="12" t="s">
        <v>6799</v>
      </c>
      <c r="D3656" s="11">
        <v>264.95</v>
      </c>
      <c r="E3656" s="11">
        <v>13.01</v>
      </c>
      <c r="F3656" s="11">
        <v>277.95999999999998</v>
      </c>
      <c r="G3656" s="9">
        <v>9</v>
      </c>
      <c r="H3656" s="9"/>
    </row>
    <row r="3657" spans="1:8" x14ac:dyDescent="0.3">
      <c r="A3657" s="1" t="s">
        <v>4467</v>
      </c>
      <c r="B3657" s="13" t="s">
        <v>181</v>
      </c>
      <c r="C3657" s="12" t="s">
        <v>6799</v>
      </c>
      <c r="D3657" s="11">
        <v>60.84</v>
      </c>
      <c r="E3657" s="11">
        <v>13.01</v>
      </c>
      <c r="F3657" s="11">
        <v>73.849999999999994</v>
      </c>
      <c r="G3657" s="9">
        <v>9</v>
      </c>
      <c r="H3657" s="9"/>
    </row>
    <row r="3658" spans="1:8" x14ac:dyDescent="0.3">
      <c r="A3658" s="1" t="s">
        <v>4468</v>
      </c>
      <c r="B3658" s="13" t="s">
        <v>180</v>
      </c>
      <c r="C3658" s="12" t="s">
        <v>6799</v>
      </c>
      <c r="D3658" s="11">
        <v>170.19</v>
      </c>
      <c r="E3658" s="11">
        <v>13.01</v>
      </c>
      <c r="F3658" s="11">
        <v>183.2</v>
      </c>
      <c r="G3658" s="9">
        <v>9</v>
      </c>
      <c r="H3658" s="9"/>
    </row>
    <row r="3659" spans="1:8" ht="28.8" x14ac:dyDescent="0.3">
      <c r="A3659" s="1" t="s">
        <v>5759</v>
      </c>
      <c r="B3659" s="13" t="s">
        <v>5760</v>
      </c>
      <c r="C3659" s="12" t="s">
        <v>6799</v>
      </c>
      <c r="D3659" s="11">
        <v>485.13</v>
      </c>
      <c r="E3659" s="11">
        <v>13.01</v>
      </c>
      <c r="F3659" s="11">
        <v>498.14</v>
      </c>
      <c r="G3659" s="9">
        <v>9</v>
      </c>
      <c r="H3659" s="9"/>
    </row>
    <row r="3660" spans="1:8" x14ac:dyDescent="0.3">
      <c r="A3660" s="1" t="s">
        <v>4469</v>
      </c>
      <c r="B3660" s="13" t="s">
        <v>179</v>
      </c>
      <c r="C3660" s="12" t="s">
        <v>6799</v>
      </c>
      <c r="D3660" s="11">
        <v>264.93</v>
      </c>
      <c r="E3660" s="11">
        <v>13.01</v>
      </c>
      <c r="F3660" s="11">
        <v>277.94</v>
      </c>
      <c r="G3660" s="9">
        <v>9</v>
      </c>
      <c r="H3660" s="9"/>
    </row>
    <row r="3661" spans="1:8" ht="28.8" x14ac:dyDescent="0.3">
      <c r="A3661" s="1" t="s">
        <v>4470</v>
      </c>
      <c r="B3661" s="13" t="s">
        <v>178</v>
      </c>
      <c r="C3661" s="12" t="s">
        <v>6799</v>
      </c>
      <c r="D3661" s="11">
        <v>783.35</v>
      </c>
      <c r="E3661" s="11">
        <v>13.82</v>
      </c>
      <c r="F3661" s="11">
        <v>797.17</v>
      </c>
      <c r="G3661" s="9">
        <v>9</v>
      </c>
      <c r="H3661" s="9"/>
    </row>
    <row r="3662" spans="1:8" ht="28.8" x14ac:dyDescent="0.3">
      <c r="A3662" s="1" t="s">
        <v>4471</v>
      </c>
      <c r="B3662" s="13" t="s">
        <v>7834</v>
      </c>
      <c r="C3662" s="12" t="s">
        <v>6799</v>
      </c>
      <c r="D3662" s="11">
        <v>702.85</v>
      </c>
      <c r="E3662" s="11">
        <v>13.82</v>
      </c>
      <c r="F3662" s="11">
        <v>716.67</v>
      </c>
      <c r="G3662" s="9">
        <v>9</v>
      </c>
      <c r="H3662" s="9"/>
    </row>
    <row r="3663" spans="1:8" x14ac:dyDescent="0.3">
      <c r="A3663" s="1" t="s">
        <v>4472</v>
      </c>
      <c r="B3663" s="13" t="s">
        <v>177</v>
      </c>
      <c r="C3663" s="12" t="s">
        <v>6799</v>
      </c>
      <c r="D3663" s="11">
        <v>89.59</v>
      </c>
      <c r="E3663" s="11">
        <v>13.01</v>
      </c>
      <c r="F3663" s="11">
        <v>102.6</v>
      </c>
      <c r="G3663" s="9">
        <v>9</v>
      </c>
      <c r="H3663" s="9"/>
    </row>
    <row r="3664" spans="1:8" ht="43.2" x14ac:dyDescent="0.3">
      <c r="A3664" s="1" t="s">
        <v>6624</v>
      </c>
      <c r="B3664" s="13" t="s">
        <v>7835</v>
      </c>
      <c r="C3664" s="12" t="s">
        <v>6799</v>
      </c>
      <c r="D3664" s="11">
        <v>269.05</v>
      </c>
      <c r="E3664" s="11">
        <v>13.82</v>
      </c>
      <c r="F3664" s="11">
        <v>282.87</v>
      </c>
      <c r="G3664" s="9">
        <v>9</v>
      </c>
      <c r="H3664" s="9"/>
    </row>
    <row r="3665" spans="1:8" x14ac:dyDescent="0.3">
      <c r="A3665" s="1" t="s">
        <v>4473</v>
      </c>
      <c r="B3665" s="13" t="s">
        <v>176</v>
      </c>
      <c r="C3665" s="12" t="s">
        <v>6799</v>
      </c>
      <c r="D3665" s="11">
        <v>70.48</v>
      </c>
      <c r="E3665" s="11">
        <v>47.7</v>
      </c>
      <c r="F3665" s="11">
        <v>118.18</v>
      </c>
      <c r="G3665" s="9">
        <v>9</v>
      </c>
      <c r="H3665" s="9"/>
    </row>
    <row r="3666" spans="1:8" x14ac:dyDescent="0.3">
      <c r="A3666" s="1" t="s">
        <v>4474</v>
      </c>
      <c r="B3666" s="13" t="s">
        <v>4829</v>
      </c>
      <c r="C3666" s="12" t="s">
        <v>6799</v>
      </c>
      <c r="D3666" s="11">
        <v>176.53</v>
      </c>
      <c r="E3666" s="11">
        <v>43.37</v>
      </c>
      <c r="F3666" s="11">
        <v>219.9</v>
      </c>
      <c r="G3666" s="9">
        <v>9</v>
      </c>
      <c r="H3666" s="9"/>
    </row>
    <row r="3667" spans="1:8" x14ac:dyDescent="0.3">
      <c r="A3667" s="1" t="s">
        <v>4475</v>
      </c>
      <c r="B3667" s="13" t="s">
        <v>175</v>
      </c>
      <c r="C3667" s="12" t="s">
        <v>6799</v>
      </c>
      <c r="D3667" s="11">
        <v>1139.74</v>
      </c>
      <c r="E3667" s="11">
        <v>13.01</v>
      </c>
      <c r="F3667" s="11">
        <v>1152.75</v>
      </c>
      <c r="G3667" s="9">
        <v>9</v>
      </c>
      <c r="H3667" s="9"/>
    </row>
    <row r="3668" spans="1:8" x14ac:dyDescent="0.3">
      <c r="A3668" s="1" t="s">
        <v>4476</v>
      </c>
      <c r="B3668" s="13" t="s">
        <v>174</v>
      </c>
      <c r="C3668" s="12" t="s">
        <v>6799</v>
      </c>
      <c r="D3668" s="11">
        <v>169.12</v>
      </c>
      <c r="E3668" s="11">
        <v>13.01</v>
      </c>
      <c r="F3668" s="11">
        <v>182.13</v>
      </c>
      <c r="G3668" s="9">
        <v>9</v>
      </c>
      <c r="H3668" s="9"/>
    </row>
    <row r="3669" spans="1:8" x14ac:dyDescent="0.3">
      <c r="A3669" s="1" t="s">
        <v>4477</v>
      </c>
      <c r="B3669" s="13" t="s">
        <v>6625</v>
      </c>
      <c r="C3669" s="12" t="s">
        <v>6799</v>
      </c>
      <c r="D3669" s="11">
        <v>224.84</v>
      </c>
      <c r="E3669" s="11">
        <v>21.69</v>
      </c>
      <c r="F3669" s="11">
        <v>246.53</v>
      </c>
      <c r="G3669" s="9">
        <v>9</v>
      </c>
      <c r="H3669" s="9"/>
    </row>
    <row r="3670" spans="1:8" x14ac:dyDescent="0.3">
      <c r="A3670" s="1" t="s">
        <v>4478</v>
      </c>
      <c r="B3670" s="13" t="s">
        <v>4479</v>
      </c>
      <c r="C3670" s="12" t="s">
        <v>6799</v>
      </c>
      <c r="D3670" s="11">
        <v>376.45</v>
      </c>
      <c r="E3670" s="11">
        <v>13.01</v>
      </c>
      <c r="F3670" s="11">
        <v>389.46</v>
      </c>
      <c r="G3670" s="9">
        <v>9</v>
      </c>
      <c r="H3670" s="9"/>
    </row>
    <row r="3671" spans="1:8" x14ac:dyDescent="0.3">
      <c r="A3671" s="1" t="s">
        <v>6433</v>
      </c>
      <c r="B3671" s="13" t="s">
        <v>6434</v>
      </c>
      <c r="C3671" s="12" t="s">
        <v>6799</v>
      </c>
      <c r="D3671" s="11">
        <v>231.75</v>
      </c>
      <c r="E3671" s="11">
        <v>10.84</v>
      </c>
      <c r="F3671" s="11">
        <v>242.59</v>
      </c>
      <c r="G3671" s="9">
        <v>9</v>
      </c>
      <c r="H3671" s="9"/>
    </row>
    <row r="3672" spans="1:8" x14ac:dyDescent="0.3">
      <c r="A3672" s="1" t="s">
        <v>6435</v>
      </c>
      <c r="B3672" s="13" t="s">
        <v>6436</v>
      </c>
      <c r="C3672" s="12" t="s">
        <v>6799</v>
      </c>
      <c r="D3672" s="11">
        <v>296.91000000000003</v>
      </c>
      <c r="E3672" s="11">
        <v>10.84</v>
      </c>
      <c r="F3672" s="11">
        <v>307.75</v>
      </c>
      <c r="G3672" s="9">
        <v>9</v>
      </c>
      <c r="H3672" s="9"/>
    </row>
    <row r="3673" spans="1:8" x14ac:dyDescent="0.3">
      <c r="A3673" s="1" t="s">
        <v>5536</v>
      </c>
      <c r="B3673" s="13" t="s">
        <v>6255</v>
      </c>
      <c r="C3673" s="12"/>
      <c r="D3673" s="11"/>
      <c r="E3673" s="11"/>
      <c r="F3673" s="11"/>
      <c r="G3673" s="9">
        <v>5</v>
      </c>
      <c r="H3673" s="9"/>
    </row>
    <row r="3674" spans="1:8" x14ac:dyDescent="0.3">
      <c r="A3674" s="1" t="s">
        <v>4480</v>
      </c>
      <c r="B3674" s="13" t="s">
        <v>173</v>
      </c>
      <c r="C3674" s="12" t="s">
        <v>6799</v>
      </c>
      <c r="D3674" s="11">
        <v>1476.99</v>
      </c>
      <c r="E3674" s="11">
        <v>18.010000000000002</v>
      </c>
      <c r="F3674" s="11">
        <v>1495</v>
      </c>
      <c r="G3674" s="9">
        <v>9</v>
      </c>
      <c r="H3674" s="9"/>
    </row>
    <row r="3675" spans="1:8" x14ac:dyDescent="0.3">
      <c r="A3675" s="1" t="s">
        <v>4481</v>
      </c>
      <c r="B3675" s="13" t="s">
        <v>171</v>
      </c>
      <c r="C3675" s="12" t="s">
        <v>6799</v>
      </c>
      <c r="D3675" s="11">
        <v>6194.26</v>
      </c>
      <c r="E3675" s="11">
        <v>18.010000000000002</v>
      </c>
      <c r="F3675" s="11">
        <v>6212.27</v>
      </c>
      <c r="G3675" s="9">
        <v>9</v>
      </c>
      <c r="H3675" s="9"/>
    </row>
    <row r="3676" spans="1:8" x14ac:dyDescent="0.3">
      <c r="A3676" s="1" t="s">
        <v>5537</v>
      </c>
      <c r="B3676" s="13" t="s">
        <v>172</v>
      </c>
      <c r="C3676" s="12" t="s">
        <v>6799</v>
      </c>
      <c r="D3676" s="11">
        <v>189.26</v>
      </c>
      <c r="E3676" s="11">
        <v>18.010000000000002</v>
      </c>
      <c r="F3676" s="11">
        <v>207.27</v>
      </c>
      <c r="G3676" s="9">
        <v>9</v>
      </c>
      <c r="H3676" s="9"/>
    </row>
    <row r="3677" spans="1:8" x14ac:dyDescent="0.3">
      <c r="A3677" s="1" t="s">
        <v>4482</v>
      </c>
      <c r="B3677" s="13" t="s">
        <v>170</v>
      </c>
      <c r="C3677" s="12" t="s">
        <v>6799</v>
      </c>
      <c r="D3677" s="11">
        <v>255.8</v>
      </c>
      <c r="E3677" s="11">
        <v>18.010000000000002</v>
      </c>
      <c r="F3677" s="11">
        <v>273.81</v>
      </c>
      <c r="G3677" s="9">
        <v>9</v>
      </c>
      <c r="H3677" s="9"/>
    </row>
    <row r="3678" spans="1:8" x14ac:dyDescent="0.3">
      <c r="A3678" s="1" t="s">
        <v>6327</v>
      </c>
      <c r="B3678" s="13" t="s">
        <v>6328</v>
      </c>
      <c r="C3678" s="12" t="s">
        <v>6799</v>
      </c>
      <c r="D3678" s="11">
        <v>303.87</v>
      </c>
      <c r="E3678" s="11">
        <v>18.010000000000002</v>
      </c>
      <c r="F3678" s="11">
        <v>321.88</v>
      </c>
      <c r="G3678" s="9">
        <v>9</v>
      </c>
      <c r="H3678" s="9"/>
    </row>
    <row r="3679" spans="1:8" x14ac:dyDescent="0.3">
      <c r="A3679" s="1" t="s">
        <v>6626</v>
      </c>
      <c r="B3679" s="13" t="s">
        <v>6627</v>
      </c>
      <c r="C3679" s="12" t="s">
        <v>6799</v>
      </c>
      <c r="D3679" s="11">
        <v>1754.96</v>
      </c>
      <c r="E3679" s="11"/>
      <c r="F3679" s="11">
        <v>1754.96</v>
      </c>
      <c r="G3679" s="9">
        <v>9</v>
      </c>
      <c r="H3679" s="9"/>
    </row>
    <row r="3680" spans="1:8" x14ac:dyDescent="0.3">
      <c r="A3680" s="1" t="s">
        <v>4483</v>
      </c>
      <c r="B3680" s="13" t="s">
        <v>169</v>
      </c>
      <c r="C3680" s="12" t="s">
        <v>6799</v>
      </c>
      <c r="D3680" s="11">
        <v>201.96</v>
      </c>
      <c r="E3680" s="11">
        <v>18.010000000000002</v>
      </c>
      <c r="F3680" s="11">
        <v>219.97</v>
      </c>
      <c r="G3680" s="9">
        <v>9</v>
      </c>
      <c r="H3680" s="9"/>
    </row>
    <row r="3681" spans="1:8" x14ac:dyDescent="0.3">
      <c r="A3681" s="1" t="s">
        <v>4484</v>
      </c>
      <c r="B3681" s="13" t="s">
        <v>168</v>
      </c>
      <c r="C3681" s="12" t="s">
        <v>6799</v>
      </c>
      <c r="D3681" s="11">
        <v>216.76</v>
      </c>
      <c r="E3681" s="11">
        <v>18.010000000000002</v>
      </c>
      <c r="F3681" s="11">
        <v>234.77</v>
      </c>
      <c r="G3681" s="9">
        <v>9</v>
      </c>
      <c r="H3681" s="9"/>
    </row>
    <row r="3682" spans="1:8" x14ac:dyDescent="0.3">
      <c r="A3682" s="1" t="s">
        <v>4485</v>
      </c>
      <c r="B3682" s="13" t="s">
        <v>167</v>
      </c>
      <c r="C3682" s="12" t="s">
        <v>6799</v>
      </c>
      <c r="D3682" s="11">
        <v>261.69</v>
      </c>
      <c r="E3682" s="11">
        <v>18.010000000000002</v>
      </c>
      <c r="F3682" s="11">
        <v>279.7</v>
      </c>
      <c r="G3682" s="9">
        <v>9</v>
      </c>
      <c r="H3682" s="9"/>
    </row>
    <row r="3683" spans="1:8" x14ac:dyDescent="0.3">
      <c r="A3683" s="1" t="s">
        <v>4486</v>
      </c>
      <c r="B3683" s="13" t="s">
        <v>4830</v>
      </c>
      <c r="C3683" s="12" t="s">
        <v>6799</v>
      </c>
      <c r="D3683" s="11">
        <v>602</v>
      </c>
      <c r="E3683" s="11">
        <v>18.010000000000002</v>
      </c>
      <c r="F3683" s="11">
        <v>620.01</v>
      </c>
      <c r="G3683" s="9">
        <v>9</v>
      </c>
      <c r="H3683" s="9"/>
    </row>
    <row r="3684" spans="1:8" x14ac:dyDescent="0.3">
      <c r="A3684" s="1" t="s">
        <v>4487</v>
      </c>
      <c r="B3684" s="13" t="s">
        <v>166</v>
      </c>
      <c r="C3684" s="12" t="s">
        <v>6799</v>
      </c>
      <c r="D3684" s="11">
        <v>211.88</v>
      </c>
      <c r="E3684" s="11">
        <v>1.76</v>
      </c>
      <c r="F3684" s="11">
        <v>213.64</v>
      </c>
      <c r="G3684" s="9">
        <v>9</v>
      </c>
      <c r="H3684" s="9"/>
    </row>
    <row r="3685" spans="1:8" x14ac:dyDescent="0.3">
      <c r="A3685" s="1" t="s">
        <v>4488</v>
      </c>
      <c r="B3685" s="13" t="s">
        <v>5538</v>
      </c>
      <c r="C3685" s="12" t="s">
        <v>6799</v>
      </c>
      <c r="D3685" s="11">
        <v>214.03</v>
      </c>
      <c r="E3685" s="11">
        <v>1.76</v>
      </c>
      <c r="F3685" s="11">
        <v>215.79</v>
      </c>
      <c r="G3685" s="9">
        <v>9</v>
      </c>
      <c r="H3685" s="9"/>
    </row>
    <row r="3686" spans="1:8" x14ac:dyDescent="0.3">
      <c r="A3686" s="1" t="s">
        <v>5539</v>
      </c>
      <c r="B3686" s="13" t="s">
        <v>7061</v>
      </c>
      <c r="C3686" s="12"/>
      <c r="D3686" s="11"/>
      <c r="E3686" s="11"/>
      <c r="F3686" s="11"/>
      <c r="G3686" s="9">
        <v>5</v>
      </c>
      <c r="H3686" s="9"/>
    </row>
    <row r="3687" spans="1:8" x14ac:dyDescent="0.3">
      <c r="A3687" s="1" t="s">
        <v>4489</v>
      </c>
      <c r="B3687" s="13" t="s">
        <v>165</v>
      </c>
      <c r="C3687" s="12" t="s">
        <v>23</v>
      </c>
      <c r="D3687" s="11">
        <v>2.89</v>
      </c>
      <c r="E3687" s="11"/>
      <c r="F3687" s="11">
        <v>2.89</v>
      </c>
      <c r="G3687" s="9">
        <v>9</v>
      </c>
      <c r="H3687" s="9"/>
    </row>
    <row r="3688" spans="1:8" x14ac:dyDescent="0.3">
      <c r="A3688" s="1" t="s">
        <v>4490</v>
      </c>
      <c r="B3688" s="13" t="s">
        <v>164</v>
      </c>
      <c r="C3688" s="12" t="s">
        <v>6814</v>
      </c>
      <c r="D3688" s="11">
        <v>11.04</v>
      </c>
      <c r="E3688" s="11"/>
      <c r="F3688" s="11">
        <v>11.04</v>
      </c>
      <c r="G3688" s="9">
        <v>9</v>
      </c>
      <c r="H3688" s="9"/>
    </row>
    <row r="3689" spans="1:8" x14ac:dyDescent="0.3">
      <c r="A3689" s="1" t="s">
        <v>4491</v>
      </c>
      <c r="B3689" s="13" t="s">
        <v>163</v>
      </c>
      <c r="C3689" s="12" t="s">
        <v>6814</v>
      </c>
      <c r="D3689" s="11">
        <v>8.2200000000000006</v>
      </c>
      <c r="E3689" s="11"/>
      <c r="F3689" s="11">
        <v>8.2200000000000006</v>
      </c>
      <c r="G3689" s="9">
        <v>9</v>
      </c>
      <c r="H3689" s="9"/>
    </row>
    <row r="3690" spans="1:8" ht="28.8" x14ac:dyDescent="0.3">
      <c r="A3690" s="1" t="s">
        <v>4492</v>
      </c>
      <c r="B3690" s="13" t="s">
        <v>7836</v>
      </c>
      <c r="C3690" s="12" t="s">
        <v>6799</v>
      </c>
      <c r="D3690" s="11">
        <v>38.72</v>
      </c>
      <c r="E3690" s="11"/>
      <c r="F3690" s="11">
        <v>38.72</v>
      </c>
      <c r="G3690" s="9">
        <v>9</v>
      </c>
      <c r="H3690" s="9"/>
    </row>
    <row r="3691" spans="1:8" ht="28.8" x14ac:dyDescent="0.3">
      <c r="A3691" s="1" t="s">
        <v>4493</v>
      </c>
      <c r="B3691" s="13" t="s">
        <v>7837</v>
      </c>
      <c r="C3691" s="12" t="s">
        <v>6799</v>
      </c>
      <c r="D3691" s="11">
        <v>27.68</v>
      </c>
      <c r="E3691" s="11"/>
      <c r="F3691" s="11">
        <v>27.68</v>
      </c>
      <c r="G3691" s="9">
        <v>9</v>
      </c>
      <c r="H3691" s="9"/>
    </row>
    <row r="3692" spans="1:8" x14ac:dyDescent="0.3">
      <c r="A3692" s="1" t="s">
        <v>4494</v>
      </c>
      <c r="B3692" s="13" t="s">
        <v>162</v>
      </c>
      <c r="C3692" s="12" t="s">
        <v>6799</v>
      </c>
      <c r="D3692" s="11">
        <v>0.05</v>
      </c>
      <c r="E3692" s="11">
        <v>15.25</v>
      </c>
      <c r="F3692" s="11">
        <v>15.3</v>
      </c>
      <c r="G3692" s="9">
        <v>9</v>
      </c>
      <c r="H3692" s="9"/>
    </row>
    <row r="3693" spans="1:8" x14ac:dyDescent="0.3">
      <c r="A3693" s="1" t="s">
        <v>5540</v>
      </c>
      <c r="B3693" s="13" t="s">
        <v>7062</v>
      </c>
      <c r="C3693" s="12"/>
      <c r="D3693" s="11"/>
      <c r="E3693" s="11"/>
      <c r="F3693" s="11"/>
      <c r="G3693" s="9">
        <v>2</v>
      </c>
      <c r="H3693" s="9"/>
    </row>
    <row r="3694" spans="1:8" x14ac:dyDescent="0.3">
      <c r="A3694" s="1" t="s">
        <v>5541</v>
      </c>
      <c r="B3694" s="13" t="s">
        <v>7063</v>
      </c>
      <c r="C3694" s="12"/>
      <c r="D3694" s="11"/>
      <c r="E3694" s="11"/>
      <c r="F3694" s="11"/>
      <c r="G3694" s="9">
        <v>5</v>
      </c>
      <c r="H3694" s="9"/>
    </row>
    <row r="3695" spans="1:8" ht="28.8" x14ac:dyDescent="0.3">
      <c r="A3695" s="1" t="s">
        <v>4495</v>
      </c>
      <c r="B3695" s="13" t="s">
        <v>161</v>
      </c>
      <c r="C3695" s="12" t="s">
        <v>6801</v>
      </c>
      <c r="D3695" s="11">
        <v>3.5</v>
      </c>
      <c r="E3695" s="11">
        <v>0.14000000000000001</v>
      </c>
      <c r="F3695" s="11">
        <v>3.64</v>
      </c>
      <c r="G3695" s="9">
        <v>9</v>
      </c>
      <c r="H3695" s="9"/>
    </row>
    <row r="3696" spans="1:8" ht="28.8" x14ac:dyDescent="0.3">
      <c r="A3696" s="1" t="s">
        <v>4496</v>
      </c>
      <c r="B3696" s="13" t="s">
        <v>7838</v>
      </c>
      <c r="C3696" s="12" t="s">
        <v>6801</v>
      </c>
      <c r="D3696" s="11">
        <v>29.41</v>
      </c>
      <c r="E3696" s="11">
        <v>0.28000000000000003</v>
      </c>
      <c r="F3696" s="11">
        <v>29.69</v>
      </c>
      <c r="G3696" s="9">
        <v>9</v>
      </c>
      <c r="H3696" s="9"/>
    </row>
    <row r="3697" spans="1:8" x14ac:dyDescent="0.3">
      <c r="A3697" s="1" t="s">
        <v>4497</v>
      </c>
      <c r="B3697" s="13" t="s">
        <v>160</v>
      </c>
      <c r="C3697" s="12" t="s">
        <v>6805</v>
      </c>
      <c r="D3697" s="11">
        <v>22.71</v>
      </c>
      <c r="E3697" s="11">
        <v>0.56000000000000005</v>
      </c>
      <c r="F3697" s="11">
        <v>23.27</v>
      </c>
      <c r="G3697" s="9">
        <v>9</v>
      </c>
      <c r="H3697" s="9"/>
    </row>
    <row r="3698" spans="1:8" x14ac:dyDescent="0.3">
      <c r="A3698" s="1" t="s">
        <v>4498</v>
      </c>
      <c r="B3698" s="13" t="s">
        <v>159</v>
      </c>
      <c r="C3698" s="12" t="s">
        <v>6805</v>
      </c>
      <c r="D3698" s="11">
        <v>309.02999999999997</v>
      </c>
      <c r="E3698" s="11">
        <v>26.46</v>
      </c>
      <c r="F3698" s="11">
        <v>335.49</v>
      </c>
      <c r="G3698" s="9">
        <v>9</v>
      </c>
      <c r="H3698" s="9"/>
    </row>
    <row r="3699" spans="1:8" x14ac:dyDescent="0.3">
      <c r="A3699" s="1" t="s">
        <v>4499</v>
      </c>
      <c r="B3699" s="13" t="s">
        <v>158</v>
      </c>
      <c r="C3699" s="12" t="s">
        <v>6805</v>
      </c>
      <c r="D3699" s="11">
        <v>242.54</v>
      </c>
      <c r="E3699" s="11">
        <v>2.72</v>
      </c>
      <c r="F3699" s="11">
        <v>245.26</v>
      </c>
      <c r="G3699" s="9">
        <v>9</v>
      </c>
      <c r="H3699" s="9"/>
    </row>
    <row r="3700" spans="1:8" x14ac:dyDescent="0.3">
      <c r="A3700" s="1" t="s">
        <v>4500</v>
      </c>
      <c r="B3700" s="13" t="s">
        <v>157</v>
      </c>
      <c r="C3700" s="12" t="s">
        <v>6805</v>
      </c>
      <c r="D3700" s="11">
        <v>213.85</v>
      </c>
      <c r="E3700" s="11">
        <v>2.72</v>
      </c>
      <c r="F3700" s="11">
        <v>216.57</v>
      </c>
      <c r="G3700" s="9">
        <v>9</v>
      </c>
      <c r="H3700" s="9"/>
    </row>
    <row r="3701" spans="1:8" x14ac:dyDescent="0.3">
      <c r="A3701" s="1" t="s">
        <v>4501</v>
      </c>
      <c r="B3701" s="13" t="s">
        <v>156</v>
      </c>
      <c r="C3701" s="12" t="s">
        <v>6805</v>
      </c>
      <c r="D3701" s="11">
        <v>905.56</v>
      </c>
      <c r="E3701" s="11">
        <v>13.23</v>
      </c>
      <c r="F3701" s="11">
        <v>918.79</v>
      </c>
      <c r="G3701" s="9">
        <v>9</v>
      </c>
      <c r="H3701" s="9"/>
    </row>
    <row r="3702" spans="1:8" ht="28.8" x14ac:dyDescent="0.3">
      <c r="A3702" s="1" t="s">
        <v>5542</v>
      </c>
      <c r="B3702" s="13" t="s">
        <v>5543</v>
      </c>
      <c r="C3702" s="12" t="s">
        <v>6805</v>
      </c>
      <c r="D3702" s="11">
        <v>287.47000000000003</v>
      </c>
      <c r="E3702" s="11"/>
      <c r="F3702" s="11">
        <v>287.47000000000003</v>
      </c>
      <c r="G3702" s="9">
        <v>9</v>
      </c>
      <c r="H3702" s="9"/>
    </row>
    <row r="3703" spans="1:8" ht="28.8" x14ac:dyDescent="0.3">
      <c r="A3703" s="1" t="s">
        <v>4502</v>
      </c>
      <c r="B3703" s="13" t="s">
        <v>7839</v>
      </c>
      <c r="C3703" s="12" t="s">
        <v>6801</v>
      </c>
      <c r="D3703" s="11">
        <v>24.45</v>
      </c>
      <c r="E3703" s="11">
        <v>0.4</v>
      </c>
      <c r="F3703" s="11">
        <v>24.85</v>
      </c>
      <c r="G3703" s="9">
        <v>9</v>
      </c>
      <c r="H3703" s="9"/>
    </row>
    <row r="3704" spans="1:8" x14ac:dyDescent="0.3">
      <c r="A3704" s="1" t="s">
        <v>4503</v>
      </c>
      <c r="B3704" s="13" t="s">
        <v>155</v>
      </c>
      <c r="C3704" s="12" t="s">
        <v>6801</v>
      </c>
      <c r="D3704" s="11"/>
      <c r="E3704" s="11">
        <v>0.71</v>
      </c>
      <c r="F3704" s="11">
        <v>0.71</v>
      </c>
      <c r="G3704" s="9">
        <v>9</v>
      </c>
      <c r="H3704" s="9"/>
    </row>
    <row r="3705" spans="1:8" x14ac:dyDescent="0.3">
      <c r="A3705" s="1" t="s">
        <v>5544</v>
      </c>
      <c r="B3705" s="13" t="s">
        <v>7064</v>
      </c>
      <c r="C3705" s="12"/>
      <c r="D3705" s="11"/>
      <c r="E3705" s="11"/>
      <c r="F3705" s="11"/>
      <c r="G3705" s="9">
        <v>5</v>
      </c>
      <c r="H3705" s="9"/>
    </row>
    <row r="3706" spans="1:8" ht="28.8" x14ac:dyDescent="0.3">
      <c r="A3706" s="1" t="s">
        <v>4504</v>
      </c>
      <c r="B3706" s="13" t="s">
        <v>154</v>
      </c>
      <c r="C3706" s="12" t="s">
        <v>6805</v>
      </c>
      <c r="D3706" s="11">
        <v>118.57</v>
      </c>
      <c r="E3706" s="11">
        <v>11.29</v>
      </c>
      <c r="F3706" s="11">
        <v>129.86000000000001</v>
      </c>
      <c r="G3706" s="9">
        <v>9</v>
      </c>
      <c r="H3706" s="9"/>
    </row>
    <row r="3707" spans="1:8" ht="28.8" x14ac:dyDescent="0.3">
      <c r="A3707" s="1" t="s">
        <v>8142</v>
      </c>
      <c r="B3707" s="13" t="s">
        <v>8143</v>
      </c>
      <c r="C3707" s="12" t="s">
        <v>6805</v>
      </c>
      <c r="D3707" s="11">
        <v>186.76</v>
      </c>
      <c r="E3707" s="11">
        <v>83.22</v>
      </c>
      <c r="F3707" s="11">
        <v>269.98</v>
      </c>
      <c r="G3707" s="9">
        <v>9</v>
      </c>
      <c r="H3707" s="9"/>
    </row>
    <row r="3708" spans="1:8" x14ac:dyDescent="0.3">
      <c r="A3708" s="1" t="s">
        <v>5545</v>
      </c>
      <c r="B3708" s="13" t="s">
        <v>7065</v>
      </c>
      <c r="C3708" s="12"/>
      <c r="D3708" s="11"/>
      <c r="E3708" s="11"/>
      <c r="F3708" s="11"/>
      <c r="G3708" s="9">
        <v>5</v>
      </c>
      <c r="H3708" s="9"/>
    </row>
    <row r="3709" spans="1:8" x14ac:dyDescent="0.3">
      <c r="A3709" s="1" t="s">
        <v>4505</v>
      </c>
      <c r="B3709" s="13" t="s">
        <v>6437</v>
      </c>
      <c r="C3709" s="12" t="s">
        <v>6805</v>
      </c>
      <c r="D3709" s="11">
        <v>1379.94</v>
      </c>
      <c r="E3709" s="11">
        <v>14.7</v>
      </c>
      <c r="F3709" s="11">
        <v>1394.64</v>
      </c>
      <c r="G3709" s="9">
        <v>9</v>
      </c>
      <c r="H3709" s="9"/>
    </row>
    <row r="3710" spans="1:8" ht="28.8" x14ac:dyDescent="0.3">
      <c r="A3710" s="1" t="s">
        <v>4506</v>
      </c>
      <c r="B3710" s="13" t="s">
        <v>5546</v>
      </c>
      <c r="C3710" s="12" t="s">
        <v>6805</v>
      </c>
      <c r="D3710" s="11">
        <v>1523.94</v>
      </c>
      <c r="E3710" s="11">
        <v>14.7</v>
      </c>
      <c r="F3710" s="11">
        <v>1538.64</v>
      </c>
      <c r="G3710" s="9">
        <v>9</v>
      </c>
      <c r="H3710" s="9"/>
    </row>
    <row r="3711" spans="1:8" ht="28.8" x14ac:dyDescent="0.3">
      <c r="A3711" s="1" t="s">
        <v>5547</v>
      </c>
      <c r="B3711" s="13" t="s">
        <v>5548</v>
      </c>
      <c r="C3711" s="12" t="s">
        <v>6805</v>
      </c>
      <c r="D3711" s="11">
        <v>1523.94</v>
      </c>
      <c r="E3711" s="11">
        <v>14.7</v>
      </c>
      <c r="F3711" s="11">
        <v>1538.64</v>
      </c>
      <c r="G3711" s="9">
        <v>9</v>
      </c>
      <c r="H3711" s="9"/>
    </row>
    <row r="3712" spans="1:8" x14ac:dyDescent="0.3">
      <c r="A3712" s="1" t="s">
        <v>4507</v>
      </c>
      <c r="B3712" s="13" t="s">
        <v>153</v>
      </c>
      <c r="C3712" s="12" t="s">
        <v>6801</v>
      </c>
      <c r="D3712" s="11">
        <v>7.37</v>
      </c>
      <c r="E3712" s="11">
        <v>0.09</v>
      </c>
      <c r="F3712" s="11">
        <v>7.46</v>
      </c>
      <c r="G3712" s="9">
        <v>9</v>
      </c>
      <c r="H3712" s="9"/>
    </row>
    <row r="3713" spans="1:8" x14ac:dyDescent="0.3">
      <c r="A3713" s="1" t="s">
        <v>4508</v>
      </c>
      <c r="B3713" s="13" t="s">
        <v>152</v>
      </c>
      <c r="C3713" s="12" t="s">
        <v>6801</v>
      </c>
      <c r="D3713" s="11">
        <v>14.71</v>
      </c>
      <c r="E3713" s="11">
        <v>0.11</v>
      </c>
      <c r="F3713" s="11">
        <v>14.82</v>
      </c>
      <c r="G3713" s="9">
        <v>9</v>
      </c>
      <c r="H3713" s="9"/>
    </row>
    <row r="3714" spans="1:8" x14ac:dyDescent="0.3">
      <c r="A3714" s="1" t="s">
        <v>4509</v>
      </c>
      <c r="B3714" s="13" t="s">
        <v>151</v>
      </c>
      <c r="C3714" s="12" t="s">
        <v>6805</v>
      </c>
      <c r="D3714" s="11">
        <v>1351.5</v>
      </c>
      <c r="E3714" s="11">
        <v>14.7</v>
      </c>
      <c r="F3714" s="11">
        <v>1366.2</v>
      </c>
      <c r="G3714" s="9">
        <v>9</v>
      </c>
      <c r="H3714" s="9"/>
    </row>
    <row r="3715" spans="1:8" x14ac:dyDescent="0.3">
      <c r="A3715" s="1" t="s">
        <v>4510</v>
      </c>
      <c r="B3715" s="13" t="s">
        <v>150</v>
      </c>
      <c r="C3715" s="12" t="s">
        <v>6805</v>
      </c>
      <c r="D3715" s="11">
        <v>1236.73</v>
      </c>
      <c r="E3715" s="11">
        <v>35.28</v>
      </c>
      <c r="F3715" s="11">
        <v>1272.01</v>
      </c>
      <c r="G3715" s="9">
        <v>9</v>
      </c>
      <c r="H3715" s="9"/>
    </row>
    <row r="3716" spans="1:8" x14ac:dyDescent="0.3">
      <c r="A3716" s="1" t="s">
        <v>5549</v>
      </c>
      <c r="B3716" s="13" t="s">
        <v>7066</v>
      </c>
      <c r="C3716" s="12"/>
      <c r="D3716" s="11"/>
      <c r="E3716" s="11"/>
      <c r="F3716" s="11"/>
      <c r="G3716" s="9">
        <v>5</v>
      </c>
      <c r="H3716" s="9"/>
    </row>
    <row r="3717" spans="1:8" x14ac:dyDescent="0.3">
      <c r="A3717" s="1" t="s">
        <v>4511</v>
      </c>
      <c r="B3717" s="13" t="s">
        <v>149</v>
      </c>
      <c r="C3717" s="12" t="s">
        <v>6801</v>
      </c>
      <c r="D3717" s="11">
        <v>297.70999999999998</v>
      </c>
      <c r="E3717" s="11">
        <v>22.56</v>
      </c>
      <c r="F3717" s="11">
        <v>320.27</v>
      </c>
      <c r="G3717" s="9">
        <v>9</v>
      </c>
      <c r="H3717" s="9"/>
    </row>
    <row r="3718" spans="1:8" x14ac:dyDescent="0.3">
      <c r="A3718" s="1" t="s">
        <v>4512</v>
      </c>
      <c r="B3718" s="13" t="s">
        <v>148</v>
      </c>
      <c r="C3718" s="12" t="s">
        <v>6801</v>
      </c>
      <c r="D3718" s="11">
        <v>15.16</v>
      </c>
      <c r="E3718" s="11">
        <v>1.76</v>
      </c>
      <c r="F3718" s="11">
        <v>16.920000000000002</v>
      </c>
      <c r="G3718" s="9">
        <v>9</v>
      </c>
      <c r="H3718" s="9"/>
    </row>
    <row r="3719" spans="1:8" ht="28.8" x14ac:dyDescent="0.3">
      <c r="A3719" s="1" t="s">
        <v>4513</v>
      </c>
      <c r="B3719" s="13" t="s">
        <v>147</v>
      </c>
      <c r="C3719" s="12" t="s">
        <v>6801</v>
      </c>
      <c r="D3719" s="11">
        <v>10.14</v>
      </c>
      <c r="E3719" s="11">
        <v>5.47</v>
      </c>
      <c r="F3719" s="11">
        <v>15.61</v>
      </c>
      <c r="G3719" s="9">
        <v>9</v>
      </c>
      <c r="H3719" s="9"/>
    </row>
    <row r="3720" spans="1:8" x14ac:dyDescent="0.3">
      <c r="A3720" s="1" t="s">
        <v>4514</v>
      </c>
      <c r="B3720" s="13" t="s">
        <v>146</v>
      </c>
      <c r="C3720" s="12" t="s">
        <v>6801</v>
      </c>
      <c r="D3720" s="11">
        <v>46.31</v>
      </c>
      <c r="E3720" s="11">
        <v>4.41</v>
      </c>
      <c r="F3720" s="11">
        <v>50.72</v>
      </c>
      <c r="G3720" s="9">
        <v>9</v>
      </c>
      <c r="H3720" s="9"/>
    </row>
    <row r="3721" spans="1:8" ht="43.2" x14ac:dyDescent="0.3">
      <c r="A3721" s="1" t="s">
        <v>4515</v>
      </c>
      <c r="B3721" s="13" t="s">
        <v>7840</v>
      </c>
      <c r="C3721" s="12" t="s">
        <v>6801</v>
      </c>
      <c r="D3721" s="11">
        <v>91.73</v>
      </c>
      <c r="E3721" s="11">
        <v>17.02</v>
      </c>
      <c r="F3721" s="11">
        <v>108.75</v>
      </c>
      <c r="G3721" s="9">
        <v>9</v>
      </c>
      <c r="H3721" s="9"/>
    </row>
    <row r="3722" spans="1:8" ht="43.2" x14ac:dyDescent="0.3">
      <c r="A3722" s="1" t="s">
        <v>6522</v>
      </c>
      <c r="B3722" s="13" t="s">
        <v>7841</v>
      </c>
      <c r="C3722" s="12" t="s">
        <v>6801</v>
      </c>
      <c r="D3722" s="11">
        <v>90.37</v>
      </c>
      <c r="E3722" s="11">
        <v>17.02</v>
      </c>
      <c r="F3722" s="11">
        <v>107.39</v>
      </c>
      <c r="G3722" s="9">
        <v>9</v>
      </c>
      <c r="H3722" s="9"/>
    </row>
    <row r="3723" spans="1:8" ht="28.8" x14ac:dyDescent="0.3">
      <c r="A3723" s="1" t="s">
        <v>4516</v>
      </c>
      <c r="B3723" s="13" t="s">
        <v>7842</v>
      </c>
      <c r="C3723" s="12" t="s">
        <v>6801</v>
      </c>
      <c r="D3723" s="11">
        <v>94.39</v>
      </c>
      <c r="E3723" s="11">
        <v>22.7</v>
      </c>
      <c r="F3723" s="11">
        <v>117.09</v>
      </c>
      <c r="G3723" s="9">
        <v>9</v>
      </c>
      <c r="H3723" s="9"/>
    </row>
    <row r="3724" spans="1:8" ht="28.8" x14ac:dyDescent="0.3">
      <c r="A3724" s="1" t="s">
        <v>4517</v>
      </c>
      <c r="B3724" s="13" t="s">
        <v>15238</v>
      </c>
      <c r="C3724" s="12" t="s">
        <v>6801</v>
      </c>
      <c r="D3724" s="11">
        <v>108.6</v>
      </c>
      <c r="E3724" s="11">
        <v>8.34</v>
      </c>
      <c r="F3724" s="11">
        <v>116.94</v>
      </c>
      <c r="G3724" s="9">
        <v>9</v>
      </c>
      <c r="H3724" s="9"/>
    </row>
    <row r="3725" spans="1:8" ht="28.8" x14ac:dyDescent="0.3">
      <c r="A3725" s="1" t="s">
        <v>6256</v>
      </c>
      <c r="B3725" s="13" t="s">
        <v>8144</v>
      </c>
      <c r="C3725" s="12" t="s">
        <v>6801</v>
      </c>
      <c r="D3725" s="11">
        <v>104.17</v>
      </c>
      <c r="E3725" s="11">
        <v>17.64</v>
      </c>
      <c r="F3725" s="11">
        <v>121.81</v>
      </c>
      <c r="G3725" s="9">
        <v>9</v>
      </c>
      <c r="H3725" s="9"/>
    </row>
    <row r="3726" spans="1:8" ht="28.8" x14ac:dyDescent="0.3">
      <c r="A3726" s="1" t="s">
        <v>7935</v>
      </c>
      <c r="B3726" s="13" t="s">
        <v>8145</v>
      </c>
      <c r="C3726" s="12" t="s">
        <v>6801</v>
      </c>
      <c r="D3726" s="11">
        <v>117.33</v>
      </c>
      <c r="E3726" s="11">
        <v>17.64</v>
      </c>
      <c r="F3726" s="11">
        <v>134.97</v>
      </c>
      <c r="G3726" s="9">
        <v>9</v>
      </c>
      <c r="H3726" s="9"/>
    </row>
    <row r="3727" spans="1:8" x14ac:dyDescent="0.3">
      <c r="A3727" s="1" t="s">
        <v>5550</v>
      </c>
      <c r="B3727" s="13" t="s">
        <v>6257</v>
      </c>
      <c r="C3727" s="12"/>
      <c r="D3727" s="11"/>
      <c r="E3727" s="11"/>
      <c r="F3727" s="11"/>
      <c r="G3727" s="9">
        <v>5</v>
      </c>
      <c r="H3727" s="9"/>
    </row>
    <row r="3728" spans="1:8" x14ac:dyDescent="0.3">
      <c r="A3728" s="1" t="s">
        <v>4518</v>
      </c>
      <c r="B3728" s="13" t="s">
        <v>145</v>
      </c>
      <c r="C3728" s="12" t="s">
        <v>6804</v>
      </c>
      <c r="D3728" s="11">
        <v>45.38</v>
      </c>
      <c r="E3728" s="11">
        <v>10.65</v>
      </c>
      <c r="F3728" s="11">
        <v>56.03</v>
      </c>
      <c r="G3728" s="9">
        <v>9</v>
      </c>
      <c r="H3728" s="9"/>
    </row>
    <row r="3729" spans="1:8" x14ac:dyDescent="0.3">
      <c r="A3729" s="1" t="s">
        <v>4519</v>
      </c>
      <c r="B3729" s="13" t="s">
        <v>144</v>
      </c>
      <c r="C3729" s="12" t="s">
        <v>6804</v>
      </c>
      <c r="D3729" s="11">
        <v>43.56</v>
      </c>
      <c r="E3729" s="11">
        <v>10.65</v>
      </c>
      <c r="F3729" s="11">
        <v>54.21</v>
      </c>
      <c r="G3729" s="9">
        <v>9</v>
      </c>
      <c r="H3729" s="9"/>
    </row>
    <row r="3730" spans="1:8" ht="28.8" x14ac:dyDescent="0.3">
      <c r="A3730" s="1" t="s">
        <v>4520</v>
      </c>
      <c r="B3730" s="13" t="s">
        <v>143</v>
      </c>
      <c r="C3730" s="12" t="s">
        <v>6805</v>
      </c>
      <c r="D3730" s="11">
        <v>515.47</v>
      </c>
      <c r="E3730" s="11">
        <v>38.35</v>
      </c>
      <c r="F3730" s="11">
        <v>553.82000000000005</v>
      </c>
      <c r="G3730" s="9">
        <v>9</v>
      </c>
      <c r="H3730" s="9"/>
    </row>
    <row r="3731" spans="1:8" ht="28.8" x14ac:dyDescent="0.3">
      <c r="A3731" s="1" t="s">
        <v>4521</v>
      </c>
      <c r="B3731" s="13" t="s">
        <v>142</v>
      </c>
      <c r="C3731" s="12" t="s">
        <v>6805</v>
      </c>
      <c r="D3731" s="11">
        <v>537.04</v>
      </c>
      <c r="E3731" s="11">
        <v>38.35</v>
      </c>
      <c r="F3731" s="11">
        <v>575.39</v>
      </c>
      <c r="G3731" s="9">
        <v>9</v>
      </c>
      <c r="H3731" s="9"/>
    </row>
    <row r="3732" spans="1:8" x14ac:dyDescent="0.3">
      <c r="A3732" s="1" t="s">
        <v>8146</v>
      </c>
      <c r="B3732" s="13" t="s">
        <v>8147</v>
      </c>
      <c r="C3732" s="12" t="s">
        <v>6805</v>
      </c>
      <c r="D3732" s="11">
        <v>86.98</v>
      </c>
      <c r="E3732" s="11">
        <v>276.23</v>
      </c>
      <c r="F3732" s="11">
        <v>363.21</v>
      </c>
      <c r="G3732" s="9">
        <v>9</v>
      </c>
      <c r="H3732" s="9"/>
    </row>
    <row r="3733" spans="1:8" ht="28.8" x14ac:dyDescent="0.3">
      <c r="A3733" s="1" t="s">
        <v>4522</v>
      </c>
      <c r="B3733" s="13" t="s">
        <v>141</v>
      </c>
      <c r="C3733" s="12" t="s">
        <v>6805</v>
      </c>
      <c r="D3733" s="11">
        <v>723.4</v>
      </c>
      <c r="E3733" s="11">
        <v>78.239999999999995</v>
      </c>
      <c r="F3733" s="11">
        <v>801.64</v>
      </c>
      <c r="G3733" s="9">
        <v>9</v>
      </c>
      <c r="H3733" s="9"/>
    </row>
    <row r="3734" spans="1:8" ht="28.8" x14ac:dyDescent="0.3">
      <c r="A3734" s="1" t="s">
        <v>4523</v>
      </c>
      <c r="B3734" s="13" t="s">
        <v>140</v>
      </c>
      <c r="C3734" s="12" t="s">
        <v>6805</v>
      </c>
      <c r="D3734" s="11">
        <v>744.97</v>
      </c>
      <c r="E3734" s="11">
        <v>78.239999999999995</v>
      </c>
      <c r="F3734" s="11">
        <v>823.21</v>
      </c>
      <c r="G3734" s="9">
        <v>9</v>
      </c>
      <c r="H3734" s="9"/>
    </row>
    <row r="3735" spans="1:8" x14ac:dyDescent="0.3">
      <c r="A3735" s="1" t="s">
        <v>5551</v>
      </c>
      <c r="B3735" s="13" t="s">
        <v>7067</v>
      </c>
      <c r="C3735" s="12"/>
      <c r="D3735" s="11"/>
      <c r="E3735" s="11"/>
      <c r="F3735" s="11"/>
      <c r="G3735" s="9">
        <v>5</v>
      </c>
      <c r="H3735" s="9"/>
    </row>
    <row r="3736" spans="1:8" x14ac:dyDescent="0.3">
      <c r="A3736" s="1" t="s">
        <v>4524</v>
      </c>
      <c r="B3736" s="13" t="s">
        <v>139</v>
      </c>
      <c r="C3736" s="12" t="s">
        <v>6801</v>
      </c>
      <c r="D3736" s="11">
        <v>358.62</v>
      </c>
      <c r="E3736" s="11"/>
      <c r="F3736" s="11">
        <v>358.62</v>
      </c>
      <c r="G3736" s="9">
        <v>9</v>
      </c>
      <c r="H3736" s="9"/>
    </row>
    <row r="3737" spans="1:8" ht="28.8" x14ac:dyDescent="0.3">
      <c r="A3737" s="1" t="s">
        <v>4525</v>
      </c>
      <c r="B3737" s="13" t="s">
        <v>14901</v>
      </c>
      <c r="C3737" s="12" t="s">
        <v>6801</v>
      </c>
      <c r="D3737" s="11">
        <v>80.22</v>
      </c>
      <c r="E3737" s="11">
        <v>9.9700000000000006</v>
      </c>
      <c r="F3737" s="11">
        <v>90.19</v>
      </c>
      <c r="G3737" s="9">
        <v>9</v>
      </c>
      <c r="H3737" s="9"/>
    </row>
    <row r="3738" spans="1:8" ht="28.8" x14ac:dyDescent="0.3">
      <c r="A3738" s="1" t="s">
        <v>4526</v>
      </c>
      <c r="B3738" s="13" t="s">
        <v>7843</v>
      </c>
      <c r="C3738" s="12" t="s">
        <v>6801</v>
      </c>
      <c r="D3738" s="11">
        <v>83.66</v>
      </c>
      <c r="E3738" s="11">
        <v>9.9700000000000006</v>
      </c>
      <c r="F3738" s="11">
        <v>93.63</v>
      </c>
      <c r="G3738" s="9">
        <v>9</v>
      </c>
      <c r="H3738" s="9"/>
    </row>
    <row r="3739" spans="1:8" ht="28.8" x14ac:dyDescent="0.3">
      <c r="A3739" s="1" t="s">
        <v>4527</v>
      </c>
      <c r="B3739" s="13" t="s">
        <v>7844</v>
      </c>
      <c r="C3739" s="12" t="s">
        <v>6801</v>
      </c>
      <c r="D3739" s="11">
        <v>4.66</v>
      </c>
      <c r="E3739" s="11">
        <v>8.9</v>
      </c>
      <c r="F3739" s="11">
        <v>13.56</v>
      </c>
      <c r="G3739" s="9">
        <v>9</v>
      </c>
      <c r="H3739" s="9"/>
    </row>
    <row r="3740" spans="1:8" ht="28.8" x14ac:dyDescent="0.3">
      <c r="A3740" s="1" t="s">
        <v>5880</v>
      </c>
      <c r="B3740" s="13" t="s">
        <v>7845</v>
      </c>
      <c r="C3740" s="12" t="s">
        <v>6801</v>
      </c>
      <c r="D3740" s="11">
        <v>2.08</v>
      </c>
      <c r="E3740" s="11">
        <v>8.9</v>
      </c>
      <c r="F3740" s="11">
        <v>10.98</v>
      </c>
      <c r="G3740" s="9">
        <v>9</v>
      </c>
      <c r="H3740" s="9"/>
    </row>
    <row r="3741" spans="1:8" ht="28.8" x14ac:dyDescent="0.3">
      <c r="A3741" s="1" t="s">
        <v>4528</v>
      </c>
      <c r="B3741" s="13" t="s">
        <v>7846</v>
      </c>
      <c r="C3741" s="12" t="s">
        <v>6801</v>
      </c>
      <c r="D3741" s="11">
        <v>97.65</v>
      </c>
      <c r="E3741" s="11">
        <v>25.24</v>
      </c>
      <c r="F3741" s="11">
        <v>122.89</v>
      </c>
      <c r="G3741" s="9">
        <v>9</v>
      </c>
      <c r="H3741" s="9"/>
    </row>
    <row r="3742" spans="1:8" x14ac:dyDescent="0.3">
      <c r="A3742" s="1" t="s">
        <v>8368</v>
      </c>
      <c r="B3742" s="13" t="s">
        <v>8369</v>
      </c>
      <c r="C3742" s="12"/>
      <c r="D3742" s="11"/>
      <c r="E3742" s="11"/>
      <c r="F3742" s="11"/>
      <c r="G3742" s="9">
        <v>5</v>
      </c>
      <c r="H3742" s="9"/>
    </row>
    <row r="3743" spans="1:8" ht="28.8" x14ac:dyDescent="0.3">
      <c r="A3743" s="1" t="s">
        <v>8370</v>
      </c>
      <c r="B3743" s="13" t="s">
        <v>8371</v>
      </c>
      <c r="C3743" s="12" t="s">
        <v>6801</v>
      </c>
      <c r="D3743" s="11">
        <v>0.22</v>
      </c>
      <c r="E3743" s="11">
        <v>0.24</v>
      </c>
      <c r="F3743" s="11">
        <v>0.46</v>
      </c>
      <c r="G3743" s="9">
        <v>9</v>
      </c>
      <c r="H3743" s="9"/>
    </row>
    <row r="3744" spans="1:8" ht="28.8" x14ac:dyDescent="0.3">
      <c r="A3744" s="1" t="s">
        <v>8372</v>
      </c>
      <c r="B3744" s="13" t="s">
        <v>8373</v>
      </c>
      <c r="C3744" s="12" t="s">
        <v>6801</v>
      </c>
      <c r="D3744" s="11">
        <v>0.97</v>
      </c>
      <c r="E3744" s="11">
        <v>0.24</v>
      </c>
      <c r="F3744" s="11">
        <v>1.21</v>
      </c>
      <c r="G3744" s="9">
        <v>9</v>
      </c>
      <c r="H3744" s="9"/>
    </row>
    <row r="3745" spans="1:11" ht="28.8" x14ac:dyDescent="0.3">
      <c r="A3745" s="1" t="s">
        <v>8374</v>
      </c>
      <c r="B3745" s="13" t="s">
        <v>8375</v>
      </c>
      <c r="C3745" s="12" t="s">
        <v>6814</v>
      </c>
      <c r="D3745" s="11">
        <v>33.590000000000003</v>
      </c>
      <c r="E3745" s="11">
        <v>17.21</v>
      </c>
      <c r="F3745" s="11">
        <v>50.8</v>
      </c>
      <c r="G3745" s="9">
        <v>9</v>
      </c>
      <c r="H3745" s="9"/>
    </row>
    <row r="3746" spans="1:11" ht="28.8" x14ac:dyDescent="0.3">
      <c r="A3746" s="1" t="s">
        <v>8376</v>
      </c>
      <c r="B3746" s="13" t="s">
        <v>8377</v>
      </c>
      <c r="C3746" s="12" t="s">
        <v>6814</v>
      </c>
      <c r="D3746" s="11">
        <v>26.73</v>
      </c>
      <c r="E3746" s="11">
        <v>17.21</v>
      </c>
      <c r="F3746" s="11">
        <v>43.94</v>
      </c>
      <c r="G3746" s="9">
        <v>9</v>
      </c>
      <c r="H3746" s="9"/>
    </row>
    <row r="3747" spans="1:11" x14ac:dyDescent="0.3">
      <c r="A3747" s="1" t="s">
        <v>5552</v>
      </c>
      <c r="B3747" s="13" t="s">
        <v>7068</v>
      </c>
      <c r="C3747" s="12"/>
      <c r="D3747" s="11"/>
      <c r="E3747" s="11"/>
      <c r="F3747" s="11"/>
      <c r="G3747" s="9">
        <v>5</v>
      </c>
      <c r="H3747" s="9"/>
    </row>
    <row r="3748" spans="1:11" x14ac:dyDescent="0.3">
      <c r="A3748" s="1" t="s">
        <v>4529</v>
      </c>
      <c r="B3748" s="13" t="s">
        <v>138</v>
      </c>
      <c r="C3748" s="12" t="s">
        <v>6804</v>
      </c>
      <c r="D3748" s="11">
        <v>66.989999999999995</v>
      </c>
      <c r="E3748" s="11">
        <v>12.17</v>
      </c>
      <c r="F3748" s="11">
        <v>79.16</v>
      </c>
      <c r="G3748" s="9">
        <v>9</v>
      </c>
      <c r="H3748" s="9"/>
    </row>
    <row r="3749" spans="1:11" x14ac:dyDescent="0.3">
      <c r="A3749" s="1" t="s">
        <v>8292</v>
      </c>
      <c r="B3749" s="13" t="s">
        <v>8293</v>
      </c>
      <c r="C3749" s="12" t="s">
        <v>6799</v>
      </c>
      <c r="D3749" s="11">
        <v>118.45</v>
      </c>
      <c r="E3749" s="11">
        <v>17.2</v>
      </c>
      <c r="F3749" s="11">
        <v>135.65</v>
      </c>
      <c r="G3749" s="9">
        <v>9</v>
      </c>
      <c r="H3749" s="9"/>
    </row>
    <row r="3750" spans="1:11" x14ac:dyDescent="0.3">
      <c r="A3750" s="1" t="s">
        <v>4530</v>
      </c>
      <c r="B3750" s="13" t="s">
        <v>137</v>
      </c>
      <c r="C3750" s="12" t="s">
        <v>6804</v>
      </c>
      <c r="D3750" s="11">
        <v>9.98</v>
      </c>
      <c r="E3750" s="11">
        <v>10.65</v>
      </c>
      <c r="F3750" s="11">
        <v>20.63</v>
      </c>
      <c r="G3750" s="9">
        <v>9</v>
      </c>
      <c r="H3750" s="9"/>
    </row>
    <row r="3751" spans="1:11" x14ac:dyDescent="0.3">
      <c r="A3751" s="1" t="s">
        <v>4531</v>
      </c>
      <c r="B3751" s="13" t="s">
        <v>136</v>
      </c>
      <c r="C3751" s="12" t="s">
        <v>6801</v>
      </c>
      <c r="D3751" s="11">
        <v>15.89</v>
      </c>
      <c r="E3751" s="11">
        <v>22.56</v>
      </c>
      <c r="F3751" s="11">
        <v>38.450000000000003</v>
      </c>
      <c r="G3751" s="9">
        <v>9</v>
      </c>
      <c r="H3751" s="9"/>
    </row>
    <row r="3752" spans="1:11" ht="28.8" x14ac:dyDescent="0.3">
      <c r="A3752" s="1" t="s">
        <v>4532</v>
      </c>
      <c r="B3752" s="13" t="s">
        <v>135</v>
      </c>
      <c r="C3752" s="12" t="s">
        <v>6801</v>
      </c>
      <c r="D3752" s="11">
        <v>10.17</v>
      </c>
      <c r="E3752" s="11">
        <v>13.94</v>
      </c>
      <c r="F3752" s="11">
        <v>24.11</v>
      </c>
      <c r="G3752" s="9">
        <v>9</v>
      </c>
      <c r="H3752" s="9"/>
    </row>
    <row r="3753" spans="1:11" ht="28.8" x14ac:dyDescent="0.3">
      <c r="A3753" s="1" t="s">
        <v>4533</v>
      </c>
      <c r="B3753" s="13" t="s">
        <v>134</v>
      </c>
      <c r="C3753" s="12" t="s">
        <v>6801</v>
      </c>
      <c r="D3753" s="11">
        <v>10.29</v>
      </c>
      <c r="E3753" s="11">
        <v>16.14</v>
      </c>
      <c r="F3753" s="11">
        <v>26.43</v>
      </c>
      <c r="G3753" s="9">
        <v>9</v>
      </c>
      <c r="H3753" s="9"/>
    </row>
    <row r="3754" spans="1:11" ht="28.8" x14ac:dyDescent="0.3">
      <c r="A3754" s="1" t="s">
        <v>4534</v>
      </c>
      <c r="B3754" s="13" t="s">
        <v>7847</v>
      </c>
      <c r="C3754" s="12" t="s">
        <v>6801</v>
      </c>
      <c r="D3754" s="11">
        <v>10.46</v>
      </c>
      <c r="E3754" s="11">
        <v>19.39</v>
      </c>
      <c r="F3754" s="11">
        <v>29.85</v>
      </c>
      <c r="G3754" s="9">
        <v>9</v>
      </c>
      <c r="H3754" s="9"/>
    </row>
    <row r="3755" spans="1:11" x14ac:dyDescent="0.3">
      <c r="A3755" s="1" t="s">
        <v>5553</v>
      </c>
      <c r="B3755" s="13" t="s">
        <v>6258</v>
      </c>
      <c r="C3755" s="12"/>
      <c r="D3755" s="11"/>
      <c r="E3755" s="11"/>
      <c r="F3755" s="11"/>
      <c r="G3755" s="9">
        <v>2</v>
      </c>
      <c r="H3755" s="9"/>
    </row>
    <row r="3756" spans="1:11" x14ac:dyDescent="0.3">
      <c r="A3756" s="1" t="s">
        <v>5554</v>
      </c>
      <c r="B3756" s="13" t="s">
        <v>6259</v>
      </c>
      <c r="C3756" s="12"/>
      <c r="D3756" s="11"/>
      <c r="E3756" s="11"/>
      <c r="F3756" s="11"/>
      <c r="G3756" s="9">
        <v>5</v>
      </c>
      <c r="H3756" s="9"/>
    </row>
    <row r="3757" spans="1:11" x14ac:dyDescent="0.3">
      <c r="A3757" s="1" t="s">
        <v>4535</v>
      </c>
      <c r="B3757" s="13" t="s">
        <v>133</v>
      </c>
      <c r="C3757" s="12" t="s">
        <v>6801</v>
      </c>
      <c r="D3757" s="11"/>
      <c r="E3757" s="11">
        <v>12.35</v>
      </c>
      <c r="F3757" s="11">
        <v>12.35</v>
      </c>
      <c r="G3757" s="9">
        <v>9</v>
      </c>
      <c r="H3757" s="9"/>
    </row>
    <row r="3758" spans="1:11" x14ac:dyDescent="0.3">
      <c r="A3758" s="1" t="s">
        <v>4536</v>
      </c>
      <c r="B3758" s="13" t="s">
        <v>132</v>
      </c>
      <c r="C3758" s="12" t="s">
        <v>6801</v>
      </c>
      <c r="D3758" s="11">
        <v>2.74</v>
      </c>
      <c r="E3758" s="11">
        <v>5.12</v>
      </c>
      <c r="F3758" s="11">
        <v>7.86</v>
      </c>
      <c r="G3758" s="9">
        <v>9</v>
      </c>
      <c r="H3758" s="9"/>
    </row>
    <row r="3759" spans="1:11" x14ac:dyDescent="0.3">
      <c r="A3759" s="1" t="s">
        <v>4537</v>
      </c>
      <c r="B3759" s="13" t="s">
        <v>131</v>
      </c>
      <c r="C3759" s="12" t="s">
        <v>6801</v>
      </c>
      <c r="D3759" s="11">
        <v>2.4300000000000002</v>
      </c>
      <c r="E3759" s="11">
        <v>3.53</v>
      </c>
      <c r="F3759" s="11">
        <v>5.96</v>
      </c>
      <c r="G3759" s="9">
        <v>9</v>
      </c>
      <c r="H3759" s="9"/>
      <c r="K3759" s="482"/>
    </row>
    <row r="3760" spans="1:11" x14ac:dyDescent="0.3">
      <c r="A3760" s="1" t="s">
        <v>4538</v>
      </c>
      <c r="B3760" s="13" t="s">
        <v>130</v>
      </c>
      <c r="C3760" s="12" t="s">
        <v>6799</v>
      </c>
      <c r="D3760" s="11"/>
      <c r="E3760" s="11">
        <v>14.11</v>
      </c>
      <c r="F3760" s="11">
        <v>14.11</v>
      </c>
      <c r="G3760" s="9">
        <v>9</v>
      </c>
      <c r="H3760" s="9"/>
    </row>
    <row r="3761" spans="1:8" x14ac:dyDescent="0.3">
      <c r="A3761" s="1" t="s">
        <v>4539</v>
      </c>
      <c r="B3761" s="13" t="s">
        <v>129</v>
      </c>
      <c r="C3761" s="12" t="s">
        <v>6801</v>
      </c>
      <c r="D3761" s="11"/>
      <c r="E3761" s="11">
        <v>13.23</v>
      </c>
      <c r="F3761" s="11">
        <v>13.23</v>
      </c>
      <c r="G3761" s="9">
        <v>9</v>
      </c>
      <c r="H3761" s="9"/>
    </row>
    <row r="3762" spans="1:8" ht="28.8" x14ac:dyDescent="0.3">
      <c r="A3762" s="1" t="s">
        <v>4540</v>
      </c>
      <c r="B3762" s="13" t="s">
        <v>7848</v>
      </c>
      <c r="C3762" s="12" t="s">
        <v>6801</v>
      </c>
      <c r="D3762" s="11">
        <v>8.07</v>
      </c>
      <c r="E3762" s="11">
        <v>5.12</v>
      </c>
      <c r="F3762" s="11">
        <v>13.19</v>
      </c>
      <c r="G3762" s="9">
        <v>9</v>
      </c>
      <c r="H3762" s="9"/>
    </row>
    <row r="3763" spans="1:8" x14ac:dyDescent="0.3">
      <c r="A3763" s="1" t="s">
        <v>4541</v>
      </c>
      <c r="B3763" s="13" t="s">
        <v>128</v>
      </c>
      <c r="C3763" s="12" t="s">
        <v>6801</v>
      </c>
      <c r="D3763" s="11">
        <v>8.07</v>
      </c>
      <c r="E3763" s="11"/>
      <c r="F3763" s="11">
        <v>8.07</v>
      </c>
      <c r="G3763" s="9">
        <v>9</v>
      </c>
      <c r="H3763" s="9"/>
    </row>
    <row r="3764" spans="1:8" x14ac:dyDescent="0.3">
      <c r="A3764" s="1" t="s">
        <v>5555</v>
      </c>
      <c r="B3764" s="13" t="s">
        <v>7069</v>
      </c>
      <c r="C3764" s="12"/>
      <c r="D3764" s="11"/>
      <c r="E3764" s="11"/>
      <c r="F3764" s="11"/>
      <c r="G3764" s="9">
        <v>5</v>
      </c>
      <c r="H3764" s="9"/>
    </row>
    <row r="3765" spans="1:8" x14ac:dyDescent="0.3">
      <c r="A3765" s="1" t="s">
        <v>4542</v>
      </c>
      <c r="B3765" s="13" t="s">
        <v>127</v>
      </c>
      <c r="C3765" s="12" t="s">
        <v>6799</v>
      </c>
      <c r="D3765" s="11"/>
      <c r="E3765" s="11">
        <v>5.29</v>
      </c>
      <c r="F3765" s="11">
        <v>5.29</v>
      </c>
      <c r="G3765" s="9">
        <v>9</v>
      </c>
      <c r="H3765" s="9"/>
    </row>
    <row r="3766" spans="1:8" x14ac:dyDescent="0.3">
      <c r="A3766" s="1" t="s">
        <v>6684</v>
      </c>
      <c r="B3766" s="13" t="s">
        <v>6685</v>
      </c>
      <c r="C3766" s="12" t="s">
        <v>6799</v>
      </c>
      <c r="D3766" s="11">
        <v>26.83</v>
      </c>
      <c r="E3766" s="11">
        <v>17.64</v>
      </c>
      <c r="F3766" s="11">
        <v>44.47</v>
      </c>
      <c r="G3766" s="9">
        <v>9</v>
      </c>
      <c r="H3766" s="9"/>
    </row>
    <row r="3767" spans="1:8" x14ac:dyDescent="0.3">
      <c r="A3767" s="1" t="s">
        <v>4543</v>
      </c>
      <c r="B3767" s="13" t="s">
        <v>126</v>
      </c>
      <c r="C3767" s="12" t="s">
        <v>6805</v>
      </c>
      <c r="D3767" s="11">
        <v>202.07</v>
      </c>
      <c r="E3767" s="11"/>
      <c r="F3767" s="11">
        <v>202.07</v>
      </c>
      <c r="G3767" s="9">
        <v>9</v>
      </c>
      <c r="H3767" s="9"/>
    </row>
    <row r="3768" spans="1:8" x14ac:dyDescent="0.3">
      <c r="A3768" s="1" t="s">
        <v>4544</v>
      </c>
      <c r="B3768" s="13" t="s">
        <v>125</v>
      </c>
      <c r="C3768" s="12" t="s">
        <v>6799</v>
      </c>
      <c r="D3768" s="11"/>
      <c r="E3768" s="11">
        <v>19.559999999999999</v>
      </c>
      <c r="F3768" s="11">
        <v>19.559999999999999</v>
      </c>
      <c r="G3768" s="9">
        <v>9</v>
      </c>
      <c r="H3768" s="9"/>
    </row>
    <row r="3769" spans="1:8" ht="28.8" x14ac:dyDescent="0.3">
      <c r="A3769" s="1" t="s">
        <v>4545</v>
      </c>
      <c r="B3769" s="13" t="s">
        <v>124</v>
      </c>
      <c r="C3769" s="12" t="s">
        <v>6804</v>
      </c>
      <c r="D3769" s="11"/>
      <c r="E3769" s="11">
        <v>9.7799999999999994</v>
      </c>
      <c r="F3769" s="11">
        <v>9.7799999999999994</v>
      </c>
      <c r="G3769" s="9">
        <v>9</v>
      </c>
      <c r="H3769" s="9"/>
    </row>
    <row r="3770" spans="1:8" x14ac:dyDescent="0.3">
      <c r="A3770" s="1" t="s">
        <v>4546</v>
      </c>
      <c r="B3770" s="13" t="s">
        <v>123</v>
      </c>
      <c r="C3770" s="12" t="s">
        <v>6804</v>
      </c>
      <c r="D3770" s="11"/>
      <c r="E3770" s="11">
        <v>10.44</v>
      </c>
      <c r="F3770" s="11">
        <v>10.44</v>
      </c>
      <c r="G3770" s="9">
        <v>9</v>
      </c>
      <c r="H3770" s="9"/>
    </row>
    <row r="3771" spans="1:8" x14ac:dyDescent="0.3">
      <c r="A3771" s="1" t="s">
        <v>5556</v>
      </c>
      <c r="B3771" s="13" t="s">
        <v>7070</v>
      </c>
      <c r="C3771" s="12"/>
      <c r="D3771" s="11"/>
      <c r="E3771" s="11"/>
      <c r="F3771" s="11"/>
      <c r="G3771" s="9">
        <v>5</v>
      </c>
      <c r="H3771" s="9"/>
    </row>
    <row r="3772" spans="1:8" x14ac:dyDescent="0.3">
      <c r="A3772" s="1" t="s">
        <v>4547</v>
      </c>
      <c r="B3772" s="13" t="s">
        <v>122</v>
      </c>
      <c r="C3772" s="12" t="s">
        <v>6811</v>
      </c>
      <c r="D3772" s="11">
        <v>103.02</v>
      </c>
      <c r="E3772" s="11"/>
      <c r="F3772" s="11">
        <v>103.02</v>
      </c>
      <c r="G3772" s="9">
        <v>9</v>
      </c>
      <c r="H3772" s="9"/>
    </row>
    <row r="3773" spans="1:8" x14ac:dyDescent="0.3">
      <c r="A3773" s="1" t="s">
        <v>5557</v>
      </c>
      <c r="B3773" s="13" t="s">
        <v>7071</v>
      </c>
      <c r="C3773" s="12"/>
      <c r="D3773" s="11"/>
      <c r="E3773" s="11"/>
      <c r="F3773" s="11"/>
      <c r="G3773" s="9">
        <v>2</v>
      </c>
      <c r="H3773" s="9"/>
    </row>
    <row r="3774" spans="1:8" x14ac:dyDescent="0.3">
      <c r="A3774" s="1" t="s">
        <v>5558</v>
      </c>
      <c r="B3774" s="13" t="s">
        <v>6260</v>
      </c>
      <c r="C3774" s="12"/>
      <c r="D3774" s="11"/>
      <c r="E3774" s="11"/>
      <c r="F3774" s="11"/>
      <c r="G3774" s="9">
        <v>5</v>
      </c>
      <c r="H3774" s="9"/>
    </row>
    <row r="3775" spans="1:8" ht="28.8" x14ac:dyDescent="0.3">
      <c r="A3775" s="1" t="s">
        <v>4548</v>
      </c>
      <c r="B3775" s="13" t="s">
        <v>7849</v>
      </c>
      <c r="C3775" s="12" t="s">
        <v>6807</v>
      </c>
      <c r="D3775" s="11">
        <v>127354.55</v>
      </c>
      <c r="E3775" s="11"/>
      <c r="F3775" s="11">
        <v>127354.55</v>
      </c>
      <c r="G3775" s="9">
        <v>9</v>
      </c>
      <c r="H3775" s="9"/>
    </row>
    <row r="3776" spans="1:8" ht="28.8" x14ac:dyDescent="0.3">
      <c r="A3776" s="1" t="s">
        <v>4549</v>
      </c>
      <c r="B3776" s="13" t="s">
        <v>7850</v>
      </c>
      <c r="C3776" s="12" t="s">
        <v>6807</v>
      </c>
      <c r="D3776" s="11">
        <v>139632.75</v>
      </c>
      <c r="E3776" s="11"/>
      <c r="F3776" s="11">
        <v>139632.75</v>
      </c>
      <c r="G3776" s="9">
        <v>9</v>
      </c>
      <c r="H3776" s="9"/>
    </row>
    <row r="3777" spans="1:8" ht="28.8" x14ac:dyDescent="0.3">
      <c r="A3777" s="1" t="s">
        <v>4550</v>
      </c>
      <c r="B3777" s="13" t="s">
        <v>7851</v>
      </c>
      <c r="C3777" s="12" t="s">
        <v>6807</v>
      </c>
      <c r="D3777" s="11">
        <v>146387.22</v>
      </c>
      <c r="E3777" s="11"/>
      <c r="F3777" s="11">
        <v>146387.22</v>
      </c>
      <c r="G3777" s="9">
        <v>9</v>
      </c>
      <c r="H3777" s="9"/>
    </row>
    <row r="3778" spans="1:8" ht="28.8" x14ac:dyDescent="0.3">
      <c r="A3778" s="1" t="s">
        <v>4551</v>
      </c>
      <c r="B3778" s="13" t="s">
        <v>7852</v>
      </c>
      <c r="C3778" s="12" t="s">
        <v>6807</v>
      </c>
      <c r="D3778" s="11">
        <v>157644.19</v>
      </c>
      <c r="E3778" s="11"/>
      <c r="F3778" s="11">
        <v>157644.19</v>
      </c>
      <c r="G3778" s="9">
        <v>9</v>
      </c>
      <c r="H3778" s="9"/>
    </row>
    <row r="3779" spans="1:8" ht="28.8" x14ac:dyDescent="0.3">
      <c r="A3779" s="1" t="s">
        <v>4552</v>
      </c>
      <c r="B3779" s="13" t="s">
        <v>7853</v>
      </c>
      <c r="C3779" s="12" t="s">
        <v>6807</v>
      </c>
      <c r="D3779" s="11">
        <v>146814.01999999999</v>
      </c>
      <c r="E3779" s="11"/>
      <c r="F3779" s="11">
        <v>146814.01999999999</v>
      </c>
      <c r="G3779" s="9">
        <v>9</v>
      </c>
      <c r="H3779" s="9"/>
    </row>
    <row r="3780" spans="1:8" x14ac:dyDescent="0.3">
      <c r="A3780" s="1" t="s">
        <v>4553</v>
      </c>
      <c r="B3780" s="13" t="s">
        <v>121</v>
      </c>
      <c r="C3780" s="12" t="s">
        <v>6801</v>
      </c>
      <c r="D3780" s="11">
        <v>1349.29</v>
      </c>
      <c r="E3780" s="11"/>
      <c r="F3780" s="11">
        <v>1349.29</v>
      </c>
      <c r="G3780" s="9">
        <v>9</v>
      </c>
      <c r="H3780" s="9"/>
    </row>
    <row r="3781" spans="1:8" x14ac:dyDescent="0.3">
      <c r="A3781" s="1" t="s">
        <v>5559</v>
      </c>
      <c r="B3781" s="13" t="s">
        <v>7072</v>
      </c>
      <c r="C3781" s="12"/>
      <c r="D3781" s="11"/>
      <c r="E3781" s="11"/>
      <c r="F3781" s="11"/>
      <c r="G3781" s="9">
        <v>5</v>
      </c>
      <c r="H3781" s="9"/>
    </row>
    <row r="3782" spans="1:8" ht="28.8" x14ac:dyDescent="0.3">
      <c r="A3782" s="1" t="s">
        <v>4831</v>
      </c>
      <c r="B3782" s="13" t="s">
        <v>6628</v>
      </c>
      <c r="C3782" s="12" t="s">
        <v>6799</v>
      </c>
      <c r="D3782" s="11">
        <v>448842.52</v>
      </c>
      <c r="E3782" s="11">
        <v>26958.85</v>
      </c>
      <c r="F3782" s="11">
        <v>475801.37</v>
      </c>
      <c r="G3782" s="9">
        <v>9</v>
      </c>
      <c r="H3782" s="9"/>
    </row>
    <row r="3783" spans="1:8" ht="28.8" x14ac:dyDescent="0.3">
      <c r="A3783" s="1" t="s">
        <v>6261</v>
      </c>
      <c r="B3783" s="13" t="s">
        <v>6629</v>
      </c>
      <c r="C3783" s="12" t="s">
        <v>6799</v>
      </c>
      <c r="D3783" s="11">
        <v>463096.11</v>
      </c>
      <c r="E3783" s="11">
        <v>28717.599999999999</v>
      </c>
      <c r="F3783" s="11">
        <v>491813.71</v>
      </c>
      <c r="G3783" s="9">
        <v>9</v>
      </c>
      <c r="H3783" s="9"/>
    </row>
    <row r="3784" spans="1:8" ht="28.8" x14ac:dyDescent="0.3">
      <c r="A3784" s="1" t="s">
        <v>4832</v>
      </c>
      <c r="B3784" s="13" t="s">
        <v>7854</v>
      </c>
      <c r="C3784" s="12" t="s">
        <v>6799</v>
      </c>
      <c r="D3784" s="11">
        <v>657375.06000000006</v>
      </c>
      <c r="E3784" s="11">
        <v>26109.25</v>
      </c>
      <c r="F3784" s="11">
        <v>683484.31</v>
      </c>
      <c r="G3784" s="9">
        <v>9</v>
      </c>
      <c r="H3784" s="9"/>
    </row>
    <row r="3785" spans="1:8" ht="28.8" x14ac:dyDescent="0.3">
      <c r="A3785" s="1" t="s">
        <v>6438</v>
      </c>
      <c r="B3785" s="13" t="s">
        <v>6630</v>
      </c>
      <c r="C3785" s="12" t="s">
        <v>6799</v>
      </c>
      <c r="D3785" s="11">
        <v>268081.8</v>
      </c>
      <c r="E3785" s="11">
        <v>21567.08</v>
      </c>
      <c r="F3785" s="11">
        <v>289648.88</v>
      </c>
      <c r="G3785" s="9">
        <v>9</v>
      </c>
      <c r="H3785" s="9"/>
    </row>
    <row r="3786" spans="1:8" ht="28.8" x14ac:dyDescent="0.3">
      <c r="A3786" s="1" t="s">
        <v>6686</v>
      </c>
      <c r="B3786" s="13" t="s">
        <v>6687</v>
      </c>
      <c r="C3786" s="12" t="s">
        <v>6799</v>
      </c>
      <c r="D3786" s="11">
        <v>87945.06</v>
      </c>
      <c r="E3786" s="11">
        <v>13479.43</v>
      </c>
      <c r="F3786" s="11">
        <v>101424.49</v>
      </c>
      <c r="G3786" s="9">
        <v>9</v>
      </c>
      <c r="H3786" s="9"/>
    </row>
    <row r="3787" spans="1:8" ht="28.8" x14ac:dyDescent="0.3">
      <c r="A3787" s="1" t="s">
        <v>4833</v>
      </c>
      <c r="B3787" s="13" t="s">
        <v>7855</v>
      </c>
      <c r="C3787" s="12" t="s">
        <v>6799</v>
      </c>
      <c r="D3787" s="11">
        <v>22835.119999999999</v>
      </c>
      <c r="E3787" s="11">
        <v>3190.45</v>
      </c>
      <c r="F3787" s="11">
        <v>26025.57</v>
      </c>
      <c r="G3787" s="9">
        <v>9</v>
      </c>
      <c r="H3787" s="9"/>
    </row>
    <row r="3788" spans="1:8" ht="28.8" x14ac:dyDescent="0.3">
      <c r="A3788" s="1" t="s">
        <v>7211</v>
      </c>
      <c r="B3788" s="13" t="s">
        <v>8181</v>
      </c>
      <c r="C3788" s="12" t="s">
        <v>6799</v>
      </c>
      <c r="D3788" s="11">
        <v>19242.009999999998</v>
      </c>
      <c r="E3788" s="11">
        <v>3190.45</v>
      </c>
      <c r="F3788" s="11">
        <v>22432.46</v>
      </c>
      <c r="G3788" s="9">
        <v>9</v>
      </c>
      <c r="H3788" s="9"/>
    </row>
    <row r="3789" spans="1:8" ht="28.8" x14ac:dyDescent="0.3">
      <c r="A3789" s="1" t="s">
        <v>4834</v>
      </c>
      <c r="B3789" s="13" t="s">
        <v>7856</v>
      </c>
      <c r="C3789" s="12" t="s">
        <v>6799</v>
      </c>
      <c r="D3789" s="11">
        <v>62768.5</v>
      </c>
      <c r="E3789" s="11">
        <v>6970.28</v>
      </c>
      <c r="F3789" s="11">
        <v>69738.78</v>
      </c>
      <c r="G3789" s="9">
        <v>9</v>
      </c>
      <c r="H3789" s="9"/>
    </row>
    <row r="3790" spans="1:8" ht="28.8" x14ac:dyDescent="0.3">
      <c r="A3790" s="1" t="s">
        <v>4835</v>
      </c>
      <c r="B3790" s="13" t="s">
        <v>7857</v>
      </c>
      <c r="C3790" s="12" t="s">
        <v>6799</v>
      </c>
      <c r="D3790" s="11">
        <v>57239.51</v>
      </c>
      <c r="E3790" s="11">
        <v>8504.9</v>
      </c>
      <c r="F3790" s="11">
        <v>65744.41</v>
      </c>
      <c r="G3790" s="9">
        <v>9</v>
      </c>
      <c r="H3790" s="9"/>
    </row>
    <row r="3791" spans="1:8" ht="43.2" x14ac:dyDescent="0.3">
      <c r="A3791" s="1" t="s">
        <v>4836</v>
      </c>
      <c r="B3791" s="13" t="s">
        <v>7858</v>
      </c>
      <c r="C3791" s="12" t="s">
        <v>6799</v>
      </c>
      <c r="D3791" s="11">
        <v>5566.29</v>
      </c>
      <c r="E3791" s="11">
        <v>538.55999999999995</v>
      </c>
      <c r="F3791" s="11">
        <v>6104.85</v>
      </c>
      <c r="G3791" s="9">
        <v>9</v>
      </c>
      <c r="H3791" s="9"/>
    </row>
    <row r="3792" spans="1:8" ht="43.2" x14ac:dyDescent="0.3">
      <c r="A3792" s="1" t="s">
        <v>4837</v>
      </c>
      <c r="B3792" s="13" t="s">
        <v>7859</v>
      </c>
      <c r="C3792" s="12" t="s">
        <v>6799</v>
      </c>
      <c r="D3792" s="11">
        <v>6128.49</v>
      </c>
      <c r="E3792" s="11">
        <v>673.2</v>
      </c>
      <c r="F3792" s="11">
        <v>6801.69</v>
      </c>
      <c r="G3792" s="9">
        <v>9</v>
      </c>
      <c r="H3792" s="9"/>
    </row>
    <row r="3793" spans="1:8" ht="43.2" x14ac:dyDescent="0.3">
      <c r="A3793" s="1" t="s">
        <v>4838</v>
      </c>
      <c r="B3793" s="13" t="s">
        <v>7860</v>
      </c>
      <c r="C3793" s="12" t="s">
        <v>6799</v>
      </c>
      <c r="D3793" s="11">
        <v>7388.1</v>
      </c>
      <c r="E3793" s="11">
        <v>807.84</v>
      </c>
      <c r="F3793" s="11">
        <v>8195.94</v>
      </c>
      <c r="G3793" s="9">
        <v>9</v>
      </c>
      <c r="H3793" s="9"/>
    </row>
    <row r="3794" spans="1:8" ht="43.2" x14ac:dyDescent="0.3">
      <c r="A3794" s="1" t="s">
        <v>4839</v>
      </c>
      <c r="B3794" s="13" t="s">
        <v>7861</v>
      </c>
      <c r="C3794" s="12" t="s">
        <v>6799</v>
      </c>
      <c r="D3794" s="11">
        <v>7299.21</v>
      </c>
      <c r="E3794" s="11">
        <v>875.16</v>
      </c>
      <c r="F3794" s="11">
        <v>8174.37</v>
      </c>
      <c r="G3794" s="9">
        <v>9</v>
      </c>
      <c r="H3794" s="9"/>
    </row>
    <row r="3795" spans="1:8" ht="28.8" x14ac:dyDescent="0.3">
      <c r="A3795" s="1" t="s">
        <v>4840</v>
      </c>
      <c r="B3795" s="13" t="s">
        <v>7862</v>
      </c>
      <c r="C3795" s="12" t="s">
        <v>6799</v>
      </c>
      <c r="D3795" s="11">
        <v>4757.62</v>
      </c>
      <c r="E3795" s="11">
        <v>421.56</v>
      </c>
      <c r="F3795" s="11">
        <v>5179.18</v>
      </c>
      <c r="G3795" s="9">
        <v>9</v>
      </c>
      <c r="H3795" s="9"/>
    </row>
    <row r="3796" spans="1:8" ht="28.8" x14ac:dyDescent="0.3">
      <c r="A3796" s="1" t="s">
        <v>4841</v>
      </c>
      <c r="B3796" s="13" t="s">
        <v>7863</v>
      </c>
      <c r="C3796" s="12" t="s">
        <v>6799</v>
      </c>
      <c r="D3796" s="11">
        <v>5129.5600000000004</v>
      </c>
      <c r="E3796" s="11">
        <v>421.56</v>
      </c>
      <c r="F3796" s="11">
        <v>5551.12</v>
      </c>
      <c r="G3796" s="9">
        <v>9</v>
      </c>
      <c r="H3796" s="9"/>
    </row>
    <row r="3797" spans="1:8" ht="28.8" x14ac:dyDescent="0.3">
      <c r="A3797" s="1" t="s">
        <v>4842</v>
      </c>
      <c r="B3797" s="13" t="s">
        <v>7864</v>
      </c>
      <c r="C3797" s="12" t="s">
        <v>6799</v>
      </c>
      <c r="D3797" s="11">
        <v>5904.15</v>
      </c>
      <c r="E3797" s="11">
        <v>421.56</v>
      </c>
      <c r="F3797" s="11">
        <v>6325.71</v>
      </c>
      <c r="G3797" s="9">
        <v>9</v>
      </c>
      <c r="H3797" s="9"/>
    </row>
    <row r="3798" spans="1:8" x14ac:dyDescent="0.3">
      <c r="A3798" s="1" t="s">
        <v>4843</v>
      </c>
      <c r="B3798" s="13" t="s">
        <v>8148</v>
      </c>
      <c r="C3798" s="12" t="s">
        <v>6804</v>
      </c>
      <c r="D3798" s="11">
        <v>12.22</v>
      </c>
      <c r="E3798" s="11">
        <v>11.7</v>
      </c>
      <c r="F3798" s="11">
        <v>23.92</v>
      </c>
      <c r="G3798" s="9">
        <v>9</v>
      </c>
      <c r="H3798" s="9"/>
    </row>
    <row r="3799" spans="1:8" x14ac:dyDescent="0.3">
      <c r="A3799" s="1" t="s">
        <v>4844</v>
      </c>
      <c r="B3799" s="13" t="s">
        <v>8149</v>
      </c>
      <c r="C3799" s="12" t="s">
        <v>6804</v>
      </c>
      <c r="D3799" s="11">
        <v>17.14</v>
      </c>
      <c r="E3799" s="11">
        <v>11.7</v>
      </c>
      <c r="F3799" s="11">
        <v>28.84</v>
      </c>
      <c r="G3799" s="9">
        <v>9</v>
      </c>
      <c r="H3799" s="9"/>
    </row>
    <row r="3800" spans="1:8" x14ac:dyDescent="0.3">
      <c r="A3800" s="1" t="s">
        <v>4845</v>
      </c>
      <c r="B3800" s="13" t="s">
        <v>8150</v>
      </c>
      <c r="C3800" s="12" t="s">
        <v>6804</v>
      </c>
      <c r="D3800" s="11">
        <v>21.46</v>
      </c>
      <c r="E3800" s="11">
        <v>11.7</v>
      </c>
      <c r="F3800" s="11">
        <v>33.159999999999997</v>
      </c>
      <c r="G3800" s="9">
        <v>9</v>
      </c>
      <c r="H3800" s="9"/>
    </row>
    <row r="3801" spans="1:8" x14ac:dyDescent="0.3">
      <c r="A3801" s="1" t="s">
        <v>6523</v>
      </c>
      <c r="B3801" s="13" t="s">
        <v>6524</v>
      </c>
      <c r="C3801" s="12" t="s">
        <v>6801</v>
      </c>
      <c r="D3801" s="11">
        <v>96.19</v>
      </c>
      <c r="E3801" s="11">
        <v>84.15</v>
      </c>
      <c r="F3801" s="11">
        <v>180.34</v>
      </c>
      <c r="G3801" s="9">
        <v>9</v>
      </c>
      <c r="H3801" s="9"/>
    </row>
    <row r="3802" spans="1:8" ht="28.8" x14ac:dyDescent="0.3">
      <c r="A3802" s="1" t="s">
        <v>4846</v>
      </c>
      <c r="B3802" s="13" t="s">
        <v>5560</v>
      </c>
      <c r="C3802" s="12" t="s">
        <v>6801</v>
      </c>
      <c r="D3802" s="11">
        <v>6280.49</v>
      </c>
      <c r="E3802" s="11"/>
      <c r="F3802" s="11">
        <v>6280.49</v>
      </c>
      <c r="G3802" s="9">
        <v>9</v>
      </c>
      <c r="H3802" s="9"/>
    </row>
    <row r="3803" spans="1:8" x14ac:dyDescent="0.3">
      <c r="A3803" s="1" t="s">
        <v>5881</v>
      </c>
      <c r="B3803" s="13" t="s">
        <v>5882</v>
      </c>
      <c r="C3803" s="12" t="s">
        <v>6801</v>
      </c>
      <c r="D3803" s="11">
        <v>2132.1799999999998</v>
      </c>
      <c r="E3803" s="11">
        <v>109.3</v>
      </c>
      <c r="F3803" s="11">
        <v>2241.48</v>
      </c>
      <c r="G3803" s="9">
        <v>9</v>
      </c>
      <c r="H3803" s="9"/>
    </row>
    <row r="3804" spans="1:8" x14ac:dyDescent="0.3">
      <c r="A3804" s="1" t="s">
        <v>5883</v>
      </c>
      <c r="B3804" s="13" t="s">
        <v>5884</v>
      </c>
      <c r="C3804" s="12" t="s">
        <v>6801</v>
      </c>
      <c r="D3804" s="11">
        <v>1843.38</v>
      </c>
      <c r="E3804" s="11">
        <v>84.46</v>
      </c>
      <c r="F3804" s="11">
        <v>1927.84</v>
      </c>
      <c r="G3804" s="9">
        <v>9</v>
      </c>
      <c r="H3804" s="9"/>
    </row>
    <row r="3805" spans="1:8" x14ac:dyDescent="0.3">
      <c r="A3805" s="1" t="s">
        <v>5885</v>
      </c>
      <c r="B3805" s="13" t="s">
        <v>5886</v>
      </c>
      <c r="C3805" s="12" t="s">
        <v>6801</v>
      </c>
      <c r="D3805" s="11">
        <v>1424.33</v>
      </c>
      <c r="E3805" s="11">
        <v>74.52</v>
      </c>
      <c r="F3805" s="11">
        <v>1498.85</v>
      </c>
      <c r="G3805" s="9">
        <v>9</v>
      </c>
      <c r="H3805" s="9"/>
    </row>
    <row r="3806" spans="1:8" x14ac:dyDescent="0.3">
      <c r="A3806" s="1" t="s">
        <v>4847</v>
      </c>
      <c r="B3806" s="13" t="s">
        <v>4848</v>
      </c>
      <c r="C3806" s="12" t="s">
        <v>6799</v>
      </c>
      <c r="D3806" s="11"/>
      <c r="E3806" s="11">
        <v>317.8</v>
      </c>
      <c r="F3806" s="11">
        <v>317.8</v>
      </c>
      <c r="G3806" s="9">
        <v>9</v>
      </c>
      <c r="H3806" s="9"/>
    </row>
    <row r="3807" spans="1:8" ht="28.8" x14ac:dyDescent="0.3">
      <c r="A3807" s="1" t="s">
        <v>4849</v>
      </c>
      <c r="B3807" s="13" t="s">
        <v>4850</v>
      </c>
      <c r="C3807" s="12" t="s">
        <v>6799</v>
      </c>
      <c r="D3807" s="11">
        <v>8748.74</v>
      </c>
      <c r="E3807" s="11">
        <v>1346.4</v>
      </c>
      <c r="F3807" s="11">
        <v>10095.14</v>
      </c>
      <c r="G3807" s="9">
        <v>9</v>
      </c>
      <c r="H3807" s="9"/>
    </row>
    <row r="3808" spans="1:8" x14ac:dyDescent="0.3">
      <c r="A3808" s="1" t="s">
        <v>4851</v>
      </c>
      <c r="B3808" s="13" t="s">
        <v>4852</v>
      </c>
      <c r="C3808" s="12" t="s">
        <v>6799</v>
      </c>
      <c r="D3808" s="11">
        <v>179.96</v>
      </c>
      <c r="E3808" s="11">
        <v>39.74</v>
      </c>
      <c r="F3808" s="11">
        <v>219.7</v>
      </c>
      <c r="G3808" s="9">
        <v>9</v>
      </c>
      <c r="H3808" s="9"/>
    </row>
    <row r="3809" spans="1:8" ht="28.8" x14ac:dyDescent="0.3">
      <c r="A3809" s="1" t="s">
        <v>4853</v>
      </c>
      <c r="B3809" s="13" t="s">
        <v>4854</v>
      </c>
      <c r="C3809" s="12" t="s">
        <v>6799</v>
      </c>
      <c r="D3809" s="11">
        <v>1168.08</v>
      </c>
      <c r="E3809" s="11">
        <v>114.26</v>
      </c>
      <c r="F3809" s="11">
        <v>1282.3399999999999</v>
      </c>
      <c r="G3809" s="9">
        <v>9</v>
      </c>
      <c r="H3809" s="9"/>
    </row>
    <row r="3810" spans="1:8" x14ac:dyDescent="0.3">
      <c r="A3810" s="1" t="s">
        <v>5887</v>
      </c>
      <c r="B3810" s="13" t="s">
        <v>5888</v>
      </c>
      <c r="C3810" s="12" t="s">
        <v>6801</v>
      </c>
      <c r="D3810" s="11">
        <v>4273.82</v>
      </c>
      <c r="E3810" s="11">
        <v>173.88</v>
      </c>
      <c r="F3810" s="11">
        <v>4447.7</v>
      </c>
      <c r="G3810" s="9">
        <v>9</v>
      </c>
      <c r="H3810" s="9"/>
    </row>
    <row r="3811" spans="1:8" x14ac:dyDescent="0.3">
      <c r="A3811" s="1" t="s">
        <v>5889</v>
      </c>
      <c r="B3811" s="13" t="s">
        <v>5890</v>
      </c>
      <c r="C3811" s="12" t="s">
        <v>6804</v>
      </c>
      <c r="D3811" s="11">
        <v>4280.76</v>
      </c>
      <c r="E3811" s="11">
        <v>43.37</v>
      </c>
      <c r="F3811" s="11">
        <v>4324.13</v>
      </c>
      <c r="G3811" s="9">
        <v>9</v>
      </c>
      <c r="H3811" s="9"/>
    </row>
    <row r="3812" spans="1:8" x14ac:dyDescent="0.3">
      <c r="A3812" s="1" t="s">
        <v>5891</v>
      </c>
      <c r="B3812" s="13" t="s">
        <v>6525</v>
      </c>
      <c r="C3812" s="12" t="s">
        <v>6799</v>
      </c>
      <c r="D3812" s="11">
        <v>77.09</v>
      </c>
      <c r="E3812" s="11">
        <v>39.74</v>
      </c>
      <c r="F3812" s="11">
        <v>116.83</v>
      </c>
      <c r="G3812" s="9">
        <v>9</v>
      </c>
      <c r="H3812" s="9"/>
    </row>
    <row r="3813" spans="1:8" x14ac:dyDescent="0.3">
      <c r="A3813" s="1" t="s">
        <v>5892</v>
      </c>
      <c r="B3813" s="13" t="s">
        <v>5893</v>
      </c>
      <c r="C3813" s="12" t="s">
        <v>6799</v>
      </c>
      <c r="D3813" s="11">
        <v>104.35</v>
      </c>
      <c r="E3813" s="11">
        <v>39.74</v>
      </c>
      <c r="F3813" s="11">
        <v>144.09</v>
      </c>
      <c r="G3813" s="9">
        <v>9</v>
      </c>
      <c r="H3813" s="9"/>
    </row>
    <row r="3814" spans="1:8" x14ac:dyDescent="0.3">
      <c r="A3814" s="1" t="s">
        <v>4855</v>
      </c>
      <c r="B3814" s="13" t="s">
        <v>4856</v>
      </c>
      <c r="C3814" s="12" t="s">
        <v>6799</v>
      </c>
      <c r="D3814" s="11">
        <v>362.27</v>
      </c>
      <c r="E3814" s="11">
        <v>39.74</v>
      </c>
      <c r="F3814" s="11">
        <v>402.01</v>
      </c>
      <c r="G3814" s="9">
        <v>9</v>
      </c>
      <c r="H3814" s="9"/>
    </row>
    <row r="3815" spans="1:8" x14ac:dyDescent="0.3">
      <c r="A3815" s="1" t="s">
        <v>4857</v>
      </c>
      <c r="B3815" s="13" t="s">
        <v>4858</v>
      </c>
      <c r="C3815" s="12" t="s">
        <v>6799</v>
      </c>
      <c r="D3815" s="11">
        <v>283.70999999999998</v>
      </c>
      <c r="E3815" s="11">
        <v>39.74</v>
      </c>
      <c r="F3815" s="11">
        <v>323.45</v>
      </c>
      <c r="G3815" s="9">
        <v>9</v>
      </c>
      <c r="H3815" s="9"/>
    </row>
    <row r="3816" spans="1:8" ht="28.8" x14ac:dyDescent="0.3">
      <c r="A3816" s="1" t="s">
        <v>6439</v>
      </c>
      <c r="B3816" s="13" t="s">
        <v>6440</v>
      </c>
      <c r="C3816" s="12" t="s">
        <v>6801</v>
      </c>
      <c r="D3816" s="11">
        <v>3115.84</v>
      </c>
      <c r="E3816" s="11">
        <v>243.44</v>
      </c>
      <c r="F3816" s="11">
        <v>3359.28</v>
      </c>
      <c r="G3816" s="9">
        <v>9</v>
      </c>
      <c r="H3816" s="9"/>
    </row>
    <row r="3817" spans="1:8" ht="28.8" x14ac:dyDescent="0.3">
      <c r="A3817" s="1" t="s">
        <v>6441</v>
      </c>
      <c r="B3817" s="13" t="s">
        <v>7865</v>
      </c>
      <c r="C3817" s="12" t="s">
        <v>6801</v>
      </c>
      <c r="D3817" s="11">
        <v>2223.3000000000002</v>
      </c>
      <c r="E3817" s="11">
        <v>99.36</v>
      </c>
      <c r="F3817" s="11">
        <v>2322.66</v>
      </c>
      <c r="G3817" s="9">
        <v>9</v>
      </c>
      <c r="H3817" s="9"/>
    </row>
    <row r="3818" spans="1:8" ht="28.8" x14ac:dyDescent="0.3">
      <c r="A3818" s="1" t="s">
        <v>6442</v>
      </c>
      <c r="B3818" s="13" t="s">
        <v>7866</v>
      </c>
      <c r="C3818" s="12" t="s">
        <v>6801</v>
      </c>
      <c r="D3818" s="11">
        <v>1706.69</v>
      </c>
      <c r="E3818" s="11">
        <v>49.68</v>
      </c>
      <c r="F3818" s="11">
        <v>1756.37</v>
      </c>
      <c r="G3818" s="9">
        <v>9</v>
      </c>
      <c r="H3818" s="9"/>
    </row>
    <row r="3819" spans="1:8" x14ac:dyDescent="0.3">
      <c r="A3819" s="1" t="s">
        <v>5894</v>
      </c>
      <c r="B3819" s="13" t="s">
        <v>5895</v>
      </c>
      <c r="C3819" s="12" t="s">
        <v>6801</v>
      </c>
      <c r="D3819" s="11">
        <v>1559.94</v>
      </c>
      <c r="E3819" s="11">
        <v>109.3</v>
      </c>
      <c r="F3819" s="11">
        <v>1669.24</v>
      </c>
      <c r="G3819" s="9">
        <v>9</v>
      </c>
      <c r="H3819" s="9"/>
    </row>
    <row r="3820" spans="1:8" x14ac:dyDescent="0.3">
      <c r="A3820" s="1" t="s">
        <v>5896</v>
      </c>
      <c r="B3820" s="13" t="s">
        <v>5897</v>
      </c>
      <c r="C3820" s="12" t="s">
        <v>6801</v>
      </c>
      <c r="D3820" s="11">
        <v>2035.29</v>
      </c>
      <c r="E3820" s="11">
        <v>144.08000000000001</v>
      </c>
      <c r="F3820" s="11">
        <v>2179.37</v>
      </c>
      <c r="G3820" s="9">
        <v>9</v>
      </c>
      <c r="H3820" s="9"/>
    </row>
    <row r="3821" spans="1:8" x14ac:dyDescent="0.3">
      <c r="A3821" s="1" t="s">
        <v>5898</v>
      </c>
      <c r="B3821" s="13" t="s">
        <v>5899</v>
      </c>
      <c r="C3821" s="12" t="s">
        <v>6801</v>
      </c>
      <c r="D3821" s="11">
        <v>3468.97</v>
      </c>
      <c r="E3821" s="11">
        <v>238.46</v>
      </c>
      <c r="F3821" s="11">
        <v>3707.43</v>
      </c>
      <c r="G3821" s="9">
        <v>9</v>
      </c>
      <c r="H3821" s="9"/>
    </row>
    <row r="3822" spans="1:8" ht="28.8" x14ac:dyDescent="0.3">
      <c r="A3822" s="1" t="s">
        <v>5900</v>
      </c>
      <c r="B3822" s="13" t="s">
        <v>5901</v>
      </c>
      <c r="C3822" s="12" t="s">
        <v>6801</v>
      </c>
      <c r="D3822" s="11">
        <v>2487.23</v>
      </c>
      <c r="E3822" s="11">
        <v>178.84</v>
      </c>
      <c r="F3822" s="11">
        <v>2666.07</v>
      </c>
      <c r="G3822" s="9">
        <v>9</v>
      </c>
      <c r="H3822" s="9"/>
    </row>
    <row r="3823" spans="1:8" ht="28.8" x14ac:dyDescent="0.3">
      <c r="A3823" s="1" t="s">
        <v>5902</v>
      </c>
      <c r="B3823" s="13" t="s">
        <v>5903</v>
      </c>
      <c r="C3823" s="12" t="s">
        <v>6801</v>
      </c>
      <c r="D3823" s="11">
        <v>1746.58</v>
      </c>
      <c r="E3823" s="11">
        <v>124.2</v>
      </c>
      <c r="F3823" s="11">
        <v>1870.78</v>
      </c>
      <c r="G3823" s="9">
        <v>9</v>
      </c>
      <c r="H3823" s="9"/>
    </row>
    <row r="3824" spans="1:8" ht="28.8" x14ac:dyDescent="0.3">
      <c r="A3824" s="1" t="s">
        <v>5904</v>
      </c>
      <c r="B3824" s="13" t="s">
        <v>5905</v>
      </c>
      <c r="C3824" s="12" t="s">
        <v>6801</v>
      </c>
      <c r="D3824" s="11">
        <v>1494.77</v>
      </c>
      <c r="E3824" s="11">
        <v>99.36</v>
      </c>
      <c r="F3824" s="11">
        <v>1594.13</v>
      </c>
      <c r="G3824" s="9">
        <v>9</v>
      </c>
      <c r="H3824" s="9"/>
    </row>
    <row r="3825" spans="1:8" ht="28.8" x14ac:dyDescent="0.3">
      <c r="A3825" s="1" t="s">
        <v>5906</v>
      </c>
      <c r="B3825" s="13" t="s">
        <v>5907</v>
      </c>
      <c r="C3825" s="12" t="s">
        <v>6801</v>
      </c>
      <c r="D3825" s="11">
        <v>1327.38</v>
      </c>
      <c r="E3825" s="11">
        <v>84.46</v>
      </c>
      <c r="F3825" s="11">
        <v>1411.84</v>
      </c>
      <c r="G3825" s="9">
        <v>9</v>
      </c>
      <c r="H3825" s="9"/>
    </row>
    <row r="3826" spans="1:8" ht="28.8" x14ac:dyDescent="0.3">
      <c r="A3826" s="1" t="s">
        <v>5908</v>
      </c>
      <c r="B3826" s="13" t="s">
        <v>5909</v>
      </c>
      <c r="C3826" s="12" t="s">
        <v>6801</v>
      </c>
      <c r="D3826" s="11">
        <v>1170.1500000000001</v>
      </c>
      <c r="E3826" s="11">
        <v>74.52</v>
      </c>
      <c r="F3826" s="11">
        <v>1244.67</v>
      </c>
      <c r="G3826" s="9">
        <v>9</v>
      </c>
      <c r="H3826" s="9"/>
    </row>
    <row r="3827" spans="1:8" x14ac:dyDescent="0.3">
      <c r="A3827" s="1" t="s">
        <v>5910</v>
      </c>
      <c r="B3827" s="13" t="s">
        <v>5911</v>
      </c>
      <c r="C3827" s="12" t="s">
        <v>6801</v>
      </c>
      <c r="D3827" s="11">
        <v>1626.15</v>
      </c>
      <c r="E3827" s="11">
        <v>99.36</v>
      </c>
      <c r="F3827" s="11">
        <v>1725.51</v>
      </c>
      <c r="G3827" s="9">
        <v>9</v>
      </c>
      <c r="H3827" s="9"/>
    </row>
    <row r="3828" spans="1:8" x14ac:dyDescent="0.3">
      <c r="A3828" s="1" t="s">
        <v>5912</v>
      </c>
      <c r="B3828" s="13" t="s">
        <v>5913</v>
      </c>
      <c r="C3828" s="12" t="s">
        <v>6801</v>
      </c>
      <c r="D3828" s="11">
        <v>1184.26</v>
      </c>
      <c r="E3828" s="11">
        <v>59.62</v>
      </c>
      <c r="F3828" s="11">
        <v>1243.8800000000001</v>
      </c>
      <c r="G3828" s="9">
        <v>9</v>
      </c>
      <c r="H3828" s="9"/>
    </row>
    <row r="3829" spans="1:8" x14ac:dyDescent="0.3">
      <c r="A3829" s="1" t="s">
        <v>5914</v>
      </c>
      <c r="B3829" s="13" t="s">
        <v>6526</v>
      </c>
      <c r="C3829" s="12" t="s">
        <v>6799</v>
      </c>
      <c r="D3829" s="11">
        <v>199.23</v>
      </c>
      <c r="E3829" s="11">
        <v>44.72</v>
      </c>
      <c r="F3829" s="11">
        <v>243.95</v>
      </c>
      <c r="G3829" s="9">
        <v>9</v>
      </c>
      <c r="H3829" s="9"/>
    </row>
    <row r="3830" spans="1:8" x14ac:dyDescent="0.3">
      <c r="A3830" s="1" t="s">
        <v>5915</v>
      </c>
      <c r="B3830" s="13" t="s">
        <v>6527</v>
      </c>
      <c r="C3830" s="12" t="s">
        <v>6799</v>
      </c>
      <c r="D3830" s="11">
        <v>308.58</v>
      </c>
      <c r="E3830" s="11">
        <v>59.62</v>
      </c>
      <c r="F3830" s="11">
        <v>368.2</v>
      </c>
      <c r="G3830" s="9">
        <v>9</v>
      </c>
      <c r="H3830" s="9"/>
    </row>
    <row r="3831" spans="1:8" x14ac:dyDescent="0.3">
      <c r="A3831" s="1" t="s">
        <v>5561</v>
      </c>
      <c r="B3831" s="13" t="s">
        <v>7073</v>
      </c>
      <c r="C3831" s="12"/>
      <c r="D3831" s="11"/>
      <c r="E3831" s="11"/>
      <c r="F3831" s="11"/>
      <c r="G3831" s="9">
        <v>5</v>
      </c>
      <c r="H3831" s="9"/>
    </row>
    <row r="3832" spans="1:8" ht="28.8" x14ac:dyDescent="0.3">
      <c r="A3832" s="1" t="s">
        <v>4859</v>
      </c>
      <c r="B3832" s="13" t="s">
        <v>7867</v>
      </c>
      <c r="C3832" s="12" t="s">
        <v>6799</v>
      </c>
      <c r="D3832" s="11">
        <v>7025.12</v>
      </c>
      <c r="E3832" s="11">
        <v>2019.6</v>
      </c>
      <c r="F3832" s="11">
        <v>9044.7199999999993</v>
      </c>
      <c r="G3832" s="9">
        <v>9</v>
      </c>
      <c r="H3832" s="9"/>
    </row>
    <row r="3833" spans="1:8" ht="28.8" x14ac:dyDescent="0.3">
      <c r="A3833" s="1" t="s">
        <v>4860</v>
      </c>
      <c r="B3833" s="13" t="s">
        <v>7868</v>
      </c>
      <c r="C3833" s="12" t="s">
        <v>6799</v>
      </c>
      <c r="D3833" s="11">
        <v>21032.11</v>
      </c>
      <c r="E3833" s="11">
        <v>4712.3999999999996</v>
      </c>
      <c r="F3833" s="11">
        <v>25744.51</v>
      </c>
      <c r="G3833" s="9">
        <v>9</v>
      </c>
      <c r="H3833" s="9"/>
    </row>
    <row r="3834" spans="1:8" ht="28.8" x14ac:dyDescent="0.3">
      <c r="A3834" s="1" t="s">
        <v>4554</v>
      </c>
      <c r="B3834" s="13" t="s">
        <v>7869</v>
      </c>
      <c r="C3834" s="12" t="s">
        <v>6799</v>
      </c>
      <c r="D3834" s="11">
        <v>10002.65</v>
      </c>
      <c r="E3834" s="11">
        <v>260.22000000000003</v>
      </c>
      <c r="F3834" s="11">
        <v>10262.870000000001</v>
      </c>
      <c r="G3834" s="9">
        <v>9</v>
      </c>
      <c r="H3834" s="9"/>
    </row>
    <row r="3835" spans="1:8" ht="28.8" x14ac:dyDescent="0.3">
      <c r="A3835" s="1" t="s">
        <v>7212</v>
      </c>
      <c r="B3835" s="13" t="s">
        <v>7870</v>
      </c>
      <c r="C3835" s="12" t="s">
        <v>6799</v>
      </c>
      <c r="D3835" s="11">
        <v>9362.48</v>
      </c>
      <c r="E3835" s="11">
        <v>260.22000000000003</v>
      </c>
      <c r="F3835" s="11">
        <v>9622.7000000000007</v>
      </c>
      <c r="G3835" s="9">
        <v>9</v>
      </c>
      <c r="H3835" s="9"/>
    </row>
    <row r="3836" spans="1:8" ht="28.8" x14ac:dyDescent="0.3">
      <c r="A3836" s="1" t="s">
        <v>4555</v>
      </c>
      <c r="B3836" s="13" t="s">
        <v>7871</v>
      </c>
      <c r="C3836" s="12" t="s">
        <v>6799</v>
      </c>
      <c r="D3836" s="11">
        <v>4558.45</v>
      </c>
      <c r="E3836" s="11">
        <v>260.22000000000003</v>
      </c>
      <c r="F3836" s="11">
        <v>4818.67</v>
      </c>
      <c r="G3836" s="9">
        <v>9</v>
      </c>
      <c r="H3836" s="9"/>
    </row>
    <row r="3837" spans="1:8" ht="28.8" x14ac:dyDescent="0.3">
      <c r="A3837" s="1" t="s">
        <v>4556</v>
      </c>
      <c r="B3837" s="13" t="s">
        <v>8151</v>
      </c>
      <c r="C3837" s="12" t="s">
        <v>6799</v>
      </c>
      <c r="D3837" s="11">
        <v>3720.99</v>
      </c>
      <c r="E3837" s="11">
        <v>260.22000000000003</v>
      </c>
      <c r="F3837" s="11">
        <v>3981.21</v>
      </c>
      <c r="G3837" s="9">
        <v>9</v>
      </c>
      <c r="H3837" s="9"/>
    </row>
    <row r="3838" spans="1:8" ht="28.8" x14ac:dyDescent="0.3">
      <c r="A3838" s="1" t="s">
        <v>4557</v>
      </c>
      <c r="B3838" s="13" t="s">
        <v>7872</v>
      </c>
      <c r="C3838" s="12" t="s">
        <v>6799</v>
      </c>
      <c r="D3838" s="11">
        <v>16957.16</v>
      </c>
      <c r="E3838" s="11">
        <v>610.1</v>
      </c>
      <c r="F3838" s="11">
        <v>17567.259999999998</v>
      </c>
      <c r="G3838" s="9">
        <v>9</v>
      </c>
      <c r="H3838" s="9"/>
    </row>
    <row r="3839" spans="1:8" x14ac:dyDescent="0.3">
      <c r="A3839" s="1" t="s">
        <v>5916</v>
      </c>
      <c r="B3839" s="13" t="s">
        <v>6262</v>
      </c>
      <c r="C3839" s="12"/>
      <c r="D3839" s="11"/>
      <c r="E3839" s="11"/>
      <c r="F3839" s="11"/>
      <c r="G3839" s="9">
        <v>5</v>
      </c>
      <c r="H3839" s="9"/>
    </row>
    <row r="3840" spans="1:8" ht="28.8" x14ac:dyDescent="0.3">
      <c r="A3840" s="1" t="s">
        <v>5917</v>
      </c>
      <c r="B3840" s="13" t="s">
        <v>5918</v>
      </c>
      <c r="C3840" s="12" t="s">
        <v>6799</v>
      </c>
      <c r="D3840" s="11">
        <v>176.69</v>
      </c>
      <c r="E3840" s="11">
        <v>2.17</v>
      </c>
      <c r="F3840" s="11">
        <v>178.86</v>
      </c>
      <c r="G3840" s="9">
        <v>9</v>
      </c>
      <c r="H3840" s="9"/>
    </row>
    <row r="3841" spans="1:8" x14ac:dyDescent="0.3">
      <c r="A3841" s="1" t="s">
        <v>5919</v>
      </c>
      <c r="B3841" s="13" t="s">
        <v>5920</v>
      </c>
      <c r="C3841" s="12" t="s">
        <v>6799</v>
      </c>
      <c r="D3841" s="11">
        <v>10.039999999999999</v>
      </c>
      <c r="E3841" s="11">
        <v>13.01</v>
      </c>
      <c r="F3841" s="11">
        <v>23.05</v>
      </c>
      <c r="G3841" s="9">
        <v>9</v>
      </c>
      <c r="H3841" s="9"/>
    </row>
    <row r="3842" spans="1:8" ht="28.8" x14ac:dyDescent="0.3">
      <c r="A3842" s="1" t="s">
        <v>5921</v>
      </c>
      <c r="B3842" s="13" t="s">
        <v>5922</v>
      </c>
      <c r="C3842" s="12" t="s">
        <v>6799</v>
      </c>
      <c r="D3842" s="11">
        <v>233.14</v>
      </c>
      <c r="E3842" s="11">
        <v>2.17</v>
      </c>
      <c r="F3842" s="11">
        <v>235.31</v>
      </c>
      <c r="G3842" s="9">
        <v>9</v>
      </c>
      <c r="H3842" s="9"/>
    </row>
    <row r="3843" spans="1:8" ht="28.8" x14ac:dyDescent="0.3">
      <c r="A3843" s="1" t="s">
        <v>5923</v>
      </c>
      <c r="B3843" s="13" t="s">
        <v>7873</v>
      </c>
      <c r="C3843" s="12" t="s">
        <v>6799</v>
      </c>
      <c r="D3843" s="11">
        <v>2028.17</v>
      </c>
      <c r="E3843" s="11">
        <v>13.24</v>
      </c>
      <c r="F3843" s="11">
        <v>2041.41</v>
      </c>
      <c r="G3843" s="9">
        <v>9</v>
      </c>
      <c r="H3843" s="9"/>
    </row>
    <row r="3844" spans="1:8" ht="28.8" x14ac:dyDescent="0.3">
      <c r="A3844" s="1" t="s">
        <v>5924</v>
      </c>
      <c r="B3844" s="13" t="s">
        <v>8152</v>
      </c>
      <c r="C3844" s="12" t="s">
        <v>6799</v>
      </c>
      <c r="D3844" s="11">
        <v>2421.04</v>
      </c>
      <c r="E3844" s="11">
        <v>19.86</v>
      </c>
      <c r="F3844" s="11">
        <v>2440.9</v>
      </c>
      <c r="G3844" s="9">
        <v>9</v>
      </c>
      <c r="H3844" s="9"/>
    </row>
    <row r="3845" spans="1:8" x14ac:dyDescent="0.3">
      <c r="A3845" s="1" t="s">
        <v>5925</v>
      </c>
      <c r="B3845" s="13" t="s">
        <v>8153</v>
      </c>
      <c r="C3845" s="12" t="s">
        <v>6799</v>
      </c>
      <c r="D3845" s="11">
        <v>1096.74</v>
      </c>
      <c r="E3845" s="11">
        <v>15.45</v>
      </c>
      <c r="F3845" s="11">
        <v>1112.19</v>
      </c>
      <c r="G3845" s="9">
        <v>9</v>
      </c>
      <c r="H3845" s="9"/>
    </row>
    <row r="3846" spans="1:8" ht="28.8" x14ac:dyDescent="0.3">
      <c r="A3846" s="1" t="s">
        <v>5926</v>
      </c>
      <c r="B3846" s="13" t="s">
        <v>8154</v>
      </c>
      <c r="C3846" s="12" t="s">
        <v>6799</v>
      </c>
      <c r="D3846" s="11">
        <v>2909.45</v>
      </c>
      <c r="E3846" s="11">
        <v>19.86</v>
      </c>
      <c r="F3846" s="11">
        <v>2929.31</v>
      </c>
      <c r="G3846" s="9">
        <v>9</v>
      </c>
      <c r="H3846" s="9"/>
    </row>
    <row r="3847" spans="1:8" x14ac:dyDescent="0.3">
      <c r="A3847" s="1" t="s">
        <v>5927</v>
      </c>
      <c r="B3847" s="13" t="s">
        <v>8155</v>
      </c>
      <c r="C3847" s="12" t="s">
        <v>6799</v>
      </c>
      <c r="D3847" s="11">
        <v>339.83</v>
      </c>
      <c r="E3847" s="11">
        <v>19.86</v>
      </c>
      <c r="F3847" s="11">
        <v>359.69</v>
      </c>
      <c r="G3847" s="9">
        <v>9</v>
      </c>
      <c r="H3847" s="9"/>
    </row>
    <row r="3848" spans="1:8" ht="28.8" x14ac:dyDescent="0.3">
      <c r="A3848" s="1" t="s">
        <v>5928</v>
      </c>
      <c r="B3848" s="13" t="s">
        <v>8156</v>
      </c>
      <c r="C3848" s="12" t="s">
        <v>6799</v>
      </c>
      <c r="D3848" s="11">
        <v>2416.89</v>
      </c>
      <c r="E3848" s="11">
        <v>19.86</v>
      </c>
      <c r="F3848" s="11">
        <v>2436.75</v>
      </c>
      <c r="G3848" s="9">
        <v>9</v>
      </c>
      <c r="H3848" s="9"/>
    </row>
    <row r="3849" spans="1:8" ht="28.8" x14ac:dyDescent="0.3">
      <c r="A3849" s="1" t="s">
        <v>5929</v>
      </c>
      <c r="B3849" s="13" t="s">
        <v>5930</v>
      </c>
      <c r="C3849" s="12" t="s">
        <v>6799</v>
      </c>
      <c r="D3849" s="11">
        <v>1105.81</v>
      </c>
      <c r="E3849" s="11">
        <v>13.24</v>
      </c>
      <c r="F3849" s="11">
        <v>1119.05</v>
      </c>
      <c r="G3849" s="9">
        <v>9</v>
      </c>
      <c r="H3849" s="9"/>
    </row>
    <row r="3850" spans="1:8" x14ac:dyDescent="0.3">
      <c r="A3850" s="1" t="s">
        <v>5931</v>
      </c>
      <c r="B3850" s="13" t="s">
        <v>8157</v>
      </c>
      <c r="C3850" s="12" t="s">
        <v>6799</v>
      </c>
      <c r="D3850" s="11">
        <v>2460.16</v>
      </c>
      <c r="E3850" s="11">
        <v>15.45</v>
      </c>
      <c r="F3850" s="11">
        <v>2475.61</v>
      </c>
      <c r="G3850" s="9">
        <v>9</v>
      </c>
      <c r="H3850" s="9"/>
    </row>
    <row r="3851" spans="1:8" x14ac:dyDescent="0.3">
      <c r="A3851" s="1" t="s">
        <v>5932</v>
      </c>
      <c r="B3851" s="13" t="s">
        <v>5933</v>
      </c>
      <c r="C3851" s="12" t="s">
        <v>6799</v>
      </c>
      <c r="D3851" s="11">
        <v>119.31</v>
      </c>
      <c r="E3851" s="11">
        <v>6.51</v>
      </c>
      <c r="F3851" s="11">
        <v>125.82</v>
      </c>
      <c r="G3851" s="9">
        <v>9</v>
      </c>
      <c r="H3851" s="9"/>
    </row>
    <row r="3852" spans="1:8" x14ac:dyDescent="0.3">
      <c r="A3852" s="1" t="s">
        <v>5934</v>
      </c>
      <c r="B3852" s="13" t="s">
        <v>5935</v>
      </c>
      <c r="C3852" s="12" t="s">
        <v>6799</v>
      </c>
      <c r="D3852" s="11">
        <v>234.18</v>
      </c>
      <c r="E3852" s="11">
        <v>65.66</v>
      </c>
      <c r="F3852" s="11">
        <v>299.83999999999997</v>
      </c>
      <c r="G3852" s="9">
        <v>9</v>
      </c>
      <c r="H3852" s="9"/>
    </row>
    <row r="3853" spans="1:8" x14ac:dyDescent="0.3">
      <c r="A3853" s="1" t="s">
        <v>5936</v>
      </c>
      <c r="B3853" s="13" t="s">
        <v>5937</v>
      </c>
      <c r="C3853" s="12" t="s">
        <v>6799</v>
      </c>
      <c r="D3853" s="11">
        <v>1485.92</v>
      </c>
      <c r="E3853" s="11">
        <v>44.95</v>
      </c>
      <c r="F3853" s="11">
        <v>1530.87</v>
      </c>
      <c r="G3853" s="9">
        <v>9</v>
      </c>
      <c r="H3853" s="9"/>
    </row>
    <row r="3854" spans="1:8" x14ac:dyDescent="0.3">
      <c r="A3854" s="1" t="s">
        <v>5938</v>
      </c>
      <c r="B3854" s="13" t="s">
        <v>5939</v>
      </c>
      <c r="C3854" s="12" t="s">
        <v>6799</v>
      </c>
      <c r="D3854" s="11">
        <v>346.27</v>
      </c>
      <c r="E3854" s="11">
        <v>32.53</v>
      </c>
      <c r="F3854" s="11">
        <v>378.8</v>
      </c>
      <c r="G3854" s="9">
        <v>9</v>
      </c>
      <c r="H3854" s="9"/>
    </row>
    <row r="3855" spans="1:8" x14ac:dyDescent="0.3">
      <c r="A3855" s="1" t="s">
        <v>5940</v>
      </c>
      <c r="B3855" s="13" t="s">
        <v>5941</v>
      </c>
      <c r="C3855" s="12" t="s">
        <v>6799</v>
      </c>
      <c r="D3855" s="11">
        <v>179.58</v>
      </c>
      <c r="E3855" s="11">
        <v>65.66</v>
      </c>
      <c r="F3855" s="11">
        <v>245.24</v>
      </c>
      <c r="G3855" s="9">
        <v>9</v>
      </c>
      <c r="H3855" s="9"/>
    </row>
    <row r="3856" spans="1:8" ht="28.8" x14ac:dyDescent="0.3">
      <c r="A3856" s="1" t="s">
        <v>5942</v>
      </c>
      <c r="B3856" s="13" t="s">
        <v>6631</v>
      </c>
      <c r="C3856" s="12" t="s">
        <v>6799</v>
      </c>
      <c r="D3856" s="11">
        <v>66.61</v>
      </c>
      <c r="E3856" s="11">
        <v>71.64</v>
      </c>
      <c r="F3856" s="11">
        <v>138.25</v>
      </c>
      <c r="G3856" s="9">
        <v>9</v>
      </c>
      <c r="H3856" s="9"/>
    </row>
    <row r="3857" spans="1:8" x14ac:dyDescent="0.3">
      <c r="A3857" s="1" t="s">
        <v>5943</v>
      </c>
      <c r="B3857" s="13" t="s">
        <v>5944</v>
      </c>
      <c r="C3857" s="12" t="s">
        <v>6799</v>
      </c>
      <c r="D3857" s="11">
        <v>1134.44</v>
      </c>
      <c r="E3857" s="11">
        <v>65.66</v>
      </c>
      <c r="F3857" s="11">
        <v>1200.0999999999999</v>
      </c>
      <c r="G3857" s="9">
        <v>9</v>
      </c>
      <c r="H3857" s="9"/>
    </row>
    <row r="3858" spans="1:8" ht="28.8" x14ac:dyDescent="0.3">
      <c r="A3858" s="1" t="s">
        <v>5945</v>
      </c>
      <c r="B3858" s="13" t="s">
        <v>5946</v>
      </c>
      <c r="C3858" s="12" t="s">
        <v>6799</v>
      </c>
      <c r="D3858" s="11">
        <v>1056.04</v>
      </c>
      <c r="E3858" s="11">
        <v>65.66</v>
      </c>
      <c r="F3858" s="11">
        <v>1121.7</v>
      </c>
      <c r="G3858" s="9">
        <v>9</v>
      </c>
      <c r="H3858" s="9"/>
    </row>
    <row r="3859" spans="1:8" ht="28.8" x14ac:dyDescent="0.3">
      <c r="A3859" s="1" t="s">
        <v>5947</v>
      </c>
      <c r="B3859" s="13" t="s">
        <v>7874</v>
      </c>
      <c r="C3859" s="12" t="s">
        <v>6799</v>
      </c>
      <c r="D3859" s="11">
        <v>1960.15</v>
      </c>
      <c r="E3859" s="11">
        <v>65.66</v>
      </c>
      <c r="F3859" s="11">
        <v>2025.81</v>
      </c>
      <c r="G3859" s="9">
        <v>9</v>
      </c>
      <c r="H3859" s="9"/>
    </row>
    <row r="3860" spans="1:8" x14ac:dyDescent="0.3">
      <c r="A3860" s="1" t="s">
        <v>6263</v>
      </c>
      <c r="B3860" s="13" t="s">
        <v>5948</v>
      </c>
      <c r="C3860" s="12" t="s">
        <v>6799</v>
      </c>
      <c r="D3860" s="11">
        <v>4378.83</v>
      </c>
      <c r="E3860" s="11">
        <v>298.83</v>
      </c>
      <c r="F3860" s="11">
        <v>4677.66</v>
      </c>
      <c r="G3860" s="9">
        <v>9</v>
      </c>
      <c r="H3860" s="9"/>
    </row>
    <row r="3861" spans="1:8" x14ac:dyDescent="0.3">
      <c r="A3861" s="1" t="s">
        <v>6264</v>
      </c>
      <c r="B3861" s="13" t="s">
        <v>5949</v>
      </c>
      <c r="C3861" s="12" t="s">
        <v>6799</v>
      </c>
      <c r="D3861" s="11">
        <v>3540.32</v>
      </c>
      <c r="E3861" s="11">
        <v>175.15</v>
      </c>
      <c r="F3861" s="11">
        <v>3715.47</v>
      </c>
      <c r="G3861" s="9">
        <v>9</v>
      </c>
      <c r="H3861" s="9"/>
    </row>
    <row r="3862" spans="1:8" x14ac:dyDescent="0.3">
      <c r="A3862" s="1" t="s">
        <v>6265</v>
      </c>
      <c r="B3862" s="13" t="s">
        <v>6266</v>
      </c>
      <c r="C3862" s="12" t="s">
        <v>6799</v>
      </c>
      <c r="D3862" s="11">
        <v>3369.34</v>
      </c>
      <c r="E3862" s="11">
        <v>175.15</v>
      </c>
      <c r="F3862" s="11">
        <v>3544.49</v>
      </c>
      <c r="G3862" s="9">
        <v>9</v>
      </c>
      <c r="H3862" s="9"/>
    </row>
    <row r="3863" spans="1:8" x14ac:dyDescent="0.3">
      <c r="A3863" s="1" t="s">
        <v>6267</v>
      </c>
      <c r="B3863" s="13" t="s">
        <v>5950</v>
      </c>
      <c r="C3863" s="12" t="s">
        <v>6799</v>
      </c>
      <c r="D3863" s="11">
        <v>808.81</v>
      </c>
      <c r="E3863" s="11">
        <v>200.94</v>
      </c>
      <c r="F3863" s="11">
        <v>1009.75</v>
      </c>
      <c r="G3863" s="9">
        <v>9</v>
      </c>
      <c r="H3863" s="9"/>
    </row>
    <row r="3864" spans="1:8" x14ac:dyDescent="0.3">
      <c r="A3864" s="1" t="s">
        <v>5562</v>
      </c>
      <c r="B3864" s="13" t="s">
        <v>7074</v>
      </c>
      <c r="C3864" s="12"/>
      <c r="D3864" s="11"/>
      <c r="E3864" s="11"/>
      <c r="F3864" s="11"/>
      <c r="G3864" s="9">
        <v>5</v>
      </c>
      <c r="H3864" s="9"/>
    </row>
    <row r="3865" spans="1:8" x14ac:dyDescent="0.3">
      <c r="A3865" s="1" t="s">
        <v>4558</v>
      </c>
      <c r="B3865" s="13" t="s">
        <v>4559</v>
      </c>
      <c r="C3865" s="12" t="s">
        <v>6807</v>
      </c>
      <c r="D3865" s="11">
        <v>1056.21</v>
      </c>
      <c r="E3865" s="11">
        <v>11.39</v>
      </c>
      <c r="F3865" s="11">
        <v>1067.5999999999999</v>
      </c>
      <c r="G3865" s="9">
        <v>9</v>
      </c>
      <c r="H3865" s="9"/>
    </row>
    <row r="3866" spans="1:8" x14ac:dyDescent="0.3">
      <c r="A3866" s="1" t="s">
        <v>5761</v>
      </c>
      <c r="B3866" s="13" t="s">
        <v>5762</v>
      </c>
      <c r="C3866" s="12" t="s">
        <v>6807</v>
      </c>
      <c r="D3866" s="11">
        <v>1324.02</v>
      </c>
      <c r="E3866" s="11">
        <v>11.39</v>
      </c>
      <c r="F3866" s="11">
        <v>1335.41</v>
      </c>
      <c r="G3866" s="9">
        <v>9</v>
      </c>
      <c r="H3866" s="9"/>
    </row>
    <row r="3867" spans="1:8" ht="28.8" x14ac:dyDescent="0.3">
      <c r="A3867" s="1" t="s">
        <v>4560</v>
      </c>
      <c r="B3867" s="13" t="s">
        <v>120</v>
      </c>
      <c r="C3867" s="12" t="s">
        <v>6807</v>
      </c>
      <c r="D3867" s="11">
        <v>1276.51</v>
      </c>
      <c r="E3867" s="11">
        <v>460.62</v>
      </c>
      <c r="F3867" s="11">
        <v>1737.13</v>
      </c>
      <c r="G3867" s="9">
        <v>9</v>
      </c>
      <c r="H3867" s="9"/>
    </row>
    <row r="3868" spans="1:8" ht="28.8" x14ac:dyDescent="0.3">
      <c r="A3868" s="1" t="s">
        <v>4561</v>
      </c>
      <c r="B3868" s="13" t="s">
        <v>119</v>
      </c>
      <c r="C3868" s="12" t="s">
        <v>6807</v>
      </c>
      <c r="D3868" s="11">
        <v>1418.35</v>
      </c>
      <c r="E3868" s="11">
        <v>491.13</v>
      </c>
      <c r="F3868" s="11">
        <v>1909.48</v>
      </c>
      <c r="G3868" s="9">
        <v>9</v>
      </c>
      <c r="H3868" s="9"/>
    </row>
    <row r="3869" spans="1:8" ht="28.8" x14ac:dyDescent="0.3">
      <c r="A3869" s="1" t="s">
        <v>4562</v>
      </c>
      <c r="B3869" s="13" t="s">
        <v>118</v>
      </c>
      <c r="C3869" s="12" t="s">
        <v>6807</v>
      </c>
      <c r="D3869" s="11">
        <v>1716.9</v>
      </c>
      <c r="E3869" s="11">
        <v>552.14</v>
      </c>
      <c r="F3869" s="11">
        <v>2269.04</v>
      </c>
      <c r="G3869" s="9">
        <v>9</v>
      </c>
      <c r="H3869" s="9"/>
    </row>
    <row r="3870" spans="1:8" ht="28.8" x14ac:dyDescent="0.3">
      <c r="A3870" s="1" t="s">
        <v>4563</v>
      </c>
      <c r="B3870" s="13" t="s">
        <v>117</v>
      </c>
      <c r="C3870" s="12" t="s">
        <v>6807</v>
      </c>
      <c r="D3870" s="11">
        <v>2256.33</v>
      </c>
      <c r="E3870" s="11">
        <v>582.64</v>
      </c>
      <c r="F3870" s="11">
        <v>2838.97</v>
      </c>
      <c r="G3870" s="9">
        <v>9</v>
      </c>
      <c r="H3870" s="9"/>
    </row>
    <row r="3871" spans="1:8" x14ac:dyDescent="0.3">
      <c r="A3871" s="1" t="s">
        <v>4564</v>
      </c>
      <c r="B3871" s="13" t="s">
        <v>116</v>
      </c>
      <c r="C3871" s="12" t="s">
        <v>6814</v>
      </c>
      <c r="D3871" s="11">
        <v>22.03</v>
      </c>
      <c r="E3871" s="11">
        <v>25.22</v>
      </c>
      <c r="F3871" s="11">
        <v>47.25</v>
      </c>
      <c r="G3871" s="9">
        <v>9</v>
      </c>
      <c r="H3871" s="9"/>
    </row>
    <row r="3872" spans="1:8" x14ac:dyDescent="0.3">
      <c r="A3872" s="1" t="s">
        <v>8158</v>
      </c>
      <c r="B3872" s="13" t="s">
        <v>8159</v>
      </c>
      <c r="C3872" s="12" t="s">
        <v>6799</v>
      </c>
      <c r="D3872" s="11">
        <v>167.76</v>
      </c>
      <c r="E3872" s="11">
        <v>14.11</v>
      </c>
      <c r="F3872" s="11">
        <v>181.87</v>
      </c>
      <c r="G3872" s="9">
        <v>9</v>
      </c>
      <c r="H3872" s="9"/>
    </row>
    <row r="3873" spans="1:8" ht="28.8" x14ac:dyDescent="0.3">
      <c r="A3873" s="1" t="s">
        <v>5563</v>
      </c>
      <c r="B3873" s="13" t="s">
        <v>7075</v>
      </c>
      <c r="C3873" s="12"/>
      <c r="D3873" s="11"/>
      <c r="E3873" s="11"/>
      <c r="F3873" s="11"/>
      <c r="G3873" s="9">
        <v>2</v>
      </c>
      <c r="H3873" s="9"/>
    </row>
    <row r="3874" spans="1:8" x14ac:dyDescent="0.3">
      <c r="A3874" s="1" t="s">
        <v>5564</v>
      </c>
      <c r="B3874" s="13" t="s">
        <v>7076</v>
      </c>
      <c r="C3874" s="12"/>
      <c r="D3874" s="11"/>
      <c r="E3874" s="11"/>
      <c r="F3874" s="11"/>
      <c r="G3874" s="9">
        <v>5</v>
      </c>
      <c r="H3874" s="9"/>
    </row>
    <row r="3875" spans="1:8" x14ac:dyDescent="0.3">
      <c r="A3875" s="1" t="s">
        <v>4565</v>
      </c>
      <c r="B3875" s="13" t="s">
        <v>115</v>
      </c>
      <c r="C3875" s="12" t="s">
        <v>6799</v>
      </c>
      <c r="D3875" s="11">
        <v>5982.19</v>
      </c>
      <c r="E3875" s="11">
        <v>21.69</v>
      </c>
      <c r="F3875" s="11">
        <v>6003.88</v>
      </c>
      <c r="G3875" s="9">
        <v>9</v>
      </c>
      <c r="H3875" s="9"/>
    </row>
    <row r="3876" spans="1:8" x14ac:dyDescent="0.3">
      <c r="A3876" s="1" t="s">
        <v>4566</v>
      </c>
      <c r="B3876" s="13" t="s">
        <v>114</v>
      </c>
      <c r="C3876" s="12" t="s">
        <v>6804</v>
      </c>
      <c r="D3876" s="11">
        <v>2362.11</v>
      </c>
      <c r="E3876" s="11"/>
      <c r="F3876" s="11">
        <v>2362.11</v>
      </c>
      <c r="G3876" s="9">
        <v>9</v>
      </c>
      <c r="H3876" s="9"/>
    </row>
    <row r="3877" spans="1:8" ht="28.8" x14ac:dyDescent="0.3">
      <c r="A3877" s="1" t="s">
        <v>4567</v>
      </c>
      <c r="B3877" s="13" t="s">
        <v>113</v>
      </c>
      <c r="C3877" s="12" t="s">
        <v>6804</v>
      </c>
      <c r="D3877" s="11">
        <v>2486.7399999999998</v>
      </c>
      <c r="E3877" s="11"/>
      <c r="F3877" s="11">
        <v>2486.7399999999998</v>
      </c>
      <c r="G3877" s="9">
        <v>9</v>
      </c>
      <c r="H3877" s="9"/>
    </row>
    <row r="3878" spans="1:8" x14ac:dyDescent="0.3">
      <c r="A3878" s="1" t="s">
        <v>5565</v>
      </c>
      <c r="B3878" s="13" t="s">
        <v>7077</v>
      </c>
      <c r="C3878" s="12"/>
      <c r="D3878" s="11"/>
      <c r="E3878" s="11"/>
      <c r="F3878" s="11"/>
      <c r="G3878" s="9">
        <v>5</v>
      </c>
      <c r="H3878" s="9"/>
    </row>
    <row r="3879" spans="1:8" ht="28.8" x14ac:dyDescent="0.3">
      <c r="A3879" s="1" t="s">
        <v>4568</v>
      </c>
      <c r="B3879" s="13" t="s">
        <v>112</v>
      </c>
      <c r="C3879" s="12" t="s">
        <v>6801</v>
      </c>
      <c r="D3879" s="11">
        <v>10765.11</v>
      </c>
      <c r="E3879" s="11"/>
      <c r="F3879" s="11">
        <v>10765.11</v>
      </c>
      <c r="G3879" s="9">
        <v>9</v>
      </c>
      <c r="H3879" s="9"/>
    </row>
    <row r="3880" spans="1:8" ht="28.8" x14ac:dyDescent="0.3">
      <c r="A3880" s="1" t="s">
        <v>4569</v>
      </c>
      <c r="B3880" s="13" t="s">
        <v>111</v>
      </c>
      <c r="C3880" s="12" t="s">
        <v>6801</v>
      </c>
      <c r="D3880" s="11">
        <v>8984.16</v>
      </c>
      <c r="E3880" s="11"/>
      <c r="F3880" s="11">
        <v>8984.16</v>
      </c>
      <c r="G3880" s="9">
        <v>9</v>
      </c>
      <c r="H3880" s="9"/>
    </row>
    <row r="3881" spans="1:8" ht="28.8" x14ac:dyDescent="0.3">
      <c r="A3881" s="1" t="s">
        <v>4570</v>
      </c>
      <c r="B3881" s="13" t="s">
        <v>110</v>
      </c>
      <c r="C3881" s="12" t="s">
        <v>6801</v>
      </c>
      <c r="D3881" s="11">
        <v>4613.68</v>
      </c>
      <c r="E3881" s="11"/>
      <c r="F3881" s="11">
        <v>4613.68</v>
      </c>
      <c r="G3881" s="9">
        <v>9</v>
      </c>
      <c r="H3881" s="9"/>
    </row>
    <row r="3882" spans="1:8" x14ac:dyDescent="0.3">
      <c r="A3882" s="1" t="s">
        <v>5566</v>
      </c>
      <c r="B3882" s="13" t="s">
        <v>7078</v>
      </c>
      <c r="C3882" s="12"/>
      <c r="D3882" s="11"/>
      <c r="E3882" s="11"/>
      <c r="F3882" s="11"/>
      <c r="G3882" s="9">
        <v>2</v>
      </c>
      <c r="H3882" s="9"/>
    </row>
    <row r="3883" spans="1:8" x14ac:dyDescent="0.3">
      <c r="A3883" s="1" t="s">
        <v>5567</v>
      </c>
      <c r="B3883" s="13" t="s">
        <v>7079</v>
      </c>
      <c r="C3883" s="12"/>
      <c r="D3883" s="11"/>
      <c r="E3883" s="11"/>
      <c r="F3883" s="11"/>
      <c r="G3883" s="9">
        <v>5</v>
      </c>
      <c r="H3883" s="9"/>
    </row>
    <row r="3884" spans="1:8" x14ac:dyDescent="0.3">
      <c r="A3884" s="1" t="s">
        <v>4571</v>
      </c>
      <c r="B3884" s="13" t="s">
        <v>109</v>
      </c>
      <c r="C3884" s="12" t="s">
        <v>6801</v>
      </c>
      <c r="D3884" s="11">
        <v>1948.53</v>
      </c>
      <c r="E3884" s="11"/>
      <c r="F3884" s="11">
        <v>1948.53</v>
      </c>
      <c r="G3884" s="9">
        <v>9</v>
      </c>
      <c r="H3884" s="9"/>
    </row>
    <row r="3885" spans="1:8" x14ac:dyDescent="0.3">
      <c r="A3885" s="1" t="s">
        <v>5568</v>
      </c>
      <c r="B3885" s="13" t="s">
        <v>7080</v>
      </c>
      <c r="C3885" s="12"/>
      <c r="D3885" s="11"/>
      <c r="E3885" s="11"/>
      <c r="F3885" s="11"/>
      <c r="G3885" s="9">
        <v>5</v>
      </c>
      <c r="H3885" s="9"/>
    </row>
    <row r="3886" spans="1:8" x14ac:dyDescent="0.3">
      <c r="A3886" s="1" t="s">
        <v>4572</v>
      </c>
      <c r="B3886" s="13" t="s">
        <v>108</v>
      </c>
      <c r="C3886" s="12" t="s">
        <v>6801</v>
      </c>
      <c r="D3886" s="11">
        <v>2328.73</v>
      </c>
      <c r="E3886" s="11"/>
      <c r="F3886" s="11">
        <v>2328.73</v>
      </c>
      <c r="G3886" s="9">
        <v>9</v>
      </c>
      <c r="H3886" s="9"/>
    </row>
    <row r="3887" spans="1:8" x14ac:dyDescent="0.3">
      <c r="A3887" s="1" t="s">
        <v>5569</v>
      </c>
      <c r="B3887" s="13" t="s">
        <v>7081</v>
      </c>
      <c r="C3887" s="12"/>
      <c r="D3887" s="11"/>
      <c r="E3887" s="11"/>
      <c r="F3887" s="11"/>
      <c r="G3887" s="9">
        <v>2</v>
      </c>
      <c r="H3887" s="9"/>
    </row>
    <row r="3888" spans="1:8" x14ac:dyDescent="0.3">
      <c r="A3888" s="1" t="s">
        <v>5570</v>
      </c>
      <c r="B3888" s="13" t="s">
        <v>6268</v>
      </c>
      <c r="C3888" s="12"/>
      <c r="D3888" s="11"/>
      <c r="E3888" s="11"/>
      <c r="F3888" s="11"/>
      <c r="G3888" s="9">
        <v>5</v>
      </c>
      <c r="H3888" s="9"/>
    </row>
    <row r="3889" spans="1:8" ht="28.8" x14ac:dyDescent="0.3">
      <c r="A3889" s="1" t="s">
        <v>4573</v>
      </c>
      <c r="B3889" s="13" t="s">
        <v>107</v>
      </c>
      <c r="C3889" s="12" t="s">
        <v>6799</v>
      </c>
      <c r="D3889" s="11">
        <v>833.6</v>
      </c>
      <c r="E3889" s="11">
        <v>13.01</v>
      </c>
      <c r="F3889" s="11">
        <v>846.61</v>
      </c>
      <c r="G3889" s="9">
        <v>9</v>
      </c>
      <c r="H3889" s="9"/>
    </row>
    <row r="3890" spans="1:8" x14ac:dyDescent="0.3">
      <c r="A3890" s="1" t="s">
        <v>4574</v>
      </c>
      <c r="B3890" s="13" t="s">
        <v>106</v>
      </c>
      <c r="C3890" s="12" t="s">
        <v>6799</v>
      </c>
      <c r="D3890" s="11">
        <v>12782.56</v>
      </c>
      <c r="E3890" s="11"/>
      <c r="F3890" s="11">
        <v>12782.56</v>
      </c>
      <c r="G3890" s="9">
        <v>9</v>
      </c>
      <c r="H3890" s="9"/>
    </row>
    <row r="3891" spans="1:8" x14ac:dyDescent="0.3">
      <c r="A3891" s="1" t="s">
        <v>4575</v>
      </c>
      <c r="B3891" s="13" t="s">
        <v>105</v>
      </c>
      <c r="C3891" s="12" t="s">
        <v>6807</v>
      </c>
      <c r="D3891" s="11">
        <v>169.34</v>
      </c>
      <c r="E3891" s="11">
        <v>43.37</v>
      </c>
      <c r="F3891" s="11">
        <v>212.71</v>
      </c>
      <c r="G3891" s="9">
        <v>9</v>
      </c>
      <c r="H3891" s="9"/>
    </row>
    <row r="3892" spans="1:8" ht="28.8" x14ac:dyDescent="0.3">
      <c r="A3892" s="1" t="s">
        <v>5571</v>
      </c>
      <c r="B3892" s="13" t="s">
        <v>5572</v>
      </c>
      <c r="C3892" s="12" t="s">
        <v>6807</v>
      </c>
      <c r="D3892" s="11">
        <v>3078.98</v>
      </c>
      <c r="E3892" s="11"/>
      <c r="F3892" s="11">
        <v>3078.98</v>
      </c>
      <c r="G3892" s="9">
        <v>9</v>
      </c>
      <c r="H3892" s="9"/>
    </row>
    <row r="3893" spans="1:8" ht="28.8" x14ac:dyDescent="0.3">
      <c r="A3893" s="1" t="s">
        <v>4576</v>
      </c>
      <c r="B3893" s="13" t="s">
        <v>7875</v>
      </c>
      <c r="C3893" s="12" t="s">
        <v>6807</v>
      </c>
      <c r="D3893" s="11">
        <v>5808.42</v>
      </c>
      <c r="E3893" s="11"/>
      <c r="F3893" s="11">
        <v>5808.42</v>
      </c>
      <c r="G3893" s="9">
        <v>9</v>
      </c>
      <c r="H3893" s="9"/>
    </row>
    <row r="3894" spans="1:8" x14ac:dyDescent="0.3">
      <c r="A3894" s="1" t="s">
        <v>4577</v>
      </c>
      <c r="B3894" s="13" t="s">
        <v>6443</v>
      </c>
      <c r="C3894" s="12" t="s">
        <v>6807</v>
      </c>
      <c r="D3894" s="11">
        <v>1416.43</v>
      </c>
      <c r="E3894" s="11">
        <v>108.43</v>
      </c>
      <c r="F3894" s="11">
        <v>1524.86</v>
      </c>
      <c r="G3894" s="9">
        <v>9</v>
      </c>
      <c r="H3894" s="9"/>
    </row>
    <row r="3895" spans="1:8" x14ac:dyDescent="0.3">
      <c r="A3895" s="1" t="s">
        <v>4578</v>
      </c>
      <c r="B3895" s="13" t="s">
        <v>104</v>
      </c>
      <c r="C3895" s="12" t="s">
        <v>6799</v>
      </c>
      <c r="D3895" s="11">
        <v>2428.94</v>
      </c>
      <c r="E3895" s="11">
        <v>13.01</v>
      </c>
      <c r="F3895" s="11">
        <v>2441.9499999999998</v>
      </c>
      <c r="G3895" s="9">
        <v>9</v>
      </c>
      <c r="H3895" s="9"/>
    </row>
    <row r="3896" spans="1:8" ht="28.8" x14ac:dyDescent="0.3">
      <c r="A3896" s="1" t="s">
        <v>5573</v>
      </c>
      <c r="B3896" s="13" t="s">
        <v>7876</v>
      </c>
      <c r="C3896" s="12" t="s">
        <v>6807</v>
      </c>
      <c r="D3896" s="11">
        <v>3292.24</v>
      </c>
      <c r="E3896" s="11">
        <v>592.17999999999995</v>
      </c>
      <c r="F3896" s="11">
        <v>3884.42</v>
      </c>
      <c r="G3896" s="9">
        <v>9</v>
      </c>
      <c r="H3896" s="9"/>
    </row>
    <row r="3897" spans="1:8" x14ac:dyDescent="0.3">
      <c r="A3897" s="1" t="s">
        <v>5574</v>
      </c>
      <c r="B3897" s="13" t="s">
        <v>7082</v>
      </c>
      <c r="C3897" s="12"/>
      <c r="D3897" s="11"/>
      <c r="E3897" s="11"/>
      <c r="F3897" s="11"/>
      <c r="G3897" s="9">
        <v>5</v>
      </c>
      <c r="H3897" s="9"/>
    </row>
    <row r="3898" spans="1:8" ht="28.8" x14ac:dyDescent="0.3">
      <c r="A3898" s="1" t="s">
        <v>4861</v>
      </c>
      <c r="B3898" s="13" t="s">
        <v>7877</v>
      </c>
      <c r="C3898" s="12" t="s">
        <v>6799</v>
      </c>
      <c r="D3898" s="11">
        <v>3923.16</v>
      </c>
      <c r="E3898" s="11">
        <v>965.52</v>
      </c>
      <c r="F3898" s="11">
        <v>4888.68</v>
      </c>
      <c r="G3898" s="9">
        <v>9</v>
      </c>
      <c r="H3898" s="9"/>
    </row>
    <row r="3899" spans="1:8" x14ac:dyDescent="0.3">
      <c r="A3899" s="1" t="s">
        <v>4579</v>
      </c>
      <c r="B3899" s="13" t="s">
        <v>103</v>
      </c>
      <c r="C3899" s="12" t="s">
        <v>6799</v>
      </c>
      <c r="D3899" s="11">
        <v>844.17</v>
      </c>
      <c r="E3899" s="11">
        <v>301.73</v>
      </c>
      <c r="F3899" s="11">
        <v>1145.9000000000001</v>
      </c>
      <c r="G3899" s="9">
        <v>9</v>
      </c>
      <c r="H3899" s="9"/>
    </row>
    <row r="3900" spans="1:8" x14ac:dyDescent="0.3">
      <c r="A3900" s="1" t="s">
        <v>4580</v>
      </c>
      <c r="B3900" s="13" t="s">
        <v>102</v>
      </c>
      <c r="C3900" s="12" t="s">
        <v>6799</v>
      </c>
      <c r="D3900" s="11">
        <v>1282.93</v>
      </c>
      <c r="E3900" s="11">
        <v>301.73</v>
      </c>
      <c r="F3900" s="11">
        <v>1584.66</v>
      </c>
      <c r="G3900" s="9">
        <v>9</v>
      </c>
      <c r="H3900" s="9"/>
    </row>
    <row r="3901" spans="1:8" x14ac:dyDescent="0.3">
      <c r="A3901" s="1" t="s">
        <v>4581</v>
      </c>
      <c r="B3901" s="13" t="s">
        <v>101</v>
      </c>
      <c r="C3901" s="12" t="s">
        <v>6799</v>
      </c>
      <c r="D3901" s="11">
        <v>1273.1600000000001</v>
      </c>
      <c r="E3901" s="11">
        <v>301.73</v>
      </c>
      <c r="F3901" s="11">
        <v>1574.89</v>
      </c>
      <c r="G3901" s="9">
        <v>9</v>
      </c>
      <c r="H3901" s="9"/>
    </row>
    <row r="3902" spans="1:8" x14ac:dyDescent="0.3">
      <c r="A3902" s="1" t="s">
        <v>4582</v>
      </c>
      <c r="B3902" s="13" t="s">
        <v>4583</v>
      </c>
      <c r="C3902" s="12" t="s">
        <v>6799</v>
      </c>
      <c r="D3902" s="11">
        <v>2684.18</v>
      </c>
      <c r="E3902" s="11">
        <v>603.45000000000005</v>
      </c>
      <c r="F3902" s="11">
        <v>3287.63</v>
      </c>
      <c r="G3902" s="9">
        <v>9</v>
      </c>
      <c r="H3902" s="9"/>
    </row>
    <row r="3903" spans="1:8" x14ac:dyDescent="0.3">
      <c r="A3903" s="1" t="s">
        <v>4584</v>
      </c>
      <c r="B3903" s="13" t="s">
        <v>8160</v>
      </c>
      <c r="C3903" s="12" t="s">
        <v>6799</v>
      </c>
      <c r="D3903" s="11">
        <v>816.74</v>
      </c>
      <c r="E3903" s="11">
        <v>9.6199999999999992</v>
      </c>
      <c r="F3903" s="11">
        <v>826.36</v>
      </c>
      <c r="G3903" s="9">
        <v>9</v>
      </c>
      <c r="H3903" s="9"/>
    </row>
    <row r="3904" spans="1:8" x14ac:dyDescent="0.3">
      <c r="A3904" s="1" t="s">
        <v>4585</v>
      </c>
      <c r="B3904" s="13" t="s">
        <v>4586</v>
      </c>
      <c r="C3904" s="12" t="s">
        <v>6799</v>
      </c>
      <c r="D3904" s="11">
        <v>13.51</v>
      </c>
      <c r="E3904" s="11">
        <v>21.69</v>
      </c>
      <c r="F3904" s="11">
        <v>35.200000000000003</v>
      </c>
      <c r="G3904" s="9">
        <v>9</v>
      </c>
      <c r="H3904" s="9"/>
    </row>
    <row r="3905" spans="1:8" ht="28.8" x14ac:dyDescent="0.3">
      <c r="A3905" s="1" t="s">
        <v>6688</v>
      </c>
      <c r="B3905" s="13" t="s">
        <v>6689</v>
      </c>
      <c r="C3905" s="12" t="s">
        <v>6799</v>
      </c>
      <c r="D3905" s="11">
        <v>935.77</v>
      </c>
      <c r="E3905" s="11">
        <v>173.48</v>
      </c>
      <c r="F3905" s="11">
        <v>1109.25</v>
      </c>
      <c r="G3905" s="9">
        <v>9</v>
      </c>
      <c r="H3905" s="9"/>
    </row>
    <row r="3906" spans="1:8" x14ac:dyDescent="0.3">
      <c r="A3906" s="1" t="s">
        <v>4587</v>
      </c>
      <c r="B3906" s="13" t="s">
        <v>4588</v>
      </c>
      <c r="C3906" s="12" t="s">
        <v>6799</v>
      </c>
      <c r="D3906" s="11">
        <v>219.01</v>
      </c>
      <c r="E3906" s="11">
        <v>43.37</v>
      </c>
      <c r="F3906" s="11">
        <v>262.38</v>
      </c>
      <c r="G3906" s="9">
        <v>9</v>
      </c>
      <c r="H3906" s="9"/>
    </row>
    <row r="3907" spans="1:8" x14ac:dyDescent="0.3">
      <c r="A3907" s="1" t="s">
        <v>4589</v>
      </c>
      <c r="B3907" s="13" t="s">
        <v>4590</v>
      </c>
      <c r="C3907" s="12" t="s">
        <v>6799</v>
      </c>
      <c r="D3907" s="11">
        <v>492.42</v>
      </c>
      <c r="E3907" s="11">
        <v>13.01</v>
      </c>
      <c r="F3907" s="11">
        <v>505.43</v>
      </c>
      <c r="G3907" s="9">
        <v>9</v>
      </c>
      <c r="H3907" s="9"/>
    </row>
    <row r="3908" spans="1:8" ht="28.8" x14ac:dyDescent="0.3">
      <c r="A3908" s="1" t="s">
        <v>6632</v>
      </c>
      <c r="B3908" s="13" t="s">
        <v>6633</v>
      </c>
      <c r="C3908" s="12" t="s">
        <v>6799</v>
      </c>
      <c r="D3908" s="11">
        <v>1089.46</v>
      </c>
      <c r="E3908" s="11">
        <v>177.22</v>
      </c>
      <c r="F3908" s="11">
        <v>1266.68</v>
      </c>
      <c r="G3908" s="9">
        <v>9</v>
      </c>
      <c r="H3908" s="9"/>
    </row>
    <row r="3909" spans="1:8" ht="28.8" x14ac:dyDescent="0.3">
      <c r="A3909" s="1" t="s">
        <v>6634</v>
      </c>
      <c r="B3909" s="13" t="s">
        <v>6635</v>
      </c>
      <c r="C3909" s="12" t="s">
        <v>6799</v>
      </c>
      <c r="D3909" s="11">
        <v>4116.3999999999996</v>
      </c>
      <c r="E3909" s="11">
        <v>177.22</v>
      </c>
      <c r="F3909" s="11">
        <v>4293.62</v>
      </c>
      <c r="G3909" s="9">
        <v>9</v>
      </c>
      <c r="H3909" s="9"/>
    </row>
    <row r="3910" spans="1:8" ht="28.8" x14ac:dyDescent="0.3">
      <c r="A3910" s="1" t="s">
        <v>6636</v>
      </c>
      <c r="B3910" s="13" t="s">
        <v>6637</v>
      </c>
      <c r="C3910" s="12" t="s">
        <v>6799</v>
      </c>
      <c r="D3910" s="11">
        <v>11774.46</v>
      </c>
      <c r="E3910" s="11">
        <v>177.22</v>
      </c>
      <c r="F3910" s="11">
        <v>11951.68</v>
      </c>
      <c r="G3910" s="9">
        <v>9</v>
      </c>
      <c r="H3910" s="9"/>
    </row>
    <row r="3911" spans="1:8" x14ac:dyDescent="0.3">
      <c r="A3911" s="1" t="s">
        <v>4862</v>
      </c>
      <c r="B3911" s="13" t="s">
        <v>4863</v>
      </c>
      <c r="C3911" s="12" t="s">
        <v>6799</v>
      </c>
      <c r="D3911" s="11">
        <v>1202.2</v>
      </c>
      <c r="E3911" s="11">
        <v>3.21</v>
      </c>
      <c r="F3911" s="11">
        <v>1205.4100000000001</v>
      </c>
      <c r="G3911" s="9">
        <v>9</v>
      </c>
      <c r="H3911" s="9"/>
    </row>
    <row r="3912" spans="1:8" ht="28.8" x14ac:dyDescent="0.3">
      <c r="A3912" s="1" t="s">
        <v>4864</v>
      </c>
      <c r="B3912" s="13" t="s">
        <v>6690</v>
      </c>
      <c r="C3912" s="12" t="s">
        <v>6807</v>
      </c>
      <c r="D3912" s="11">
        <v>12053.4</v>
      </c>
      <c r="E3912" s="11">
        <v>229.16</v>
      </c>
      <c r="F3912" s="11">
        <v>12282.56</v>
      </c>
      <c r="G3912" s="9">
        <v>9</v>
      </c>
      <c r="H3912" s="9"/>
    </row>
    <row r="3913" spans="1:8" ht="28.8" x14ac:dyDescent="0.3">
      <c r="A3913" s="1" t="s">
        <v>4865</v>
      </c>
      <c r="B3913" s="13" t="s">
        <v>6691</v>
      </c>
      <c r="C3913" s="12" t="s">
        <v>6807</v>
      </c>
      <c r="D3913" s="11">
        <v>18220.310000000001</v>
      </c>
      <c r="E3913" s="11">
        <v>229.16</v>
      </c>
      <c r="F3913" s="11">
        <v>18449.47</v>
      </c>
      <c r="G3913" s="9">
        <v>9</v>
      </c>
      <c r="H3913" s="9"/>
    </row>
    <row r="3914" spans="1:8" ht="43.2" x14ac:dyDescent="0.3">
      <c r="A3914" s="1" t="s">
        <v>4866</v>
      </c>
      <c r="B3914" s="13" t="s">
        <v>7878</v>
      </c>
      <c r="C3914" s="12" t="s">
        <v>6799</v>
      </c>
      <c r="D3914" s="11">
        <v>1436.17</v>
      </c>
      <c r="E3914" s="11">
        <v>152.77000000000001</v>
      </c>
      <c r="F3914" s="11">
        <v>1588.94</v>
      </c>
      <c r="G3914" s="9">
        <v>9</v>
      </c>
      <c r="H3914" s="9"/>
    </row>
    <row r="3915" spans="1:8" ht="43.2" x14ac:dyDescent="0.3">
      <c r="A3915" s="1" t="s">
        <v>4867</v>
      </c>
      <c r="B3915" s="13" t="s">
        <v>7879</v>
      </c>
      <c r="C3915" s="12" t="s">
        <v>6799</v>
      </c>
      <c r="D3915" s="11">
        <v>1814.59</v>
      </c>
      <c r="E3915" s="11">
        <v>229.16</v>
      </c>
      <c r="F3915" s="11">
        <v>2043.75</v>
      </c>
      <c r="G3915" s="9">
        <v>9</v>
      </c>
      <c r="H3915" s="9"/>
    </row>
    <row r="3916" spans="1:8" ht="43.2" x14ac:dyDescent="0.3">
      <c r="A3916" s="1" t="s">
        <v>4868</v>
      </c>
      <c r="B3916" s="13" t="s">
        <v>7880</v>
      </c>
      <c r="C3916" s="12" t="s">
        <v>6799</v>
      </c>
      <c r="D3916" s="11">
        <v>4438.3</v>
      </c>
      <c r="E3916" s="11">
        <v>301.73</v>
      </c>
      <c r="F3916" s="11">
        <v>4740.03</v>
      </c>
      <c r="G3916" s="9">
        <v>9</v>
      </c>
      <c r="H3916" s="9"/>
    </row>
    <row r="3917" spans="1:8" x14ac:dyDescent="0.3">
      <c r="A3917" s="1" t="s">
        <v>5575</v>
      </c>
      <c r="B3917" s="13" t="s">
        <v>7083</v>
      </c>
      <c r="C3917" s="12"/>
      <c r="D3917" s="11"/>
      <c r="E3917" s="11"/>
      <c r="F3917" s="11"/>
      <c r="G3917" s="9">
        <v>5</v>
      </c>
      <c r="H3917" s="9"/>
    </row>
    <row r="3918" spans="1:8" x14ac:dyDescent="0.3">
      <c r="A3918" s="1" t="s">
        <v>4591</v>
      </c>
      <c r="B3918" s="13" t="s">
        <v>100</v>
      </c>
      <c r="C3918" s="12" t="s">
        <v>6799</v>
      </c>
      <c r="D3918" s="11">
        <v>19.97</v>
      </c>
      <c r="E3918" s="11">
        <v>12.07</v>
      </c>
      <c r="F3918" s="11">
        <v>32.04</v>
      </c>
      <c r="G3918" s="9">
        <v>9</v>
      </c>
      <c r="H3918" s="9"/>
    </row>
    <row r="3919" spans="1:8" x14ac:dyDescent="0.3">
      <c r="A3919" s="1" t="s">
        <v>4592</v>
      </c>
      <c r="B3919" s="13" t="s">
        <v>99</v>
      </c>
      <c r="C3919" s="12" t="s">
        <v>6799</v>
      </c>
      <c r="D3919" s="11">
        <v>36.380000000000003</v>
      </c>
      <c r="E3919" s="11">
        <v>12.07</v>
      </c>
      <c r="F3919" s="11">
        <v>48.45</v>
      </c>
      <c r="G3919" s="9">
        <v>9</v>
      </c>
      <c r="H3919" s="9"/>
    </row>
    <row r="3920" spans="1:8" x14ac:dyDescent="0.3">
      <c r="A3920" s="1" t="s">
        <v>5576</v>
      </c>
      <c r="B3920" s="13" t="s">
        <v>5577</v>
      </c>
      <c r="C3920" s="12" t="s">
        <v>6799</v>
      </c>
      <c r="D3920" s="11"/>
      <c r="E3920" s="11">
        <v>177.22</v>
      </c>
      <c r="F3920" s="11">
        <v>177.22</v>
      </c>
      <c r="G3920" s="9">
        <v>9</v>
      </c>
      <c r="H3920" s="9"/>
    </row>
    <row r="3921" spans="1:8" x14ac:dyDescent="0.3">
      <c r="A3921" s="1" t="s">
        <v>5578</v>
      </c>
      <c r="B3921" s="13" t="s">
        <v>5579</v>
      </c>
      <c r="C3921" s="12" t="s">
        <v>6799</v>
      </c>
      <c r="D3921" s="11"/>
      <c r="E3921" s="11">
        <v>177.22</v>
      </c>
      <c r="F3921" s="11">
        <v>177.22</v>
      </c>
      <c r="G3921" s="9">
        <v>9</v>
      </c>
      <c r="H3921" s="9"/>
    </row>
    <row r="3922" spans="1:8" ht="28.8" x14ac:dyDescent="0.3">
      <c r="A3922" s="1" t="s">
        <v>4593</v>
      </c>
      <c r="B3922" s="13" t="s">
        <v>7881</v>
      </c>
      <c r="C3922" s="12" t="s">
        <v>6799</v>
      </c>
      <c r="D3922" s="11">
        <v>13849.96</v>
      </c>
      <c r="E3922" s="11">
        <v>16.04</v>
      </c>
      <c r="F3922" s="11">
        <v>13866</v>
      </c>
      <c r="G3922" s="9">
        <v>9</v>
      </c>
      <c r="H3922" s="9"/>
    </row>
    <row r="3923" spans="1:8" x14ac:dyDescent="0.3">
      <c r="A3923" s="1" t="s">
        <v>4594</v>
      </c>
      <c r="B3923" s="13" t="s">
        <v>4595</v>
      </c>
      <c r="C3923" s="12" t="s">
        <v>6799</v>
      </c>
      <c r="D3923" s="11">
        <v>2277.73</v>
      </c>
      <c r="E3923" s="11">
        <v>16.04</v>
      </c>
      <c r="F3923" s="11">
        <v>2293.77</v>
      </c>
      <c r="G3923" s="9">
        <v>9</v>
      </c>
      <c r="H3923" s="9"/>
    </row>
    <row r="3924" spans="1:8" ht="28.8" x14ac:dyDescent="0.3">
      <c r="A3924" s="1" t="s">
        <v>5580</v>
      </c>
      <c r="B3924" s="13" t="s">
        <v>7084</v>
      </c>
      <c r="C3924" s="12"/>
      <c r="D3924" s="11"/>
      <c r="E3924" s="11"/>
      <c r="F3924" s="11"/>
      <c r="G3924" s="9">
        <v>2</v>
      </c>
      <c r="H3924" s="9"/>
    </row>
    <row r="3925" spans="1:8" x14ac:dyDescent="0.3">
      <c r="A3925" s="1" t="s">
        <v>5581</v>
      </c>
      <c r="B3925" s="13" t="s">
        <v>6269</v>
      </c>
      <c r="C3925" s="12"/>
      <c r="D3925" s="11"/>
      <c r="E3925" s="11"/>
      <c r="F3925" s="11"/>
      <c r="G3925" s="9">
        <v>5</v>
      </c>
      <c r="H3925" s="9"/>
    </row>
    <row r="3926" spans="1:8" x14ac:dyDescent="0.3">
      <c r="A3926" s="1" t="s">
        <v>4596</v>
      </c>
      <c r="B3926" s="13" t="s">
        <v>98</v>
      </c>
      <c r="C3926" s="12" t="s">
        <v>6799</v>
      </c>
      <c r="D3926" s="11">
        <v>2355.3000000000002</v>
      </c>
      <c r="E3926" s="11">
        <v>78.239999999999995</v>
      </c>
      <c r="F3926" s="11">
        <v>2433.54</v>
      </c>
      <c r="G3926" s="9">
        <v>9</v>
      </c>
      <c r="H3926" s="9"/>
    </row>
    <row r="3927" spans="1:8" x14ac:dyDescent="0.3">
      <c r="A3927" s="1" t="s">
        <v>4597</v>
      </c>
      <c r="B3927" s="13" t="s">
        <v>97</v>
      </c>
      <c r="C3927" s="12" t="s">
        <v>6801</v>
      </c>
      <c r="D3927" s="11">
        <v>1083.43</v>
      </c>
      <c r="E3927" s="11">
        <v>8.82</v>
      </c>
      <c r="F3927" s="11">
        <v>1092.25</v>
      </c>
      <c r="G3927" s="9">
        <v>9</v>
      </c>
      <c r="H3927" s="9"/>
    </row>
    <row r="3928" spans="1:8" ht="28.8" x14ac:dyDescent="0.3">
      <c r="A3928" s="1" t="s">
        <v>4598</v>
      </c>
      <c r="B3928" s="13" t="s">
        <v>4869</v>
      </c>
      <c r="C3928" s="12" t="s">
        <v>6801</v>
      </c>
      <c r="D3928" s="11">
        <v>2996.83</v>
      </c>
      <c r="E3928" s="11">
        <v>8.82</v>
      </c>
      <c r="F3928" s="11">
        <v>3005.65</v>
      </c>
      <c r="G3928" s="9">
        <v>9</v>
      </c>
      <c r="H3928" s="9"/>
    </row>
    <row r="3929" spans="1:8" ht="28.8" x14ac:dyDescent="0.3">
      <c r="A3929" s="1" t="s">
        <v>4599</v>
      </c>
      <c r="B3929" s="13" t="s">
        <v>96</v>
      </c>
      <c r="C3929" s="12" t="s">
        <v>6799</v>
      </c>
      <c r="D3929" s="11">
        <v>1030.96</v>
      </c>
      <c r="E3929" s="11">
        <v>4.41</v>
      </c>
      <c r="F3929" s="11">
        <v>1035.3699999999999</v>
      </c>
      <c r="G3929" s="9">
        <v>9</v>
      </c>
      <c r="H3929" s="9"/>
    </row>
    <row r="3930" spans="1:8" ht="43.2" x14ac:dyDescent="0.3">
      <c r="A3930" s="1" t="s">
        <v>4870</v>
      </c>
      <c r="B3930" s="13" t="s">
        <v>7882</v>
      </c>
      <c r="C3930" s="12" t="s">
        <v>6799</v>
      </c>
      <c r="D3930" s="11">
        <v>22752.41</v>
      </c>
      <c r="E3930" s="11">
        <v>156.88999999999999</v>
      </c>
      <c r="F3930" s="11">
        <v>22909.3</v>
      </c>
      <c r="G3930" s="9">
        <v>9</v>
      </c>
      <c r="H3930" s="9"/>
    </row>
    <row r="3931" spans="1:8" x14ac:dyDescent="0.3">
      <c r="A3931" s="1" t="s">
        <v>4600</v>
      </c>
      <c r="B3931" s="13" t="s">
        <v>95</v>
      </c>
      <c r="C3931" s="12" t="s">
        <v>6801</v>
      </c>
      <c r="D3931" s="11">
        <v>5460.3</v>
      </c>
      <c r="E3931" s="11">
        <v>28.38</v>
      </c>
      <c r="F3931" s="11">
        <v>5488.68</v>
      </c>
      <c r="G3931" s="9">
        <v>9</v>
      </c>
      <c r="H3931" s="9"/>
    </row>
    <row r="3932" spans="1:8" ht="28.8" x14ac:dyDescent="0.3">
      <c r="A3932" s="1" t="s">
        <v>4601</v>
      </c>
      <c r="B3932" s="13" t="s">
        <v>7883</v>
      </c>
      <c r="C3932" s="12" t="s">
        <v>6799</v>
      </c>
      <c r="D3932" s="11">
        <v>108277.18</v>
      </c>
      <c r="E3932" s="11"/>
      <c r="F3932" s="11">
        <v>108277.18</v>
      </c>
      <c r="G3932" s="9">
        <v>9</v>
      </c>
      <c r="H3932" s="9"/>
    </row>
    <row r="3933" spans="1:8" ht="28.8" x14ac:dyDescent="0.3">
      <c r="A3933" s="1" t="s">
        <v>4871</v>
      </c>
      <c r="B3933" s="13" t="s">
        <v>7884</v>
      </c>
      <c r="C3933" s="12" t="s">
        <v>6799</v>
      </c>
      <c r="D3933" s="11">
        <v>56942.35</v>
      </c>
      <c r="E3933" s="11">
        <v>253.59</v>
      </c>
      <c r="F3933" s="11">
        <v>57195.94</v>
      </c>
      <c r="G3933" s="9">
        <v>9</v>
      </c>
      <c r="H3933" s="9"/>
    </row>
    <row r="3934" spans="1:8" ht="43.2" x14ac:dyDescent="0.3">
      <c r="A3934" s="1" t="s">
        <v>4872</v>
      </c>
      <c r="B3934" s="13" t="s">
        <v>7885</v>
      </c>
      <c r="C3934" s="12" t="s">
        <v>6807</v>
      </c>
      <c r="D3934" s="11">
        <v>488256.85</v>
      </c>
      <c r="E3934" s="11"/>
      <c r="F3934" s="11">
        <v>488256.85</v>
      </c>
      <c r="G3934" s="9">
        <v>9</v>
      </c>
      <c r="H3934" s="9"/>
    </row>
    <row r="3935" spans="1:8" ht="57.6" x14ac:dyDescent="0.3">
      <c r="A3935" s="1" t="s">
        <v>6329</v>
      </c>
      <c r="B3935" s="13" t="s">
        <v>7886</v>
      </c>
      <c r="C3935" s="12" t="s">
        <v>6807</v>
      </c>
      <c r="D3935" s="11">
        <v>6196.75</v>
      </c>
      <c r="E3935" s="11">
        <v>55075.92</v>
      </c>
      <c r="F3935" s="11">
        <v>61272.67</v>
      </c>
      <c r="G3935" s="9">
        <v>9</v>
      </c>
      <c r="H3935" s="9"/>
    </row>
    <row r="3936" spans="1:8" ht="57.6" x14ac:dyDescent="0.3">
      <c r="A3936" s="1" t="s">
        <v>6330</v>
      </c>
      <c r="B3936" s="13" t="s">
        <v>7887</v>
      </c>
      <c r="C3936" s="12" t="s">
        <v>6807</v>
      </c>
      <c r="D3936" s="11">
        <v>8577.11</v>
      </c>
      <c r="E3936" s="11">
        <v>66480.429999999993</v>
      </c>
      <c r="F3936" s="11">
        <v>75057.539999999994</v>
      </c>
      <c r="G3936" s="9">
        <v>9</v>
      </c>
      <c r="H3936" s="9"/>
    </row>
    <row r="3937" spans="1:8" x14ac:dyDescent="0.3">
      <c r="A3937" s="1" t="s">
        <v>5582</v>
      </c>
      <c r="B3937" s="13" t="s">
        <v>7085</v>
      </c>
      <c r="C3937" s="12"/>
      <c r="D3937" s="11"/>
      <c r="E3937" s="11"/>
      <c r="F3937" s="11"/>
      <c r="G3937" s="9">
        <v>2</v>
      </c>
      <c r="H3937" s="9"/>
    </row>
    <row r="3938" spans="1:8" x14ac:dyDescent="0.3">
      <c r="A3938" s="1" t="s">
        <v>5583</v>
      </c>
      <c r="B3938" s="13" t="s">
        <v>6270</v>
      </c>
      <c r="C3938" s="12"/>
      <c r="D3938" s="11"/>
      <c r="E3938" s="11"/>
      <c r="F3938" s="11"/>
      <c r="G3938" s="9">
        <v>5</v>
      </c>
      <c r="H3938" s="9"/>
    </row>
    <row r="3939" spans="1:8" x14ac:dyDescent="0.3">
      <c r="A3939" s="1" t="s">
        <v>4602</v>
      </c>
      <c r="B3939" s="13" t="s">
        <v>94</v>
      </c>
      <c r="C3939" s="12" t="s">
        <v>6799</v>
      </c>
      <c r="D3939" s="11">
        <v>1369.15</v>
      </c>
      <c r="E3939" s="11">
        <v>264.92</v>
      </c>
      <c r="F3939" s="11">
        <v>1634.07</v>
      </c>
      <c r="G3939" s="9">
        <v>9</v>
      </c>
      <c r="H3939" s="9"/>
    </row>
    <row r="3940" spans="1:8" x14ac:dyDescent="0.3">
      <c r="A3940" s="1" t="s">
        <v>4603</v>
      </c>
      <c r="B3940" s="13" t="s">
        <v>93</v>
      </c>
      <c r="C3940" s="12" t="s">
        <v>6799</v>
      </c>
      <c r="D3940" s="11">
        <v>1522.07</v>
      </c>
      <c r="E3940" s="11">
        <v>264.92</v>
      </c>
      <c r="F3940" s="11">
        <v>1786.99</v>
      </c>
      <c r="G3940" s="9">
        <v>9</v>
      </c>
      <c r="H3940" s="9"/>
    </row>
    <row r="3941" spans="1:8" x14ac:dyDescent="0.3">
      <c r="A3941" s="1" t="s">
        <v>4604</v>
      </c>
      <c r="B3941" s="13" t="s">
        <v>92</v>
      </c>
      <c r="C3941" s="12" t="s">
        <v>6799</v>
      </c>
      <c r="D3941" s="11">
        <v>1996.95</v>
      </c>
      <c r="E3941" s="11">
        <v>264.92</v>
      </c>
      <c r="F3941" s="11">
        <v>2261.87</v>
      </c>
      <c r="G3941" s="9">
        <v>9</v>
      </c>
      <c r="H3941" s="9"/>
    </row>
    <row r="3942" spans="1:8" x14ac:dyDescent="0.3">
      <c r="A3942" s="1" t="s">
        <v>7936</v>
      </c>
      <c r="B3942" s="13" t="s">
        <v>7937</v>
      </c>
      <c r="C3942" s="12" t="s">
        <v>6799</v>
      </c>
      <c r="D3942" s="11">
        <v>2010.96</v>
      </c>
      <c r="E3942" s="11">
        <v>264.92</v>
      </c>
      <c r="F3942" s="11">
        <v>2275.88</v>
      </c>
      <c r="G3942" s="9">
        <v>9</v>
      </c>
      <c r="H3942" s="9"/>
    </row>
    <row r="3943" spans="1:8" x14ac:dyDescent="0.3">
      <c r="A3943" s="1" t="s">
        <v>4605</v>
      </c>
      <c r="B3943" s="13" t="s">
        <v>91</v>
      </c>
      <c r="C3943" s="12" t="s">
        <v>6799</v>
      </c>
      <c r="D3943" s="11">
        <v>2317.84</v>
      </c>
      <c r="E3943" s="11">
        <v>264.92</v>
      </c>
      <c r="F3943" s="11">
        <v>2582.7600000000002</v>
      </c>
      <c r="G3943" s="9">
        <v>9</v>
      </c>
      <c r="H3943" s="9"/>
    </row>
    <row r="3944" spans="1:8" x14ac:dyDescent="0.3">
      <c r="A3944" s="1" t="s">
        <v>4606</v>
      </c>
      <c r="B3944" s="13" t="s">
        <v>90</v>
      </c>
      <c r="C3944" s="12" t="s">
        <v>6799</v>
      </c>
      <c r="D3944" s="11">
        <v>1477.46</v>
      </c>
      <c r="E3944" s="11">
        <v>264.92</v>
      </c>
      <c r="F3944" s="11">
        <v>1742.38</v>
      </c>
      <c r="G3944" s="9">
        <v>9</v>
      </c>
      <c r="H3944" s="9"/>
    </row>
    <row r="3945" spans="1:8" x14ac:dyDescent="0.3">
      <c r="A3945" s="1" t="s">
        <v>4607</v>
      </c>
      <c r="B3945" s="13" t="s">
        <v>89</v>
      </c>
      <c r="C3945" s="12" t="s">
        <v>6799</v>
      </c>
      <c r="D3945" s="11">
        <v>1650.64</v>
      </c>
      <c r="E3945" s="11">
        <v>264.92</v>
      </c>
      <c r="F3945" s="11">
        <v>1915.56</v>
      </c>
      <c r="G3945" s="9">
        <v>9</v>
      </c>
      <c r="H3945" s="9"/>
    </row>
    <row r="3946" spans="1:8" x14ac:dyDescent="0.3">
      <c r="A3946" s="1" t="s">
        <v>4608</v>
      </c>
      <c r="B3946" s="13" t="s">
        <v>88</v>
      </c>
      <c r="C3946" s="12" t="s">
        <v>6799</v>
      </c>
      <c r="D3946" s="11">
        <v>2435.73</v>
      </c>
      <c r="E3946" s="11">
        <v>264.92</v>
      </c>
      <c r="F3946" s="11">
        <v>2700.65</v>
      </c>
      <c r="G3946" s="9">
        <v>9</v>
      </c>
      <c r="H3946" s="9"/>
    </row>
    <row r="3947" spans="1:8" x14ac:dyDescent="0.3">
      <c r="A3947" s="1" t="s">
        <v>4609</v>
      </c>
      <c r="B3947" s="13" t="s">
        <v>87</v>
      </c>
      <c r="C3947" s="12" t="s">
        <v>6799</v>
      </c>
      <c r="D3947" s="11">
        <v>2682.91</v>
      </c>
      <c r="E3947" s="11">
        <v>264.92</v>
      </c>
      <c r="F3947" s="11">
        <v>2947.83</v>
      </c>
      <c r="G3947" s="9">
        <v>9</v>
      </c>
      <c r="H3947" s="9"/>
    </row>
    <row r="3948" spans="1:8" x14ac:dyDescent="0.3">
      <c r="A3948" s="1" t="s">
        <v>4610</v>
      </c>
      <c r="B3948" s="13" t="s">
        <v>86</v>
      </c>
      <c r="C3948" s="12" t="s">
        <v>6799</v>
      </c>
      <c r="D3948" s="11">
        <v>3113.46</v>
      </c>
      <c r="E3948" s="11">
        <v>264.92</v>
      </c>
      <c r="F3948" s="11">
        <v>3378.38</v>
      </c>
      <c r="G3948" s="9">
        <v>9</v>
      </c>
      <c r="H3948" s="9"/>
    </row>
    <row r="3949" spans="1:8" x14ac:dyDescent="0.3">
      <c r="A3949" s="1" t="s">
        <v>4611</v>
      </c>
      <c r="B3949" s="13" t="s">
        <v>85</v>
      </c>
      <c r="C3949" s="12" t="s">
        <v>6799</v>
      </c>
      <c r="D3949" s="11">
        <v>3265.07</v>
      </c>
      <c r="E3949" s="11">
        <v>264.92</v>
      </c>
      <c r="F3949" s="11">
        <v>3529.99</v>
      </c>
      <c r="G3949" s="9">
        <v>9</v>
      </c>
      <c r="H3949" s="9"/>
    </row>
    <row r="3950" spans="1:8" x14ac:dyDescent="0.3">
      <c r="A3950" s="1" t="s">
        <v>4612</v>
      </c>
      <c r="B3950" s="13" t="s">
        <v>84</v>
      </c>
      <c r="C3950" s="12" t="s">
        <v>6799</v>
      </c>
      <c r="D3950" s="11">
        <v>3367.99</v>
      </c>
      <c r="E3950" s="11">
        <v>264.92</v>
      </c>
      <c r="F3950" s="11">
        <v>3632.91</v>
      </c>
      <c r="G3950" s="9">
        <v>9</v>
      </c>
      <c r="H3950" s="9"/>
    </row>
    <row r="3951" spans="1:8" x14ac:dyDescent="0.3">
      <c r="A3951" s="1" t="s">
        <v>4613</v>
      </c>
      <c r="B3951" s="13" t="s">
        <v>83</v>
      </c>
      <c r="C3951" s="12" t="s">
        <v>6799</v>
      </c>
      <c r="D3951" s="11">
        <v>6132.92</v>
      </c>
      <c r="E3951" s="11">
        <v>264.92</v>
      </c>
      <c r="F3951" s="11">
        <v>6397.84</v>
      </c>
      <c r="G3951" s="9">
        <v>9</v>
      </c>
      <c r="H3951" s="9"/>
    </row>
    <row r="3952" spans="1:8" x14ac:dyDescent="0.3">
      <c r="A3952" s="1" t="s">
        <v>5584</v>
      </c>
      <c r="B3952" s="13" t="s">
        <v>7086</v>
      </c>
      <c r="C3952" s="12"/>
      <c r="D3952" s="11"/>
      <c r="E3952" s="11"/>
      <c r="F3952" s="11"/>
      <c r="G3952" s="9">
        <v>5</v>
      </c>
      <c r="H3952" s="9"/>
    </row>
    <row r="3953" spans="1:8" x14ac:dyDescent="0.3">
      <c r="A3953" s="1" t="s">
        <v>4614</v>
      </c>
      <c r="B3953" s="13" t="s">
        <v>82</v>
      </c>
      <c r="C3953" s="12" t="s">
        <v>6799</v>
      </c>
      <c r="D3953" s="11">
        <v>629.41999999999996</v>
      </c>
      <c r="E3953" s="11">
        <v>155.4</v>
      </c>
      <c r="F3953" s="11">
        <v>784.82</v>
      </c>
      <c r="G3953" s="9">
        <v>9</v>
      </c>
      <c r="H3953" s="9"/>
    </row>
    <row r="3954" spans="1:8" x14ac:dyDescent="0.3">
      <c r="A3954" s="1" t="s">
        <v>4615</v>
      </c>
      <c r="B3954" s="13" t="s">
        <v>81</v>
      </c>
      <c r="C3954" s="12" t="s">
        <v>6799</v>
      </c>
      <c r="D3954" s="11">
        <v>537.37</v>
      </c>
      <c r="E3954" s="11">
        <v>186.48</v>
      </c>
      <c r="F3954" s="11">
        <v>723.85</v>
      </c>
      <c r="G3954" s="9">
        <v>9</v>
      </c>
      <c r="H3954" s="9"/>
    </row>
    <row r="3955" spans="1:8" x14ac:dyDescent="0.3">
      <c r="A3955" s="1" t="s">
        <v>4616</v>
      </c>
      <c r="B3955" s="13" t="s">
        <v>80</v>
      </c>
      <c r="C3955" s="12" t="s">
        <v>6799</v>
      </c>
      <c r="D3955" s="11">
        <v>1138.56</v>
      </c>
      <c r="E3955" s="11">
        <v>186.48</v>
      </c>
      <c r="F3955" s="11">
        <v>1325.04</v>
      </c>
      <c r="G3955" s="9">
        <v>9</v>
      </c>
      <c r="H3955" s="9"/>
    </row>
    <row r="3956" spans="1:8" x14ac:dyDescent="0.3">
      <c r="A3956" s="1" t="s">
        <v>4617</v>
      </c>
      <c r="B3956" s="13" t="s">
        <v>79</v>
      </c>
      <c r="C3956" s="12" t="s">
        <v>6799</v>
      </c>
      <c r="D3956" s="11">
        <v>1385.6</v>
      </c>
      <c r="E3956" s="11">
        <v>279.72000000000003</v>
      </c>
      <c r="F3956" s="11">
        <v>1665.32</v>
      </c>
      <c r="G3956" s="9">
        <v>9</v>
      </c>
      <c r="H3956" s="9"/>
    </row>
    <row r="3957" spans="1:8" x14ac:dyDescent="0.3">
      <c r="A3957" s="1" t="s">
        <v>4618</v>
      </c>
      <c r="B3957" s="13" t="s">
        <v>78</v>
      </c>
      <c r="C3957" s="12" t="s">
        <v>6799</v>
      </c>
      <c r="D3957" s="11">
        <v>1601.77</v>
      </c>
      <c r="E3957" s="11">
        <v>372.96</v>
      </c>
      <c r="F3957" s="11">
        <v>1974.73</v>
      </c>
      <c r="G3957" s="9">
        <v>9</v>
      </c>
      <c r="H3957" s="9"/>
    </row>
    <row r="3958" spans="1:8" x14ac:dyDescent="0.3">
      <c r="A3958" s="1" t="s">
        <v>4619</v>
      </c>
      <c r="B3958" s="13" t="s">
        <v>77</v>
      </c>
      <c r="C3958" s="12" t="s">
        <v>6799</v>
      </c>
      <c r="D3958" s="11">
        <v>2519.5100000000002</v>
      </c>
      <c r="E3958" s="11">
        <v>279.72000000000003</v>
      </c>
      <c r="F3958" s="11">
        <v>2799.23</v>
      </c>
      <c r="G3958" s="9">
        <v>9</v>
      </c>
      <c r="H3958" s="9"/>
    </row>
    <row r="3959" spans="1:8" x14ac:dyDescent="0.3">
      <c r="A3959" s="1" t="s">
        <v>4620</v>
      </c>
      <c r="B3959" s="13" t="s">
        <v>76</v>
      </c>
      <c r="C3959" s="12" t="s">
        <v>6799</v>
      </c>
      <c r="D3959" s="11">
        <v>1285.94</v>
      </c>
      <c r="E3959" s="11">
        <v>279.72000000000003</v>
      </c>
      <c r="F3959" s="11">
        <v>1565.66</v>
      </c>
      <c r="G3959" s="9">
        <v>9</v>
      </c>
      <c r="H3959" s="9"/>
    </row>
    <row r="3960" spans="1:8" x14ac:dyDescent="0.3">
      <c r="A3960" s="1" t="s">
        <v>4621</v>
      </c>
      <c r="B3960" s="13" t="s">
        <v>75</v>
      </c>
      <c r="C3960" s="12" t="s">
        <v>6799</v>
      </c>
      <c r="D3960" s="11">
        <v>2508.48</v>
      </c>
      <c r="E3960" s="11">
        <v>372.96</v>
      </c>
      <c r="F3960" s="11">
        <v>2881.44</v>
      </c>
      <c r="G3960" s="9">
        <v>9</v>
      </c>
      <c r="H3960" s="9"/>
    </row>
    <row r="3961" spans="1:8" x14ac:dyDescent="0.3">
      <c r="A3961" s="1" t="s">
        <v>4622</v>
      </c>
      <c r="B3961" s="13" t="s">
        <v>74</v>
      </c>
      <c r="C3961" s="12" t="s">
        <v>6799</v>
      </c>
      <c r="D3961" s="11">
        <v>118.97</v>
      </c>
      <c r="E3961" s="11">
        <v>124.32</v>
      </c>
      <c r="F3961" s="11">
        <v>243.29</v>
      </c>
      <c r="G3961" s="9">
        <v>9</v>
      </c>
      <c r="H3961" s="9"/>
    </row>
    <row r="3962" spans="1:8" x14ac:dyDescent="0.3">
      <c r="A3962" s="1" t="s">
        <v>4623</v>
      </c>
      <c r="B3962" s="13" t="s">
        <v>73</v>
      </c>
      <c r="C3962" s="12" t="s">
        <v>6799</v>
      </c>
      <c r="D3962" s="11">
        <v>127.81</v>
      </c>
      <c r="E3962" s="11">
        <v>124.32</v>
      </c>
      <c r="F3962" s="11">
        <v>252.13</v>
      </c>
      <c r="G3962" s="9">
        <v>9</v>
      </c>
      <c r="H3962" s="9"/>
    </row>
    <row r="3963" spans="1:8" x14ac:dyDescent="0.3">
      <c r="A3963" s="1" t="s">
        <v>4624</v>
      </c>
      <c r="B3963" s="13" t="s">
        <v>72</v>
      </c>
      <c r="C3963" s="12" t="s">
        <v>6799</v>
      </c>
      <c r="D3963" s="11">
        <v>223.34</v>
      </c>
      <c r="E3963" s="11">
        <v>155.4</v>
      </c>
      <c r="F3963" s="11">
        <v>378.74</v>
      </c>
      <c r="G3963" s="9">
        <v>9</v>
      </c>
      <c r="H3963" s="9"/>
    </row>
    <row r="3964" spans="1:8" x14ac:dyDescent="0.3">
      <c r="A3964" s="1" t="s">
        <v>4625</v>
      </c>
      <c r="B3964" s="13" t="s">
        <v>71</v>
      </c>
      <c r="C3964" s="12" t="s">
        <v>6799</v>
      </c>
      <c r="D3964" s="11">
        <v>446.68</v>
      </c>
      <c r="E3964" s="11">
        <v>186.48</v>
      </c>
      <c r="F3964" s="11">
        <v>633.16</v>
      </c>
      <c r="G3964" s="9">
        <v>9</v>
      </c>
      <c r="H3964" s="9"/>
    </row>
    <row r="3965" spans="1:8" x14ac:dyDescent="0.3">
      <c r="A3965" s="1" t="s">
        <v>5585</v>
      </c>
      <c r="B3965" s="13" t="s">
        <v>7087</v>
      </c>
      <c r="C3965" s="12"/>
      <c r="D3965" s="11"/>
      <c r="E3965" s="11"/>
      <c r="F3965" s="11"/>
      <c r="G3965" s="9">
        <v>5</v>
      </c>
      <c r="H3965" s="9"/>
    </row>
    <row r="3966" spans="1:8" x14ac:dyDescent="0.3">
      <c r="A3966" s="1" t="s">
        <v>4626</v>
      </c>
      <c r="B3966" s="13" t="s">
        <v>70</v>
      </c>
      <c r="C3966" s="12" t="s">
        <v>6799</v>
      </c>
      <c r="D3966" s="11">
        <v>241.19</v>
      </c>
      <c r="E3966" s="11">
        <v>209.09</v>
      </c>
      <c r="F3966" s="11">
        <v>450.28</v>
      </c>
      <c r="G3966" s="9">
        <v>9</v>
      </c>
      <c r="H3966" s="9"/>
    </row>
    <row r="3967" spans="1:8" ht="28.8" x14ac:dyDescent="0.3">
      <c r="A3967" s="1" t="s">
        <v>4627</v>
      </c>
      <c r="B3967" s="13" t="s">
        <v>69</v>
      </c>
      <c r="C3967" s="12" t="s">
        <v>6799</v>
      </c>
      <c r="D3967" s="11">
        <v>61.03</v>
      </c>
      <c r="E3967" s="11">
        <v>15.25</v>
      </c>
      <c r="F3967" s="11">
        <v>76.28</v>
      </c>
      <c r="G3967" s="9">
        <v>9</v>
      </c>
      <c r="H3967" s="9"/>
    </row>
    <row r="3968" spans="1:8" ht="28.8" x14ac:dyDescent="0.3">
      <c r="A3968" s="1" t="s">
        <v>4628</v>
      </c>
      <c r="B3968" s="13" t="s">
        <v>68</v>
      </c>
      <c r="C3968" s="12" t="s">
        <v>6799</v>
      </c>
      <c r="D3968" s="11">
        <v>680.27</v>
      </c>
      <c r="E3968" s="11">
        <v>30.51</v>
      </c>
      <c r="F3968" s="11">
        <v>710.78</v>
      </c>
      <c r="G3968" s="9">
        <v>9</v>
      </c>
      <c r="H3968" s="9"/>
    </row>
    <row r="3969" spans="1:8" x14ac:dyDescent="0.3">
      <c r="A3969" s="1" t="s">
        <v>4629</v>
      </c>
      <c r="B3969" s="13" t="s">
        <v>67</v>
      </c>
      <c r="C3969" s="12" t="s">
        <v>6799</v>
      </c>
      <c r="D3969" s="11">
        <v>32.85</v>
      </c>
      <c r="E3969" s="11">
        <v>30.36</v>
      </c>
      <c r="F3969" s="11">
        <v>63.21</v>
      </c>
      <c r="G3969" s="9">
        <v>9</v>
      </c>
      <c r="H3969" s="9"/>
    </row>
    <row r="3970" spans="1:8" ht="28.8" x14ac:dyDescent="0.3">
      <c r="A3970" s="1" t="s">
        <v>5586</v>
      </c>
      <c r="B3970" s="13" t="s">
        <v>7088</v>
      </c>
      <c r="C3970" s="12"/>
      <c r="D3970" s="11"/>
      <c r="E3970" s="11"/>
      <c r="F3970" s="11"/>
      <c r="G3970" s="9">
        <v>2</v>
      </c>
      <c r="H3970" s="9"/>
    </row>
    <row r="3971" spans="1:8" x14ac:dyDescent="0.3">
      <c r="A3971" s="1" t="s">
        <v>5587</v>
      </c>
      <c r="B3971" s="13" t="s">
        <v>7089</v>
      </c>
      <c r="C3971" s="12"/>
      <c r="D3971" s="11"/>
      <c r="E3971" s="11"/>
      <c r="F3971" s="11"/>
      <c r="G3971" s="9">
        <v>5</v>
      </c>
      <c r="H3971" s="9"/>
    </row>
    <row r="3972" spans="1:8" ht="28.8" x14ac:dyDescent="0.3">
      <c r="A3972" s="1" t="s">
        <v>4630</v>
      </c>
      <c r="B3972" s="13" t="s">
        <v>66</v>
      </c>
      <c r="C3972" s="12" t="s">
        <v>6799</v>
      </c>
      <c r="D3972" s="11">
        <v>71.58</v>
      </c>
      <c r="E3972" s="11"/>
      <c r="F3972" s="11">
        <v>71.58</v>
      </c>
      <c r="G3972" s="9">
        <v>9</v>
      </c>
      <c r="H3972" s="9"/>
    </row>
    <row r="3973" spans="1:8" ht="28.8" x14ac:dyDescent="0.3">
      <c r="A3973" s="1" t="s">
        <v>4631</v>
      </c>
      <c r="B3973" s="13" t="s">
        <v>7888</v>
      </c>
      <c r="C3973" s="12" t="s">
        <v>6799</v>
      </c>
      <c r="D3973" s="11">
        <v>339.31</v>
      </c>
      <c r="E3973" s="11">
        <v>54.66</v>
      </c>
      <c r="F3973" s="11">
        <v>393.97</v>
      </c>
      <c r="G3973" s="9">
        <v>9</v>
      </c>
      <c r="H3973" s="9"/>
    </row>
    <row r="3974" spans="1:8" ht="28.8" x14ac:dyDescent="0.3">
      <c r="A3974" s="1" t="s">
        <v>4632</v>
      </c>
      <c r="B3974" s="13" t="s">
        <v>7889</v>
      </c>
      <c r="C3974" s="12" t="s">
        <v>6799</v>
      </c>
      <c r="D3974" s="11">
        <v>676.85</v>
      </c>
      <c r="E3974" s="11">
        <v>116.25</v>
      </c>
      <c r="F3974" s="11">
        <v>793.1</v>
      </c>
      <c r="G3974" s="9">
        <v>9</v>
      </c>
      <c r="H3974" s="9"/>
    </row>
    <row r="3975" spans="1:8" x14ac:dyDescent="0.3">
      <c r="A3975" s="1" t="s">
        <v>8001</v>
      </c>
      <c r="B3975" s="13" t="s">
        <v>8002</v>
      </c>
      <c r="C3975" s="12" t="s">
        <v>6799</v>
      </c>
      <c r="D3975" s="11">
        <v>1981.8</v>
      </c>
      <c r="E3975" s="11">
        <v>6.1</v>
      </c>
      <c r="F3975" s="11">
        <v>1987.9</v>
      </c>
      <c r="G3975" s="9">
        <v>9</v>
      </c>
      <c r="H3975" s="9"/>
    </row>
    <row r="3976" spans="1:8" ht="43.2" x14ac:dyDescent="0.3">
      <c r="A3976" s="1" t="s">
        <v>4633</v>
      </c>
      <c r="B3976" s="13" t="s">
        <v>7890</v>
      </c>
      <c r="C3976" s="12" t="s">
        <v>6799</v>
      </c>
      <c r="D3976" s="11">
        <v>151.22999999999999</v>
      </c>
      <c r="E3976" s="11">
        <v>17.350000000000001</v>
      </c>
      <c r="F3976" s="11">
        <v>168.58</v>
      </c>
      <c r="G3976" s="9">
        <v>9</v>
      </c>
      <c r="H3976" s="9"/>
    </row>
    <row r="3977" spans="1:8" x14ac:dyDescent="0.3">
      <c r="A3977" s="1" t="s">
        <v>4634</v>
      </c>
      <c r="B3977" s="13" t="s">
        <v>65</v>
      </c>
      <c r="C3977" s="12" t="s">
        <v>6799</v>
      </c>
      <c r="D3977" s="11">
        <v>36.01</v>
      </c>
      <c r="E3977" s="11">
        <v>6.51</v>
      </c>
      <c r="F3977" s="11">
        <v>42.52</v>
      </c>
      <c r="G3977" s="9">
        <v>9</v>
      </c>
      <c r="H3977" s="9"/>
    </row>
    <row r="3978" spans="1:8" x14ac:dyDescent="0.3">
      <c r="A3978" s="1" t="s">
        <v>4635</v>
      </c>
      <c r="B3978" s="13" t="s">
        <v>64</v>
      </c>
      <c r="C3978" s="12" t="s">
        <v>6799</v>
      </c>
      <c r="D3978" s="11">
        <v>165.68</v>
      </c>
      <c r="E3978" s="11">
        <v>6.51</v>
      </c>
      <c r="F3978" s="11">
        <v>172.19</v>
      </c>
      <c r="G3978" s="9">
        <v>9</v>
      </c>
      <c r="H3978" s="9"/>
    </row>
    <row r="3979" spans="1:8" ht="28.8" x14ac:dyDescent="0.3">
      <c r="A3979" s="1" t="s">
        <v>4636</v>
      </c>
      <c r="B3979" s="13" t="s">
        <v>7891</v>
      </c>
      <c r="C3979" s="12" t="s">
        <v>6807</v>
      </c>
      <c r="D3979" s="11">
        <v>7272.74</v>
      </c>
      <c r="E3979" s="11"/>
      <c r="F3979" s="11">
        <v>7272.74</v>
      </c>
      <c r="G3979" s="9">
        <v>9</v>
      </c>
      <c r="H3979" s="9"/>
    </row>
    <row r="3980" spans="1:8" ht="28.8" x14ac:dyDescent="0.3">
      <c r="A3980" s="1" t="s">
        <v>4637</v>
      </c>
      <c r="B3980" s="13" t="s">
        <v>4638</v>
      </c>
      <c r="C3980" s="12" t="s">
        <v>6807</v>
      </c>
      <c r="D3980" s="11">
        <v>33341.589999999997</v>
      </c>
      <c r="E3980" s="11"/>
      <c r="F3980" s="11">
        <v>33341.589999999997</v>
      </c>
      <c r="G3980" s="9">
        <v>9</v>
      </c>
      <c r="H3980" s="9"/>
    </row>
    <row r="3981" spans="1:8" ht="28.8" x14ac:dyDescent="0.3">
      <c r="A3981" s="1" t="s">
        <v>4639</v>
      </c>
      <c r="B3981" s="13" t="s">
        <v>7892</v>
      </c>
      <c r="C3981" s="12" t="s">
        <v>6807</v>
      </c>
      <c r="D3981" s="11">
        <v>46135.01</v>
      </c>
      <c r="E3981" s="11"/>
      <c r="F3981" s="11">
        <v>46135.01</v>
      </c>
      <c r="G3981" s="9">
        <v>9</v>
      </c>
      <c r="H3981" s="9"/>
    </row>
    <row r="3982" spans="1:8" x14ac:dyDescent="0.3">
      <c r="A3982" s="1" t="s">
        <v>5588</v>
      </c>
      <c r="B3982" s="13" t="s">
        <v>7090</v>
      </c>
      <c r="C3982" s="12"/>
      <c r="D3982" s="11"/>
      <c r="E3982" s="11"/>
      <c r="F3982" s="11"/>
      <c r="G3982" s="9">
        <v>5</v>
      </c>
      <c r="H3982" s="9"/>
    </row>
    <row r="3983" spans="1:8" ht="28.8" x14ac:dyDescent="0.3">
      <c r="A3983" s="1" t="s">
        <v>4640</v>
      </c>
      <c r="B3983" s="13" t="s">
        <v>63</v>
      </c>
      <c r="C3983" s="12" t="s">
        <v>6799</v>
      </c>
      <c r="D3983" s="11">
        <v>9995.35</v>
      </c>
      <c r="E3983" s="11">
        <v>65.06</v>
      </c>
      <c r="F3983" s="11">
        <v>10060.41</v>
      </c>
      <c r="G3983" s="9">
        <v>9</v>
      </c>
      <c r="H3983" s="9"/>
    </row>
    <row r="3984" spans="1:8" ht="28.8" x14ac:dyDescent="0.3">
      <c r="A3984" s="1" t="s">
        <v>4641</v>
      </c>
      <c r="B3984" s="13" t="s">
        <v>62</v>
      </c>
      <c r="C3984" s="12" t="s">
        <v>6799</v>
      </c>
      <c r="D3984" s="11">
        <v>15141.91</v>
      </c>
      <c r="E3984" s="11">
        <v>65.06</v>
      </c>
      <c r="F3984" s="11">
        <v>15206.97</v>
      </c>
      <c r="G3984" s="9">
        <v>9</v>
      </c>
      <c r="H3984" s="9"/>
    </row>
    <row r="3985" spans="1:8" ht="28.8" x14ac:dyDescent="0.3">
      <c r="A3985" s="1" t="s">
        <v>4642</v>
      </c>
      <c r="B3985" s="13" t="s">
        <v>61</v>
      </c>
      <c r="C3985" s="12" t="s">
        <v>6799</v>
      </c>
      <c r="D3985" s="11">
        <v>42574.7</v>
      </c>
      <c r="E3985" s="11">
        <v>65.06</v>
      </c>
      <c r="F3985" s="11">
        <v>42639.76</v>
      </c>
      <c r="G3985" s="9">
        <v>9</v>
      </c>
      <c r="H3985" s="9"/>
    </row>
    <row r="3986" spans="1:8" x14ac:dyDescent="0.3">
      <c r="A3986" s="1" t="s">
        <v>5589</v>
      </c>
      <c r="B3986" s="13" t="s">
        <v>6271</v>
      </c>
      <c r="C3986" s="12"/>
      <c r="D3986" s="11"/>
      <c r="E3986" s="11"/>
      <c r="F3986" s="11"/>
      <c r="G3986" s="9">
        <v>5</v>
      </c>
      <c r="H3986" s="9"/>
    </row>
    <row r="3987" spans="1:8" ht="28.8" x14ac:dyDescent="0.3">
      <c r="A3987" s="1" t="s">
        <v>4643</v>
      </c>
      <c r="B3987" s="13" t="s">
        <v>7893</v>
      </c>
      <c r="C3987" s="12" t="s">
        <v>6799</v>
      </c>
      <c r="D3987" s="11">
        <v>36160.879999999997</v>
      </c>
      <c r="E3987" s="11">
        <v>122.02</v>
      </c>
      <c r="F3987" s="11">
        <v>36282.9</v>
      </c>
      <c r="G3987" s="9">
        <v>9</v>
      </c>
      <c r="H3987" s="9"/>
    </row>
    <row r="3988" spans="1:8" ht="28.8" x14ac:dyDescent="0.3">
      <c r="A3988" s="1" t="s">
        <v>4644</v>
      </c>
      <c r="B3988" s="13" t="s">
        <v>7894</v>
      </c>
      <c r="C3988" s="12" t="s">
        <v>6799</v>
      </c>
      <c r="D3988" s="11">
        <v>48595.09</v>
      </c>
      <c r="E3988" s="11">
        <v>122.02</v>
      </c>
      <c r="F3988" s="11">
        <v>48717.11</v>
      </c>
      <c r="G3988" s="9">
        <v>9</v>
      </c>
      <c r="H3988" s="9"/>
    </row>
    <row r="3989" spans="1:8" ht="28.8" x14ac:dyDescent="0.3">
      <c r="A3989" s="1" t="s">
        <v>4645</v>
      </c>
      <c r="B3989" s="13" t="s">
        <v>7895</v>
      </c>
      <c r="C3989" s="12" t="s">
        <v>6799</v>
      </c>
      <c r="D3989" s="11">
        <v>42575.75</v>
      </c>
      <c r="E3989" s="11">
        <v>122.02</v>
      </c>
      <c r="F3989" s="11">
        <v>42697.77</v>
      </c>
      <c r="G3989" s="9">
        <v>9</v>
      </c>
      <c r="H3989" s="9"/>
    </row>
    <row r="3990" spans="1:8" ht="28.8" x14ac:dyDescent="0.3">
      <c r="A3990" s="1" t="s">
        <v>4646</v>
      </c>
      <c r="B3990" s="13" t="s">
        <v>60</v>
      </c>
      <c r="C3990" s="12" t="s">
        <v>6799</v>
      </c>
      <c r="D3990" s="11">
        <v>5455.53</v>
      </c>
      <c r="E3990" s="11">
        <v>86.74</v>
      </c>
      <c r="F3990" s="11">
        <v>5542.27</v>
      </c>
      <c r="G3990" s="9">
        <v>9</v>
      </c>
      <c r="H3990" s="9"/>
    </row>
    <row r="3991" spans="1:8" ht="28.8" x14ac:dyDescent="0.3">
      <c r="A3991" s="1" t="s">
        <v>4647</v>
      </c>
      <c r="B3991" s="13" t="s">
        <v>7896</v>
      </c>
      <c r="C3991" s="12" t="s">
        <v>6799</v>
      </c>
      <c r="D3991" s="11">
        <v>18923.240000000002</v>
      </c>
      <c r="E3991" s="11">
        <v>122.02</v>
      </c>
      <c r="F3991" s="11">
        <v>19045.259999999998</v>
      </c>
      <c r="G3991" s="9">
        <v>9</v>
      </c>
      <c r="H3991" s="9"/>
    </row>
    <row r="3992" spans="1:8" ht="28.8" x14ac:dyDescent="0.3">
      <c r="A3992" s="1" t="s">
        <v>4648</v>
      </c>
      <c r="B3992" s="13" t="s">
        <v>59</v>
      </c>
      <c r="C3992" s="12" t="s">
        <v>6799</v>
      </c>
      <c r="D3992" s="11">
        <v>20476.89</v>
      </c>
      <c r="E3992" s="11">
        <v>86.74</v>
      </c>
      <c r="F3992" s="11">
        <v>20563.63</v>
      </c>
      <c r="G3992" s="9">
        <v>9</v>
      </c>
      <c r="H3992" s="9"/>
    </row>
    <row r="3993" spans="1:8" ht="28.8" x14ac:dyDescent="0.3">
      <c r="A3993" s="1" t="s">
        <v>4649</v>
      </c>
      <c r="B3993" s="13" t="s">
        <v>7897</v>
      </c>
      <c r="C3993" s="12" t="s">
        <v>6799</v>
      </c>
      <c r="D3993" s="11">
        <v>891.34</v>
      </c>
      <c r="E3993" s="11">
        <v>43.37</v>
      </c>
      <c r="F3993" s="11">
        <v>934.71</v>
      </c>
      <c r="G3993" s="9">
        <v>9</v>
      </c>
      <c r="H3993" s="9"/>
    </row>
    <row r="3994" spans="1:8" ht="28.8" x14ac:dyDescent="0.3">
      <c r="A3994" s="1" t="s">
        <v>4650</v>
      </c>
      <c r="B3994" s="13" t="s">
        <v>7898</v>
      </c>
      <c r="C3994" s="12" t="s">
        <v>6799</v>
      </c>
      <c r="D3994" s="11">
        <v>49405.61</v>
      </c>
      <c r="E3994" s="11">
        <v>122.02</v>
      </c>
      <c r="F3994" s="11">
        <v>49527.63</v>
      </c>
      <c r="G3994" s="9">
        <v>9</v>
      </c>
      <c r="H3994" s="9"/>
    </row>
    <row r="3995" spans="1:8" ht="28.8" x14ac:dyDescent="0.3">
      <c r="A3995" s="1" t="s">
        <v>4651</v>
      </c>
      <c r="B3995" s="13" t="s">
        <v>7899</v>
      </c>
      <c r="C3995" s="12" t="s">
        <v>6799</v>
      </c>
      <c r="D3995" s="11">
        <v>55745.15</v>
      </c>
      <c r="E3995" s="11">
        <v>122.02</v>
      </c>
      <c r="F3995" s="11">
        <v>55867.17</v>
      </c>
      <c r="G3995" s="9">
        <v>9</v>
      </c>
      <c r="H3995" s="9"/>
    </row>
    <row r="3996" spans="1:8" ht="28.8" x14ac:dyDescent="0.3">
      <c r="A3996" s="1" t="s">
        <v>4652</v>
      </c>
      <c r="B3996" s="13" t="s">
        <v>7900</v>
      </c>
      <c r="C3996" s="12" t="s">
        <v>6799</v>
      </c>
      <c r="D3996" s="11">
        <v>100997.4</v>
      </c>
      <c r="E3996" s="11">
        <v>122.02</v>
      </c>
      <c r="F3996" s="11">
        <v>101119.42</v>
      </c>
      <c r="G3996" s="9">
        <v>9</v>
      </c>
      <c r="H3996" s="9"/>
    </row>
    <row r="3997" spans="1:8" ht="28.8" x14ac:dyDescent="0.3">
      <c r="A3997" s="1" t="s">
        <v>4653</v>
      </c>
      <c r="B3997" s="13" t="s">
        <v>7901</v>
      </c>
      <c r="C3997" s="12" t="s">
        <v>6799</v>
      </c>
      <c r="D3997" s="11">
        <v>143257.44</v>
      </c>
      <c r="E3997" s="11">
        <v>122.02</v>
      </c>
      <c r="F3997" s="11">
        <v>143379.46</v>
      </c>
      <c r="G3997" s="9">
        <v>9</v>
      </c>
      <c r="H3997" s="9"/>
    </row>
    <row r="3998" spans="1:8" ht="28.8" x14ac:dyDescent="0.3">
      <c r="A3998" s="1" t="s">
        <v>4654</v>
      </c>
      <c r="B3998" s="13" t="s">
        <v>7902</v>
      </c>
      <c r="C3998" s="12" t="s">
        <v>6799</v>
      </c>
      <c r="D3998" s="11">
        <v>54131.08</v>
      </c>
      <c r="E3998" s="11">
        <v>122.02</v>
      </c>
      <c r="F3998" s="11">
        <v>54253.1</v>
      </c>
      <c r="G3998" s="9">
        <v>9</v>
      </c>
      <c r="H3998" s="9"/>
    </row>
    <row r="3999" spans="1:8" ht="28.8" x14ac:dyDescent="0.3">
      <c r="A3999" s="1" t="s">
        <v>4655</v>
      </c>
      <c r="B3999" s="13" t="s">
        <v>7903</v>
      </c>
      <c r="C3999" s="12" t="s">
        <v>6799</v>
      </c>
      <c r="D3999" s="11">
        <v>25968.19</v>
      </c>
      <c r="E3999" s="11">
        <v>122.02</v>
      </c>
      <c r="F3999" s="11">
        <v>26090.21</v>
      </c>
      <c r="G3999" s="9">
        <v>9</v>
      </c>
      <c r="H3999" s="9"/>
    </row>
    <row r="4000" spans="1:8" ht="28.8" x14ac:dyDescent="0.3">
      <c r="A4000" s="1" t="s">
        <v>4656</v>
      </c>
      <c r="B4000" s="13" t="s">
        <v>7904</v>
      </c>
      <c r="C4000" s="12" t="s">
        <v>6799</v>
      </c>
      <c r="D4000" s="11">
        <v>36261.129999999997</v>
      </c>
      <c r="E4000" s="11">
        <v>122.02</v>
      </c>
      <c r="F4000" s="11">
        <v>36383.15</v>
      </c>
      <c r="G4000" s="9">
        <v>9</v>
      </c>
      <c r="H4000" s="9"/>
    </row>
    <row r="4001" spans="1:8" ht="28.8" x14ac:dyDescent="0.3">
      <c r="A4001" s="1" t="s">
        <v>4657</v>
      </c>
      <c r="B4001" s="13" t="s">
        <v>7905</v>
      </c>
      <c r="C4001" s="12" t="s">
        <v>6799</v>
      </c>
      <c r="D4001" s="11">
        <v>72336.23</v>
      </c>
      <c r="E4001" s="11">
        <v>122.02</v>
      </c>
      <c r="F4001" s="11">
        <v>72458.25</v>
      </c>
      <c r="G4001" s="9">
        <v>9</v>
      </c>
      <c r="H4001" s="9"/>
    </row>
    <row r="4002" spans="1:8" ht="28.8" x14ac:dyDescent="0.3">
      <c r="A4002" s="1" t="s">
        <v>4658</v>
      </c>
      <c r="B4002" s="13" t="s">
        <v>7906</v>
      </c>
      <c r="C4002" s="12" t="s">
        <v>6799</v>
      </c>
      <c r="D4002" s="11">
        <v>34436.550000000003</v>
      </c>
      <c r="E4002" s="11">
        <v>122.02</v>
      </c>
      <c r="F4002" s="11">
        <v>34558.57</v>
      </c>
      <c r="G4002" s="9">
        <v>9</v>
      </c>
      <c r="H4002" s="9"/>
    </row>
    <row r="4003" spans="1:8" ht="28.8" x14ac:dyDescent="0.3">
      <c r="A4003" s="1" t="s">
        <v>6528</v>
      </c>
      <c r="B4003" s="13" t="s">
        <v>7907</v>
      </c>
      <c r="C4003" s="12" t="s">
        <v>6799</v>
      </c>
      <c r="D4003" s="11">
        <v>93719.37</v>
      </c>
      <c r="E4003" s="11">
        <v>122.02</v>
      </c>
      <c r="F4003" s="11">
        <v>93841.39</v>
      </c>
      <c r="G4003" s="9">
        <v>9</v>
      </c>
      <c r="H4003" s="9"/>
    </row>
    <row r="4004" spans="1:8" x14ac:dyDescent="0.3">
      <c r="A4004" s="1" t="s">
        <v>5590</v>
      </c>
      <c r="B4004" s="13" t="s">
        <v>7091</v>
      </c>
      <c r="C4004" s="12"/>
      <c r="D4004" s="11"/>
      <c r="E4004" s="11"/>
      <c r="F4004" s="11"/>
      <c r="G4004" s="9">
        <v>5</v>
      </c>
      <c r="H4004" s="9"/>
    </row>
    <row r="4005" spans="1:8" x14ac:dyDescent="0.3">
      <c r="A4005" s="1" t="s">
        <v>4659</v>
      </c>
      <c r="B4005" s="13" t="s">
        <v>58</v>
      </c>
      <c r="C4005" s="12" t="s">
        <v>6799</v>
      </c>
      <c r="D4005" s="11">
        <v>919.33</v>
      </c>
      <c r="E4005" s="11">
        <v>49.72</v>
      </c>
      <c r="F4005" s="11">
        <v>969.05</v>
      </c>
      <c r="G4005" s="9">
        <v>9</v>
      </c>
      <c r="H4005" s="9"/>
    </row>
    <row r="4006" spans="1:8" x14ac:dyDescent="0.3">
      <c r="A4006" s="1" t="s">
        <v>5591</v>
      </c>
      <c r="B4006" s="13" t="s">
        <v>6272</v>
      </c>
      <c r="C4006" s="12"/>
      <c r="D4006" s="11"/>
      <c r="E4006" s="11"/>
      <c r="F4006" s="11"/>
      <c r="G4006" s="9">
        <v>5</v>
      </c>
      <c r="H4006" s="9"/>
    </row>
    <row r="4007" spans="1:8" x14ac:dyDescent="0.3">
      <c r="A4007" s="1" t="s">
        <v>4660</v>
      </c>
      <c r="B4007" s="13" t="s">
        <v>6273</v>
      </c>
      <c r="C4007" s="12" t="s">
        <v>6799</v>
      </c>
      <c r="D4007" s="11">
        <v>38.08</v>
      </c>
      <c r="E4007" s="11">
        <v>8.68</v>
      </c>
      <c r="F4007" s="11">
        <v>46.76</v>
      </c>
      <c r="G4007" s="9">
        <v>9</v>
      </c>
      <c r="H4007" s="9"/>
    </row>
    <row r="4008" spans="1:8" x14ac:dyDescent="0.3">
      <c r="A4008" s="1" t="s">
        <v>4661</v>
      </c>
      <c r="B4008" s="13" t="s">
        <v>57</v>
      </c>
      <c r="C4008" s="12" t="s">
        <v>6799</v>
      </c>
      <c r="D4008" s="11">
        <v>809.63</v>
      </c>
      <c r="E4008" s="11">
        <v>34.69</v>
      </c>
      <c r="F4008" s="11">
        <v>844.32</v>
      </c>
      <c r="G4008" s="9">
        <v>9</v>
      </c>
      <c r="H4008" s="9"/>
    </row>
    <row r="4009" spans="1:8" x14ac:dyDescent="0.3">
      <c r="A4009" s="1" t="s">
        <v>4662</v>
      </c>
      <c r="B4009" s="13" t="s">
        <v>56</v>
      </c>
      <c r="C4009" s="12" t="s">
        <v>6799</v>
      </c>
      <c r="D4009" s="11">
        <v>564.5</v>
      </c>
      <c r="E4009" s="11">
        <v>34.69</v>
      </c>
      <c r="F4009" s="11">
        <v>599.19000000000005</v>
      </c>
      <c r="G4009" s="9">
        <v>9</v>
      </c>
      <c r="H4009" s="9"/>
    </row>
    <row r="4010" spans="1:8" x14ac:dyDescent="0.3">
      <c r="A4010" s="1" t="s">
        <v>4663</v>
      </c>
      <c r="B4010" s="13" t="s">
        <v>55</v>
      </c>
      <c r="C4010" s="12" t="s">
        <v>6799</v>
      </c>
      <c r="D4010" s="11">
        <v>111.74</v>
      </c>
      <c r="E4010" s="11">
        <v>8.68</v>
      </c>
      <c r="F4010" s="11">
        <v>120.42</v>
      </c>
      <c r="G4010" s="9">
        <v>9</v>
      </c>
      <c r="H4010" s="9"/>
    </row>
    <row r="4011" spans="1:8" x14ac:dyDescent="0.3">
      <c r="A4011" s="1" t="s">
        <v>4664</v>
      </c>
      <c r="B4011" s="13" t="s">
        <v>54</v>
      </c>
      <c r="C4011" s="12" t="s">
        <v>6799</v>
      </c>
      <c r="D4011" s="11">
        <v>1069.54</v>
      </c>
      <c r="E4011" s="11">
        <v>3.21</v>
      </c>
      <c r="F4011" s="11">
        <v>1072.75</v>
      </c>
      <c r="G4011" s="9">
        <v>9</v>
      </c>
      <c r="H4011" s="9"/>
    </row>
    <row r="4012" spans="1:8" x14ac:dyDescent="0.3">
      <c r="A4012" s="1" t="s">
        <v>5592</v>
      </c>
      <c r="B4012" s="13" t="s">
        <v>7092</v>
      </c>
      <c r="C4012" s="12"/>
      <c r="D4012" s="11"/>
      <c r="E4012" s="11"/>
      <c r="F4012" s="11"/>
      <c r="G4012" s="9">
        <v>5</v>
      </c>
      <c r="H4012" s="9"/>
    </row>
    <row r="4013" spans="1:8" ht="28.8" x14ac:dyDescent="0.3">
      <c r="A4013" s="1" t="s">
        <v>4665</v>
      </c>
      <c r="B4013" s="13" t="s">
        <v>8378</v>
      </c>
      <c r="C4013" s="12" t="s">
        <v>6799</v>
      </c>
      <c r="D4013" s="11">
        <v>467.04</v>
      </c>
      <c r="E4013" s="11">
        <v>19.89</v>
      </c>
      <c r="F4013" s="11">
        <v>486.93</v>
      </c>
      <c r="G4013" s="9">
        <v>9</v>
      </c>
      <c r="H4013" s="9"/>
    </row>
    <row r="4014" spans="1:8" ht="28.8" x14ac:dyDescent="0.3">
      <c r="A4014" s="1" t="s">
        <v>8294</v>
      </c>
      <c r="B4014" s="13" t="s">
        <v>8379</v>
      </c>
      <c r="C4014" s="12" t="s">
        <v>6799</v>
      </c>
      <c r="D4014" s="11">
        <v>751.1</v>
      </c>
      <c r="E4014" s="11">
        <v>25.36</v>
      </c>
      <c r="F4014" s="11">
        <v>776.46</v>
      </c>
      <c r="G4014" s="9">
        <v>9</v>
      </c>
      <c r="H4014" s="9"/>
    </row>
    <row r="4015" spans="1:8" x14ac:dyDescent="0.3">
      <c r="A4015" s="1" t="s">
        <v>5593</v>
      </c>
      <c r="B4015" s="13" t="s">
        <v>7093</v>
      </c>
      <c r="C4015" s="12"/>
      <c r="D4015" s="11"/>
      <c r="E4015" s="11"/>
      <c r="F4015" s="11"/>
      <c r="G4015" s="9">
        <v>5</v>
      </c>
      <c r="H4015" s="9"/>
    </row>
    <row r="4016" spans="1:8" x14ac:dyDescent="0.3">
      <c r="A4016" s="1" t="s">
        <v>4666</v>
      </c>
      <c r="B4016" s="13" t="s">
        <v>5594</v>
      </c>
      <c r="C4016" s="12" t="s">
        <v>6804</v>
      </c>
      <c r="D4016" s="11">
        <v>0.42</v>
      </c>
      <c r="E4016" s="11">
        <v>4.33</v>
      </c>
      <c r="F4016" s="11">
        <v>4.75</v>
      </c>
      <c r="G4016" s="9">
        <v>9</v>
      </c>
      <c r="H4016" s="9"/>
    </row>
    <row r="4017" spans="1:8" x14ac:dyDescent="0.3">
      <c r="A4017" s="1" t="s">
        <v>4667</v>
      </c>
      <c r="B4017" s="13" t="s">
        <v>53</v>
      </c>
      <c r="C4017" s="12" t="s">
        <v>6799</v>
      </c>
      <c r="D4017" s="11">
        <v>5.71</v>
      </c>
      <c r="E4017" s="11">
        <v>8.68</v>
      </c>
      <c r="F4017" s="11">
        <v>14.39</v>
      </c>
      <c r="G4017" s="9">
        <v>9</v>
      </c>
      <c r="H4017" s="9"/>
    </row>
    <row r="4018" spans="1:8" x14ac:dyDescent="0.3">
      <c r="A4018" s="1" t="s">
        <v>4668</v>
      </c>
      <c r="B4018" s="13" t="s">
        <v>52</v>
      </c>
      <c r="C4018" s="12" t="s">
        <v>6799</v>
      </c>
      <c r="D4018" s="11">
        <v>2.16</v>
      </c>
      <c r="E4018" s="11">
        <v>8.68</v>
      </c>
      <c r="F4018" s="11">
        <v>10.84</v>
      </c>
      <c r="G4018" s="9">
        <v>9</v>
      </c>
      <c r="H4018" s="9"/>
    </row>
    <row r="4019" spans="1:8" ht="28.8" x14ac:dyDescent="0.3">
      <c r="A4019" s="1" t="s">
        <v>4669</v>
      </c>
      <c r="B4019" s="13" t="s">
        <v>51</v>
      </c>
      <c r="C4019" s="12" t="s">
        <v>6799</v>
      </c>
      <c r="D4019" s="11">
        <v>2.67</v>
      </c>
      <c r="E4019" s="11">
        <v>8.68</v>
      </c>
      <c r="F4019" s="11">
        <v>11.35</v>
      </c>
      <c r="G4019" s="9">
        <v>9</v>
      </c>
      <c r="H4019" s="9"/>
    </row>
    <row r="4020" spans="1:8" x14ac:dyDescent="0.3">
      <c r="A4020" s="1" t="s">
        <v>4670</v>
      </c>
      <c r="B4020" s="13" t="s">
        <v>50</v>
      </c>
      <c r="C4020" s="12" t="s">
        <v>6799</v>
      </c>
      <c r="D4020" s="11">
        <v>222.32</v>
      </c>
      <c r="E4020" s="11">
        <v>9.6300000000000008</v>
      </c>
      <c r="F4020" s="11">
        <v>231.95</v>
      </c>
      <c r="G4020" s="9">
        <v>9</v>
      </c>
      <c r="H4020" s="9"/>
    </row>
    <row r="4021" spans="1:8" x14ac:dyDescent="0.3">
      <c r="A4021" s="1" t="s">
        <v>4671</v>
      </c>
      <c r="B4021" s="13" t="s">
        <v>49</v>
      </c>
      <c r="C4021" s="12" t="s">
        <v>6799</v>
      </c>
      <c r="D4021" s="11">
        <v>460.95</v>
      </c>
      <c r="E4021" s="11">
        <v>9.6300000000000008</v>
      </c>
      <c r="F4021" s="11">
        <v>470.58</v>
      </c>
      <c r="G4021" s="9">
        <v>9</v>
      </c>
      <c r="H4021" s="9"/>
    </row>
    <row r="4022" spans="1:8" x14ac:dyDescent="0.3">
      <c r="A4022" s="1" t="s">
        <v>4672</v>
      </c>
      <c r="B4022" s="13" t="s">
        <v>48</v>
      </c>
      <c r="C4022" s="12" t="s">
        <v>6799</v>
      </c>
      <c r="D4022" s="11">
        <v>7.29</v>
      </c>
      <c r="E4022" s="11">
        <v>15.25</v>
      </c>
      <c r="F4022" s="11">
        <v>22.54</v>
      </c>
      <c r="G4022" s="9">
        <v>9</v>
      </c>
      <c r="H4022" s="9"/>
    </row>
    <row r="4023" spans="1:8" x14ac:dyDescent="0.3">
      <c r="A4023" s="1" t="s">
        <v>4673</v>
      </c>
      <c r="B4023" s="13" t="s">
        <v>6274</v>
      </c>
      <c r="C4023" s="12" t="s">
        <v>6799</v>
      </c>
      <c r="D4023" s="11">
        <v>16.75</v>
      </c>
      <c r="E4023" s="11">
        <v>15.25</v>
      </c>
      <c r="F4023" s="11">
        <v>32</v>
      </c>
      <c r="G4023" s="9">
        <v>9</v>
      </c>
      <c r="H4023" s="9"/>
    </row>
    <row r="4024" spans="1:8" x14ac:dyDescent="0.3">
      <c r="A4024" s="1" t="s">
        <v>4674</v>
      </c>
      <c r="B4024" s="13" t="s">
        <v>6275</v>
      </c>
      <c r="C4024" s="12" t="s">
        <v>6799</v>
      </c>
      <c r="D4024" s="11">
        <v>70.489999999999995</v>
      </c>
      <c r="E4024" s="11">
        <v>1.76</v>
      </c>
      <c r="F4024" s="11">
        <v>72.25</v>
      </c>
      <c r="G4024" s="9">
        <v>9</v>
      </c>
      <c r="H4024" s="9"/>
    </row>
    <row r="4025" spans="1:8" x14ac:dyDescent="0.3">
      <c r="A4025" s="1" t="s">
        <v>4675</v>
      </c>
      <c r="B4025" s="13" t="s">
        <v>47</v>
      </c>
      <c r="C4025" s="12" t="s">
        <v>6799</v>
      </c>
      <c r="D4025" s="11">
        <v>230.2</v>
      </c>
      <c r="E4025" s="11">
        <v>9.9499999999999993</v>
      </c>
      <c r="F4025" s="11">
        <v>240.15</v>
      </c>
      <c r="G4025" s="9">
        <v>9</v>
      </c>
      <c r="H4025" s="9"/>
    </row>
    <row r="4026" spans="1:8" x14ac:dyDescent="0.3">
      <c r="A4026" s="1" t="s">
        <v>4676</v>
      </c>
      <c r="B4026" s="13" t="s">
        <v>8161</v>
      </c>
      <c r="C4026" s="12" t="s">
        <v>6799</v>
      </c>
      <c r="D4026" s="11">
        <v>81.569999999999993</v>
      </c>
      <c r="E4026" s="11">
        <v>6.42</v>
      </c>
      <c r="F4026" s="11">
        <v>87.99</v>
      </c>
      <c r="G4026" s="9">
        <v>9</v>
      </c>
      <c r="H4026" s="9"/>
    </row>
    <row r="4027" spans="1:8" x14ac:dyDescent="0.3">
      <c r="A4027" s="1" t="s">
        <v>4677</v>
      </c>
      <c r="B4027" s="13" t="s">
        <v>8162</v>
      </c>
      <c r="C4027" s="12" t="s">
        <v>6799</v>
      </c>
      <c r="D4027" s="11">
        <v>104.44</v>
      </c>
      <c r="E4027" s="11">
        <v>6.42</v>
      </c>
      <c r="F4027" s="11">
        <v>110.86</v>
      </c>
      <c r="G4027" s="9">
        <v>9</v>
      </c>
      <c r="H4027" s="9"/>
    </row>
    <row r="4028" spans="1:8" x14ac:dyDescent="0.3">
      <c r="A4028" s="1" t="s">
        <v>4678</v>
      </c>
      <c r="B4028" s="13" t="s">
        <v>8163</v>
      </c>
      <c r="C4028" s="12" t="s">
        <v>6799</v>
      </c>
      <c r="D4028" s="11">
        <v>151.55000000000001</v>
      </c>
      <c r="E4028" s="11">
        <v>6.42</v>
      </c>
      <c r="F4028" s="11">
        <v>157.97</v>
      </c>
      <c r="G4028" s="9">
        <v>9</v>
      </c>
      <c r="H4028" s="9"/>
    </row>
    <row r="4029" spans="1:8" x14ac:dyDescent="0.3">
      <c r="A4029" s="1" t="s">
        <v>4679</v>
      </c>
      <c r="B4029" s="13" t="s">
        <v>46</v>
      </c>
      <c r="C4029" s="12" t="s">
        <v>6799</v>
      </c>
      <c r="D4029" s="11">
        <v>92.41</v>
      </c>
      <c r="E4029" s="11">
        <v>1.76</v>
      </c>
      <c r="F4029" s="11">
        <v>94.17</v>
      </c>
      <c r="G4029" s="9">
        <v>9</v>
      </c>
      <c r="H4029" s="9"/>
    </row>
    <row r="4030" spans="1:8" x14ac:dyDescent="0.3">
      <c r="A4030" s="1" t="s">
        <v>4680</v>
      </c>
      <c r="B4030" s="13" t="s">
        <v>45</v>
      </c>
      <c r="C4030" s="12" t="s">
        <v>6799</v>
      </c>
      <c r="D4030" s="11">
        <v>98.58</v>
      </c>
      <c r="E4030" s="11">
        <v>1.76</v>
      </c>
      <c r="F4030" s="11">
        <v>100.34</v>
      </c>
      <c r="G4030" s="9">
        <v>9</v>
      </c>
      <c r="H4030" s="9"/>
    </row>
    <row r="4031" spans="1:8" x14ac:dyDescent="0.3">
      <c r="A4031" s="1" t="s">
        <v>6444</v>
      </c>
      <c r="B4031" s="13" t="s">
        <v>8164</v>
      </c>
      <c r="C4031" s="12" t="s">
        <v>6799</v>
      </c>
      <c r="D4031" s="11">
        <v>9.3000000000000007</v>
      </c>
      <c r="E4031" s="11">
        <v>3.53</v>
      </c>
      <c r="F4031" s="11">
        <v>12.83</v>
      </c>
      <c r="G4031" s="9">
        <v>9</v>
      </c>
      <c r="H4031" s="9"/>
    </row>
    <row r="4032" spans="1:8" x14ac:dyDescent="0.3">
      <c r="A4032" s="1" t="s">
        <v>4681</v>
      </c>
      <c r="B4032" s="13" t="s">
        <v>8165</v>
      </c>
      <c r="C4032" s="12" t="s">
        <v>6799</v>
      </c>
      <c r="D4032" s="11">
        <v>14.95</v>
      </c>
      <c r="E4032" s="11">
        <v>3.53</v>
      </c>
      <c r="F4032" s="11">
        <v>18.48</v>
      </c>
      <c r="G4032" s="9">
        <v>9</v>
      </c>
      <c r="H4032" s="9"/>
    </row>
    <row r="4033" spans="1:8" x14ac:dyDescent="0.3">
      <c r="A4033" s="1" t="s">
        <v>4682</v>
      </c>
      <c r="B4033" s="13" t="s">
        <v>44</v>
      </c>
      <c r="C4033" s="12" t="s">
        <v>6799</v>
      </c>
      <c r="D4033" s="11">
        <v>18.239999999999998</v>
      </c>
      <c r="E4033" s="11">
        <v>16.41</v>
      </c>
      <c r="F4033" s="11">
        <v>34.65</v>
      </c>
      <c r="G4033" s="9">
        <v>9</v>
      </c>
      <c r="H4033" s="9"/>
    </row>
    <row r="4034" spans="1:8" x14ac:dyDescent="0.3">
      <c r="A4034" s="1" t="s">
        <v>4683</v>
      </c>
      <c r="B4034" s="13" t="s">
        <v>43</v>
      </c>
      <c r="C4034" s="12" t="s">
        <v>6799</v>
      </c>
      <c r="D4034" s="11">
        <v>8.67</v>
      </c>
      <c r="E4034" s="11">
        <v>9.9499999999999993</v>
      </c>
      <c r="F4034" s="11">
        <v>18.62</v>
      </c>
      <c r="G4034" s="9">
        <v>9</v>
      </c>
      <c r="H4034" s="9"/>
    </row>
    <row r="4035" spans="1:8" x14ac:dyDescent="0.3">
      <c r="A4035" s="1" t="s">
        <v>4684</v>
      </c>
      <c r="B4035" s="13" t="s">
        <v>42</v>
      </c>
      <c r="C4035" s="12" t="s">
        <v>6799</v>
      </c>
      <c r="D4035" s="11">
        <v>10.45</v>
      </c>
      <c r="E4035" s="11">
        <v>9.9499999999999993</v>
      </c>
      <c r="F4035" s="11">
        <v>20.399999999999999</v>
      </c>
      <c r="G4035" s="9">
        <v>9</v>
      </c>
      <c r="H4035" s="9"/>
    </row>
    <row r="4036" spans="1:8" ht="28.8" x14ac:dyDescent="0.3">
      <c r="A4036" s="1" t="s">
        <v>4685</v>
      </c>
      <c r="B4036" s="13" t="s">
        <v>41</v>
      </c>
      <c r="C4036" s="12" t="s">
        <v>6799</v>
      </c>
      <c r="D4036" s="11">
        <v>14.71</v>
      </c>
      <c r="E4036" s="11">
        <v>9.9499999999999993</v>
      </c>
      <c r="F4036" s="11">
        <v>24.66</v>
      </c>
      <c r="G4036" s="9">
        <v>9</v>
      </c>
      <c r="H4036" s="9"/>
    </row>
    <row r="4037" spans="1:8" ht="28.8" x14ac:dyDescent="0.3">
      <c r="A4037" s="1" t="s">
        <v>4686</v>
      </c>
      <c r="B4037" s="13" t="s">
        <v>40</v>
      </c>
      <c r="C4037" s="12" t="s">
        <v>6799</v>
      </c>
      <c r="D4037" s="11">
        <v>34.57</v>
      </c>
      <c r="E4037" s="11">
        <v>16.84</v>
      </c>
      <c r="F4037" s="11">
        <v>51.41</v>
      </c>
      <c r="G4037" s="9">
        <v>9</v>
      </c>
      <c r="H4037" s="9"/>
    </row>
    <row r="4038" spans="1:8" x14ac:dyDescent="0.3">
      <c r="A4038" s="1" t="s">
        <v>4687</v>
      </c>
      <c r="B4038" s="13" t="s">
        <v>39</v>
      </c>
      <c r="C4038" s="12" t="s">
        <v>6799</v>
      </c>
      <c r="D4038" s="11">
        <v>11.47</v>
      </c>
      <c r="E4038" s="11">
        <v>8.68</v>
      </c>
      <c r="F4038" s="11">
        <v>20.149999999999999</v>
      </c>
      <c r="G4038" s="9">
        <v>9</v>
      </c>
      <c r="H4038" s="9"/>
    </row>
    <row r="4039" spans="1:8" x14ac:dyDescent="0.3">
      <c r="A4039" s="1" t="s">
        <v>4688</v>
      </c>
      <c r="B4039" s="13" t="s">
        <v>6276</v>
      </c>
      <c r="C4039" s="12" t="s">
        <v>6799</v>
      </c>
      <c r="D4039" s="11">
        <v>79.87</v>
      </c>
      <c r="E4039" s="11">
        <v>30.51</v>
      </c>
      <c r="F4039" s="11">
        <v>110.38</v>
      </c>
      <c r="G4039" s="9">
        <v>9</v>
      </c>
      <c r="H4039" s="9"/>
    </row>
    <row r="4040" spans="1:8" x14ac:dyDescent="0.3">
      <c r="A4040" s="1" t="s">
        <v>6737</v>
      </c>
      <c r="B4040" s="13" t="s">
        <v>7094</v>
      </c>
      <c r="C4040" s="12"/>
      <c r="D4040" s="11"/>
      <c r="E4040" s="11"/>
      <c r="F4040" s="11"/>
      <c r="G4040" s="9">
        <v>2</v>
      </c>
      <c r="H4040" s="9"/>
    </row>
    <row r="4041" spans="1:8" x14ac:dyDescent="0.3">
      <c r="A4041" s="1" t="s">
        <v>6738</v>
      </c>
      <c r="B4041" s="13" t="s">
        <v>7095</v>
      </c>
      <c r="C4041" s="12"/>
      <c r="D4041" s="11"/>
      <c r="E4041" s="11"/>
      <c r="F4041" s="11"/>
      <c r="G4041" s="9">
        <v>5</v>
      </c>
      <c r="H4041" s="9"/>
    </row>
    <row r="4042" spans="1:8" ht="28.8" x14ac:dyDescent="0.3">
      <c r="A4042" s="1" t="s">
        <v>8182</v>
      </c>
      <c r="B4042" s="13" t="s">
        <v>8295</v>
      </c>
      <c r="C4042" s="12" t="s">
        <v>6801</v>
      </c>
      <c r="D4042" s="11">
        <v>268.44</v>
      </c>
      <c r="E4042" s="11">
        <v>2.96</v>
      </c>
      <c r="F4042" s="11">
        <v>271.39999999999998</v>
      </c>
      <c r="G4042" s="9">
        <v>9</v>
      </c>
      <c r="H4042" s="9"/>
    </row>
    <row r="4043" spans="1:8" ht="28.8" x14ac:dyDescent="0.3">
      <c r="A4043" s="1" t="s">
        <v>8183</v>
      </c>
      <c r="B4043" s="13" t="s">
        <v>8296</v>
      </c>
      <c r="C4043" s="12" t="s">
        <v>6801</v>
      </c>
      <c r="D4043" s="11">
        <v>219.38</v>
      </c>
      <c r="E4043" s="11">
        <v>2.4900000000000002</v>
      </c>
      <c r="F4043" s="11">
        <v>221.87</v>
      </c>
      <c r="G4043" s="9">
        <v>9</v>
      </c>
      <c r="H4043" s="9"/>
    </row>
    <row r="4044" spans="1:8" ht="28.8" x14ac:dyDescent="0.3">
      <c r="A4044" s="1" t="s">
        <v>8184</v>
      </c>
      <c r="B4044" s="13" t="s">
        <v>8297</v>
      </c>
      <c r="C4044" s="12" t="s">
        <v>6801</v>
      </c>
      <c r="D4044" s="11">
        <v>220.13</v>
      </c>
      <c r="E4044" s="11">
        <v>2.5</v>
      </c>
      <c r="F4044" s="11">
        <v>222.63</v>
      </c>
      <c r="G4044" s="9">
        <v>9</v>
      </c>
      <c r="H4044" s="9"/>
    </row>
    <row r="4045" spans="1:8" x14ac:dyDescent="0.3">
      <c r="A4045" s="1" t="s">
        <v>6739</v>
      </c>
      <c r="B4045" s="13" t="s">
        <v>6740</v>
      </c>
      <c r="C4045" s="12" t="s">
        <v>6804</v>
      </c>
      <c r="D4045" s="11">
        <v>448.64</v>
      </c>
      <c r="E4045" s="11">
        <v>12.42</v>
      </c>
      <c r="F4045" s="11">
        <v>461.06</v>
      </c>
      <c r="G4045" s="9">
        <v>9</v>
      </c>
      <c r="H4045" s="9"/>
    </row>
    <row r="4046" spans="1:8" x14ac:dyDescent="0.3">
      <c r="A4046" s="1" t="s">
        <v>6741</v>
      </c>
      <c r="B4046" s="13" t="s">
        <v>7096</v>
      </c>
      <c r="C4046" s="12"/>
      <c r="D4046" s="11"/>
      <c r="E4046" s="11"/>
      <c r="F4046" s="11"/>
      <c r="G4046" s="9">
        <v>5</v>
      </c>
      <c r="H4046" s="9"/>
    </row>
    <row r="4047" spans="1:8" x14ac:dyDescent="0.3">
      <c r="A4047" s="1" t="s">
        <v>6742</v>
      </c>
      <c r="B4047" s="13" t="s">
        <v>6743</v>
      </c>
      <c r="C4047" s="12" t="s">
        <v>6801</v>
      </c>
      <c r="D4047" s="11">
        <v>77.88</v>
      </c>
      <c r="E4047" s="11"/>
      <c r="F4047" s="11">
        <v>77.88</v>
      </c>
      <c r="G4047" s="9">
        <v>9</v>
      </c>
      <c r="H4047" s="9"/>
    </row>
    <row r="4048" spans="1:8" x14ac:dyDescent="0.3">
      <c r="A4048" s="1" t="s">
        <v>6744</v>
      </c>
      <c r="B4048" s="13" t="s">
        <v>34</v>
      </c>
      <c r="C4048" s="12" t="s">
        <v>6801</v>
      </c>
      <c r="D4048" s="11">
        <v>41.6</v>
      </c>
      <c r="E4048" s="11"/>
      <c r="F4048" s="11">
        <v>41.6</v>
      </c>
      <c r="G4048" s="9">
        <v>9</v>
      </c>
      <c r="H4048" s="9"/>
    </row>
    <row r="4049" spans="1:8" ht="28.8" x14ac:dyDescent="0.3">
      <c r="A4049" s="1" t="s">
        <v>6745</v>
      </c>
      <c r="B4049" s="13" t="s">
        <v>7908</v>
      </c>
      <c r="C4049" s="12" t="s">
        <v>6801</v>
      </c>
      <c r="D4049" s="11">
        <v>179.3</v>
      </c>
      <c r="E4049" s="11"/>
      <c r="F4049" s="11">
        <v>179.3</v>
      </c>
      <c r="G4049" s="9">
        <v>9</v>
      </c>
      <c r="H4049" s="9"/>
    </row>
    <row r="4050" spans="1:8" ht="28.8" x14ac:dyDescent="0.3">
      <c r="A4050" s="1" t="s">
        <v>6746</v>
      </c>
      <c r="B4050" s="13" t="s">
        <v>7909</v>
      </c>
      <c r="C4050" s="12" t="s">
        <v>6801</v>
      </c>
      <c r="D4050" s="11">
        <v>224.13</v>
      </c>
      <c r="E4050" s="11"/>
      <c r="F4050" s="11">
        <v>224.13</v>
      </c>
      <c r="G4050" s="9">
        <v>9</v>
      </c>
      <c r="H4050" s="9"/>
    </row>
    <row r="4051" spans="1:8" ht="28.8" x14ac:dyDescent="0.3">
      <c r="A4051" s="1" t="s">
        <v>6747</v>
      </c>
      <c r="B4051" s="13" t="s">
        <v>7910</v>
      </c>
      <c r="C4051" s="12" t="s">
        <v>6801</v>
      </c>
      <c r="D4051" s="11">
        <v>74</v>
      </c>
      <c r="E4051" s="11"/>
      <c r="F4051" s="11">
        <v>74</v>
      </c>
      <c r="G4051" s="9">
        <v>9</v>
      </c>
      <c r="H4051" s="9"/>
    </row>
    <row r="4052" spans="1:8" ht="28.8" x14ac:dyDescent="0.3">
      <c r="A4052" s="1" t="s">
        <v>6748</v>
      </c>
      <c r="B4052" s="13" t="s">
        <v>7911</v>
      </c>
      <c r="C4052" s="12" t="s">
        <v>6801</v>
      </c>
      <c r="D4052" s="11">
        <v>114.14</v>
      </c>
      <c r="E4052" s="11"/>
      <c r="F4052" s="11">
        <v>114.14</v>
      </c>
      <c r="G4052" s="9">
        <v>9</v>
      </c>
      <c r="H4052" s="9"/>
    </row>
    <row r="4053" spans="1:8" ht="28.8" x14ac:dyDescent="0.3">
      <c r="A4053" s="1" t="s">
        <v>6749</v>
      </c>
      <c r="B4053" s="13" t="s">
        <v>7912</v>
      </c>
      <c r="C4053" s="12" t="s">
        <v>6801</v>
      </c>
      <c r="D4053" s="11">
        <v>120.07</v>
      </c>
      <c r="E4053" s="11"/>
      <c r="F4053" s="11">
        <v>120.07</v>
      </c>
      <c r="G4053" s="9">
        <v>9</v>
      </c>
      <c r="H4053" s="9"/>
    </row>
    <row r="4054" spans="1:8" x14ac:dyDescent="0.3">
      <c r="A4054" s="1" t="s">
        <v>6750</v>
      </c>
      <c r="B4054" s="13" t="s">
        <v>6694</v>
      </c>
      <c r="C4054" s="12" t="s">
        <v>6801</v>
      </c>
      <c r="D4054" s="11">
        <v>211.61</v>
      </c>
      <c r="E4054" s="11"/>
      <c r="F4054" s="11">
        <v>211.61</v>
      </c>
      <c r="G4054" s="9">
        <v>9</v>
      </c>
      <c r="H4054" s="9"/>
    </row>
    <row r="4055" spans="1:8" x14ac:dyDescent="0.3">
      <c r="A4055" s="1" t="s">
        <v>6751</v>
      </c>
      <c r="B4055" s="13" t="s">
        <v>6693</v>
      </c>
      <c r="C4055" s="12" t="s">
        <v>6801</v>
      </c>
      <c r="D4055" s="11">
        <v>238.85</v>
      </c>
      <c r="E4055" s="11"/>
      <c r="F4055" s="11">
        <v>238.85</v>
      </c>
      <c r="G4055" s="9">
        <v>9</v>
      </c>
      <c r="H4055" s="9"/>
    </row>
    <row r="4056" spans="1:8" ht="28.8" x14ac:dyDescent="0.3">
      <c r="A4056" s="1" t="s">
        <v>6752</v>
      </c>
      <c r="B4056" s="13" t="s">
        <v>6692</v>
      </c>
      <c r="C4056" s="12" t="s">
        <v>6801</v>
      </c>
      <c r="D4056" s="11">
        <v>41.03</v>
      </c>
      <c r="E4056" s="11"/>
      <c r="F4056" s="11">
        <v>41.03</v>
      </c>
      <c r="G4056" s="9">
        <v>9</v>
      </c>
      <c r="H4056" s="9"/>
    </row>
    <row r="4057" spans="1:8" x14ac:dyDescent="0.3">
      <c r="A4057" s="1" t="s">
        <v>6753</v>
      </c>
      <c r="B4057" s="13" t="s">
        <v>7097</v>
      </c>
      <c r="C4057" s="12"/>
      <c r="D4057" s="11"/>
      <c r="E4057" s="11"/>
      <c r="F4057" s="11"/>
      <c r="G4057" s="9">
        <v>5</v>
      </c>
      <c r="H4057" s="9"/>
    </row>
    <row r="4058" spans="1:8" ht="28.8" x14ac:dyDescent="0.3">
      <c r="A4058" s="1" t="s">
        <v>6754</v>
      </c>
      <c r="B4058" s="13" t="s">
        <v>7913</v>
      </c>
      <c r="C4058" s="12" t="s">
        <v>6801</v>
      </c>
      <c r="D4058" s="11">
        <v>1548.16</v>
      </c>
      <c r="E4058" s="11">
        <v>22.45</v>
      </c>
      <c r="F4058" s="11">
        <v>1570.61</v>
      </c>
      <c r="G4058" s="9">
        <v>9</v>
      </c>
      <c r="H4058" s="9"/>
    </row>
    <row r="4059" spans="1:8" ht="28.8" x14ac:dyDescent="0.3">
      <c r="A4059" s="1" t="s">
        <v>6755</v>
      </c>
      <c r="B4059" s="13" t="s">
        <v>7914</v>
      </c>
      <c r="C4059" s="12" t="s">
        <v>6801</v>
      </c>
      <c r="D4059" s="11">
        <v>1613.46</v>
      </c>
      <c r="E4059" s="11">
        <v>22.44</v>
      </c>
      <c r="F4059" s="11">
        <v>1635.9</v>
      </c>
      <c r="G4059" s="9">
        <v>9</v>
      </c>
      <c r="H4059" s="9"/>
    </row>
    <row r="4060" spans="1:8" ht="28.8" x14ac:dyDescent="0.3">
      <c r="A4060" s="1" t="s">
        <v>6756</v>
      </c>
      <c r="B4060" s="13" t="s">
        <v>7915</v>
      </c>
      <c r="C4060" s="12" t="s">
        <v>6801</v>
      </c>
      <c r="D4060" s="11">
        <v>1740.98</v>
      </c>
      <c r="E4060" s="11">
        <v>22.44</v>
      </c>
      <c r="F4060" s="11">
        <v>1763.42</v>
      </c>
      <c r="G4060" s="9">
        <v>9</v>
      </c>
      <c r="H4060" s="9"/>
    </row>
    <row r="4061" spans="1:8" ht="28.8" x14ac:dyDescent="0.3">
      <c r="A4061" s="1" t="s">
        <v>6757</v>
      </c>
      <c r="B4061" s="13" t="s">
        <v>7916</v>
      </c>
      <c r="C4061" s="12" t="s">
        <v>6801</v>
      </c>
      <c r="D4061" s="11">
        <v>1797.1</v>
      </c>
      <c r="E4061" s="11">
        <v>22.44</v>
      </c>
      <c r="F4061" s="11">
        <v>1819.54</v>
      </c>
      <c r="G4061" s="9">
        <v>9</v>
      </c>
      <c r="H4061" s="9"/>
    </row>
    <row r="4062" spans="1:8" ht="28.8" x14ac:dyDescent="0.3">
      <c r="A4062" s="1" t="s">
        <v>6758</v>
      </c>
      <c r="B4062" s="13" t="s">
        <v>7917</v>
      </c>
      <c r="C4062" s="12" t="s">
        <v>6801</v>
      </c>
      <c r="D4062" s="11">
        <v>2191.17</v>
      </c>
      <c r="E4062" s="11">
        <v>22.44</v>
      </c>
      <c r="F4062" s="11">
        <v>2213.61</v>
      </c>
      <c r="G4062" s="9">
        <v>9</v>
      </c>
      <c r="H4062" s="9"/>
    </row>
    <row r="4063" spans="1:8" ht="28.8" x14ac:dyDescent="0.3">
      <c r="A4063" s="1" t="s">
        <v>6759</v>
      </c>
      <c r="B4063" s="13" t="s">
        <v>7918</v>
      </c>
      <c r="C4063" s="12" t="s">
        <v>6801</v>
      </c>
      <c r="D4063" s="11">
        <v>1759.69</v>
      </c>
      <c r="E4063" s="11">
        <v>33.659999999999997</v>
      </c>
      <c r="F4063" s="11">
        <v>1793.35</v>
      </c>
      <c r="G4063" s="9">
        <v>9</v>
      </c>
      <c r="H4063" s="9"/>
    </row>
    <row r="4064" spans="1:8" ht="28.8" x14ac:dyDescent="0.3">
      <c r="A4064" s="1" t="s">
        <v>6760</v>
      </c>
      <c r="B4064" s="13" t="s">
        <v>7919</v>
      </c>
      <c r="C4064" s="12" t="s">
        <v>6801</v>
      </c>
      <c r="D4064" s="11">
        <v>1683.32</v>
      </c>
      <c r="E4064" s="11">
        <v>33.659999999999997</v>
      </c>
      <c r="F4064" s="11">
        <v>1716.98</v>
      </c>
      <c r="G4064" s="9">
        <v>9</v>
      </c>
      <c r="H4064" s="9"/>
    </row>
    <row r="4065" spans="1:8" ht="28.8" x14ac:dyDescent="0.3">
      <c r="A4065" s="1" t="s">
        <v>6761</v>
      </c>
      <c r="B4065" s="13" t="s">
        <v>7920</v>
      </c>
      <c r="C4065" s="12" t="s">
        <v>6801</v>
      </c>
      <c r="D4065" s="11">
        <v>1993.01</v>
      </c>
      <c r="E4065" s="11">
        <v>33.659999999999997</v>
      </c>
      <c r="F4065" s="11">
        <v>2026.67</v>
      </c>
      <c r="G4065" s="9">
        <v>9</v>
      </c>
      <c r="H4065" s="9"/>
    </row>
    <row r="4066" spans="1:8" x14ac:dyDescent="0.3">
      <c r="A4066" s="1" t="s">
        <v>6762</v>
      </c>
      <c r="B4066" s="13" t="s">
        <v>6763</v>
      </c>
      <c r="C4066" s="12"/>
      <c r="D4066" s="11"/>
      <c r="E4066" s="11"/>
      <c r="F4066" s="11"/>
      <c r="G4066" s="9">
        <v>5</v>
      </c>
      <c r="H4066" s="9"/>
    </row>
    <row r="4067" spans="1:8" x14ac:dyDescent="0.3">
      <c r="A4067" s="1" t="s">
        <v>6764</v>
      </c>
      <c r="B4067" s="13" t="s">
        <v>8166</v>
      </c>
      <c r="C4067" s="12" t="s">
        <v>6799</v>
      </c>
      <c r="D4067" s="11">
        <v>1188.5899999999999</v>
      </c>
      <c r="E4067" s="11">
        <v>98.01</v>
      </c>
      <c r="F4067" s="11">
        <v>1286.5999999999999</v>
      </c>
      <c r="G4067" s="9">
        <v>9</v>
      </c>
      <c r="H4067" s="9"/>
    </row>
    <row r="4068" spans="1:8" x14ac:dyDescent="0.3">
      <c r="A4068" s="1" t="s">
        <v>6765</v>
      </c>
      <c r="B4068" s="13" t="s">
        <v>6766</v>
      </c>
      <c r="C4068" s="12" t="s">
        <v>6799</v>
      </c>
      <c r="D4068" s="11">
        <v>3429.15</v>
      </c>
      <c r="E4068" s="11">
        <v>98.01</v>
      </c>
      <c r="F4068" s="11">
        <v>3527.16</v>
      </c>
      <c r="G4068" s="9">
        <v>9</v>
      </c>
      <c r="H4068" s="9"/>
    </row>
    <row r="4069" spans="1:8" x14ac:dyDescent="0.3">
      <c r="A4069" s="1" t="s">
        <v>6767</v>
      </c>
      <c r="B4069" s="13" t="s">
        <v>6768</v>
      </c>
      <c r="C4069" s="12" t="s">
        <v>6799</v>
      </c>
      <c r="D4069" s="11">
        <v>5804.9</v>
      </c>
      <c r="E4069" s="11">
        <v>167.63</v>
      </c>
      <c r="F4069" s="11">
        <v>5972.53</v>
      </c>
      <c r="G4069" s="9">
        <v>9</v>
      </c>
      <c r="H4069" s="9"/>
    </row>
    <row r="4070" spans="1:8" ht="28.8" x14ac:dyDescent="0.3">
      <c r="A4070" s="1" t="s">
        <v>6769</v>
      </c>
      <c r="B4070" s="13" t="s">
        <v>6770</v>
      </c>
      <c r="C4070" s="12" t="s">
        <v>6799</v>
      </c>
      <c r="D4070" s="11">
        <v>5833.84</v>
      </c>
      <c r="E4070" s="11">
        <v>98.01</v>
      </c>
      <c r="F4070" s="11">
        <v>5931.85</v>
      </c>
      <c r="G4070" s="9">
        <v>9</v>
      </c>
      <c r="H4070" s="9"/>
    </row>
    <row r="4071" spans="1:8" x14ac:dyDescent="0.3">
      <c r="A4071" s="1" t="s">
        <v>6771</v>
      </c>
      <c r="B4071" s="13" t="s">
        <v>6772</v>
      </c>
      <c r="C4071" s="12" t="s">
        <v>6799</v>
      </c>
      <c r="D4071" s="11">
        <v>2884.73</v>
      </c>
      <c r="E4071" s="11">
        <v>61.01</v>
      </c>
      <c r="F4071" s="11">
        <v>2945.74</v>
      </c>
      <c r="G4071" s="9">
        <v>9</v>
      </c>
      <c r="H4071" s="9"/>
    </row>
    <row r="4072" spans="1:8" x14ac:dyDescent="0.3">
      <c r="A4072" s="1" t="s">
        <v>6773</v>
      </c>
      <c r="B4072" s="13" t="s">
        <v>8167</v>
      </c>
      <c r="C4072" s="12" t="s">
        <v>6799</v>
      </c>
      <c r="D4072" s="11">
        <v>1945.41</v>
      </c>
      <c r="E4072" s="11">
        <v>98.01</v>
      </c>
      <c r="F4072" s="11">
        <v>2043.42</v>
      </c>
      <c r="G4072" s="9">
        <v>9</v>
      </c>
      <c r="H4072" s="9"/>
    </row>
    <row r="4073" spans="1:8" x14ac:dyDescent="0.3">
      <c r="A4073" s="1" t="s">
        <v>6774</v>
      </c>
      <c r="B4073" s="13" t="s">
        <v>6775</v>
      </c>
      <c r="C4073" s="12" t="s">
        <v>6799</v>
      </c>
      <c r="D4073" s="11">
        <v>2515.1</v>
      </c>
      <c r="E4073" s="11">
        <v>98.01</v>
      </c>
      <c r="F4073" s="11">
        <v>2613.11</v>
      </c>
      <c r="G4073" s="9">
        <v>9</v>
      </c>
      <c r="H4073" s="9"/>
    </row>
    <row r="4074" spans="1:8" x14ac:dyDescent="0.3">
      <c r="A4074" s="1" t="s">
        <v>6776</v>
      </c>
      <c r="B4074" s="13" t="s">
        <v>7098</v>
      </c>
      <c r="C4074" s="12"/>
      <c r="D4074" s="11"/>
      <c r="E4074" s="11"/>
      <c r="F4074" s="11"/>
      <c r="G4074" s="9">
        <v>5</v>
      </c>
      <c r="H4074" s="9"/>
    </row>
    <row r="4075" spans="1:8" x14ac:dyDescent="0.3">
      <c r="A4075" s="1" t="s">
        <v>6777</v>
      </c>
      <c r="B4075" s="13" t="s">
        <v>6695</v>
      </c>
      <c r="C4075" s="12" t="s">
        <v>6799</v>
      </c>
      <c r="D4075" s="11">
        <v>441.01</v>
      </c>
      <c r="E4075" s="11">
        <v>20.64</v>
      </c>
      <c r="F4075" s="11">
        <v>461.65</v>
      </c>
      <c r="G4075" s="9">
        <v>9</v>
      </c>
      <c r="H4075" s="9"/>
    </row>
    <row r="4076" spans="1:8" x14ac:dyDescent="0.3">
      <c r="A4076" s="1" t="s">
        <v>6778</v>
      </c>
      <c r="B4076" s="13" t="s">
        <v>6696</v>
      </c>
      <c r="C4076" s="12" t="s">
        <v>6799</v>
      </c>
      <c r="D4076" s="11">
        <v>3116.09</v>
      </c>
      <c r="E4076" s="11">
        <v>45.86</v>
      </c>
      <c r="F4076" s="11">
        <v>3161.95</v>
      </c>
      <c r="G4076" s="9">
        <v>9</v>
      </c>
      <c r="H4076" s="9"/>
    </row>
    <row r="4077" spans="1:8" x14ac:dyDescent="0.3">
      <c r="A4077" s="1" t="s">
        <v>6779</v>
      </c>
      <c r="B4077" s="13" t="s">
        <v>6780</v>
      </c>
      <c r="C4077" s="12" t="s">
        <v>6799</v>
      </c>
      <c r="D4077" s="11">
        <v>1565.37</v>
      </c>
      <c r="E4077" s="11">
        <v>30.51</v>
      </c>
      <c r="F4077" s="11">
        <v>1595.88</v>
      </c>
      <c r="G4077" s="9">
        <v>9</v>
      </c>
      <c r="H4077" s="9"/>
    </row>
    <row r="4078" spans="1:8" x14ac:dyDescent="0.3">
      <c r="A4078" s="1" t="s">
        <v>6781</v>
      </c>
      <c r="B4078" s="13" t="s">
        <v>6782</v>
      </c>
      <c r="C4078" s="12" t="s">
        <v>6799</v>
      </c>
      <c r="D4078" s="11">
        <v>3132.87</v>
      </c>
      <c r="E4078" s="11">
        <v>521.9</v>
      </c>
      <c r="F4078" s="11">
        <v>3654.77</v>
      </c>
      <c r="G4078" s="9">
        <v>9</v>
      </c>
      <c r="H4078" s="9"/>
    </row>
    <row r="4079" spans="1:8" ht="28.8" x14ac:dyDescent="0.3">
      <c r="A4079" s="1" t="s">
        <v>6783</v>
      </c>
      <c r="B4079" s="13" t="s">
        <v>6784</v>
      </c>
      <c r="C4079" s="12" t="s">
        <v>6799</v>
      </c>
      <c r="D4079" s="11">
        <v>8697.1299999999992</v>
      </c>
      <c r="E4079" s="11">
        <v>608.64</v>
      </c>
      <c r="F4079" s="11">
        <v>9305.77</v>
      </c>
      <c r="G4079" s="9">
        <v>9</v>
      </c>
      <c r="H4079" s="9"/>
    </row>
    <row r="4080" spans="1:8" x14ac:dyDescent="0.3">
      <c r="A4080" s="1" t="s">
        <v>6785</v>
      </c>
      <c r="B4080" s="13" t="s">
        <v>7099</v>
      </c>
      <c r="C4080" s="12"/>
      <c r="D4080" s="11"/>
      <c r="E4080" s="11"/>
      <c r="F4080" s="11"/>
      <c r="G4080" s="9">
        <v>5</v>
      </c>
      <c r="H4080" s="9"/>
    </row>
    <row r="4081" spans="1:8" x14ac:dyDescent="0.3">
      <c r="A4081" s="1" t="s">
        <v>6786</v>
      </c>
      <c r="B4081" s="13" t="s">
        <v>8298</v>
      </c>
      <c r="C4081" s="12" t="s">
        <v>6799</v>
      </c>
      <c r="D4081" s="11">
        <v>101.33</v>
      </c>
      <c r="E4081" s="11">
        <v>9.94</v>
      </c>
      <c r="F4081" s="11">
        <v>111.27</v>
      </c>
      <c r="G4081" s="9">
        <v>9</v>
      </c>
      <c r="H4081" s="9"/>
    </row>
    <row r="4082" spans="1:8" ht="28.8" x14ac:dyDescent="0.3">
      <c r="A4082" s="1" t="s">
        <v>6787</v>
      </c>
      <c r="B4082" s="13" t="s">
        <v>8299</v>
      </c>
      <c r="C4082" s="12" t="s">
        <v>6799</v>
      </c>
      <c r="D4082" s="11">
        <v>44.13</v>
      </c>
      <c r="E4082" s="11">
        <v>7.46</v>
      </c>
      <c r="F4082" s="11">
        <v>51.59</v>
      </c>
      <c r="G4082" s="9">
        <v>9</v>
      </c>
      <c r="H4082" s="9"/>
    </row>
    <row r="4083" spans="1:8" x14ac:dyDescent="0.3">
      <c r="A4083" s="1" t="s">
        <v>6788</v>
      </c>
      <c r="B4083" s="13" t="s">
        <v>6699</v>
      </c>
      <c r="C4083" s="12" t="s">
        <v>6799</v>
      </c>
      <c r="D4083" s="11">
        <v>23.92</v>
      </c>
      <c r="E4083" s="11">
        <v>7.46</v>
      </c>
      <c r="F4083" s="11">
        <v>31.38</v>
      </c>
      <c r="G4083" s="9">
        <v>9</v>
      </c>
      <c r="H4083" s="9"/>
    </row>
    <row r="4084" spans="1:8" x14ac:dyDescent="0.3">
      <c r="A4084" s="1" t="s">
        <v>6789</v>
      </c>
      <c r="B4084" s="13" t="s">
        <v>6697</v>
      </c>
      <c r="C4084" s="12" t="s">
        <v>6799</v>
      </c>
      <c r="D4084" s="11">
        <v>19.809999999999999</v>
      </c>
      <c r="E4084" s="11">
        <v>7.46</v>
      </c>
      <c r="F4084" s="11">
        <v>27.27</v>
      </c>
      <c r="G4084" s="9">
        <v>9</v>
      </c>
      <c r="H4084" s="9"/>
    </row>
    <row r="4085" spans="1:8" x14ac:dyDescent="0.3">
      <c r="A4085" s="1" t="s">
        <v>6790</v>
      </c>
      <c r="B4085" s="13" t="s">
        <v>6700</v>
      </c>
      <c r="C4085" s="12" t="s">
        <v>6799</v>
      </c>
      <c r="D4085" s="11">
        <v>31.35</v>
      </c>
      <c r="E4085" s="11">
        <v>7.46</v>
      </c>
      <c r="F4085" s="11">
        <v>38.81</v>
      </c>
      <c r="G4085" s="9">
        <v>9</v>
      </c>
      <c r="H4085" s="9"/>
    </row>
    <row r="4086" spans="1:8" x14ac:dyDescent="0.3">
      <c r="A4086" s="1" t="s">
        <v>6791</v>
      </c>
      <c r="B4086" s="13" t="s">
        <v>6698</v>
      </c>
      <c r="C4086" s="12" t="s">
        <v>6799</v>
      </c>
      <c r="D4086" s="11">
        <v>24.18</v>
      </c>
      <c r="E4086" s="11">
        <v>7.46</v>
      </c>
      <c r="F4086" s="11">
        <v>31.64</v>
      </c>
      <c r="G4086" s="9">
        <v>9</v>
      </c>
      <c r="H4086" s="9"/>
    </row>
    <row r="4087" spans="1:8" x14ac:dyDescent="0.3">
      <c r="A4087" s="1" t="s">
        <v>6792</v>
      </c>
      <c r="B4087" s="13" t="s">
        <v>6702</v>
      </c>
      <c r="C4087" s="12" t="s">
        <v>6799</v>
      </c>
      <c r="D4087" s="11">
        <v>73.040000000000006</v>
      </c>
      <c r="E4087" s="11">
        <v>8.34</v>
      </c>
      <c r="F4087" s="11">
        <v>81.38</v>
      </c>
      <c r="G4087" s="9">
        <v>9</v>
      </c>
      <c r="H4087" s="9"/>
    </row>
    <row r="4088" spans="1:8" x14ac:dyDescent="0.3">
      <c r="A4088" s="1" t="s">
        <v>6793</v>
      </c>
      <c r="B4088" s="13" t="s">
        <v>6701</v>
      </c>
      <c r="C4088" s="12" t="s">
        <v>6799</v>
      </c>
      <c r="D4088" s="11">
        <v>71.59</v>
      </c>
      <c r="E4088" s="11">
        <v>8.34</v>
      </c>
      <c r="F4088" s="11">
        <v>79.930000000000007</v>
      </c>
      <c r="G4088" s="9">
        <v>9</v>
      </c>
      <c r="H4088" s="9"/>
    </row>
    <row r="4089" spans="1:8" x14ac:dyDescent="0.3">
      <c r="A4089" s="1" t="s">
        <v>8300</v>
      </c>
      <c r="B4089" s="13" t="s">
        <v>8301</v>
      </c>
      <c r="C4089" s="12" t="s">
        <v>6799</v>
      </c>
      <c r="D4089" s="11">
        <v>56.62</v>
      </c>
      <c r="E4089" s="11">
        <v>7.46</v>
      </c>
      <c r="F4089" s="11">
        <v>64.08</v>
      </c>
      <c r="G4089" s="9">
        <v>9</v>
      </c>
      <c r="H4089" s="9"/>
    </row>
    <row r="4090" spans="1:8" x14ac:dyDescent="0.3">
      <c r="A4090" s="1" t="s">
        <v>8302</v>
      </c>
      <c r="B4090" s="13" t="s">
        <v>8303</v>
      </c>
      <c r="C4090" s="12" t="s">
        <v>6799</v>
      </c>
      <c r="D4090" s="11">
        <v>32.92</v>
      </c>
      <c r="E4090" s="11">
        <v>7.46</v>
      </c>
      <c r="F4090" s="11">
        <v>40.380000000000003</v>
      </c>
      <c r="G4090" s="9">
        <v>9</v>
      </c>
      <c r="H4090" s="9"/>
    </row>
    <row r="4091" spans="1:8" x14ac:dyDescent="0.3">
      <c r="A4091" s="1" t="s">
        <v>8304</v>
      </c>
      <c r="B4091" s="13" t="s">
        <v>8305</v>
      </c>
      <c r="C4091" s="12" t="s">
        <v>6799</v>
      </c>
      <c r="D4091" s="11">
        <v>45.5</v>
      </c>
      <c r="E4091" s="11">
        <v>7.46</v>
      </c>
      <c r="F4091" s="11">
        <v>52.96</v>
      </c>
      <c r="G4091" s="9">
        <v>9</v>
      </c>
      <c r="H4091" s="9"/>
    </row>
    <row r="4092" spans="1:8" x14ac:dyDescent="0.3">
      <c r="A4092" s="1" t="s">
        <v>8306</v>
      </c>
      <c r="B4092" s="13" t="s">
        <v>8307</v>
      </c>
      <c r="C4092" s="12" t="s">
        <v>6799</v>
      </c>
      <c r="D4092" s="11">
        <v>40.03</v>
      </c>
      <c r="E4092" s="11">
        <v>7.46</v>
      </c>
      <c r="F4092" s="11">
        <v>47.49</v>
      </c>
      <c r="G4092" s="9">
        <v>9</v>
      </c>
      <c r="H4092" s="9"/>
    </row>
    <row r="4093" spans="1:8" x14ac:dyDescent="0.3">
      <c r="A4093" s="1" t="s">
        <v>8308</v>
      </c>
      <c r="B4093" s="13" t="s">
        <v>8309</v>
      </c>
      <c r="C4093" s="12" t="s">
        <v>6799</v>
      </c>
      <c r="D4093" s="11">
        <v>63.02</v>
      </c>
      <c r="E4093" s="11">
        <v>8.34</v>
      </c>
      <c r="F4093" s="11">
        <v>71.36</v>
      </c>
      <c r="G4093" s="9">
        <v>9</v>
      </c>
      <c r="H4093" s="9"/>
    </row>
    <row r="4094" spans="1:8" x14ac:dyDescent="0.3">
      <c r="A4094" s="1" t="s">
        <v>8310</v>
      </c>
      <c r="B4094" s="13" t="s">
        <v>8311</v>
      </c>
      <c r="C4094" s="12" t="s">
        <v>6799</v>
      </c>
      <c r="D4094" s="11">
        <v>61.48</v>
      </c>
      <c r="E4094" s="11">
        <v>8.34</v>
      </c>
      <c r="F4094" s="11">
        <v>69.819999999999993</v>
      </c>
      <c r="G4094" s="9">
        <v>9</v>
      </c>
      <c r="H4094" s="9"/>
    </row>
    <row r="4095" spans="1:8" x14ac:dyDescent="0.3">
      <c r="A4095" s="1" t="s">
        <v>8312</v>
      </c>
      <c r="B4095" s="13" t="s">
        <v>8313</v>
      </c>
      <c r="C4095" s="12"/>
      <c r="D4095" s="11"/>
      <c r="E4095" s="11"/>
      <c r="F4095" s="11"/>
      <c r="G4095" s="9">
        <v>5</v>
      </c>
      <c r="H4095" s="9"/>
    </row>
    <row r="4096" spans="1:8" ht="28.8" x14ac:dyDescent="0.3">
      <c r="A4096" s="1" t="s">
        <v>8314</v>
      </c>
      <c r="B4096" s="13" t="s">
        <v>8315</v>
      </c>
      <c r="C4096" s="12" t="s">
        <v>6801</v>
      </c>
      <c r="D4096" s="11">
        <v>345.76</v>
      </c>
      <c r="E4096" s="11">
        <v>11.89</v>
      </c>
      <c r="F4096" s="11">
        <v>357.65</v>
      </c>
      <c r="G4096" s="9">
        <v>9</v>
      </c>
      <c r="H4096" s="9"/>
    </row>
    <row r="4097" spans="1:8" ht="28.8" x14ac:dyDescent="0.3">
      <c r="A4097" s="1" t="s">
        <v>8316</v>
      </c>
      <c r="B4097" s="13" t="s">
        <v>8317</v>
      </c>
      <c r="C4097" s="12" t="s">
        <v>6801</v>
      </c>
      <c r="D4097" s="11">
        <v>252.75</v>
      </c>
      <c r="E4097" s="11">
        <v>10.97</v>
      </c>
      <c r="F4097" s="11">
        <v>263.72000000000003</v>
      </c>
      <c r="G4097" s="9">
        <v>9</v>
      </c>
      <c r="H4097" s="9"/>
    </row>
    <row r="4098" spans="1:8" ht="28.8" x14ac:dyDescent="0.3">
      <c r="A4098" s="1" t="s">
        <v>8318</v>
      </c>
      <c r="B4098" s="13" t="s">
        <v>8319</v>
      </c>
      <c r="C4098" s="12" t="s">
        <v>6801</v>
      </c>
      <c r="D4098" s="11">
        <v>254.41</v>
      </c>
      <c r="E4098" s="11">
        <v>11.04</v>
      </c>
      <c r="F4098" s="11">
        <v>265.45</v>
      </c>
      <c r="G4098" s="9">
        <v>9</v>
      </c>
      <c r="H4098" s="9"/>
    </row>
    <row r="4099" spans="1:8" ht="28.8" x14ac:dyDescent="0.3">
      <c r="A4099" s="1" t="s">
        <v>8320</v>
      </c>
      <c r="B4099" s="13" t="s">
        <v>8321</v>
      </c>
      <c r="C4099" s="12" t="s">
        <v>6802</v>
      </c>
      <c r="D4099" s="11">
        <v>8.5299999999999994</v>
      </c>
      <c r="E4099" s="11">
        <v>1.92</v>
      </c>
      <c r="F4099" s="11">
        <v>10.45</v>
      </c>
      <c r="G4099" s="9">
        <v>9</v>
      </c>
      <c r="H4099" s="9"/>
    </row>
    <row r="4100" spans="1:8" x14ac:dyDescent="0.3">
      <c r="A4100" s="1" t="s">
        <v>8322</v>
      </c>
      <c r="B4100" s="13" t="s">
        <v>8323</v>
      </c>
      <c r="C4100" s="12" t="s">
        <v>8324</v>
      </c>
      <c r="D4100" s="11">
        <v>554.67999999999995</v>
      </c>
      <c r="E4100" s="11">
        <v>1176.8</v>
      </c>
      <c r="F4100" s="11">
        <v>1731.48</v>
      </c>
      <c r="G4100" s="9">
        <v>9</v>
      </c>
      <c r="H4100" s="9"/>
    </row>
    <row r="4101" spans="1:8" x14ac:dyDescent="0.3">
      <c r="A4101" s="1" t="s">
        <v>5595</v>
      </c>
      <c r="B4101" s="13" t="s">
        <v>7100</v>
      </c>
      <c r="C4101" s="12"/>
      <c r="D4101" s="11"/>
      <c r="E4101" s="11"/>
      <c r="F4101" s="11"/>
      <c r="G4101" s="9">
        <v>2</v>
      </c>
      <c r="H4101" s="9"/>
    </row>
    <row r="4102" spans="1:8" x14ac:dyDescent="0.3">
      <c r="A4102" s="1" t="s">
        <v>5596</v>
      </c>
      <c r="B4102" s="13" t="s">
        <v>7101</v>
      </c>
      <c r="C4102" s="12"/>
      <c r="D4102" s="11"/>
      <c r="E4102" s="11"/>
      <c r="F4102" s="11"/>
      <c r="G4102" s="9">
        <v>5</v>
      </c>
      <c r="H4102" s="9"/>
    </row>
    <row r="4103" spans="1:8" x14ac:dyDescent="0.3">
      <c r="A4103" s="1" t="s">
        <v>4689</v>
      </c>
      <c r="B4103" s="13" t="s">
        <v>38</v>
      </c>
      <c r="C4103" s="12" t="s">
        <v>6801</v>
      </c>
      <c r="D4103" s="11">
        <v>8600.99</v>
      </c>
      <c r="E4103" s="11">
        <v>78.239999999999995</v>
      </c>
      <c r="F4103" s="11">
        <v>8679.23</v>
      </c>
      <c r="G4103" s="9">
        <v>9</v>
      </c>
      <c r="H4103" s="9"/>
    </row>
    <row r="4104" spans="1:8" x14ac:dyDescent="0.3">
      <c r="A4104" s="1" t="s">
        <v>6331</v>
      </c>
      <c r="B4104" s="13" t="s">
        <v>6332</v>
      </c>
      <c r="C4104" s="12" t="s">
        <v>6801</v>
      </c>
      <c r="D4104" s="11">
        <v>301.51</v>
      </c>
      <c r="E4104" s="11">
        <v>78.239999999999995</v>
      </c>
      <c r="F4104" s="11">
        <v>379.75</v>
      </c>
      <c r="G4104" s="9">
        <v>9</v>
      </c>
      <c r="H4104" s="9"/>
    </row>
    <row r="4105" spans="1:8" x14ac:dyDescent="0.3">
      <c r="A4105" s="1" t="s">
        <v>4690</v>
      </c>
      <c r="B4105" s="13" t="s">
        <v>37</v>
      </c>
      <c r="C4105" s="12" t="s">
        <v>6801</v>
      </c>
      <c r="D4105" s="11">
        <v>4238.57</v>
      </c>
      <c r="E4105" s="11">
        <v>78.239999999999995</v>
      </c>
      <c r="F4105" s="11">
        <v>4316.8100000000004</v>
      </c>
      <c r="G4105" s="9">
        <v>9</v>
      </c>
      <c r="H4105" s="9"/>
    </row>
    <row r="4106" spans="1:8" ht="43.2" x14ac:dyDescent="0.3">
      <c r="A4106" s="1" t="s">
        <v>5951</v>
      </c>
      <c r="B4106" s="13" t="s">
        <v>7921</v>
      </c>
      <c r="C4106" s="12" t="s">
        <v>6799</v>
      </c>
      <c r="D4106" s="11">
        <v>12.11</v>
      </c>
      <c r="E4106" s="11">
        <v>5.68</v>
      </c>
      <c r="F4106" s="11">
        <v>17.79</v>
      </c>
      <c r="G4106" s="9">
        <v>9</v>
      </c>
      <c r="H4106" s="9"/>
    </row>
    <row r="4107" spans="1:8" ht="28.8" x14ac:dyDescent="0.3">
      <c r="A4107" s="1" t="s">
        <v>5952</v>
      </c>
      <c r="B4107" s="13" t="s">
        <v>7922</v>
      </c>
      <c r="C4107" s="12" t="s">
        <v>6799</v>
      </c>
      <c r="D4107" s="11">
        <v>8.73</v>
      </c>
      <c r="E4107" s="11">
        <v>5.68</v>
      </c>
      <c r="F4107" s="11">
        <v>14.41</v>
      </c>
      <c r="G4107" s="9">
        <v>9</v>
      </c>
      <c r="H4107" s="9"/>
    </row>
    <row r="4108" spans="1:8" ht="28.8" x14ac:dyDescent="0.3">
      <c r="A4108" s="1" t="s">
        <v>5953</v>
      </c>
      <c r="B4108" s="13" t="s">
        <v>7923</v>
      </c>
      <c r="C4108" s="12" t="s">
        <v>6799</v>
      </c>
      <c r="D4108" s="11">
        <v>12.86</v>
      </c>
      <c r="E4108" s="11">
        <v>5.68</v>
      </c>
      <c r="F4108" s="11">
        <v>18.54</v>
      </c>
      <c r="G4108" s="9">
        <v>9</v>
      </c>
      <c r="H4108" s="9"/>
    </row>
    <row r="4109" spans="1:8" ht="28.8" x14ac:dyDescent="0.3">
      <c r="A4109" s="1" t="s">
        <v>5954</v>
      </c>
      <c r="B4109" s="13" t="s">
        <v>5955</v>
      </c>
      <c r="C4109" s="12" t="s">
        <v>6799</v>
      </c>
      <c r="D4109" s="11">
        <v>9.58</v>
      </c>
      <c r="E4109" s="11">
        <v>5.68</v>
      </c>
      <c r="F4109" s="11">
        <v>15.26</v>
      </c>
      <c r="G4109" s="9">
        <v>9</v>
      </c>
      <c r="H4109" s="9"/>
    </row>
    <row r="4110" spans="1:8" x14ac:dyDescent="0.3">
      <c r="A4110" s="1" t="s">
        <v>5956</v>
      </c>
      <c r="B4110" s="13" t="s">
        <v>5957</v>
      </c>
      <c r="C4110" s="12" t="s">
        <v>6799</v>
      </c>
      <c r="D4110" s="11">
        <v>15.82</v>
      </c>
      <c r="E4110" s="11">
        <v>5.68</v>
      </c>
      <c r="F4110" s="11">
        <v>21.5</v>
      </c>
      <c r="G4110" s="9">
        <v>9</v>
      </c>
      <c r="H4110" s="9"/>
    </row>
    <row r="4111" spans="1:8" x14ac:dyDescent="0.3">
      <c r="A4111" s="1" t="s">
        <v>5958</v>
      </c>
      <c r="B4111" s="13" t="s">
        <v>5959</v>
      </c>
      <c r="C4111" s="12" t="s">
        <v>6799</v>
      </c>
      <c r="D4111" s="11">
        <v>6.19</v>
      </c>
      <c r="E4111" s="11">
        <v>5.68</v>
      </c>
      <c r="F4111" s="11">
        <v>11.87</v>
      </c>
      <c r="G4111" s="9">
        <v>9</v>
      </c>
      <c r="H4111" s="9"/>
    </row>
    <row r="4112" spans="1:8" x14ac:dyDescent="0.3">
      <c r="A4112" s="1" t="s">
        <v>4691</v>
      </c>
      <c r="B4112" s="13" t="s">
        <v>36</v>
      </c>
      <c r="C4112" s="12" t="s">
        <v>6799</v>
      </c>
      <c r="D4112" s="11">
        <v>215.84</v>
      </c>
      <c r="E4112" s="11">
        <v>3.22</v>
      </c>
      <c r="F4112" s="11">
        <v>219.06</v>
      </c>
      <c r="G4112" s="9">
        <v>9</v>
      </c>
      <c r="H4112" s="9"/>
    </row>
    <row r="4113" spans="1:8" x14ac:dyDescent="0.3">
      <c r="A4113" s="1" t="s">
        <v>5597</v>
      </c>
      <c r="B4113" s="13" t="s">
        <v>6277</v>
      </c>
      <c r="C4113" s="12"/>
      <c r="D4113" s="11"/>
      <c r="E4113" s="11"/>
      <c r="F4113" s="11"/>
      <c r="G4113" s="9">
        <v>5</v>
      </c>
      <c r="H4113" s="9"/>
    </row>
    <row r="4114" spans="1:8" x14ac:dyDescent="0.3">
      <c r="A4114" s="1" t="s">
        <v>4692</v>
      </c>
      <c r="B4114" s="13" t="s">
        <v>35</v>
      </c>
      <c r="C4114" s="12" t="s">
        <v>6799</v>
      </c>
      <c r="D4114" s="11">
        <v>10.95</v>
      </c>
      <c r="E4114" s="11">
        <v>49.47</v>
      </c>
      <c r="F4114" s="11">
        <v>60.42</v>
      </c>
      <c r="G4114" s="9">
        <v>9</v>
      </c>
      <c r="H4114" s="9"/>
    </row>
    <row r="4115" spans="1:8" x14ac:dyDescent="0.3">
      <c r="A4115" s="1" t="s">
        <v>5598</v>
      </c>
      <c r="B4115" s="13" t="s">
        <v>7102</v>
      </c>
      <c r="C4115" s="12"/>
      <c r="D4115" s="11"/>
      <c r="E4115" s="11"/>
      <c r="F4115" s="11"/>
      <c r="G4115" s="9">
        <v>5</v>
      </c>
      <c r="H4115" s="9"/>
    </row>
    <row r="4116" spans="1:8" ht="28.8" x14ac:dyDescent="0.3">
      <c r="A4116" s="1" t="s">
        <v>4693</v>
      </c>
      <c r="B4116" s="13" t="s">
        <v>7924</v>
      </c>
      <c r="C4116" s="12" t="s">
        <v>6799</v>
      </c>
      <c r="D4116" s="11">
        <v>85.43</v>
      </c>
      <c r="E4116" s="11">
        <v>6.65</v>
      </c>
      <c r="F4116" s="11">
        <v>92.08</v>
      </c>
      <c r="G4116" s="9">
        <v>9</v>
      </c>
      <c r="H4116" s="9"/>
    </row>
    <row r="4117" spans="1:8" ht="28.8" x14ac:dyDescent="0.3">
      <c r="A4117" s="1" t="s">
        <v>4694</v>
      </c>
      <c r="B4117" s="13" t="s">
        <v>7925</v>
      </c>
      <c r="C4117" s="12" t="s">
        <v>6799</v>
      </c>
      <c r="D4117" s="11">
        <v>31.23</v>
      </c>
      <c r="E4117" s="11">
        <v>1.37</v>
      </c>
      <c r="F4117" s="11">
        <v>32.6</v>
      </c>
      <c r="G4117" s="9">
        <v>9</v>
      </c>
      <c r="H4117" s="9"/>
    </row>
    <row r="4118" spans="1:8" x14ac:dyDescent="0.3">
      <c r="A4118" s="1" t="s">
        <v>4695</v>
      </c>
      <c r="B4118" s="13" t="s">
        <v>33</v>
      </c>
      <c r="C4118" s="12" t="s">
        <v>6801</v>
      </c>
      <c r="D4118" s="11">
        <v>71.39</v>
      </c>
      <c r="E4118" s="11"/>
      <c r="F4118" s="11">
        <v>71.39</v>
      </c>
      <c r="G4118" s="9">
        <v>9</v>
      </c>
      <c r="H4118" s="9"/>
    </row>
    <row r="4119" spans="1:8" x14ac:dyDescent="0.3">
      <c r="A4119" s="1" t="s">
        <v>4696</v>
      </c>
      <c r="B4119" s="13" t="s">
        <v>32</v>
      </c>
      <c r="C4119" s="12" t="s">
        <v>6814</v>
      </c>
      <c r="D4119" s="11">
        <v>26.05</v>
      </c>
      <c r="E4119" s="11"/>
      <c r="F4119" s="11">
        <v>26.05</v>
      </c>
      <c r="G4119" s="9">
        <v>9</v>
      </c>
      <c r="H4119" s="9"/>
    </row>
    <row r="4120" spans="1:8" x14ac:dyDescent="0.3">
      <c r="A4120" s="1" t="s">
        <v>5599</v>
      </c>
      <c r="B4120" s="13" t="s">
        <v>6278</v>
      </c>
      <c r="C4120" s="12"/>
      <c r="D4120" s="11"/>
      <c r="E4120" s="11"/>
      <c r="F4120" s="11"/>
      <c r="G4120" s="9">
        <v>2</v>
      </c>
      <c r="H4120" s="9"/>
    </row>
    <row r="4121" spans="1:8" x14ac:dyDescent="0.3">
      <c r="A4121" s="1" t="s">
        <v>5600</v>
      </c>
      <c r="B4121" s="13" t="s">
        <v>7103</v>
      </c>
      <c r="C4121" s="12"/>
      <c r="D4121" s="11"/>
      <c r="E4121" s="11"/>
      <c r="F4121" s="11"/>
      <c r="G4121" s="9">
        <v>5</v>
      </c>
      <c r="H4121" s="9"/>
    </row>
    <row r="4122" spans="1:8" x14ac:dyDescent="0.3">
      <c r="A4122" s="1" t="s">
        <v>4697</v>
      </c>
      <c r="B4122" s="13" t="s">
        <v>31</v>
      </c>
      <c r="C4122" s="12" t="s">
        <v>6799</v>
      </c>
      <c r="D4122" s="11">
        <v>715.02</v>
      </c>
      <c r="E4122" s="11"/>
      <c r="F4122" s="11">
        <v>715.02</v>
      </c>
      <c r="G4122" s="9">
        <v>9</v>
      </c>
      <c r="H4122" s="9"/>
    </row>
    <row r="4123" spans="1:8" x14ac:dyDescent="0.3">
      <c r="A4123" s="1" t="s">
        <v>4696</v>
      </c>
      <c r="B4123" s="13" t="s">
        <v>32</v>
      </c>
      <c r="C4123" s="12" t="s">
        <v>6814</v>
      </c>
      <c r="D4123" s="11">
        <v>26.24</v>
      </c>
      <c r="E4123" s="11"/>
      <c r="F4123" s="11">
        <v>26.24</v>
      </c>
      <c r="G4123" s="9">
        <v>9</v>
      </c>
    </row>
    <row r="4124" spans="1:8" x14ac:dyDescent="0.3">
      <c r="A4124" s="1" t="s">
        <v>5599</v>
      </c>
      <c r="B4124" s="13" t="s">
        <v>6278</v>
      </c>
      <c r="C4124" s="12"/>
      <c r="D4124" s="11"/>
      <c r="E4124" s="11"/>
      <c r="F4124" s="11"/>
      <c r="G4124" s="9">
        <v>5</v>
      </c>
    </row>
    <row r="4125" spans="1:8" x14ac:dyDescent="0.3">
      <c r="A4125" s="1" t="s">
        <v>5600</v>
      </c>
      <c r="B4125" s="13" t="s">
        <v>7103</v>
      </c>
      <c r="C4125" s="12"/>
      <c r="D4125" s="11"/>
      <c r="E4125" s="11"/>
      <c r="F4125" s="11"/>
      <c r="G4125" s="9">
        <v>15</v>
      </c>
    </row>
    <row r="4126" spans="1:8" x14ac:dyDescent="0.3">
      <c r="A4126" s="1" t="s">
        <v>4697</v>
      </c>
      <c r="B4126" s="13" t="s">
        <v>31</v>
      </c>
      <c r="C4126" s="12" t="s">
        <v>6799</v>
      </c>
      <c r="D4126" s="11">
        <v>709.31</v>
      </c>
      <c r="E4126" s="11"/>
      <c r="F4126" s="11">
        <v>709.31</v>
      </c>
      <c r="G4126" s="9">
        <v>15</v>
      </c>
    </row>
    <row r="4127" spans="1:8" x14ac:dyDescent="0.3">
      <c r="A4127" s="1" t="s">
        <v>4695</v>
      </c>
      <c r="B4127" s="13" t="s">
        <v>33</v>
      </c>
      <c r="C4127" s="12" t="s">
        <v>6801</v>
      </c>
      <c r="D4127" s="11">
        <v>70.75</v>
      </c>
      <c r="E4127" s="11"/>
      <c r="F4127" s="11">
        <v>70.75</v>
      </c>
      <c r="G4127" s="9">
        <v>15</v>
      </c>
    </row>
    <row r="4128" spans="1:8" x14ac:dyDescent="0.3">
      <c r="A4128" s="1" t="s">
        <v>4696</v>
      </c>
      <c r="B4128" s="13" t="s">
        <v>32</v>
      </c>
      <c r="C4128" s="12" t="s">
        <v>6814</v>
      </c>
      <c r="D4128" s="11">
        <v>26.79</v>
      </c>
      <c r="E4128" s="11"/>
      <c r="F4128" s="11">
        <v>26.79</v>
      </c>
      <c r="G4128" s="9">
        <v>15</v>
      </c>
    </row>
    <row r="4129" spans="1:7" x14ac:dyDescent="0.3">
      <c r="A4129" s="1" t="s">
        <v>5599</v>
      </c>
      <c r="B4129" s="13" t="s">
        <v>6278</v>
      </c>
      <c r="C4129" s="12"/>
      <c r="D4129" s="11"/>
      <c r="E4129" s="11"/>
      <c r="F4129" s="11"/>
    </row>
    <row r="4130" spans="1:7" x14ac:dyDescent="0.3">
      <c r="A4130" s="1" t="s">
        <v>5600</v>
      </c>
      <c r="B4130" s="13" t="s">
        <v>7103</v>
      </c>
      <c r="C4130" s="12"/>
      <c r="D4130" s="11"/>
      <c r="E4130" s="11"/>
      <c r="F4130" s="11"/>
    </row>
    <row r="4131" spans="1:7" x14ac:dyDescent="0.3">
      <c r="A4131" s="1" t="s">
        <v>4697</v>
      </c>
      <c r="B4131" s="13" t="s">
        <v>31</v>
      </c>
      <c r="C4131" s="12" t="s">
        <v>6799</v>
      </c>
      <c r="D4131" s="11">
        <v>649.58000000000004</v>
      </c>
      <c r="E4131" s="11"/>
      <c r="F4131" s="11">
        <v>649.58000000000004</v>
      </c>
      <c r="G4131" s="9">
        <v>9</v>
      </c>
    </row>
    <row r="4132" spans="1:7" ht="20.399999999999999" x14ac:dyDescent="0.2">
      <c r="A4132" s="256">
        <v>38605</v>
      </c>
      <c r="B4132" s="257" t="s">
        <v>15303</v>
      </c>
      <c r="C4132" s="256" t="s">
        <v>8217</v>
      </c>
      <c r="E4132" s="258"/>
      <c r="F4132" s="479">
        <v>190.09</v>
      </c>
    </row>
    <row r="4133" spans="1:7" x14ac:dyDescent="0.2">
      <c r="A4133" s="256">
        <v>11270</v>
      </c>
      <c r="B4133" s="257" t="s">
        <v>15304</v>
      </c>
      <c r="C4133" s="256" t="s">
        <v>8217</v>
      </c>
      <c r="E4133" s="258"/>
      <c r="F4133" s="479">
        <v>2.79</v>
      </c>
    </row>
    <row r="4134" spans="1:7" ht="20.399999999999999" x14ac:dyDescent="0.2">
      <c r="A4134" s="256">
        <v>412</v>
      </c>
      <c r="B4134" s="257" t="s">
        <v>15305</v>
      </c>
      <c r="C4134" s="256" t="s">
        <v>8217</v>
      </c>
      <c r="E4134" s="258"/>
      <c r="F4134" s="479">
        <v>1.02</v>
      </c>
    </row>
    <row r="4135" spans="1:7" x14ac:dyDescent="0.2">
      <c r="A4135" s="256">
        <v>414</v>
      </c>
      <c r="B4135" s="257" t="s">
        <v>15306</v>
      </c>
      <c r="C4135" s="256" t="s">
        <v>8217</v>
      </c>
      <c r="E4135" s="258"/>
      <c r="F4135" s="479">
        <v>0.06</v>
      </c>
    </row>
    <row r="4136" spans="1:7" x14ac:dyDescent="0.2">
      <c r="A4136" s="256">
        <v>410</v>
      </c>
      <c r="B4136" s="257" t="s">
        <v>15307</v>
      </c>
      <c r="C4136" s="256" t="s">
        <v>8217</v>
      </c>
      <c r="E4136" s="258"/>
      <c r="F4136" s="479">
        <v>0.15</v>
      </c>
    </row>
    <row r="4137" spans="1:7" x14ac:dyDescent="0.2">
      <c r="A4137" s="256">
        <v>411</v>
      </c>
      <c r="B4137" s="257" t="s">
        <v>15308</v>
      </c>
      <c r="C4137" s="256" t="s">
        <v>8217</v>
      </c>
      <c r="E4137" s="258"/>
      <c r="F4137" s="479">
        <v>0.2</v>
      </c>
    </row>
    <row r="4138" spans="1:7" x14ac:dyDescent="0.2">
      <c r="A4138" s="256">
        <v>408</v>
      </c>
      <c r="B4138" s="257" t="s">
        <v>15309</v>
      </c>
      <c r="C4138" s="256" t="s">
        <v>8217</v>
      </c>
      <c r="E4138" s="258"/>
      <c r="F4138" s="479">
        <v>0.99</v>
      </c>
    </row>
    <row r="4139" spans="1:7" ht="20.399999999999999" x14ac:dyDescent="0.2">
      <c r="A4139" s="256">
        <v>39131</v>
      </c>
      <c r="B4139" s="257" t="s">
        <v>15310</v>
      </c>
      <c r="C4139" s="256" t="s">
        <v>8217</v>
      </c>
      <c r="E4139" s="258"/>
      <c r="F4139" s="479">
        <v>4.47</v>
      </c>
    </row>
    <row r="4140" spans="1:7" ht="20.399999999999999" x14ac:dyDescent="0.2">
      <c r="A4140" s="256">
        <v>394</v>
      </c>
      <c r="B4140" s="257" t="s">
        <v>15311</v>
      </c>
      <c r="C4140" s="256" t="s">
        <v>8217</v>
      </c>
      <c r="E4140" s="258"/>
      <c r="F4140" s="479">
        <v>4.53</v>
      </c>
    </row>
    <row r="4141" spans="1:7" ht="20.399999999999999" x14ac:dyDescent="0.2">
      <c r="A4141" s="256">
        <v>39130</v>
      </c>
      <c r="B4141" s="257" t="s">
        <v>15312</v>
      </c>
      <c r="C4141" s="256" t="s">
        <v>8217</v>
      </c>
      <c r="E4141" s="258"/>
      <c r="F4141" s="479">
        <v>4.08</v>
      </c>
    </row>
    <row r="4142" spans="1:7" ht="20.399999999999999" x14ac:dyDescent="0.2">
      <c r="A4142" s="256">
        <v>395</v>
      </c>
      <c r="B4142" s="257" t="s">
        <v>15313</v>
      </c>
      <c r="C4142" s="256" t="s">
        <v>8217</v>
      </c>
      <c r="E4142" s="258"/>
      <c r="F4142" s="479">
        <v>4.3600000000000003</v>
      </c>
    </row>
    <row r="4143" spans="1:7" ht="20.399999999999999" x14ac:dyDescent="0.2">
      <c r="A4143" s="256">
        <v>39127</v>
      </c>
      <c r="B4143" s="257" t="s">
        <v>15314</v>
      </c>
      <c r="C4143" s="256" t="s">
        <v>8217</v>
      </c>
      <c r="E4143" s="258"/>
      <c r="F4143" s="479">
        <v>2.15</v>
      </c>
    </row>
    <row r="4144" spans="1:7" ht="20.399999999999999" x14ac:dyDescent="0.2">
      <c r="A4144" s="256">
        <v>392</v>
      </c>
      <c r="B4144" s="257" t="s">
        <v>15315</v>
      </c>
      <c r="C4144" s="256" t="s">
        <v>8217</v>
      </c>
      <c r="E4144" s="258"/>
      <c r="F4144" s="479">
        <v>2.21</v>
      </c>
    </row>
    <row r="4145" spans="1:6" ht="20.399999999999999" x14ac:dyDescent="0.2">
      <c r="A4145" s="256">
        <v>39129</v>
      </c>
      <c r="B4145" s="257" t="s">
        <v>15316</v>
      </c>
      <c r="C4145" s="256" t="s">
        <v>8217</v>
      </c>
      <c r="E4145" s="258"/>
      <c r="F4145" s="479">
        <v>2.5099999999999998</v>
      </c>
    </row>
    <row r="4146" spans="1:6" ht="20.399999999999999" x14ac:dyDescent="0.2">
      <c r="A4146" s="256">
        <v>393</v>
      </c>
      <c r="B4146" s="257" t="s">
        <v>15317</v>
      </c>
      <c r="C4146" s="256" t="s">
        <v>8217</v>
      </c>
      <c r="E4146" s="258"/>
      <c r="F4146" s="479">
        <v>2.63</v>
      </c>
    </row>
    <row r="4147" spans="1:6" ht="20.399999999999999" x14ac:dyDescent="0.2">
      <c r="A4147" s="256">
        <v>39133</v>
      </c>
      <c r="B4147" s="257" t="s">
        <v>15318</v>
      </c>
      <c r="C4147" s="256" t="s">
        <v>8217</v>
      </c>
      <c r="E4147" s="258"/>
      <c r="F4147" s="479">
        <v>5.87</v>
      </c>
    </row>
    <row r="4148" spans="1:6" ht="20.399999999999999" x14ac:dyDescent="0.2">
      <c r="A4148" s="256">
        <v>397</v>
      </c>
      <c r="B4148" s="257" t="s">
        <v>15319</v>
      </c>
      <c r="C4148" s="256" t="s">
        <v>8217</v>
      </c>
      <c r="E4148" s="258"/>
      <c r="F4148" s="479">
        <v>6.49</v>
      </c>
    </row>
    <row r="4149" spans="1:6" ht="20.399999999999999" x14ac:dyDescent="0.2">
      <c r="A4149" s="256">
        <v>39132</v>
      </c>
      <c r="B4149" s="257" t="s">
        <v>15320</v>
      </c>
      <c r="C4149" s="256" t="s">
        <v>8217</v>
      </c>
      <c r="E4149" s="258"/>
      <c r="F4149" s="479">
        <v>4.7</v>
      </c>
    </row>
    <row r="4150" spans="1:6" ht="20.399999999999999" x14ac:dyDescent="0.2">
      <c r="A4150" s="256">
        <v>396</v>
      </c>
      <c r="B4150" s="257" t="s">
        <v>15321</v>
      </c>
      <c r="C4150" s="256" t="s">
        <v>8217</v>
      </c>
      <c r="E4150" s="258"/>
      <c r="F4150" s="479">
        <v>5.03</v>
      </c>
    </row>
    <row r="4151" spans="1:6" ht="20.399999999999999" x14ac:dyDescent="0.2">
      <c r="A4151" s="256">
        <v>39135</v>
      </c>
      <c r="B4151" s="257" t="s">
        <v>15322</v>
      </c>
      <c r="C4151" s="256" t="s">
        <v>8217</v>
      </c>
      <c r="E4151" s="258"/>
      <c r="F4151" s="479">
        <v>9.4</v>
      </c>
    </row>
    <row r="4152" spans="1:6" ht="20.399999999999999" x14ac:dyDescent="0.2">
      <c r="A4152" s="256">
        <v>39128</v>
      </c>
      <c r="B4152" s="257" t="s">
        <v>15323</v>
      </c>
      <c r="C4152" s="256" t="s">
        <v>8217</v>
      </c>
      <c r="E4152" s="258"/>
      <c r="F4152" s="479">
        <v>2.35</v>
      </c>
    </row>
    <row r="4153" spans="1:6" ht="20.399999999999999" x14ac:dyDescent="0.2">
      <c r="A4153" s="256">
        <v>400</v>
      </c>
      <c r="B4153" s="257" t="s">
        <v>15324</v>
      </c>
      <c r="C4153" s="256" t="s">
        <v>8217</v>
      </c>
      <c r="E4153" s="258"/>
      <c r="F4153" s="479">
        <v>2.29</v>
      </c>
    </row>
    <row r="4154" spans="1:6" ht="20.399999999999999" x14ac:dyDescent="0.2">
      <c r="A4154" s="256">
        <v>39125</v>
      </c>
      <c r="B4154" s="257" t="s">
        <v>15325</v>
      </c>
      <c r="C4154" s="256" t="s">
        <v>8217</v>
      </c>
      <c r="E4154" s="258"/>
      <c r="F4154" s="479">
        <v>2.35</v>
      </c>
    </row>
    <row r="4155" spans="1:6" ht="20.399999999999999" x14ac:dyDescent="0.2">
      <c r="A4155" s="256">
        <v>39134</v>
      </c>
      <c r="B4155" s="257" t="s">
        <v>15326</v>
      </c>
      <c r="C4155" s="256" t="s">
        <v>8217</v>
      </c>
      <c r="E4155" s="258"/>
      <c r="F4155" s="479">
        <v>7.83</v>
      </c>
    </row>
    <row r="4156" spans="1:6" ht="20.399999999999999" x14ac:dyDescent="0.2">
      <c r="A4156" s="256">
        <v>398</v>
      </c>
      <c r="B4156" s="257" t="s">
        <v>15327</v>
      </c>
      <c r="C4156" s="256" t="s">
        <v>8217</v>
      </c>
      <c r="E4156" s="258"/>
      <c r="F4156" s="479">
        <v>7.21</v>
      </c>
    </row>
    <row r="4157" spans="1:6" ht="20.399999999999999" x14ac:dyDescent="0.2">
      <c r="A4157" s="256">
        <v>39126</v>
      </c>
      <c r="B4157" s="257" t="s">
        <v>15328</v>
      </c>
      <c r="C4157" s="256" t="s">
        <v>8217</v>
      </c>
      <c r="E4157" s="258"/>
      <c r="F4157" s="479">
        <v>10.57</v>
      </c>
    </row>
    <row r="4158" spans="1:6" ht="20.399999999999999" x14ac:dyDescent="0.2">
      <c r="A4158" s="256">
        <v>399</v>
      </c>
      <c r="B4158" s="257" t="s">
        <v>15329</v>
      </c>
      <c r="C4158" s="256" t="s">
        <v>8217</v>
      </c>
      <c r="E4158" s="258"/>
      <c r="F4158" s="479">
        <v>9.31</v>
      </c>
    </row>
    <row r="4159" spans="1:6" ht="20.399999999999999" x14ac:dyDescent="0.2">
      <c r="A4159" s="256">
        <v>39158</v>
      </c>
      <c r="B4159" s="257" t="s">
        <v>15330</v>
      </c>
      <c r="C4159" s="256" t="s">
        <v>8217</v>
      </c>
      <c r="E4159" s="258"/>
      <c r="F4159" s="479">
        <v>25.01</v>
      </c>
    </row>
    <row r="4160" spans="1:6" x14ac:dyDescent="0.2">
      <c r="A4160" s="256">
        <v>39141</v>
      </c>
      <c r="B4160" s="257" t="s">
        <v>15331</v>
      </c>
      <c r="C4160" s="256" t="s">
        <v>8217</v>
      </c>
      <c r="E4160" s="258"/>
      <c r="F4160" s="479">
        <v>1.81</v>
      </c>
    </row>
    <row r="4161" spans="1:6" x14ac:dyDescent="0.2">
      <c r="A4161" s="256">
        <v>39140</v>
      </c>
      <c r="B4161" s="257" t="s">
        <v>15332</v>
      </c>
      <c r="C4161" s="256" t="s">
        <v>8217</v>
      </c>
      <c r="E4161" s="258"/>
      <c r="F4161" s="479">
        <v>1.65</v>
      </c>
    </row>
    <row r="4162" spans="1:6" x14ac:dyDescent="0.2">
      <c r="A4162" s="256">
        <v>39137</v>
      </c>
      <c r="B4162" s="257" t="s">
        <v>15333</v>
      </c>
      <c r="C4162" s="256" t="s">
        <v>8217</v>
      </c>
      <c r="E4162" s="258"/>
      <c r="F4162" s="479">
        <v>0.95</v>
      </c>
    </row>
    <row r="4163" spans="1:6" x14ac:dyDescent="0.2">
      <c r="A4163" s="256">
        <v>39139</v>
      </c>
      <c r="B4163" s="257" t="s">
        <v>15334</v>
      </c>
      <c r="C4163" s="256" t="s">
        <v>8217</v>
      </c>
      <c r="E4163" s="258"/>
      <c r="F4163" s="479">
        <v>1.37</v>
      </c>
    </row>
    <row r="4164" spans="1:6" x14ac:dyDescent="0.2">
      <c r="A4164" s="256">
        <v>39143</v>
      </c>
      <c r="B4164" s="257" t="s">
        <v>15335</v>
      </c>
      <c r="C4164" s="256" t="s">
        <v>8217</v>
      </c>
      <c r="E4164" s="258"/>
      <c r="F4164" s="479">
        <v>3.74</v>
      </c>
    </row>
    <row r="4165" spans="1:6" x14ac:dyDescent="0.2">
      <c r="A4165" s="256">
        <v>39142</v>
      </c>
      <c r="B4165" s="257" t="s">
        <v>15336</v>
      </c>
      <c r="C4165" s="256" t="s">
        <v>8217</v>
      </c>
      <c r="E4165" s="258"/>
      <c r="F4165" s="479">
        <v>2.68</v>
      </c>
    </row>
    <row r="4166" spans="1:6" x14ac:dyDescent="0.2">
      <c r="A4166" s="256">
        <v>39138</v>
      </c>
      <c r="B4166" s="257" t="s">
        <v>15337</v>
      </c>
      <c r="C4166" s="256" t="s">
        <v>8217</v>
      </c>
      <c r="E4166" s="258"/>
      <c r="F4166" s="479">
        <v>1</v>
      </c>
    </row>
    <row r="4167" spans="1:6" x14ac:dyDescent="0.2">
      <c r="A4167" s="256">
        <v>39136</v>
      </c>
      <c r="B4167" s="257" t="s">
        <v>15338</v>
      </c>
      <c r="C4167" s="256" t="s">
        <v>8217</v>
      </c>
      <c r="E4167" s="258"/>
      <c r="F4167" s="479">
        <v>0.67</v>
      </c>
    </row>
    <row r="4168" spans="1:6" x14ac:dyDescent="0.2">
      <c r="A4168" s="256">
        <v>39144</v>
      </c>
      <c r="B4168" s="257" t="s">
        <v>15339</v>
      </c>
      <c r="C4168" s="256" t="s">
        <v>8217</v>
      </c>
      <c r="E4168" s="258"/>
      <c r="F4168" s="479">
        <v>4.3600000000000003</v>
      </c>
    </row>
    <row r="4169" spans="1:6" x14ac:dyDescent="0.2">
      <c r="A4169" s="256">
        <v>39145</v>
      </c>
      <c r="B4169" s="257" t="s">
        <v>15340</v>
      </c>
      <c r="C4169" s="256" t="s">
        <v>8217</v>
      </c>
      <c r="E4169" s="258"/>
      <c r="F4169" s="479">
        <v>7.19</v>
      </c>
    </row>
    <row r="4170" spans="1:6" ht="20.399999999999999" x14ac:dyDescent="0.2">
      <c r="A4170" s="256">
        <v>12615</v>
      </c>
      <c r="B4170" s="257" t="s">
        <v>15341</v>
      </c>
      <c r="C4170" s="256" t="s">
        <v>8217</v>
      </c>
      <c r="E4170" s="258"/>
      <c r="F4170" s="479">
        <v>11.81</v>
      </c>
    </row>
    <row r="4171" spans="1:6" ht="20.399999999999999" x14ac:dyDescent="0.2">
      <c r="A4171" s="256">
        <v>11927</v>
      </c>
      <c r="B4171" s="257" t="s">
        <v>15342</v>
      </c>
      <c r="C4171" s="256" t="s">
        <v>8217</v>
      </c>
      <c r="E4171" s="258"/>
      <c r="F4171" s="479">
        <v>8.34</v>
      </c>
    </row>
    <row r="4172" spans="1:6" ht="20.399999999999999" x14ac:dyDescent="0.2">
      <c r="A4172" s="256">
        <v>11928</v>
      </c>
      <c r="B4172" s="257" t="s">
        <v>15343</v>
      </c>
      <c r="C4172" s="256" t="s">
        <v>8217</v>
      </c>
      <c r="E4172" s="258"/>
      <c r="F4172" s="479">
        <v>9.56</v>
      </c>
    </row>
    <row r="4173" spans="1:6" ht="20.399999999999999" x14ac:dyDescent="0.2">
      <c r="A4173" s="256">
        <v>11929</v>
      </c>
      <c r="B4173" s="257" t="s">
        <v>15344</v>
      </c>
      <c r="C4173" s="256" t="s">
        <v>8217</v>
      </c>
      <c r="E4173" s="258"/>
      <c r="F4173" s="479">
        <v>14.79</v>
      </c>
    </row>
    <row r="4174" spans="1:6" x14ac:dyDescent="0.2">
      <c r="A4174" s="256">
        <v>36801</v>
      </c>
      <c r="B4174" s="257" t="s">
        <v>15345</v>
      </c>
      <c r="C4174" s="256" t="s">
        <v>8217</v>
      </c>
      <c r="E4174" s="258"/>
      <c r="F4174" s="479">
        <v>30.6</v>
      </c>
    </row>
    <row r="4175" spans="1:6" ht="20.399999999999999" x14ac:dyDescent="0.2">
      <c r="A4175" s="256">
        <v>36246</v>
      </c>
      <c r="B4175" s="257" t="s">
        <v>15346</v>
      </c>
      <c r="C4175" s="256" t="s">
        <v>8223</v>
      </c>
      <c r="E4175" s="258"/>
      <c r="F4175" s="479">
        <v>4.17</v>
      </c>
    </row>
    <row r="4176" spans="1:6" x14ac:dyDescent="0.2">
      <c r="A4176" s="256">
        <v>37600</v>
      </c>
      <c r="B4176" s="257" t="s">
        <v>15347</v>
      </c>
      <c r="C4176" s="256" t="s">
        <v>8217</v>
      </c>
      <c r="E4176" s="258"/>
      <c r="F4176" s="479">
        <v>115.69</v>
      </c>
    </row>
    <row r="4177" spans="1:6" x14ac:dyDescent="0.2">
      <c r="A4177" s="256">
        <v>37599</v>
      </c>
      <c r="B4177" s="257" t="s">
        <v>15348</v>
      </c>
      <c r="C4177" s="256" t="s">
        <v>8217</v>
      </c>
      <c r="E4177" s="258"/>
      <c r="F4177" s="479">
        <v>107.68</v>
      </c>
    </row>
    <row r="4178" spans="1:6" ht="20.399999999999999" x14ac:dyDescent="0.2">
      <c r="A4178" s="256">
        <v>1</v>
      </c>
      <c r="B4178" s="257" t="s">
        <v>15349</v>
      </c>
      <c r="C4178" s="256" t="s">
        <v>8230</v>
      </c>
      <c r="E4178" s="258"/>
      <c r="F4178" s="479">
        <v>87</v>
      </c>
    </row>
    <row r="4179" spans="1:6" x14ac:dyDescent="0.2">
      <c r="A4179" s="256">
        <v>3</v>
      </c>
      <c r="B4179" s="257" t="s">
        <v>15350</v>
      </c>
      <c r="C4179" s="256" t="s">
        <v>14817</v>
      </c>
      <c r="E4179" s="258"/>
      <c r="F4179" s="479">
        <v>14.75</v>
      </c>
    </row>
    <row r="4180" spans="1:6" x14ac:dyDescent="0.2">
      <c r="A4180" s="256">
        <v>43054</v>
      </c>
      <c r="B4180" s="257" t="s">
        <v>15351</v>
      </c>
      <c r="C4180" s="256" t="s">
        <v>8230</v>
      </c>
      <c r="E4180" s="258"/>
      <c r="F4180" s="479">
        <v>8.31</v>
      </c>
    </row>
    <row r="4181" spans="1:6" x14ac:dyDescent="0.2">
      <c r="A4181" s="256">
        <v>42402</v>
      </c>
      <c r="B4181" s="257" t="s">
        <v>15352</v>
      </c>
      <c r="C4181" s="256" t="s">
        <v>8230</v>
      </c>
      <c r="E4181" s="258"/>
      <c r="F4181" s="479">
        <v>7.94</v>
      </c>
    </row>
    <row r="4182" spans="1:6" x14ac:dyDescent="0.2">
      <c r="A4182" s="256">
        <v>42403</v>
      </c>
      <c r="B4182" s="257" t="s">
        <v>15353</v>
      </c>
      <c r="C4182" s="256" t="s">
        <v>8230</v>
      </c>
      <c r="E4182" s="258"/>
      <c r="F4182" s="479">
        <v>10.19</v>
      </c>
    </row>
    <row r="4183" spans="1:6" x14ac:dyDescent="0.2">
      <c r="A4183" s="256">
        <v>42404</v>
      </c>
      <c r="B4183" s="257" t="s">
        <v>15354</v>
      </c>
      <c r="C4183" s="256" t="s">
        <v>8230</v>
      </c>
      <c r="E4183" s="258"/>
      <c r="F4183" s="479">
        <v>10.130000000000001</v>
      </c>
    </row>
    <row r="4184" spans="1:6" x14ac:dyDescent="0.2">
      <c r="A4184" s="256">
        <v>42405</v>
      </c>
      <c r="B4184" s="257" t="s">
        <v>15355</v>
      </c>
      <c r="C4184" s="256" t="s">
        <v>8230</v>
      </c>
      <c r="E4184" s="258"/>
      <c r="F4184" s="479">
        <v>10.79</v>
      </c>
    </row>
    <row r="4185" spans="1:6" x14ac:dyDescent="0.2">
      <c r="A4185" s="256">
        <v>34341</v>
      </c>
      <c r="B4185" s="257" t="s">
        <v>15356</v>
      </c>
      <c r="C4185" s="256" t="s">
        <v>8230</v>
      </c>
      <c r="E4185" s="258"/>
      <c r="F4185" s="479">
        <v>9.3699999999999992</v>
      </c>
    </row>
    <row r="4186" spans="1:6" x14ac:dyDescent="0.2">
      <c r="A4186" s="256">
        <v>43053</v>
      </c>
      <c r="B4186" s="257" t="s">
        <v>15357</v>
      </c>
      <c r="C4186" s="256" t="s">
        <v>8230</v>
      </c>
      <c r="E4186" s="258"/>
      <c r="F4186" s="479">
        <v>7.42</v>
      </c>
    </row>
    <row r="4187" spans="1:6" x14ac:dyDescent="0.2">
      <c r="A4187" s="256">
        <v>43058</v>
      </c>
      <c r="B4187" s="257" t="s">
        <v>15358</v>
      </c>
      <c r="C4187" s="256" t="s">
        <v>8230</v>
      </c>
      <c r="E4187" s="258"/>
      <c r="F4187" s="479">
        <v>7.7</v>
      </c>
    </row>
    <row r="4188" spans="1:6" x14ac:dyDescent="0.2">
      <c r="A4188" s="256">
        <v>34</v>
      </c>
      <c r="B4188" s="257" t="s">
        <v>15359</v>
      </c>
      <c r="C4188" s="256" t="s">
        <v>8230</v>
      </c>
      <c r="E4188" s="258"/>
      <c r="F4188" s="479">
        <v>7.73</v>
      </c>
    </row>
    <row r="4189" spans="1:6" x14ac:dyDescent="0.2">
      <c r="A4189" s="256">
        <v>43055</v>
      </c>
      <c r="B4189" s="257" t="s">
        <v>15360</v>
      </c>
      <c r="C4189" s="256" t="s">
        <v>8230</v>
      </c>
      <c r="E4189" s="258"/>
      <c r="F4189" s="479">
        <v>6.7</v>
      </c>
    </row>
    <row r="4190" spans="1:6" x14ac:dyDescent="0.2">
      <c r="A4190" s="256">
        <v>43056</v>
      </c>
      <c r="B4190" s="257" t="s">
        <v>15361</v>
      </c>
      <c r="C4190" s="256" t="s">
        <v>8230</v>
      </c>
      <c r="E4190" s="258"/>
      <c r="F4190" s="479">
        <v>7.72</v>
      </c>
    </row>
    <row r="4191" spans="1:6" x14ac:dyDescent="0.2">
      <c r="A4191" s="256">
        <v>43057</v>
      </c>
      <c r="B4191" s="257" t="s">
        <v>15362</v>
      </c>
      <c r="C4191" s="256" t="s">
        <v>8230</v>
      </c>
      <c r="E4191" s="258"/>
      <c r="F4191" s="479">
        <v>8.49</v>
      </c>
    </row>
    <row r="4192" spans="1:6" x14ac:dyDescent="0.2">
      <c r="A4192" s="256">
        <v>34449</v>
      </c>
      <c r="B4192" s="257" t="s">
        <v>15363</v>
      </c>
      <c r="C4192" s="256" t="s">
        <v>8230</v>
      </c>
      <c r="E4192" s="258"/>
      <c r="F4192" s="479">
        <v>9.07</v>
      </c>
    </row>
    <row r="4193" spans="1:6" x14ac:dyDescent="0.2">
      <c r="A4193" s="256">
        <v>32</v>
      </c>
      <c r="B4193" s="257" t="s">
        <v>15364</v>
      </c>
      <c r="C4193" s="256" t="s">
        <v>8230</v>
      </c>
      <c r="E4193" s="258"/>
      <c r="F4193" s="479">
        <v>8.16</v>
      </c>
    </row>
    <row r="4194" spans="1:6" x14ac:dyDescent="0.2">
      <c r="A4194" s="256">
        <v>33</v>
      </c>
      <c r="B4194" s="257" t="s">
        <v>15365</v>
      </c>
      <c r="C4194" s="256" t="s">
        <v>8230</v>
      </c>
      <c r="E4194" s="258"/>
      <c r="F4194" s="479">
        <v>8.1999999999999993</v>
      </c>
    </row>
    <row r="4195" spans="1:6" x14ac:dyDescent="0.2">
      <c r="A4195" s="256">
        <v>43061</v>
      </c>
      <c r="B4195" s="257" t="s">
        <v>15366</v>
      </c>
      <c r="C4195" s="256" t="s">
        <v>8230</v>
      </c>
      <c r="E4195" s="258"/>
      <c r="F4195" s="479">
        <v>7.67</v>
      </c>
    </row>
    <row r="4196" spans="1:6" x14ac:dyDescent="0.2">
      <c r="A4196" s="256">
        <v>43059</v>
      </c>
      <c r="B4196" s="257" t="s">
        <v>15367</v>
      </c>
      <c r="C4196" s="256" t="s">
        <v>8230</v>
      </c>
      <c r="E4196" s="258"/>
      <c r="F4196" s="479">
        <v>7.32</v>
      </c>
    </row>
    <row r="4197" spans="1:6" x14ac:dyDescent="0.2">
      <c r="A4197" s="256">
        <v>43062</v>
      </c>
      <c r="B4197" s="257" t="s">
        <v>15368</v>
      </c>
      <c r="C4197" s="256" t="s">
        <v>8230</v>
      </c>
      <c r="E4197" s="258"/>
      <c r="F4197" s="479">
        <v>8.11</v>
      </c>
    </row>
    <row r="4198" spans="1:6" x14ac:dyDescent="0.2">
      <c r="A4198" s="256">
        <v>43060</v>
      </c>
      <c r="B4198" s="257" t="s">
        <v>15369</v>
      </c>
      <c r="C4198" s="256" t="s">
        <v>8230</v>
      </c>
      <c r="E4198" s="258"/>
      <c r="F4198" s="479">
        <v>6.37</v>
      </c>
    </row>
    <row r="4199" spans="1:6" ht="20.399999999999999" x14ac:dyDescent="0.2">
      <c r="A4199" s="256">
        <v>40410</v>
      </c>
      <c r="B4199" s="257" t="s">
        <v>15370</v>
      </c>
      <c r="C4199" s="256" t="s">
        <v>8217</v>
      </c>
      <c r="E4199" s="258"/>
      <c r="F4199" s="479">
        <v>21.55</v>
      </c>
    </row>
    <row r="4200" spans="1:6" ht="20.399999999999999" x14ac:dyDescent="0.2">
      <c r="A4200" s="256">
        <v>40411</v>
      </c>
      <c r="B4200" s="257" t="s">
        <v>15371</v>
      </c>
      <c r="C4200" s="256" t="s">
        <v>8217</v>
      </c>
      <c r="E4200" s="258"/>
      <c r="F4200" s="479">
        <v>23.38</v>
      </c>
    </row>
    <row r="4201" spans="1:6" ht="20.399999999999999" x14ac:dyDescent="0.2">
      <c r="A4201" s="256">
        <v>40412</v>
      </c>
      <c r="B4201" s="257" t="s">
        <v>15372</v>
      </c>
      <c r="C4201" s="256" t="s">
        <v>8217</v>
      </c>
      <c r="E4201" s="258"/>
      <c r="F4201" s="479">
        <v>26.25</v>
      </c>
    </row>
    <row r="4202" spans="1:6" ht="20.399999999999999" x14ac:dyDescent="0.2">
      <c r="A4202" s="256">
        <v>44254</v>
      </c>
      <c r="B4202" s="257" t="s">
        <v>15373</v>
      </c>
      <c r="C4202" s="256" t="s">
        <v>8217</v>
      </c>
      <c r="E4202" s="258"/>
      <c r="F4202" s="479">
        <v>23.27</v>
      </c>
    </row>
    <row r="4203" spans="1:6" ht="20.399999999999999" x14ac:dyDescent="0.2">
      <c r="A4203" s="256">
        <v>44255</v>
      </c>
      <c r="B4203" s="257" t="s">
        <v>15374</v>
      </c>
      <c r="C4203" s="256" t="s">
        <v>8217</v>
      </c>
      <c r="E4203" s="258"/>
      <c r="F4203" s="479">
        <v>25.79</v>
      </c>
    </row>
    <row r="4204" spans="1:6" ht="20.399999999999999" x14ac:dyDescent="0.2">
      <c r="A4204" s="256">
        <v>44256</v>
      </c>
      <c r="B4204" s="257" t="s">
        <v>15375</v>
      </c>
      <c r="C4204" s="256" t="s">
        <v>8217</v>
      </c>
      <c r="E4204" s="258"/>
      <c r="F4204" s="479">
        <v>29.13</v>
      </c>
    </row>
    <row r="4205" spans="1:6" ht="20.399999999999999" x14ac:dyDescent="0.2">
      <c r="A4205" s="256">
        <v>44257</v>
      </c>
      <c r="B4205" s="257" t="s">
        <v>15376</v>
      </c>
      <c r="C4205" s="256" t="s">
        <v>8217</v>
      </c>
      <c r="E4205" s="258"/>
      <c r="F4205" s="479">
        <v>46.09</v>
      </c>
    </row>
    <row r="4206" spans="1:6" ht="20.399999999999999" x14ac:dyDescent="0.2">
      <c r="A4206" s="256">
        <v>44258</v>
      </c>
      <c r="B4206" s="257" t="s">
        <v>15377</v>
      </c>
      <c r="C4206" s="256" t="s">
        <v>8217</v>
      </c>
      <c r="E4206" s="258"/>
      <c r="F4206" s="479">
        <v>52.67</v>
      </c>
    </row>
    <row r="4207" spans="1:6" ht="20.399999999999999" x14ac:dyDescent="0.2">
      <c r="A4207" s="256">
        <v>44259</v>
      </c>
      <c r="B4207" s="257" t="s">
        <v>15378</v>
      </c>
      <c r="C4207" s="256" t="s">
        <v>8217</v>
      </c>
      <c r="E4207" s="258"/>
      <c r="F4207" s="479">
        <v>72.3</v>
      </c>
    </row>
    <row r="4208" spans="1:6" x14ac:dyDescent="0.2">
      <c r="A4208" s="256">
        <v>37997</v>
      </c>
      <c r="B4208" s="257" t="s">
        <v>15379</v>
      </c>
      <c r="C4208" s="256" t="s">
        <v>8217</v>
      </c>
      <c r="E4208" s="258"/>
      <c r="F4208" s="479">
        <v>13.87</v>
      </c>
    </row>
    <row r="4209" spans="1:6" x14ac:dyDescent="0.2">
      <c r="A4209" s="256">
        <v>37998</v>
      </c>
      <c r="B4209" s="257" t="s">
        <v>15380</v>
      </c>
      <c r="C4209" s="256" t="s">
        <v>8217</v>
      </c>
      <c r="E4209" s="258"/>
      <c r="F4209" s="479">
        <v>18.559999999999999</v>
      </c>
    </row>
    <row r="4210" spans="1:6" ht="20.399999999999999" x14ac:dyDescent="0.2">
      <c r="A4210" s="256">
        <v>55</v>
      </c>
      <c r="B4210" s="257" t="s">
        <v>15381</v>
      </c>
      <c r="C4210" s="256" t="s">
        <v>8217</v>
      </c>
      <c r="E4210" s="258"/>
      <c r="F4210" s="479">
        <v>4.2</v>
      </c>
    </row>
    <row r="4211" spans="1:6" ht="20.399999999999999" x14ac:dyDescent="0.2">
      <c r="A4211" s="256">
        <v>61</v>
      </c>
      <c r="B4211" s="257" t="s">
        <v>15382</v>
      </c>
      <c r="C4211" s="256" t="s">
        <v>8217</v>
      </c>
      <c r="E4211" s="258"/>
      <c r="F4211" s="479">
        <v>3.97</v>
      </c>
    </row>
    <row r="4212" spans="1:6" ht="20.399999999999999" x14ac:dyDescent="0.2">
      <c r="A4212" s="256">
        <v>62</v>
      </c>
      <c r="B4212" s="257" t="s">
        <v>15383</v>
      </c>
      <c r="C4212" s="256" t="s">
        <v>8217</v>
      </c>
      <c r="E4212" s="258"/>
      <c r="F4212" s="479">
        <v>8.23</v>
      </c>
    </row>
    <row r="4213" spans="1:6" ht="20.399999999999999" x14ac:dyDescent="0.2">
      <c r="A4213" s="256">
        <v>10899</v>
      </c>
      <c r="B4213" s="257" t="s">
        <v>15384</v>
      </c>
      <c r="C4213" s="256" t="s">
        <v>8217</v>
      </c>
      <c r="E4213" s="258"/>
      <c r="F4213" s="479">
        <v>133.61000000000001</v>
      </c>
    </row>
    <row r="4214" spans="1:6" ht="20.399999999999999" x14ac:dyDescent="0.2">
      <c r="A4214" s="256">
        <v>10900</v>
      </c>
      <c r="B4214" s="257" t="s">
        <v>15385</v>
      </c>
      <c r="C4214" s="256" t="s">
        <v>8217</v>
      </c>
      <c r="E4214" s="258"/>
      <c r="F4214" s="479">
        <v>104.57</v>
      </c>
    </row>
    <row r="4215" spans="1:6" x14ac:dyDescent="0.2">
      <c r="A4215" s="256">
        <v>46</v>
      </c>
      <c r="B4215" s="257" t="s">
        <v>15386</v>
      </c>
      <c r="C4215" s="256" t="s">
        <v>8217</v>
      </c>
      <c r="E4215" s="258"/>
      <c r="F4215" s="479">
        <v>42.05</v>
      </c>
    </row>
    <row r="4216" spans="1:6" x14ac:dyDescent="0.2">
      <c r="A4216" s="256">
        <v>47</v>
      </c>
      <c r="B4216" s="257" t="s">
        <v>15387</v>
      </c>
      <c r="C4216" s="256" t="s">
        <v>8217</v>
      </c>
      <c r="E4216" s="258"/>
      <c r="F4216" s="479">
        <v>71.900000000000006</v>
      </c>
    </row>
    <row r="4217" spans="1:6" x14ac:dyDescent="0.2">
      <c r="A4217" s="256">
        <v>48</v>
      </c>
      <c r="B4217" s="257" t="s">
        <v>15388</v>
      </c>
      <c r="C4217" s="256" t="s">
        <v>8217</v>
      </c>
      <c r="E4217" s="258"/>
      <c r="F4217" s="479">
        <v>18.75</v>
      </c>
    </row>
    <row r="4218" spans="1:6" x14ac:dyDescent="0.2">
      <c r="A4218" s="256">
        <v>52</v>
      </c>
      <c r="B4218" s="257" t="s">
        <v>15389</v>
      </c>
      <c r="C4218" s="256" t="s">
        <v>8217</v>
      </c>
      <c r="E4218" s="258"/>
      <c r="F4218" s="479">
        <v>14.25</v>
      </c>
    </row>
    <row r="4219" spans="1:6" x14ac:dyDescent="0.2">
      <c r="A4219" s="256">
        <v>43</v>
      </c>
      <c r="B4219" s="257" t="s">
        <v>15390</v>
      </c>
      <c r="C4219" s="256" t="s">
        <v>8217</v>
      </c>
      <c r="E4219" s="258"/>
      <c r="F4219" s="479">
        <v>48.09</v>
      </c>
    </row>
    <row r="4220" spans="1:6" x14ac:dyDescent="0.2">
      <c r="A4220" s="256">
        <v>103</v>
      </c>
      <c r="B4220" s="257" t="s">
        <v>15391</v>
      </c>
      <c r="C4220" s="256" t="s">
        <v>8217</v>
      </c>
      <c r="E4220" s="258"/>
      <c r="F4220" s="479">
        <v>38.119999999999997</v>
      </c>
    </row>
    <row r="4221" spans="1:6" x14ac:dyDescent="0.2">
      <c r="A4221" s="256">
        <v>107</v>
      </c>
      <c r="B4221" s="257" t="s">
        <v>15392</v>
      </c>
      <c r="C4221" s="256" t="s">
        <v>8217</v>
      </c>
      <c r="E4221" s="258"/>
      <c r="F4221" s="479">
        <v>0.71</v>
      </c>
    </row>
    <row r="4222" spans="1:6" x14ac:dyDescent="0.2">
      <c r="A4222" s="256">
        <v>65</v>
      </c>
      <c r="B4222" s="257" t="s">
        <v>15393</v>
      </c>
      <c r="C4222" s="256" t="s">
        <v>8217</v>
      </c>
      <c r="E4222" s="258"/>
      <c r="F4222" s="479">
        <v>0.78</v>
      </c>
    </row>
    <row r="4223" spans="1:6" x14ac:dyDescent="0.2">
      <c r="A4223" s="256">
        <v>108</v>
      </c>
      <c r="B4223" s="257" t="s">
        <v>15394</v>
      </c>
      <c r="C4223" s="256" t="s">
        <v>8217</v>
      </c>
      <c r="E4223" s="258"/>
      <c r="F4223" s="479">
        <v>1.58</v>
      </c>
    </row>
    <row r="4224" spans="1:6" x14ac:dyDescent="0.2">
      <c r="A4224" s="256">
        <v>110</v>
      </c>
      <c r="B4224" s="257" t="s">
        <v>15395</v>
      </c>
      <c r="C4224" s="256" t="s">
        <v>8217</v>
      </c>
      <c r="E4224" s="258"/>
      <c r="F4224" s="479">
        <v>5.48</v>
      </c>
    </row>
    <row r="4225" spans="1:6" x14ac:dyDescent="0.2">
      <c r="A4225" s="256">
        <v>109</v>
      </c>
      <c r="B4225" s="257" t="s">
        <v>15396</v>
      </c>
      <c r="C4225" s="256" t="s">
        <v>8217</v>
      </c>
      <c r="E4225" s="258"/>
      <c r="F4225" s="479">
        <v>3.26</v>
      </c>
    </row>
    <row r="4226" spans="1:6" x14ac:dyDescent="0.2">
      <c r="A4226" s="256">
        <v>111</v>
      </c>
      <c r="B4226" s="257" t="s">
        <v>15397</v>
      </c>
      <c r="C4226" s="256" t="s">
        <v>8217</v>
      </c>
      <c r="E4226" s="258"/>
      <c r="F4226" s="479">
        <v>7.42</v>
      </c>
    </row>
    <row r="4227" spans="1:6" x14ac:dyDescent="0.2">
      <c r="A4227" s="256">
        <v>112</v>
      </c>
      <c r="B4227" s="257" t="s">
        <v>15398</v>
      </c>
      <c r="C4227" s="256" t="s">
        <v>8217</v>
      </c>
      <c r="E4227" s="258"/>
      <c r="F4227" s="479">
        <v>3.93</v>
      </c>
    </row>
    <row r="4228" spans="1:6" x14ac:dyDescent="0.2">
      <c r="A4228" s="256">
        <v>113</v>
      </c>
      <c r="B4228" s="257" t="s">
        <v>15399</v>
      </c>
      <c r="C4228" s="256" t="s">
        <v>8217</v>
      </c>
      <c r="E4228" s="258"/>
      <c r="F4228" s="479">
        <v>9.84</v>
      </c>
    </row>
    <row r="4229" spans="1:6" x14ac:dyDescent="0.2">
      <c r="A4229" s="256">
        <v>104</v>
      </c>
      <c r="B4229" s="257" t="s">
        <v>15400</v>
      </c>
      <c r="C4229" s="256" t="s">
        <v>8217</v>
      </c>
      <c r="E4229" s="258"/>
      <c r="F4229" s="479">
        <v>17.13</v>
      </c>
    </row>
    <row r="4230" spans="1:6" x14ac:dyDescent="0.2">
      <c r="A4230" s="256">
        <v>102</v>
      </c>
      <c r="B4230" s="257" t="s">
        <v>15401</v>
      </c>
      <c r="C4230" s="256" t="s">
        <v>8217</v>
      </c>
      <c r="E4230" s="258"/>
      <c r="F4230" s="479">
        <v>23.62</v>
      </c>
    </row>
    <row r="4231" spans="1:6" ht="20.399999999999999" x14ac:dyDescent="0.2">
      <c r="A4231" s="256">
        <v>95</v>
      </c>
      <c r="B4231" s="257" t="s">
        <v>15402</v>
      </c>
      <c r="C4231" s="256" t="s">
        <v>8217</v>
      </c>
      <c r="E4231" s="258"/>
      <c r="F4231" s="479">
        <v>9.98</v>
      </c>
    </row>
    <row r="4232" spans="1:6" ht="20.399999999999999" x14ac:dyDescent="0.2">
      <c r="A4232" s="256">
        <v>96</v>
      </c>
      <c r="B4232" s="257" t="s">
        <v>15403</v>
      </c>
      <c r="C4232" s="256" t="s">
        <v>8217</v>
      </c>
      <c r="E4232" s="258"/>
      <c r="F4232" s="479">
        <v>10.86</v>
      </c>
    </row>
    <row r="4233" spans="1:6" ht="20.399999999999999" x14ac:dyDescent="0.2">
      <c r="A4233" s="256">
        <v>97</v>
      </c>
      <c r="B4233" s="257" t="s">
        <v>15404</v>
      </c>
      <c r="C4233" s="256" t="s">
        <v>8217</v>
      </c>
      <c r="E4233" s="258"/>
      <c r="F4233" s="479">
        <v>16.329999999999998</v>
      </c>
    </row>
    <row r="4234" spans="1:6" ht="20.399999999999999" x14ac:dyDescent="0.2">
      <c r="A4234" s="256">
        <v>98</v>
      </c>
      <c r="B4234" s="257" t="s">
        <v>15405</v>
      </c>
      <c r="C4234" s="256" t="s">
        <v>8217</v>
      </c>
      <c r="E4234" s="258"/>
      <c r="F4234" s="479">
        <v>24.45</v>
      </c>
    </row>
    <row r="4235" spans="1:6" ht="20.399999999999999" x14ac:dyDescent="0.2">
      <c r="A4235" s="256">
        <v>99</v>
      </c>
      <c r="B4235" s="257" t="s">
        <v>15406</v>
      </c>
      <c r="C4235" s="256" t="s">
        <v>8217</v>
      </c>
      <c r="E4235" s="258"/>
      <c r="F4235" s="479">
        <v>23.11</v>
      </c>
    </row>
    <row r="4236" spans="1:6" ht="20.399999999999999" x14ac:dyDescent="0.2">
      <c r="A4236" s="256">
        <v>100</v>
      </c>
      <c r="B4236" s="257" t="s">
        <v>15407</v>
      </c>
      <c r="C4236" s="256" t="s">
        <v>8217</v>
      </c>
      <c r="E4236" s="258"/>
      <c r="F4236" s="479">
        <v>40.380000000000003</v>
      </c>
    </row>
    <row r="4237" spans="1:6" x14ac:dyDescent="0.2">
      <c r="A4237" s="256">
        <v>75</v>
      </c>
      <c r="B4237" s="257" t="s">
        <v>15408</v>
      </c>
      <c r="C4237" s="256" t="s">
        <v>8217</v>
      </c>
      <c r="E4237" s="258"/>
      <c r="F4237" s="479">
        <v>235.41</v>
      </c>
    </row>
    <row r="4238" spans="1:6" x14ac:dyDescent="0.2">
      <c r="A4238" s="256">
        <v>83</v>
      </c>
      <c r="B4238" s="257" t="s">
        <v>15409</v>
      </c>
      <c r="C4238" s="256" t="s">
        <v>8217</v>
      </c>
      <c r="E4238" s="258"/>
      <c r="F4238" s="479">
        <v>188.2</v>
      </c>
    </row>
    <row r="4239" spans="1:6" x14ac:dyDescent="0.2">
      <c r="A4239" s="256">
        <v>74</v>
      </c>
      <c r="B4239" s="257" t="s">
        <v>15410</v>
      </c>
      <c r="C4239" s="256" t="s">
        <v>8217</v>
      </c>
      <c r="E4239" s="258"/>
      <c r="F4239" s="479">
        <v>269.08</v>
      </c>
    </row>
    <row r="4240" spans="1:6" x14ac:dyDescent="0.2">
      <c r="A4240" s="256">
        <v>106</v>
      </c>
      <c r="B4240" s="257" t="s">
        <v>15411</v>
      </c>
      <c r="C4240" s="256" t="s">
        <v>8217</v>
      </c>
      <c r="E4240" s="258"/>
      <c r="F4240" s="479">
        <v>340.26</v>
      </c>
    </row>
    <row r="4241" spans="1:6" x14ac:dyDescent="0.2">
      <c r="A4241" s="256">
        <v>88</v>
      </c>
      <c r="B4241" s="257" t="s">
        <v>15412</v>
      </c>
      <c r="C4241" s="256" t="s">
        <v>8217</v>
      </c>
      <c r="E4241" s="258"/>
      <c r="F4241" s="479">
        <v>9.56</v>
      </c>
    </row>
    <row r="4242" spans="1:6" ht="20.399999999999999" x14ac:dyDescent="0.2">
      <c r="A4242" s="256">
        <v>82</v>
      </c>
      <c r="B4242" s="257" t="s">
        <v>15413</v>
      </c>
      <c r="C4242" s="256" t="s">
        <v>8217</v>
      </c>
      <c r="E4242" s="258"/>
      <c r="F4242" s="479">
        <v>179.06</v>
      </c>
    </row>
    <row r="4243" spans="1:6" x14ac:dyDescent="0.2">
      <c r="A4243" s="256">
        <v>105</v>
      </c>
      <c r="B4243" s="257" t="s">
        <v>15414</v>
      </c>
      <c r="C4243" s="256" t="s">
        <v>8217</v>
      </c>
      <c r="E4243" s="258"/>
      <c r="F4243" s="479">
        <v>253.73</v>
      </c>
    </row>
    <row r="4244" spans="1:6" ht="20.399999999999999" x14ac:dyDescent="0.2">
      <c r="A4244" s="256">
        <v>60</v>
      </c>
      <c r="B4244" s="257" t="s">
        <v>15415</v>
      </c>
      <c r="C4244" s="256" t="s">
        <v>8217</v>
      </c>
      <c r="E4244" s="258"/>
      <c r="F4244" s="479">
        <v>5.45</v>
      </c>
    </row>
    <row r="4245" spans="1:6" x14ac:dyDescent="0.2">
      <c r="A4245" s="256">
        <v>72</v>
      </c>
      <c r="B4245" s="257" t="s">
        <v>15416</v>
      </c>
      <c r="C4245" s="256" t="s">
        <v>8217</v>
      </c>
      <c r="E4245" s="258"/>
      <c r="F4245" s="479">
        <v>44.32</v>
      </c>
    </row>
    <row r="4246" spans="1:6" x14ac:dyDescent="0.2">
      <c r="A4246" s="256">
        <v>67</v>
      </c>
      <c r="B4246" s="257" t="s">
        <v>15417</v>
      </c>
      <c r="C4246" s="256" t="s">
        <v>8217</v>
      </c>
      <c r="E4246" s="258"/>
      <c r="F4246" s="479">
        <v>14.33</v>
      </c>
    </row>
    <row r="4247" spans="1:6" x14ac:dyDescent="0.2">
      <c r="A4247" s="256">
        <v>71</v>
      </c>
      <c r="B4247" s="257" t="s">
        <v>15418</v>
      </c>
      <c r="C4247" s="256" t="s">
        <v>8217</v>
      </c>
      <c r="E4247" s="258"/>
      <c r="F4247" s="479">
        <v>27.37</v>
      </c>
    </row>
    <row r="4248" spans="1:6" x14ac:dyDescent="0.2">
      <c r="A4248" s="256">
        <v>73</v>
      </c>
      <c r="B4248" s="257" t="s">
        <v>15419</v>
      </c>
      <c r="C4248" s="256" t="s">
        <v>8217</v>
      </c>
      <c r="E4248" s="258"/>
      <c r="F4248" s="479">
        <v>13.71</v>
      </c>
    </row>
    <row r="4249" spans="1:6" ht="20.399999999999999" x14ac:dyDescent="0.2">
      <c r="A4249" s="256">
        <v>39719</v>
      </c>
      <c r="B4249" s="257" t="s">
        <v>15420</v>
      </c>
      <c r="C4249" s="256" t="s">
        <v>14817</v>
      </c>
      <c r="E4249" s="258"/>
      <c r="F4249" s="479">
        <v>138.51</v>
      </c>
    </row>
    <row r="4250" spans="1:6" x14ac:dyDescent="0.2">
      <c r="A4250" s="256">
        <v>3410</v>
      </c>
      <c r="B4250" s="257" t="s">
        <v>15421</v>
      </c>
      <c r="C4250" s="256" t="s">
        <v>8230</v>
      </c>
      <c r="E4250" s="258"/>
      <c r="F4250" s="479">
        <v>31.15</v>
      </c>
    </row>
    <row r="4251" spans="1:6" x14ac:dyDescent="0.2">
      <c r="A4251" s="256">
        <v>4791</v>
      </c>
      <c r="B4251" s="257" t="s">
        <v>15422</v>
      </c>
      <c r="C4251" s="256" t="s">
        <v>8230</v>
      </c>
      <c r="E4251" s="258"/>
      <c r="F4251" s="479">
        <v>46.7</v>
      </c>
    </row>
    <row r="4252" spans="1:6" ht="20.399999999999999" x14ac:dyDescent="0.2">
      <c r="A4252" s="256">
        <v>157</v>
      </c>
      <c r="B4252" s="257" t="s">
        <v>15423</v>
      </c>
      <c r="C4252" s="256" t="s">
        <v>8230</v>
      </c>
      <c r="E4252" s="258"/>
      <c r="F4252" s="479">
        <v>148</v>
      </c>
    </row>
    <row r="4253" spans="1:6" x14ac:dyDescent="0.2">
      <c r="A4253" s="256">
        <v>156</v>
      </c>
      <c r="B4253" s="257" t="s">
        <v>15424</v>
      </c>
      <c r="C4253" s="256" t="s">
        <v>8230</v>
      </c>
      <c r="E4253" s="258"/>
      <c r="F4253" s="479">
        <v>52.69</v>
      </c>
    </row>
    <row r="4254" spans="1:6" x14ac:dyDescent="0.2">
      <c r="A4254" s="256">
        <v>131</v>
      </c>
      <c r="B4254" s="257" t="s">
        <v>15425</v>
      </c>
      <c r="C4254" s="256" t="s">
        <v>8230</v>
      </c>
      <c r="E4254" s="258"/>
      <c r="F4254" s="479">
        <v>45.06</v>
      </c>
    </row>
    <row r="4255" spans="1:6" x14ac:dyDescent="0.2">
      <c r="A4255" s="256">
        <v>21114</v>
      </c>
      <c r="B4255" s="257" t="s">
        <v>15426</v>
      </c>
      <c r="C4255" s="256" t="s">
        <v>8217</v>
      </c>
      <c r="E4255" s="258"/>
      <c r="F4255" s="479">
        <v>27.3</v>
      </c>
    </row>
    <row r="4256" spans="1:6" x14ac:dyDescent="0.2">
      <c r="A4256" s="256">
        <v>119</v>
      </c>
      <c r="B4256" s="257" t="s">
        <v>15427</v>
      </c>
      <c r="C4256" s="256" t="s">
        <v>8217</v>
      </c>
      <c r="E4256" s="258"/>
      <c r="F4256" s="479">
        <v>6.92</v>
      </c>
    </row>
    <row r="4257" spans="1:6" x14ac:dyDescent="0.2">
      <c r="A4257" s="256">
        <v>122</v>
      </c>
      <c r="B4257" s="257" t="s">
        <v>15428</v>
      </c>
      <c r="C4257" s="256" t="s">
        <v>8217</v>
      </c>
      <c r="E4257" s="258"/>
      <c r="F4257" s="479">
        <v>53.24</v>
      </c>
    </row>
    <row r="4258" spans="1:6" x14ac:dyDescent="0.2">
      <c r="A4258" s="256">
        <v>20080</v>
      </c>
      <c r="B4258" s="257" t="s">
        <v>15429</v>
      </c>
      <c r="C4258" s="256" t="s">
        <v>8217</v>
      </c>
      <c r="E4258" s="258"/>
      <c r="F4258" s="479">
        <v>17.37</v>
      </c>
    </row>
    <row r="4259" spans="1:6" ht="20.399999999999999" x14ac:dyDescent="0.2">
      <c r="A4259" s="256">
        <v>124</v>
      </c>
      <c r="B4259" s="257" t="s">
        <v>15430</v>
      </c>
      <c r="C4259" s="256" t="s">
        <v>14817</v>
      </c>
      <c r="E4259" s="258"/>
      <c r="F4259" s="479">
        <v>17.38</v>
      </c>
    </row>
    <row r="4260" spans="1:6" x14ac:dyDescent="0.2">
      <c r="A4260" s="256">
        <v>7334</v>
      </c>
      <c r="B4260" s="257" t="s">
        <v>15431</v>
      </c>
      <c r="C4260" s="256" t="s">
        <v>14817</v>
      </c>
      <c r="E4260" s="258"/>
      <c r="F4260" s="479">
        <v>16.59</v>
      </c>
    </row>
    <row r="4261" spans="1:6" x14ac:dyDescent="0.2">
      <c r="A4261" s="256">
        <v>45146</v>
      </c>
      <c r="B4261" s="257" t="s">
        <v>15432</v>
      </c>
      <c r="C4261" s="256" t="s">
        <v>8230</v>
      </c>
      <c r="E4261" s="258"/>
      <c r="F4261" s="479">
        <v>33.32</v>
      </c>
    </row>
    <row r="4262" spans="1:6" ht="20.399999999999999" x14ac:dyDescent="0.2">
      <c r="A4262" s="256">
        <v>123</v>
      </c>
      <c r="B4262" s="257" t="s">
        <v>15433</v>
      </c>
      <c r="C4262" s="256" t="s">
        <v>14817</v>
      </c>
      <c r="E4262" s="258"/>
      <c r="F4262" s="479">
        <v>7.11</v>
      </c>
    </row>
    <row r="4263" spans="1:6" x14ac:dyDescent="0.2">
      <c r="A4263" s="256">
        <v>127</v>
      </c>
      <c r="B4263" s="257" t="s">
        <v>15434</v>
      </c>
      <c r="C4263" s="256" t="s">
        <v>14817</v>
      </c>
      <c r="E4263" s="258"/>
      <c r="F4263" s="479">
        <v>16.97</v>
      </c>
    </row>
    <row r="4264" spans="1:6" ht="20.399999999999999" x14ac:dyDescent="0.2">
      <c r="A4264" s="256">
        <v>133</v>
      </c>
      <c r="B4264" s="257" t="s">
        <v>15435</v>
      </c>
      <c r="C4264" s="256" t="s">
        <v>14817</v>
      </c>
      <c r="E4264" s="258"/>
      <c r="F4264" s="479">
        <v>7.05</v>
      </c>
    </row>
    <row r="4265" spans="1:6" ht="20.399999999999999" x14ac:dyDescent="0.2">
      <c r="A4265" s="256">
        <v>43617</v>
      </c>
      <c r="B4265" s="257" t="s">
        <v>15436</v>
      </c>
      <c r="C4265" s="256" t="s">
        <v>14817</v>
      </c>
      <c r="E4265" s="258"/>
      <c r="F4265" s="479">
        <v>7.87</v>
      </c>
    </row>
    <row r="4266" spans="1:6" ht="20.399999999999999" x14ac:dyDescent="0.2">
      <c r="A4266" s="256">
        <v>132</v>
      </c>
      <c r="B4266" s="257" t="s">
        <v>15437</v>
      </c>
      <c r="C4266" s="256" t="s">
        <v>14817</v>
      </c>
      <c r="E4266" s="258"/>
      <c r="F4266" s="479">
        <v>7.31</v>
      </c>
    </row>
    <row r="4267" spans="1:6" ht="20.399999999999999" x14ac:dyDescent="0.2">
      <c r="A4267" s="256">
        <v>43618</v>
      </c>
      <c r="B4267" s="257" t="s">
        <v>15438</v>
      </c>
      <c r="C4267" s="256" t="s">
        <v>8230</v>
      </c>
      <c r="E4267" s="258"/>
      <c r="F4267" s="479">
        <v>18.399999999999999</v>
      </c>
    </row>
    <row r="4268" spans="1:6" ht="30.6" x14ac:dyDescent="0.2">
      <c r="A4268" s="256">
        <v>37476</v>
      </c>
      <c r="B4268" s="257" t="s">
        <v>15439</v>
      </c>
      <c r="C4268" s="256" t="s">
        <v>8217</v>
      </c>
      <c r="E4268" s="258"/>
      <c r="F4268" s="479">
        <v>4070.97</v>
      </c>
    </row>
    <row r="4269" spans="1:6" ht="30.6" x14ac:dyDescent="0.2">
      <c r="A4269" s="256">
        <v>37478</v>
      </c>
      <c r="B4269" s="257" t="s">
        <v>15440</v>
      </c>
      <c r="C4269" s="256" t="s">
        <v>8217</v>
      </c>
      <c r="E4269" s="258"/>
      <c r="F4269" s="479">
        <v>5099</v>
      </c>
    </row>
    <row r="4270" spans="1:6" ht="30.6" x14ac:dyDescent="0.2">
      <c r="A4270" s="256">
        <v>37477</v>
      </c>
      <c r="B4270" s="257" t="s">
        <v>15441</v>
      </c>
      <c r="C4270" s="256" t="s">
        <v>8217</v>
      </c>
      <c r="E4270" s="258"/>
      <c r="F4270" s="479">
        <v>6908.32</v>
      </c>
    </row>
    <row r="4271" spans="1:6" ht="30.6" x14ac:dyDescent="0.2">
      <c r="A4271" s="256">
        <v>37479</v>
      </c>
      <c r="B4271" s="257" t="s">
        <v>15442</v>
      </c>
      <c r="C4271" s="256" t="s">
        <v>8217</v>
      </c>
      <c r="E4271" s="258"/>
      <c r="F4271" s="479">
        <v>8193.36</v>
      </c>
    </row>
    <row r="4272" spans="1:6" x14ac:dyDescent="0.2">
      <c r="A4272" s="256">
        <v>4319</v>
      </c>
      <c r="B4272" s="257" t="s">
        <v>15443</v>
      </c>
      <c r="C4272" s="256" t="s">
        <v>8217</v>
      </c>
      <c r="E4272" s="258"/>
      <c r="F4272" s="479">
        <v>2.0499999999999998</v>
      </c>
    </row>
    <row r="4273" spans="1:6" x14ac:dyDescent="0.2">
      <c r="A4273" s="256">
        <v>42409</v>
      </c>
      <c r="B4273" s="257" t="s">
        <v>15444</v>
      </c>
      <c r="C4273" s="256" t="s">
        <v>8230</v>
      </c>
      <c r="E4273" s="258"/>
      <c r="F4273" s="479">
        <v>11.58</v>
      </c>
    </row>
    <row r="4274" spans="1:6" x14ac:dyDescent="0.2">
      <c r="A4274" s="256">
        <v>40553</v>
      </c>
      <c r="B4274" s="257" t="s">
        <v>15445</v>
      </c>
      <c r="C4274" s="256" t="s">
        <v>14818</v>
      </c>
      <c r="E4274" s="258"/>
      <c r="F4274" s="479">
        <v>54</v>
      </c>
    </row>
    <row r="4275" spans="1:6" x14ac:dyDescent="0.2">
      <c r="A4275" s="256">
        <v>6114</v>
      </c>
      <c r="B4275" s="257" t="s">
        <v>15446</v>
      </c>
      <c r="C4275" s="256" t="s">
        <v>14819</v>
      </c>
      <c r="E4275" s="258"/>
      <c r="F4275" s="479">
        <v>18.59</v>
      </c>
    </row>
    <row r="4276" spans="1:6" x14ac:dyDescent="0.2">
      <c r="A4276" s="256">
        <v>40912</v>
      </c>
      <c r="B4276" s="257" t="s">
        <v>15447</v>
      </c>
      <c r="C4276" s="256" t="s">
        <v>14820</v>
      </c>
      <c r="E4276" s="258"/>
      <c r="F4276" s="479">
        <v>3254.52</v>
      </c>
    </row>
    <row r="4277" spans="1:6" x14ac:dyDescent="0.2">
      <c r="A4277" s="256">
        <v>247</v>
      </c>
      <c r="B4277" s="257" t="s">
        <v>15448</v>
      </c>
      <c r="C4277" s="256" t="s">
        <v>14819</v>
      </c>
      <c r="E4277" s="258"/>
      <c r="F4277" s="479">
        <v>18.59</v>
      </c>
    </row>
    <row r="4278" spans="1:6" x14ac:dyDescent="0.2">
      <c r="A4278" s="256">
        <v>40919</v>
      </c>
      <c r="B4278" s="257" t="s">
        <v>15449</v>
      </c>
      <c r="C4278" s="256" t="s">
        <v>14820</v>
      </c>
      <c r="E4278" s="258"/>
      <c r="F4278" s="479">
        <v>3254.52</v>
      </c>
    </row>
    <row r="4279" spans="1:6" x14ac:dyDescent="0.2">
      <c r="A4279" s="256">
        <v>44499</v>
      </c>
      <c r="B4279" s="257" t="s">
        <v>15450</v>
      </c>
      <c r="C4279" s="256" t="s">
        <v>14819</v>
      </c>
      <c r="E4279" s="258"/>
      <c r="F4279" s="479">
        <v>18.59</v>
      </c>
    </row>
    <row r="4280" spans="1:6" x14ac:dyDescent="0.2">
      <c r="A4280" s="256">
        <v>40984</v>
      </c>
      <c r="B4280" s="257" t="s">
        <v>15451</v>
      </c>
      <c r="C4280" s="256" t="s">
        <v>14820</v>
      </c>
      <c r="E4280" s="258"/>
      <c r="F4280" s="479">
        <v>3254.52</v>
      </c>
    </row>
    <row r="4281" spans="1:6" x14ac:dyDescent="0.2">
      <c r="A4281" s="256">
        <v>248</v>
      </c>
      <c r="B4281" s="257" t="s">
        <v>15452</v>
      </c>
      <c r="C4281" s="256" t="s">
        <v>14819</v>
      </c>
      <c r="E4281" s="258"/>
      <c r="F4281" s="479">
        <v>16.7</v>
      </c>
    </row>
    <row r="4282" spans="1:6" x14ac:dyDescent="0.2">
      <c r="A4282" s="256">
        <v>41086</v>
      </c>
      <c r="B4282" s="257" t="s">
        <v>15453</v>
      </c>
      <c r="C4282" s="256" t="s">
        <v>14820</v>
      </c>
      <c r="E4282" s="258"/>
      <c r="F4282" s="479">
        <v>2923.58</v>
      </c>
    </row>
    <row r="4283" spans="1:6" x14ac:dyDescent="0.2">
      <c r="A4283" s="256">
        <v>34466</v>
      </c>
      <c r="B4283" s="257" t="s">
        <v>15454</v>
      </c>
      <c r="C4283" s="256" t="s">
        <v>14819</v>
      </c>
      <c r="E4283" s="258"/>
      <c r="F4283" s="479">
        <v>18.59</v>
      </c>
    </row>
    <row r="4284" spans="1:6" x14ac:dyDescent="0.2">
      <c r="A4284" s="256">
        <v>41083</v>
      </c>
      <c r="B4284" s="257" t="s">
        <v>15455</v>
      </c>
      <c r="C4284" s="256" t="s">
        <v>14820</v>
      </c>
      <c r="E4284" s="258"/>
      <c r="F4284" s="479">
        <v>3254.52</v>
      </c>
    </row>
    <row r="4285" spans="1:6" x14ac:dyDescent="0.2">
      <c r="A4285" s="256">
        <v>252</v>
      </c>
      <c r="B4285" s="257" t="s">
        <v>15456</v>
      </c>
      <c r="C4285" s="256" t="s">
        <v>14819</v>
      </c>
      <c r="E4285" s="258"/>
      <c r="F4285" s="479">
        <v>18.59</v>
      </c>
    </row>
    <row r="4286" spans="1:6" x14ac:dyDescent="0.2">
      <c r="A4286" s="256">
        <v>40909</v>
      </c>
      <c r="B4286" s="257" t="s">
        <v>15457</v>
      </c>
      <c r="C4286" s="256" t="s">
        <v>14820</v>
      </c>
      <c r="E4286" s="258"/>
      <c r="F4286" s="479">
        <v>3254.52</v>
      </c>
    </row>
    <row r="4287" spans="1:6" x14ac:dyDescent="0.2">
      <c r="A4287" s="256">
        <v>242</v>
      </c>
      <c r="B4287" s="257" t="s">
        <v>15458</v>
      </c>
      <c r="C4287" s="256" t="s">
        <v>14819</v>
      </c>
      <c r="E4287" s="258"/>
      <c r="F4287" s="479">
        <v>17.87</v>
      </c>
    </row>
    <row r="4288" spans="1:6" x14ac:dyDescent="0.2">
      <c r="A4288" s="256">
        <v>41085</v>
      </c>
      <c r="B4288" s="257" t="s">
        <v>15459</v>
      </c>
      <c r="C4288" s="256" t="s">
        <v>14820</v>
      </c>
      <c r="E4288" s="258"/>
      <c r="F4288" s="479">
        <v>3128.58</v>
      </c>
    </row>
    <row r="4289" spans="1:6" ht="20.399999999999999" x14ac:dyDescent="0.2">
      <c r="A4289" s="256">
        <v>427</v>
      </c>
      <c r="B4289" s="257" t="s">
        <v>15460</v>
      </c>
      <c r="C4289" s="256" t="s">
        <v>8217</v>
      </c>
      <c r="E4289" s="258"/>
      <c r="F4289" s="479">
        <v>6.31</v>
      </c>
    </row>
    <row r="4290" spans="1:6" ht="20.399999999999999" x14ac:dyDescent="0.2">
      <c r="A4290" s="256">
        <v>417</v>
      </c>
      <c r="B4290" s="257" t="s">
        <v>15461</v>
      </c>
      <c r="C4290" s="256" t="s">
        <v>8217</v>
      </c>
      <c r="E4290" s="258"/>
      <c r="F4290" s="479">
        <v>2.97</v>
      </c>
    </row>
    <row r="4291" spans="1:6" ht="20.399999999999999" x14ac:dyDescent="0.2">
      <c r="A4291" s="256">
        <v>11273</v>
      </c>
      <c r="B4291" s="257" t="s">
        <v>15462</v>
      </c>
      <c r="C4291" s="256" t="s">
        <v>8217</v>
      </c>
      <c r="E4291" s="258"/>
      <c r="F4291" s="479">
        <v>9.2200000000000006</v>
      </c>
    </row>
    <row r="4292" spans="1:6" ht="20.399999999999999" x14ac:dyDescent="0.2">
      <c r="A4292" s="256">
        <v>11272</v>
      </c>
      <c r="B4292" s="257" t="s">
        <v>15463</v>
      </c>
      <c r="C4292" s="256" t="s">
        <v>8217</v>
      </c>
      <c r="E4292" s="258"/>
      <c r="F4292" s="479">
        <v>5.57</v>
      </c>
    </row>
    <row r="4293" spans="1:6" ht="20.399999999999999" x14ac:dyDescent="0.2">
      <c r="A4293" s="256">
        <v>11275</v>
      </c>
      <c r="B4293" s="257" t="s">
        <v>15464</v>
      </c>
      <c r="C4293" s="256" t="s">
        <v>8217</v>
      </c>
      <c r="E4293" s="258"/>
      <c r="F4293" s="479">
        <v>2.23</v>
      </c>
    </row>
    <row r="4294" spans="1:6" ht="20.399999999999999" x14ac:dyDescent="0.2">
      <c r="A4294" s="256">
        <v>11274</v>
      </c>
      <c r="B4294" s="257" t="s">
        <v>15465</v>
      </c>
      <c r="C4294" s="256" t="s">
        <v>8217</v>
      </c>
      <c r="E4294" s="258"/>
      <c r="F4294" s="479">
        <v>1.7</v>
      </c>
    </row>
    <row r="4295" spans="1:6" x14ac:dyDescent="0.2">
      <c r="A4295" s="256">
        <v>38470</v>
      </c>
      <c r="B4295" s="257" t="s">
        <v>15466</v>
      </c>
      <c r="C4295" s="256" t="s">
        <v>8217</v>
      </c>
      <c r="E4295" s="258"/>
      <c r="F4295" s="479">
        <v>59.23</v>
      </c>
    </row>
    <row r="4296" spans="1:6" x14ac:dyDescent="0.2">
      <c r="A4296" s="256">
        <v>38547</v>
      </c>
      <c r="B4296" s="257" t="s">
        <v>15467</v>
      </c>
      <c r="C4296" s="256" t="s">
        <v>8217</v>
      </c>
      <c r="E4296" s="258"/>
      <c r="F4296" s="479">
        <v>161.63</v>
      </c>
    </row>
    <row r="4297" spans="1:6" x14ac:dyDescent="0.2">
      <c r="A4297" s="256">
        <v>38469</v>
      </c>
      <c r="B4297" s="257" t="s">
        <v>15468</v>
      </c>
      <c r="C4297" s="256" t="s">
        <v>8217</v>
      </c>
      <c r="E4297" s="258"/>
      <c r="F4297" s="479">
        <v>173.79</v>
      </c>
    </row>
    <row r="4298" spans="1:6" x14ac:dyDescent="0.2">
      <c r="A4298" s="256">
        <v>38467</v>
      </c>
      <c r="B4298" s="257" t="s">
        <v>15469</v>
      </c>
      <c r="C4298" s="256" t="s">
        <v>8217</v>
      </c>
      <c r="E4298" s="258"/>
      <c r="F4298" s="479">
        <v>97.79</v>
      </c>
    </row>
    <row r="4299" spans="1:6" x14ac:dyDescent="0.2">
      <c r="A4299" s="256">
        <v>38468</v>
      </c>
      <c r="B4299" s="257" t="s">
        <v>15470</v>
      </c>
      <c r="C4299" s="256" t="s">
        <v>8217</v>
      </c>
      <c r="E4299" s="258"/>
      <c r="F4299" s="479">
        <v>107.61</v>
      </c>
    </row>
    <row r="4300" spans="1:6" x14ac:dyDescent="0.2">
      <c r="A4300" s="256">
        <v>38471</v>
      </c>
      <c r="B4300" s="257" t="s">
        <v>15471</v>
      </c>
      <c r="C4300" s="256" t="s">
        <v>8217</v>
      </c>
      <c r="E4300" s="258"/>
      <c r="F4300" s="479">
        <v>139.74</v>
      </c>
    </row>
    <row r="4301" spans="1:6" x14ac:dyDescent="0.2">
      <c r="A4301" s="256">
        <v>37370</v>
      </c>
      <c r="B4301" s="257" t="s">
        <v>15472</v>
      </c>
      <c r="C4301" s="256" t="s">
        <v>14819</v>
      </c>
      <c r="E4301" s="258"/>
      <c r="F4301" s="479">
        <v>4.0599999999999996</v>
      </c>
    </row>
    <row r="4302" spans="1:6" x14ac:dyDescent="0.2">
      <c r="A4302" s="256">
        <v>40862</v>
      </c>
      <c r="B4302" s="257" t="s">
        <v>15473</v>
      </c>
      <c r="C4302" s="256" t="s">
        <v>14820</v>
      </c>
      <c r="E4302" s="258"/>
      <c r="F4302" s="479">
        <v>765.85</v>
      </c>
    </row>
    <row r="4303" spans="1:6" ht="20.399999999999999" x14ac:dyDescent="0.2">
      <c r="A4303" s="256">
        <v>10658</v>
      </c>
      <c r="B4303" s="257" t="s">
        <v>15474</v>
      </c>
      <c r="C4303" s="256" t="s">
        <v>8217</v>
      </c>
      <c r="E4303" s="258"/>
      <c r="F4303" s="479">
        <v>7359</v>
      </c>
    </row>
    <row r="4304" spans="1:6" x14ac:dyDescent="0.2">
      <c r="A4304" s="256">
        <v>253</v>
      </c>
      <c r="B4304" s="257" t="s">
        <v>15475</v>
      </c>
      <c r="C4304" s="256" t="s">
        <v>14819</v>
      </c>
      <c r="E4304" s="258"/>
      <c r="F4304" s="479">
        <v>29.82</v>
      </c>
    </row>
    <row r="4305" spans="1:6" x14ac:dyDescent="0.2">
      <c r="A4305" s="256">
        <v>40809</v>
      </c>
      <c r="B4305" s="257" t="s">
        <v>15476</v>
      </c>
      <c r="C4305" s="256" t="s">
        <v>14820</v>
      </c>
      <c r="E4305" s="258"/>
      <c r="F4305" s="479">
        <v>5216.6899999999996</v>
      </c>
    </row>
    <row r="4306" spans="1:6" ht="30.6" x14ac:dyDescent="0.2">
      <c r="A4306" s="256">
        <v>42428</v>
      </c>
      <c r="B4306" s="257" t="s">
        <v>15477</v>
      </c>
      <c r="C4306" s="256" t="s">
        <v>8217</v>
      </c>
      <c r="E4306" s="258"/>
      <c r="F4306" s="479">
        <v>2271</v>
      </c>
    </row>
    <row r="4307" spans="1:6" x14ac:dyDescent="0.2">
      <c r="A4307" s="256">
        <v>301</v>
      </c>
      <c r="B4307" s="257" t="s">
        <v>15478</v>
      </c>
      <c r="C4307" s="256" t="s">
        <v>8217</v>
      </c>
      <c r="E4307" s="258"/>
      <c r="F4307" s="479">
        <v>2.82</v>
      </c>
    </row>
    <row r="4308" spans="1:6" x14ac:dyDescent="0.2">
      <c r="A4308" s="256">
        <v>296</v>
      </c>
      <c r="B4308" s="257" t="s">
        <v>15479</v>
      </c>
      <c r="C4308" s="256" t="s">
        <v>8217</v>
      </c>
      <c r="E4308" s="258"/>
      <c r="F4308" s="479">
        <v>1.59</v>
      </c>
    </row>
    <row r="4309" spans="1:6" x14ac:dyDescent="0.2">
      <c r="A4309" s="256">
        <v>297</v>
      </c>
      <c r="B4309" s="257" t="s">
        <v>15480</v>
      </c>
      <c r="C4309" s="256" t="s">
        <v>8217</v>
      </c>
      <c r="E4309" s="258"/>
      <c r="F4309" s="479">
        <v>2.34</v>
      </c>
    </row>
    <row r="4310" spans="1:6" x14ac:dyDescent="0.2">
      <c r="A4310" s="256">
        <v>299</v>
      </c>
      <c r="B4310" s="257" t="s">
        <v>15481</v>
      </c>
      <c r="C4310" s="256" t="s">
        <v>8217</v>
      </c>
      <c r="E4310" s="258"/>
      <c r="F4310" s="479">
        <v>3.31</v>
      </c>
    </row>
    <row r="4311" spans="1:6" x14ac:dyDescent="0.2">
      <c r="A4311" s="256">
        <v>300</v>
      </c>
      <c r="B4311" s="257" t="s">
        <v>15482</v>
      </c>
      <c r="C4311" s="256" t="s">
        <v>8217</v>
      </c>
      <c r="E4311" s="258"/>
      <c r="F4311" s="479">
        <v>11.44</v>
      </c>
    </row>
    <row r="4312" spans="1:6" x14ac:dyDescent="0.2">
      <c r="A4312" s="256">
        <v>20085</v>
      </c>
      <c r="B4312" s="257" t="s">
        <v>15483</v>
      </c>
      <c r="C4312" s="256" t="s">
        <v>8217</v>
      </c>
      <c r="E4312" s="258"/>
      <c r="F4312" s="479">
        <v>2.09</v>
      </c>
    </row>
    <row r="4313" spans="1:6" x14ac:dyDescent="0.2">
      <c r="A4313" s="256">
        <v>298</v>
      </c>
      <c r="B4313" s="257" t="s">
        <v>15484</v>
      </c>
      <c r="C4313" s="256" t="s">
        <v>8217</v>
      </c>
      <c r="E4313" s="258"/>
      <c r="F4313" s="479">
        <v>2.54</v>
      </c>
    </row>
    <row r="4314" spans="1:6" x14ac:dyDescent="0.2">
      <c r="A4314" s="256">
        <v>311</v>
      </c>
      <c r="B4314" s="257" t="s">
        <v>15485</v>
      </c>
      <c r="C4314" s="256" t="s">
        <v>8217</v>
      </c>
      <c r="E4314" s="258"/>
      <c r="F4314" s="479">
        <v>9.44</v>
      </c>
    </row>
    <row r="4315" spans="1:6" x14ac:dyDescent="0.2">
      <c r="A4315" s="256">
        <v>318</v>
      </c>
      <c r="B4315" s="257" t="s">
        <v>15486</v>
      </c>
      <c r="C4315" s="256" t="s">
        <v>8217</v>
      </c>
      <c r="E4315" s="258"/>
      <c r="F4315" s="479">
        <v>19.010000000000002</v>
      </c>
    </row>
    <row r="4316" spans="1:6" x14ac:dyDescent="0.2">
      <c r="A4316" s="256">
        <v>319</v>
      </c>
      <c r="B4316" s="257" t="s">
        <v>15487</v>
      </c>
      <c r="C4316" s="256" t="s">
        <v>8217</v>
      </c>
      <c r="E4316" s="258"/>
      <c r="F4316" s="479">
        <v>29.81</v>
      </c>
    </row>
    <row r="4317" spans="1:6" x14ac:dyDescent="0.2">
      <c r="A4317" s="256">
        <v>303</v>
      </c>
      <c r="B4317" s="257" t="s">
        <v>15488</v>
      </c>
      <c r="C4317" s="256" t="s">
        <v>8217</v>
      </c>
      <c r="E4317" s="258"/>
      <c r="F4317" s="479">
        <v>3.12</v>
      </c>
    </row>
    <row r="4318" spans="1:6" x14ac:dyDescent="0.2">
      <c r="A4318" s="256">
        <v>305</v>
      </c>
      <c r="B4318" s="257" t="s">
        <v>15489</v>
      </c>
      <c r="C4318" s="256" t="s">
        <v>8217</v>
      </c>
      <c r="E4318" s="258"/>
      <c r="F4318" s="479">
        <v>9.82</v>
      </c>
    </row>
    <row r="4319" spans="1:6" x14ac:dyDescent="0.2">
      <c r="A4319" s="256">
        <v>306</v>
      </c>
      <c r="B4319" s="257" t="s">
        <v>15490</v>
      </c>
      <c r="C4319" s="256" t="s">
        <v>8217</v>
      </c>
      <c r="E4319" s="258"/>
      <c r="F4319" s="479">
        <v>14.9</v>
      </c>
    </row>
    <row r="4320" spans="1:6" x14ac:dyDescent="0.2">
      <c r="A4320" s="256">
        <v>307</v>
      </c>
      <c r="B4320" s="257" t="s">
        <v>15491</v>
      </c>
      <c r="C4320" s="256" t="s">
        <v>8217</v>
      </c>
      <c r="E4320" s="258"/>
      <c r="F4320" s="479">
        <v>37.65</v>
      </c>
    </row>
    <row r="4321" spans="1:6" x14ac:dyDescent="0.2">
      <c r="A4321" s="256">
        <v>309</v>
      </c>
      <c r="B4321" s="257" t="s">
        <v>15492</v>
      </c>
      <c r="C4321" s="256" t="s">
        <v>8217</v>
      </c>
      <c r="E4321" s="258"/>
      <c r="F4321" s="479">
        <v>61.68</v>
      </c>
    </row>
    <row r="4322" spans="1:6" x14ac:dyDescent="0.2">
      <c r="A4322" s="256">
        <v>310</v>
      </c>
      <c r="B4322" s="257" t="s">
        <v>15493</v>
      </c>
      <c r="C4322" s="256" t="s">
        <v>8217</v>
      </c>
      <c r="E4322" s="258"/>
      <c r="F4322" s="479">
        <v>85.49</v>
      </c>
    </row>
    <row r="4323" spans="1:6" x14ac:dyDescent="0.2">
      <c r="A4323" s="256">
        <v>328</v>
      </c>
      <c r="B4323" s="257" t="s">
        <v>15494</v>
      </c>
      <c r="C4323" s="256" t="s">
        <v>8217</v>
      </c>
      <c r="E4323" s="258"/>
      <c r="F4323" s="479">
        <v>7.47</v>
      </c>
    </row>
    <row r="4324" spans="1:6" x14ac:dyDescent="0.2">
      <c r="A4324" s="256">
        <v>325</v>
      </c>
      <c r="B4324" s="257" t="s">
        <v>15495</v>
      </c>
      <c r="C4324" s="256" t="s">
        <v>8217</v>
      </c>
      <c r="E4324" s="258"/>
      <c r="F4324" s="479">
        <v>2.2000000000000002</v>
      </c>
    </row>
    <row r="4325" spans="1:6" x14ac:dyDescent="0.2">
      <c r="A4325" s="256">
        <v>20326</v>
      </c>
      <c r="B4325" s="257" t="s">
        <v>15496</v>
      </c>
      <c r="C4325" s="256" t="s">
        <v>8217</v>
      </c>
      <c r="E4325" s="258"/>
      <c r="F4325" s="479">
        <v>4.03</v>
      </c>
    </row>
    <row r="4326" spans="1:6" x14ac:dyDescent="0.2">
      <c r="A4326" s="256">
        <v>329</v>
      </c>
      <c r="B4326" s="257" t="s">
        <v>15497</v>
      </c>
      <c r="C4326" s="256" t="s">
        <v>8217</v>
      </c>
      <c r="E4326" s="258"/>
      <c r="F4326" s="479">
        <v>6.25</v>
      </c>
    </row>
    <row r="4327" spans="1:6" x14ac:dyDescent="0.2">
      <c r="A4327" s="256">
        <v>308</v>
      </c>
      <c r="B4327" s="257" t="s">
        <v>15498</v>
      </c>
      <c r="C4327" s="256" t="s">
        <v>8217</v>
      </c>
      <c r="E4327" s="258"/>
      <c r="F4327" s="479">
        <v>84.04</v>
      </c>
    </row>
    <row r="4328" spans="1:6" ht="20.399999999999999" x14ac:dyDescent="0.2">
      <c r="A4328" s="256">
        <v>39642</v>
      </c>
      <c r="B4328" s="257" t="s">
        <v>15499</v>
      </c>
      <c r="C4328" s="256" t="s">
        <v>8217</v>
      </c>
      <c r="E4328" s="258"/>
      <c r="F4328" s="479">
        <v>2.77</v>
      </c>
    </row>
    <row r="4329" spans="1:6" ht="20.399999999999999" x14ac:dyDescent="0.2">
      <c r="A4329" s="256">
        <v>39641</v>
      </c>
      <c r="B4329" s="257" t="s">
        <v>15500</v>
      </c>
      <c r="C4329" s="256" t="s">
        <v>8217</v>
      </c>
      <c r="E4329" s="258"/>
      <c r="F4329" s="479">
        <v>2.4300000000000002</v>
      </c>
    </row>
    <row r="4330" spans="1:6" ht="20.399999999999999" x14ac:dyDescent="0.2">
      <c r="A4330" s="256">
        <v>39643</v>
      </c>
      <c r="B4330" s="257" t="s">
        <v>15501</v>
      </c>
      <c r="C4330" s="256" t="s">
        <v>8217</v>
      </c>
      <c r="E4330" s="258"/>
      <c r="F4330" s="479">
        <v>3.25</v>
      </c>
    </row>
    <row r="4331" spans="1:6" ht="20.399999999999999" x14ac:dyDescent="0.2">
      <c r="A4331" s="256">
        <v>39644</v>
      </c>
      <c r="B4331" s="257" t="s">
        <v>15502</v>
      </c>
      <c r="C4331" s="256" t="s">
        <v>8217</v>
      </c>
      <c r="E4331" s="258"/>
      <c r="F4331" s="479">
        <v>5.04</v>
      </c>
    </row>
    <row r="4332" spans="1:6" ht="20.399999999999999" x14ac:dyDescent="0.2">
      <c r="A4332" s="256">
        <v>39645</v>
      </c>
      <c r="B4332" s="257" t="s">
        <v>15503</v>
      </c>
      <c r="C4332" s="256" t="s">
        <v>8217</v>
      </c>
      <c r="E4332" s="258"/>
      <c r="F4332" s="479">
        <v>5.52</v>
      </c>
    </row>
    <row r="4333" spans="1:6" x14ac:dyDescent="0.2">
      <c r="A4333" s="256">
        <v>41610</v>
      </c>
      <c r="B4333" s="257" t="s">
        <v>15504</v>
      </c>
      <c r="C4333" s="256" t="s">
        <v>8217</v>
      </c>
      <c r="E4333" s="258"/>
      <c r="F4333" s="479">
        <v>755.26</v>
      </c>
    </row>
    <row r="4334" spans="1:6" x14ac:dyDescent="0.2">
      <c r="A4334" s="256">
        <v>41611</v>
      </c>
      <c r="B4334" s="257" t="s">
        <v>15505</v>
      </c>
      <c r="C4334" s="256" t="s">
        <v>8217</v>
      </c>
      <c r="E4334" s="258"/>
      <c r="F4334" s="479">
        <v>1190.45</v>
      </c>
    </row>
    <row r="4335" spans="1:6" x14ac:dyDescent="0.2">
      <c r="A4335" s="256">
        <v>41612</v>
      </c>
      <c r="B4335" s="257" t="s">
        <v>15506</v>
      </c>
      <c r="C4335" s="256" t="s">
        <v>8217</v>
      </c>
      <c r="E4335" s="258"/>
      <c r="F4335" s="479">
        <v>1671.56</v>
      </c>
    </row>
    <row r="4336" spans="1:6" ht="20.399999999999999" x14ac:dyDescent="0.2">
      <c r="A4336" s="256">
        <v>41637</v>
      </c>
      <c r="B4336" s="257" t="s">
        <v>15507</v>
      </c>
      <c r="C4336" s="256" t="s">
        <v>8217</v>
      </c>
      <c r="E4336" s="258"/>
      <c r="F4336" s="479">
        <v>156.25</v>
      </c>
    </row>
    <row r="4337" spans="1:6" ht="20.399999999999999" x14ac:dyDescent="0.2">
      <c r="A4337" s="256">
        <v>41638</v>
      </c>
      <c r="B4337" s="257" t="s">
        <v>15508</v>
      </c>
      <c r="C4337" s="256" t="s">
        <v>8217</v>
      </c>
      <c r="E4337" s="258"/>
      <c r="F4337" s="479">
        <v>203.54</v>
      </c>
    </row>
    <row r="4338" spans="1:6" ht="20.399999999999999" x14ac:dyDescent="0.2">
      <c r="A4338" s="256">
        <v>41639</v>
      </c>
      <c r="B4338" s="257" t="s">
        <v>15509</v>
      </c>
      <c r="C4338" s="256" t="s">
        <v>8217</v>
      </c>
      <c r="E4338" s="258"/>
      <c r="F4338" s="479">
        <v>492.42</v>
      </c>
    </row>
    <row r="4339" spans="1:6" x14ac:dyDescent="0.2">
      <c r="A4339" s="256">
        <v>11789</v>
      </c>
      <c r="B4339" s="257" t="s">
        <v>15510</v>
      </c>
      <c r="C4339" s="256" t="s">
        <v>8217</v>
      </c>
      <c r="E4339" s="258"/>
      <c r="F4339" s="479">
        <v>0.84</v>
      </c>
    </row>
    <row r="4340" spans="1:6" ht="20.399999999999999" x14ac:dyDescent="0.2">
      <c r="A4340" s="256">
        <v>20975</v>
      </c>
      <c r="B4340" s="257" t="s">
        <v>15511</v>
      </c>
      <c r="C4340" s="256" t="s">
        <v>8217</v>
      </c>
      <c r="E4340" s="258"/>
      <c r="F4340" s="479">
        <v>20.95</v>
      </c>
    </row>
    <row r="4341" spans="1:6" ht="20.399999999999999" x14ac:dyDescent="0.2">
      <c r="A4341" s="256">
        <v>20976</v>
      </c>
      <c r="B4341" s="257" t="s">
        <v>15512</v>
      </c>
      <c r="C4341" s="256" t="s">
        <v>8217</v>
      </c>
      <c r="E4341" s="258"/>
      <c r="F4341" s="479">
        <v>31.66</v>
      </c>
    </row>
    <row r="4342" spans="1:6" x14ac:dyDescent="0.2">
      <c r="A4342" s="256">
        <v>40340</v>
      </c>
      <c r="B4342" s="257" t="s">
        <v>15513</v>
      </c>
      <c r="C4342" s="256" t="s">
        <v>8217</v>
      </c>
      <c r="E4342" s="258"/>
      <c r="F4342" s="479">
        <v>20.74</v>
      </c>
    </row>
    <row r="4343" spans="1:6" x14ac:dyDescent="0.2">
      <c r="A4343" s="256">
        <v>40341</v>
      </c>
      <c r="B4343" s="257" t="s">
        <v>15514</v>
      </c>
      <c r="C4343" s="256" t="s">
        <v>8217</v>
      </c>
      <c r="E4343" s="258"/>
      <c r="F4343" s="479">
        <v>24.75</v>
      </c>
    </row>
    <row r="4344" spans="1:6" x14ac:dyDescent="0.2">
      <c r="A4344" s="256">
        <v>40342</v>
      </c>
      <c r="B4344" s="257" t="s">
        <v>15515</v>
      </c>
      <c r="C4344" s="256" t="s">
        <v>8217</v>
      </c>
      <c r="E4344" s="258"/>
      <c r="F4344" s="479">
        <v>29.52</v>
      </c>
    </row>
    <row r="4345" spans="1:6" x14ac:dyDescent="0.2">
      <c r="A4345" s="256">
        <v>40343</v>
      </c>
      <c r="B4345" s="257" t="s">
        <v>15516</v>
      </c>
      <c r="C4345" s="256" t="s">
        <v>8217</v>
      </c>
      <c r="E4345" s="258"/>
      <c r="F4345" s="479">
        <v>35.020000000000003</v>
      </c>
    </row>
    <row r="4346" spans="1:6" x14ac:dyDescent="0.2">
      <c r="A4346" s="256">
        <v>40344</v>
      </c>
      <c r="B4346" s="257" t="s">
        <v>15517</v>
      </c>
      <c r="C4346" s="256" t="s">
        <v>8217</v>
      </c>
      <c r="E4346" s="258"/>
      <c r="F4346" s="479">
        <v>47.74</v>
      </c>
    </row>
    <row r="4347" spans="1:6" x14ac:dyDescent="0.2">
      <c r="A4347" s="256">
        <v>40345</v>
      </c>
      <c r="B4347" s="257" t="s">
        <v>15518</v>
      </c>
      <c r="C4347" s="256" t="s">
        <v>8217</v>
      </c>
      <c r="E4347" s="258"/>
      <c r="F4347" s="479">
        <v>58.83</v>
      </c>
    </row>
    <row r="4348" spans="1:6" x14ac:dyDescent="0.2">
      <c r="A4348" s="256">
        <v>40346</v>
      </c>
      <c r="B4348" s="257" t="s">
        <v>15519</v>
      </c>
      <c r="C4348" s="256" t="s">
        <v>8217</v>
      </c>
      <c r="E4348" s="258"/>
      <c r="F4348" s="479">
        <v>68.239999999999995</v>
      </c>
    </row>
    <row r="4349" spans="1:6" x14ac:dyDescent="0.2">
      <c r="A4349" s="256">
        <v>40347</v>
      </c>
      <c r="B4349" s="257" t="s">
        <v>15520</v>
      </c>
      <c r="C4349" s="256" t="s">
        <v>8217</v>
      </c>
      <c r="E4349" s="258"/>
      <c r="F4349" s="479">
        <v>85.74</v>
      </c>
    </row>
    <row r="4350" spans="1:6" x14ac:dyDescent="0.2">
      <c r="A4350" s="256">
        <v>6138</v>
      </c>
      <c r="B4350" s="257" t="s">
        <v>15521</v>
      </c>
      <c r="C4350" s="256" t="s">
        <v>8217</v>
      </c>
      <c r="E4350" s="258"/>
      <c r="F4350" s="479">
        <v>11.83</v>
      </c>
    </row>
    <row r="4351" spans="1:6" ht="20.399999999999999" x14ac:dyDescent="0.2">
      <c r="A4351" s="256">
        <v>43424</v>
      </c>
      <c r="B4351" s="257" t="s">
        <v>15522</v>
      </c>
      <c r="C4351" s="256" t="s">
        <v>8217</v>
      </c>
      <c r="E4351" s="258"/>
      <c r="F4351" s="479">
        <v>632.79</v>
      </c>
    </row>
    <row r="4352" spans="1:6" ht="20.399999999999999" x14ac:dyDescent="0.2">
      <c r="A4352" s="256">
        <v>43426</v>
      </c>
      <c r="B4352" s="257" t="s">
        <v>15523</v>
      </c>
      <c r="C4352" s="256" t="s">
        <v>8217</v>
      </c>
      <c r="E4352" s="258"/>
      <c r="F4352" s="479">
        <v>2182.4899999999998</v>
      </c>
    </row>
    <row r="4353" spans="1:6" ht="20.399999999999999" x14ac:dyDescent="0.2">
      <c r="A4353" s="256">
        <v>12565</v>
      </c>
      <c r="B4353" s="257" t="s">
        <v>15524</v>
      </c>
      <c r="C4353" s="256" t="s">
        <v>8217</v>
      </c>
      <c r="E4353" s="258"/>
      <c r="F4353" s="479">
        <v>765.37</v>
      </c>
    </row>
    <row r="4354" spans="1:6" ht="20.399999999999999" x14ac:dyDescent="0.2">
      <c r="A4354" s="256">
        <v>12567</v>
      </c>
      <c r="B4354" s="257" t="s">
        <v>15525</v>
      </c>
      <c r="C4354" s="256" t="s">
        <v>8217</v>
      </c>
      <c r="E4354" s="258"/>
      <c r="F4354" s="479">
        <v>1028.02</v>
      </c>
    </row>
    <row r="4355" spans="1:6" ht="20.399999999999999" x14ac:dyDescent="0.2">
      <c r="A4355" s="256">
        <v>12568</v>
      </c>
      <c r="B4355" s="257" t="s">
        <v>15526</v>
      </c>
      <c r="C4355" s="256" t="s">
        <v>8217</v>
      </c>
      <c r="E4355" s="258"/>
      <c r="F4355" s="479">
        <v>1439.23</v>
      </c>
    </row>
    <row r="4356" spans="1:6" ht="20.399999999999999" x14ac:dyDescent="0.2">
      <c r="A4356" s="256">
        <v>43441</v>
      </c>
      <c r="B4356" s="257" t="s">
        <v>15527</v>
      </c>
      <c r="C4356" s="256" t="s">
        <v>8217</v>
      </c>
      <c r="E4356" s="258"/>
      <c r="F4356" s="479">
        <v>185.04</v>
      </c>
    </row>
    <row r="4357" spans="1:6" ht="20.399999999999999" x14ac:dyDescent="0.2">
      <c r="A4357" s="256">
        <v>43423</v>
      </c>
      <c r="B4357" s="257" t="s">
        <v>15528</v>
      </c>
      <c r="C4357" s="256" t="s">
        <v>8217</v>
      </c>
      <c r="E4357" s="258"/>
      <c r="F4357" s="479">
        <v>86.35</v>
      </c>
    </row>
    <row r="4358" spans="1:6" ht="20.399999999999999" x14ac:dyDescent="0.2">
      <c r="A4358" s="256">
        <v>12532</v>
      </c>
      <c r="B4358" s="257" t="s">
        <v>15529</v>
      </c>
      <c r="C4358" s="256" t="s">
        <v>8217</v>
      </c>
      <c r="E4358" s="258"/>
      <c r="F4358" s="479">
        <v>133.18</v>
      </c>
    </row>
    <row r="4359" spans="1:6" ht="20.399999999999999" x14ac:dyDescent="0.2">
      <c r="A4359" s="256">
        <v>43444</v>
      </c>
      <c r="B4359" s="257" t="s">
        <v>15530</v>
      </c>
      <c r="C4359" s="256" t="s">
        <v>8217</v>
      </c>
      <c r="E4359" s="258"/>
      <c r="F4359" s="479">
        <v>447.19</v>
      </c>
    </row>
    <row r="4360" spans="1:6" ht="20.399999999999999" x14ac:dyDescent="0.2">
      <c r="A4360" s="256">
        <v>12551</v>
      </c>
      <c r="B4360" s="257" t="s">
        <v>15531</v>
      </c>
      <c r="C4360" s="256" t="s">
        <v>8217</v>
      </c>
      <c r="E4360" s="258"/>
      <c r="F4360" s="479">
        <v>319.05</v>
      </c>
    </row>
    <row r="4361" spans="1:6" ht="20.399999999999999" x14ac:dyDescent="0.2">
      <c r="A4361" s="256">
        <v>43442</v>
      </c>
      <c r="B4361" s="257" t="s">
        <v>15532</v>
      </c>
      <c r="C4361" s="256" t="s">
        <v>8217</v>
      </c>
      <c r="E4361" s="258"/>
      <c r="F4361" s="479">
        <v>246.72</v>
      </c>
    </row>
    <row r="4362" spans="1:6" ht="20.399999999999999" x14ac:dyDescent="0.2">
      <c r="A4362" s="256">
        <v>43443</v>
      </c>
      <c r="B4362" s="257" t="s">
        <v>15533</v>
      </c>
      <c r="C4362" s="256" t="s">
        <v>8217</v>
      </c>
      <c r="E4362" s="258"/>
      <c r="F4362" s="479">
        <v>323.82</v>
      </c>
    </row>
    <row r="4363" spans="1:6" ht="20.399999999999999" x14ac:dyDescent="0.2">
      <c r="A4363" s="256">
        <v>12544</v>
      </c>
      <c r="B4363" s="257" t="s">
        <v>15534</v>
      </c>
      <c r="C4363" s="256" t="s">
        <v>8217</v>
      </c>
      <c r="E4363" s="258"/>
      <c r="F4363" s="479">
        <v>174.76</v>
      </c>
    </row>
    <row r="4364" spans="1:6" ht="20.399999999999999" x14ac:dyDescent="0.2">
      <c r="A4364" s="256">
        <v>12547</v>
      </c>
      <c r="B4364" s="257" t="s">
        <v>15535</v>
      </c>
      <c r="C4364" s="256" t="s">
        <v>8217</v>
      </c>
      <c r="E4364" s="258"/>
      <c r="F4364" s="479">
        <v>235.04</v>
      </c>
    </row>
    <row r="4365" spans="1:6" ht="20.399999999999999" x14ac:dyDescent="0.2">
      <c r="A4365" s="256">
        <v>43445</v>
      </c>
      <c r="B4365" s="257" t="s">
        <v>15536</v>
      </c>
      <c r="C4365" s="256" t="s">
        <v>8217</v>
      </c>
      <c r="E4365" s="258"/>
      <c r="F4365" s="479">
        <v>616.80999999999995</v>
      </c>
    </row>
    <row r="4366" spans="1:6" ht="20.399999999999999" x14ac:dyDescent="0.2">
      <c r="A4366" s="256">
        <v>12563</v>
      </c>
      <c r="B4366" s="257" t="s">
        <v>15537</v>
      </c>
      <c r="C4366" s="256" t="s">
        <v>8217</v>
      </c>
      <c r="E4366" s="258"/>
      <c r="F4366" s="479">
        <v>441.31</v>
      </c>
    </row>
    <row r="4367" spans="1:6" ht="20.399999999999999" x14ac:dyDescent="0.2">
      <c r="A4367" s="256">
        <v>43425</v>
      </c>
      <c r="B4367" s="257" t="s">
        <v>15538</v>
      </c>
      <c r="C4367" s="256" t="s">
        <v>8217</v>
      </c>
      <c r="E4367" s="258"/>
      <c r="F4367" s="479">
        <v>277.56</v>
      </c>
    </row>
    <row r="4368" spans="1:6" ht="20.399999999999999" x14ac:dyDescent="0.2">
      <c r="A4368" s="256">
        <v>43446</v>
      </c>
      <c r="B4368" s="257" t="s">
        <v>15539</v>
      </c>
      <c r="C4368" s="256" t="s">
        <v>8217</v>
      </c>
      <c r="E4368" s="258"/>
      <c r="F4368" s="479">
        <v>585.97</v>
      </c>
    </row>
    <row r="4369" spans="1:6" ht="20.399999999999999" x14ac:dyDescent="0.2">
      <c r="A4369" s="256">
        <v>43447</v>
      </c>
      <c r="B4369" s="257" t="s">
        <v>15540</v>
      </c>
      <c r="C4369" s="256" t="s">
        <v>8217</v>
      </c>
      <c r="E4369" s="258"/>
      <c r="F4369" s="479">
        <v>719.61</v>
      </c>
    </row>
    <row r="4370" spans="1:6" ht="20.399999999999999" x14ac:dyDescent="0.2">
      <c r="A4370" s="256">
        <v>43448</v>
      </c>
      <c r="B4370" s="257" t="s">
        <v>15541</v>
      </c>
      <c r="C4370" s="256" t="s">
        <v>8217</v>
      </c>
      <c r="E4370" s="258"/>
      <c r="F4370" s="479">
        <v>1007.46</v>
      </c>
    </row>
    <row r="4371" spans="1:6" ht="20.399999999999999" x14ac:dyDescent="0.2">
      <c r="A4371" s="256">
        <v>13761</v>
      </c>
      <c r="B4371" s="257" t="s">
        <v>15542</v>
      </c>
      <c r="C4371" s="256" t="s">
        <v>8217</v>
      </c>
      <c r="E4371" s="258"/>
      <c r="F4371" s="479">
        <v>2205.23</v>
      </c>
    </row>
    <row r="4372" spans="1:6" ht="20.399999999999999" x14ac:dyDescent="0.2">
      <c r="A4372" s="256">
        <v>4814</v>
      </c>
      <c r="B4372" s="257" t="s">
        <v>15543</v>
      </c>
      <c r="C4372" s="256" t="s">
        <v>8217</v>
      </c>
      <c r="E4372" s="258"/>
      <c r="F4372" s="479">
        <v>66.22</v>
      </c>
    </row>
    <row r="4373" spans="1:6" x14ac:dyDescent="0.2">
      <c r="A4373" s="256">
        <v>44473</v>
      </c>
      <c r="B4373" s="257" t="s">
        <v>15544</v>
      </c>
      <c r="C4373" s="256" t="s">
        <v>8217</v>
      </c>
      <c r="E4373" s="258"/>
      <c r="F4373" s="479">
        <v>2173.0100000000002</v>
      </c>
    </row>
    <row r="4374" spans="1:6" x14ac:dyDescent="0.2">
      <c r="A4374" s="256">
        <v>6122</v>
      </c>
      <c r="B4374" s="257" t="s">
        <v>15545</v>
      </c>
      <c r="C4374" s="256" t="s">
        <v>14819</v>
      </c>
      <c r="E4374" s="258"/>
      <c r="F4374" s="479">
        <v>30.89</v>
      </c>
    </row>
    <row r="4375" spans="1:6" x14ac:dyDescent="0.2">
      <c r="A4375" s="256">
        <v>40810</v>
      </c>
      <c r="B4375" s="257" t="s">
        <v>15546</v>
      </c>
      <c r="C4375" s="256" t="s">
        <v>14820</v>
      </c>
      <c r="E4375" s="258"/>
      <c r="F4375" s="479">
        <v>5408.09</v>
      </c>
    </row>
    <row r="4376" spans="1:6" x14ac:dyDescent="0.2">
      <c r="A4376" s="256">
        <v>21100</v>
      </c>
      <c r="B4376" s="257" t="s">
        <v>15547</v>
      </c>
      <c r="C4376" s="256" t="s">
        <v>8217</v>
      </c>
      <c r="E4376" s="258"/>
      <c r="F4376" s="479">
        <v>3845.1</v>
      </c>
    </row>
    <row r="4377" spans="1:6" ht="20.399999999999999" x14ac:dyDescent="0.2">
      <c r="A4377" s="256">
        <v>11816</v>
      </c>
      <c r="B4377" s="257" t="s">
        <v>15548</v>
      </c>
      <c r="C4377" s="256" t="s">
        <v>8217</v>
      </c>
      <c r="E4377" s="258"/>
      <c r="F4377" s="479">
        <v>4100</v>
      </c>
    </row>
    <row r="4378" spans="1:6" ht="20.399999999999999" x14ac:dyDescent="0.2">
      <c r="A4378" s="256">
        <v>11814</v>
      </c>
      <c r="B4378" s="257" t="s">
        <v>15549</v>
      </c>
      <c r="C4378" s="256" t="s">
        <v>8217</v>
      </c>
      <c r="E4378" s="258"/>
      <c r="F4378" s="479">
        <v>8924.67</v>
      </c>
    </row>
    <row r="4379" spans="1:6" ht="30.6" x14ac:dyDescent="0.2">
      <c r="A4379" s="256">
        <v>14186</v>
      </c>
      <c r="B4379" s="257" t="s">
        <v>15550</v>
      </c>
      <c r="C4379" s="256" t="s">
        <v>8217</v>
      </c>
      <c r="E4379" s="258"/>
      <c r="F4379" s="479">
        <v>11206.13</v>
      </c>
    </row>
    <row r="4380" spans="1:6" ht="20.399999999999999" x14ac:dyDescent="0.2">
      <c r="A4380" s="256">
        <v>14185</v>
      </c>
      <c r="B4380" s="257" t="s">
        <v>15551</v>
      </c>
      <c r="C4380" s="256" t="s">
        <v>8217</v>
      </c>
      <c r="E4380" s="258"/>
      <c r="F4380" s="479">
        <v>14516.3</v>
      </c>
    </row>
    <row r="4381" spans="1:6" ht="20.399999999999999" x14ac:dyDescent="0.2">
      <c r="A4381" s="256">
        <v>11811</v>
      </c>
      <c r="B4381" s="257" t="s">
        <v>15552</v>
      </c>
      <c r="C4381" s="256" t="s">
        <v>8217</v>
      </c>
      <c r="E4381" s="258"/>
      <c r="F4381" s="479">
        <v>5550.48</v>
      </c>
    </row>
    <row r="4382" spans="1:6" x14ac:dyDescent="0.2">
      <c r="A4382" s="256">
        <v>44498</v>
      </c>
      <c r="B4382" s="257" t="s">
        <v>15553</v>
      </c>
      <c r="C4382" s="256" t="s">
        <v>8217</v>
      </c>
      <c r="E4382" s="258"/>
      <c r="F4382" s="479">
        <v>318204.48</v>
      </c>
    </row>
    <row r="4383" spans="1:6" ht="20.399999999999999" x14ac:dyDescent="0.2">
      <c r="A4383" s="256">
        <v>34469</v>
      </c>
      <c r="B4383" s="257" t="s">
        <v>15554</v>
      </c>
      <c r="C4383" s="256" t="s">
        <v>8217</v>
      </c>
      <c r="E4383" s="258"/>
      <c r="F4383" s="479">
        <v>11310.87</v>
      </c>
    </row>
    <row r="4384" spans="1:6" ht="20.399999999999999" x14ac:dyDescent="0.2">
      <c r="A4384" s="256">
        <v>34476</v>
      </c>
      <c r="B4384" s="257" t="s">
        <v>15555</v>
      </c>
      <c r="C4384" s="256" t="s">
        <v>8217</v>
      </c>
      <c r="E4384" s="258"/>
      <c r="F4384" s="479">
        <v>5899.09</v>
      </c>
    </row>
    <row r="4385" spans="1:6" ht="20.399999999999999" x14ac:dyDescent="0.2">
      <c r="A4385" s="256">
        <v>34477</v>
      </c>
      <c r="B4385" s="257" t="s">
        <v>15556</v>
      </c>
      <c r="C4385" s="256" t="s">
        <v>8217</v>
      </c>
      <c r="E4385" s="258"/>
      <c r="F4385" s="479">
        <v>7829.24</v>
      </c>
    </row>
    <row r="4386" spans="1:6" ht="20.399999999999999" x14ac:dyDescent="0.2">
      <c r="A4386" s="256">
        <v>34482</v>
      </c>
      <c r="B4386" s="257" t="s">
        <v>15557</v>
      </c>
      <c r="C4386" s="256" t="s">
        <v>8217</v>
      </c>
      <c r="E4386" s="258"/>
      <c r="F4386" s="479">
        <v>7312.08</v>
      </c>
    </row>
    <row r="4387" spans="1:6" ht="30.6" x14ac:dyDescent="0.2">
      <c r="A4387" s="256">
        <v>34472</v>
      </c>
      <c r="B4387" s="257" t="s">
        <v>15558</v>
      </c>
      <c r="C4387" s="256" t="s">
        <v>8217</v>
      </c>
      <c r="E4387" s="258"/>
      <c r="F4387" s="479">
        <v>3480</v>
      </c>
    </row>
    <row r="4388" spans="1:6" ht="20.399999999999999" x14ac:dyDescent="0.2">
      <c r="A4388" s="256">
        <v>42425</v>
      </c>
      <c r="B4388" s="257" t="s">
        <v>15559</v>
      </c>
      <c r="C4388" s="256" t="s">
        <v>8217</v>
      </c>
      <c r="E4388" s="258"/>
      <c r="F4388" s="479">
        <v>2478.2199999999998</v>
      </c>
    </row>
    <row r="4389" spans="1:6" ht="20.399999999999999" x14ac:dyDescent="0.2">
      <c r="A4389" s="256">
        <v>42422</v>
      </c>
      <c r="B4389" s="257" t="s">
        <v>15560</v>
      </c>
      <c r="C4389" s="256" t="s">
        <v>8217</v>
      </c>
      <c r="E4389" s="258"/>
      <c r="F4389" s="479">
        <v>3679</v>
      </c>
    </row>
    <row r="4390" spans="1:6" ht="20.399999999999999" x14ac:dyDescent="0.2">
      <c r="A4390" s="256">
        <v>43184</v>
      </c>
      <c r="B4390" s="257" t="s">
        <v>15561</v>
      </c>
      <c r="C4390" s="256" t="s">
        <v>8217</v>
      </c>
      <c r="E4390" s="258"/>
      <c r="F4390" s="479">
        <v>5084.7299999999996</v>
      </c>
    </row>
    <row r="4391" spans="1:6" ht="20.399999999999999" x14ac:dyDescent="0.2">
      <c r="A4391" s="256">
        <v>42424</v>
      </c>
      <c r="B4391" s="257" t="s">
        <v>15562</v>
      </c>
      <c r="C4391" s="256" t="s">
        <v>8217</v>
      </c>
      <c r="E4391" s="258"/>
      <c r="F4391" s="479">
        <v>2213.2600000000002</v>
      </c>
    </row>
    <row r="4392" spans="1:6" ht="30.6" x14ac:dyDescent="0.2">
      <c r="A4392" s="256">
        <v>42421</v>
      </c>
      <c r="B4392" s="257" t="s">
        <v>15563</v>
      </c>
      <c r="C4392" s="256" t="s">
        <v>8217</v>
      </c>
      <c r="E4392" s="258"/>
      <c r="F4392" s="479">
        <v>20151.54</v>
      </c>
    </row>
    <row r="4393" spans="1:6" ht="20.399999999999999" x14ac:dyDescent="0.2">
      <c r="A4393" s="256">
        <v>42416</v>
      </c>
      <c r="B4393" s="257" t="s">
        <v>15564</v>
      </c>
      <c r="C4393" s="256" t="s">
        <v>8217</v>
      </c>
      <c r="E4393" s="258"/>
      <c r="F4393" s="479">
        <v>9541.1299999999992</v>
      </c>
    </row>
    <row r="4394" spans="1:6" ht="20.399999999999999" x14ac:dyDescent="0.2">
      <c r="A4394" s="256">
        <v>42417</v>
      </c>
      <c r="B4394" s="257" t="s">
        <v>15565</v>
      </c>
      <c r="C4394" s="256" t="s">
        <v>8217</v>
      </c>
      <c r="E4394" s="258"/>
      <c r="F4394" s="479">
        <v>10696.39</v>
      </c>
    </row>
    <row r="4395" spans="1:6" ht="20.399999999999999" x14ac:dyDescent="0.2">
      <c r="A4395" s="256">
        <v>42419</v>
      </c>
      <c r="B4395" s="257" t="s">
        <v>15566</v>
      </c>
      <c r="C4395" s="256" t="s">
        <v>8217</v>
      </c>
      <c r="E4395" s="258"/>
      <c r="F4395" s="479">
        <v>12084.65</v>
      </c>
    </row>
    <row r="4396" spans="1:6" ht="20.399999999999999" x14ac:dyDescent="0.2">
      <c r="A4396" s="256">
        <v>42420</v>
      </c>
      <c r="B4396" s="257" t="s">
        <v>15567</v>
      </c>
      <c r="C4396" s="256" t="s">
        <v>8217</v>
      </c>
      <c r="E4396" s="258"/>
      <c r="F4396" s="479">
        <v>16609.46</v>
      </c>
    </row>
    <row r="4397" spans="1:6" ht="20.399999999999999" x14ac:dyDescent="0.2">
      <c r="A4397" s="256">
        <v>43195</v>
      </c>
      <c r="B4397" s="257" t="s">
        <v>15568</v>
      </c>
      <c r="C4397" s="256" t="s">
        <v>8217</v>
      </c>
      <c r="E4397" s="258"/>
      <c r="F4397" s="479">
        <v>5848.43</v>
      </c>
    </row>
    <row r="4398" spans="1:6" ht="20.399999999999999" x14ac:dyDescent="0.2">
      <c r="A4398" s="256">
        <v>43196</v>
      </c>
      <c r="B4398" s="257" t="s">
        <v>15569</v>
      </c>
      <c r="C4398" s="256" t="s">
        <v>8217</v>
      </c>
      <c r="E4398" s="258"/>
      <c r="F4398" s="479">
        <v>7248.28</v>
      </c>
    </row>
    <row r="4399" spans="1:6" ht="20.399999999999999" x14ac:dyDescent="0.2">
      <c r="A4399" s="256">
        <v>43198</v>
      </c>
      <c r="B4399" s="257" t="s">
        <v>15570</v>
      </c>
      <c r="C4399" s="256" t="s">
        <v>8217</v>
      </c>
      <c r="E4399" s="258"/>
      <c r="F4399" s="479">
        <v>10770.78</v>
      </c>
    </row>
    <row r="4400" spans="1:6" ht="20.399999999999999" x14ac:dyDescent="0.2">
      <c r="A4400" s="256">
        <v>43199</v>
      </c>
      <c r="B4400" s="257" t="s">
        <v>15571</v>
      </c>
      <c r="C4400" s="256" t="s">
        <v>8217</v>
      </c>
      <c r="E4400" s="258"/>
      <c r="F4400" s="479">
        <v>11165.46</v>
      </c>
    </row>
    <row r="4401" spans="1:6" ht="20.399999999999999" x14ac:dyDescent="0.2">
      <c r="A4401" s="256">
        <v>43200</v>
      </c>
      <c r="B4401" s="257" t="s">
        <v>15572</v>
      </c>
      <c r="C4401" s="256" t="s">
        <v>8217</v>
      </c>
      <c r="E4401" s="258"/>
      <c r="F4401" s="479">
        <v>12813.17</v>
      </c>
    </row>
    <row r="4402" spans="1:6" ht="20.399999999999999" x14ac:dyDescent="0.2">
      <c r="A4402" s="256">
        <v>39556</v>
      </c>
      <c r="B4402" s="257" t="s">
        <v>15573</v>
      </c>
      <c r="C4402" s="256" t="s">
        <v>8217</v>
      </c>
      <c r="E4402" s="258"/>
      <c r="F4402" s="479">
        <v>6998.18</v>
      </c>
    </row>
    <row r="4403" spans="1:6" ht="20.399999999999999" x14ac:dyDescent="0.2">
      <c r="A4403" s="256">
        <v>39557</v>
      </c>
      <c r="B4403" s="257" t="s">
        <v>15574</v>
      </c>
      <c r="C4403" s="256" t="s">
        <v>8217</v>
      </c>
      <c r="E4403" s="258"/>
      <c r="F4403" s="479">
        <v>7535.51</v>
      </c>
    </row>
    <row r="4404" spans="1:6" ht="20.399999999999999" x14ac:dyDescent="0.2">
      <c r="A4404" s="256">
        <v>39559</v>
      </c>
      <c r="B4404" s="257" t="s">
        <v>15575</v>
      </c>
      <c r="C4404" s="256" t="s">
        <v>8217</v>
      </c>
      <c r="E4404" s="258"/>
      <c r="F4404" s="479">
        <v>11136.04</v>
      </c>
    </row>
    <row r="4405" spans="1:6" ht="20.399999999999999" x14ac:dyDescent="0.2">
      <c r="A4405" s="256">
        <v>39560</v>
      </c>
      <c r="B4405" s="257" t="s">
        <v>15576</v>
      </c>
      <c r="C4405" s="256" t="s">
        <v>8217</v>
      </c>
      <c r="E4405" s="258"/>
      <c r="F4405" s="479">
        <v>12883.31</v>
      </c>
    </row>
    <row r="4406" spans="1:6" ht="20.399999999999999" x14ac:dyDescent="0.2">
      <c r="A4406" s="256">
        <v>39561</v>
      </c>
      <c r="B4406" s="257" t="s">
        <v>15577</v>
      </c>
      <c r="C4406" s="256" t="s">
        <v>8217</v>
      </c>
      <c r="E4406" s="258"/>
      <c r="F4406" s="479">
        <v>13477.58</v>
      </c>
    </row>
    <row r="4407" spans="1:6" ht="20.399999999999999" x14ac:dyDescent="0.2">
      <c r="A4407" s="256">
        <v>43190</v>
      </c>
      <c r="B4407" s="257" t="s">
        <v>15578</v>
      </c>
      <c r="C4407" s="256" t="s">
        <v>8217</v>
      </c>
      <c r="E4407" s="258"/>
      <c r="F4407" s="479">
        <v>1988.93</v>
      </c>
    </row>
    <row r="4408" spans="1:6" ht="20.399999999999999" x14ac:dyDescent="0.2">
      <c r="A4408" s="256">
        <v>39555</v>
      </c>
      <c r="B4408" s="257" t="s">
        <v>15579</v>
      </c>
      <c r="C4408" s="256" t="s">
        <v>8217</v>
      </c>
      <c r="E4408" s="258"/>
      <c r="F4408" s="479">
        <v>2151.5100000000002</v>
      </c>
    </row>
    <row r="4409" spans="1:6" ht="20.399999999999999" x14ac:dyDescent="0.2">
      <c r="A4409" s="256">
        <v>43191</v>
      </c>
      <c r="B4409" s="257" t="s">
        <v>15580</v>
      </c>
      <c r="C4409" s="256" t="s">
        <v>8217</v>
      </c>
      <c r="E4409" s="258"/>
      <c r="F4409" s="479">
        <v>2861.81</v>
      </c>
    </row>
    <row r="4410" spans="1:6" ht="20.399999999999999" x14ac:dyDescent="0.2">
      <c r="A4410" s="256">
        <v>39548</v>
      </c>
      <c r="B4410" s="257" t="s">
        <v>15581</v>
      </c>
      <c r="C4410" s="256" t="s">
        <v>8217</v>
      </c>
      <c r="E4410" s="258"/>
      <c r="F4410" s="479">
        <v>3191.36</v>
      </c>
    </row>
    <row r="4411" spans="1:6" ht="20.399999999999999" x14ac:dyDescent="0.2">
      <c r="A4411" s="256">
        <v>43192</v>
      </c>
      <c r="B4411" s="257" t="s">
        <v>15582</v>
      </c>
      <c r="C4411" s="256" t="s">
        <v>8217</v>
      </c>
      <c r="E4411" s="258"/>
      <c r="F4411" s="479">
        <v>3748.71</v>
      </c>
    </row>
    <row r="4412" spans="1:6" ht="20.399999999999999" x14ac:dyDescent="0.2">
      <c r="A4412" s="256">
        <v>39554</v>
      </c>
      <c r="B4412" s="257" t="s">
        <v>15583</v>
      </c>
      <c r="C4412" s="256" t="s">
        <v>8217</v>
      </c>
      <c r="E4412" s="258"/>
      <c r="F4412" s="479">
        <v>4220.1000000000004</v>
      </c>
    </row>
    <row r="4413" spans="1:6" ht="20.399999999999999" x14ac:dyDescent="0.2">
      <c r="A4413" s="256">
        <v>43194</v>
      </c>
      <c r="B4413" s="257" t="s">
        <v>15584</v>
      </c>
      <c r="C4413" s="256" t="s">
        <v>8217</v>
      </c>
      <c r="E4413" s="258"/>
      <c r="F4413" s="479">
        <v>1703.86</v>
      </c>
    </row>
    <row r="4414" spans="1:6" ht="20.399999999999999" x14ac:dyDescent="0.2">
      <c r="A4414" s="256">
        <v>39551</v>
      </c>
      <c r="B4414" s="257" t="s">
        <v>15585</v>
      </c>
      <c r="C4414" s="256" t="s">
        <v>8217</v>
      </c>
      <c r="E4414" s="258"/>
      <c r="F4414" s="479">
        <v>1876.13</v>
      </c>
    </row>
    <row r="4415" spans="1:6" ht="20.399999999999999" x14ac:dyDescent="0.2">
      <c r="A4415" s="256">
        <v>43185</v>
      </c>
      <c r="B4415" s="257" t="s">
        <v>15586</v>
      </c>
      <c r="C4415" s="256" t="s">
        <v>8217</v>
      </c>
      <c r="E4415" s="258"/>
      <c r="F4415" s="479">
        <v>5331.63</v>
      </c>
    </row>
    <row r="4416" spans="1:6" ht="20.399999999999999" x14ac:dyDescent="0.2">
      <c r="A4416" s="256">
        <v>43186</v>
      </c>
      <c r="B4416" s="257" t="s">
        <v>15587</v>
      </c>
      <c r="C4416" s="256" t="s">
        <v>8217</v>
      </c>
      <c r="E4416" s="258"/>
      <c r="F4416" s="479">
        <v>5623.8</v>
      </c>
    </row>
    <row r="4417" spans="1:6" ht="20.399999999999999" x14ac:dyDescent="0.2">
      <c r="A4417" s="256">
        <v>43187</v>
      </c>
      <c r="B4417" s="257" t="s">
        <v>15588</v>
      </c>
      <c r="C4417" s="256" t="s">
        <v>8217</v>
      </c>
      <c r="E4417" s="258"/>
      <c r="F4417" s="479">
        <v>7462.83</v>
      </c>
    </row>
    <row r="4418" spans="1:6" ht="20.399999999999999" x14ac:dyDescent="0.2">
      <c r="A4418" s="256">
        <v>43188</v>
      </c>
      <c r="B4418" s="257" t="s">
        <v>15589</v>
      </c>
      <c r="C4418" s="256" t="s">
        <v>8217</v>
      </c>
      <c r="E4418" s="258"/>
      <c r="F4418" s="479">
        <v>9042.2099999999991</v>
      </c>
    </row>
    <row r="4419" spans="1:6" ht="20.399999999999999" x14ac:dyDescent="0.2">
      <c r="A4419" s="256">
        <v>43189</v>
      </c>
      <c r="B4419" s="257" t="s">
        <v>15590</v>
      </c>
      <c r="C4419" s="256" t="s">
        <v>8217</v>
      </c>
      <c r="E4419" s="258"/>
      <c r="F4419" s="479">
        <v>10170.98</v>
      </c>
    </row>
    <row r="4420" spans="1:6" x14ac:dyDescent="0.2">
      <c r="A4420" s="256">
        <v>39580</v>
      </c>
      <c r="B4420" s="257" t="s">
        <v>15591</v>
      </c>
      <c r="C4420" s="256" t="s">
        <v>8217</v>
      </c>
      <c r="E4420" s="258"/>
      <c r="F4420" s="479">
        <v>80151.5</v>
      </c>
    </row>
    <row r="4421" spans="1:6" x14ac:dyDescent="0.2">
      <c r="A4421" s="256">
        <v>39577</v>
      </c>
      <c r="B4421" s="257" t="s">
        <v>15592</v>
      </c>
      <c r="C4421" s="256" t="s">
        <v>8217</v>
      </c>
      <c r="E4421" s="258"/>
      <c r="F4421" s="479">
        <v>25087.25</v>
      </c>
    </row>
    <row r="4422" spans="1:6" x14ac:dyDescent="0.2">
      <c r="A4422" s="256">
        <v>39578</v>
      </c>
      <c r="B4422" s="257" t="s">
        <v>15593</v>
      </c>
      <c r="C4422" s="256" t="s">
        <v>8217</v>
      </c>
      <c r="E4422" s="258"/>
      <c r="F4422" s="479">
        <v>32375.59</v>
      </c>
    </row>
    <row r="4423" spans="1:6" x14ac:dyDescent="0.2">
      <c r="A4423" s="256">
        <v>39579</v>
      </c>
      <c r="B4423" s="257" t="s">
        <v>15594</v>
      </c>
      <c r="C4423" s="256" t="s">
        <v>8217</v>
      </c>
      <c r="E4423" s="258"/>
      <c r="F4423" s="479">
        <v>47103.95</v>
      </c>
    </row>
    <row r="4424" spans="1:6" ht="20.399999999999999" x14ac:dyDescent="0.2">
      <c r="A4424" s="256">
        <v>39826</v>
      </c>
      <c r="B4424" s="257" t="s">
        <v>15595</v>
      </c>
      <c r="C4424" s="256" t="s">
        <v>8217</v>
      </c>
      <c r="E4424" s="258"/>
      <c r="F4424" s="479">
        <v>5785.22</v>
      </c>
    </row>
    <row r="4425" spans="1:6" x14ac:dyDescent="0.2">
      <c r="A4425" s="256">
        <v>10700</v>
      </c>
      <c r="B4425" s="257" t="s">
        <v>15596</v>
      </c>
      <c r="C4425" s="256" t="s">
        <v>8217</v>
      </c>
      <c r="E4425" s="258"/>
      <c r="F4425" s="479">
        <v>22684.99</v>
      </c>
    </row>
    <row r="4426" spans="1:6" x14ac:dyDescent="0.2">
      <c r="A4426" s="256">
        <v>346</v>
      </c>
      <c r="B4426" s="257" t="s">
        <v>15597</v>
      </c>
      <c r="C4426" s="256" t="s">
        <v>8230</v>
      </c>
      <c r="E4426" s="258"/>
      <c r="F4426" s="479">
        <v>19.54</v>
      </c>
    </row>
    <row r="4427" spans="1:6" x14ac:dyDescent="0.2">
      <c r="A4427" s="256">
        <v>3312</v>
      </c>
      <c r="B4427" s="257" t="s">
        <v>15598</v>
      </c>
      <c r="C4427" s="256" t="s">
        <v>8230</v>
      </c>
      <c r="E4427" s="258"/>
      <c r="F4427" s="479">
        <v>17.309999999999999</v>
      </c>
    </row>
    <row r="4428" spans="1:6" x14ac:dyDescent="0.2">
      <c r="A4428" s="256">
        <v>339</v>
      </c>
      <c r="B4428" s="257" t="s">
        <v>15599</v>
      </c>
      <c r="C4428" s="256" t="s">
        <v>8223</v>
      </c>
      <c r="E4428" s="258"/>
      <c r="F4428" s="479">
        <v>1</v>
      </c>
    </row>
    <row r="4429" spans="1:6" x14ac:dyDescent="0.2">
      <c r="A4429" s="256">
        <v>340</v>
      </c>
      <c r="B4429" s="257" t="s">
        <v>15600</v>
      </c>
      <c r="C4429" s="256" t="s">
        <v>8223</v>
      </c>
      <c r="E4429" s="258"/>
      <c r="F4429" s="479">
        <v>0.91</v>
      </c>
    </row>
    <row r="4430" spans="1:6" ht="20.399999999999999" x14ac:dyDescent="0.2">
      <c r="A4430" s="256">
        <v>43130</v>
      </c>
      <c r="B4430" s="257" t="s">
        <v>15601</v>
      </c>
      <c r="C4430" s="256" t="s">
        <v>8230</v>
      </c>
      <c r="E4430" s="258"/>
      <c r="F4430" s="479">
        <v>16.5</v>
      </c>
    </row>
    <row r="4431" spans="1:6" x14ac:dyDescent="0.2">
      <c r="A4431" s="256">
        <v>344</v>
      </c>
      <c r="B4431" s="257" t="s">
        <v>15602</v>
      </c>
      <c r="C4431" s="256" t="s">
        <v>8230</v>
      </c>
      <c r="E4431" s="258"/>
      <c r="F4431" s="479">
        <v>21.69</v>
      </c>
    </row>
    <row r="4432" spans="1:6" x14ac:dyDescent="0.2">
      <c r="A4432" s="256">
        <v>345</v>
      </c>
      <c r="B4432" s="257" t="s">
        <v>15603</v>
      </c>
      <c r="C4432" s="256" t="s">
        <v>8230</v>
      </c>
      <c r="E4432" s="258"/>
      <c r="F4432" s="479">
        <v>23.53</v>
      </c>
    </row>
    <row r="4433" spans="1:6" ht="20.399999999999999" x14ac:dyDescent="0.2">
      <c r="A4433" s="256">
        <v>43131</v>
      </c>
      <c r="B4433" s="257" t="s">
        <v>15604</v>
      </c>
      <c r="C4433" s="256" t="s">
        <v>8230</v>
      </c>
      <c r="E4433" s="258"/>
      <c r="F4433" s="479">
        <v>19.16</v>
      </c>
    </row>
    <row r="4434" spans="1:6" x14ac:dyDescent="0.2">
      <c r="A4434" s="256">
        <v>3313</v>
      </c>
      <c r="B4434" s="257" t="s">
        <v>15605</v>
      </c>
      <c r="C4434" s="256" t="s">
        <v>8230</v>
      </c>
      <c r="E4434" s="258"/>
      <c r="F4434" s="479">
        <v>22.27</v>
      </c>
    </row>
    <row r="4435" spans="1:6" ht="20.399999999999999" x14ac:dyDescent="0.2">
      <c r="A4435" s="256">
        <v>43132</v>
      </c>
      <c r="B4435" s="257" t="s">
        <v>15606</v>
      </c>
      <c r="C4435" s="256" t="s">
        <v>8230</v>
      </c>
      <c r="E4435" s="258"/>
      <c r="F4435" s="479">
        <v>16.5</v>
      </c>
    </row>
    <row r="4436" spans="1:6" x14ac:dyDescent="0.2">
      <c r="A4436" s="256">
        <v>366</v>
      </c>
      <c r="B4436" s="257" t="s">
        <v>15607</v>
      </c>
      <c r="C4436" s="256" t="s">
        <v>14818</v>
      </c>
      <c r="E4436" s="258"/>
      <c r="F4436" s="479">
        <v>75</v>
      </c>
    </row>
    <row r="4437" spans="1:6" x14ac:dyDescent="0.2">
      <c r="A4437" s="256">
        <v>367</v>
      </c>
      <c r="B4437" s="257" t="s">
        <v>15608</v>
      </c>
      <c r="C4437" s="256" t="s">
        <v>14818</v>
      </c>
      <c r="E4437" s="258"/>
      <c r="F4437" s="479">
        <v>75.98</v>
      </c>
    </row>
    <row r="4438" spans="1:6" x14ac:dyDescent="0.2">
      <c r="A4438" s="256">
        <v>370</v>
      </c>
      <c r="B4438" s="257" t="s">
        <v>15609</v>
      </c>
      <c r="C4438" s="256" t="s">
        <v>14818</v>
      </c>
      <c r="E4438" s="258"/>
      <c r="F4438" s="479">
        <v>75</v>
      </c>
    </row>
    <row r="4439" spans="1:6" x14ac:dyDescent="0.2">
      <c r="A4439" s="256">
        <v>368</v>
      </c>
      <c r="B4439" s="257" t="s">
        <v>15610</v>
      </c>
      <c r="C4439" s="256" t="s">
        <v>14818</v>
      </c>
      <c r="E4439" s="258"/>
      <c r="F4439" s="479">
        <v>37.5</v>
      </c>
    </row>
    <row r="4440" spans="1:6" ht="20.399999999999999" x14ac:dyDescent="0.2">
      <c r="A4440" s="256">
        <v>11075</v>
      </c>
      <c r="B4440" s="257" t="s">
        <v>15611</v>
      </c>
      <c r="C4440" s="256" t="s">
        <v>14818</v>
      </c>
      <c r="E4440" s="258"/>
      <c r="F4440" s="479">
        <v>860.76</v>
      </c>
    </row>
    <row r="4441" spans="1:6" x14ac:dyDescent="0.2">
      <c r="A4441" s="256">
        <v>1381</v>
      </c>
      <c r="B4441" s="257" t="s">
        <v>15612</v>
      </c>
      <c r="C4441" s="256" t="s">
        <v>8230</v>
      </c>
      <c r="E4441" s="258"/>
      <c r="F4441" s="479">
        <v>0.75</v>
      </c>
    </row>
    <row r="4442" spans="1:6" x14ac:dyDescent="0.2">
      <c r="A4442" s="256">
        <v>34353</v>
      </c>
      <c r="B4442" s="257" t="s">
        <v>15613</v>
      </c>
      <c r="C4442" s="256" t="s">
        <v>8230</v>
      </c>
      <c r="E4442" s="258"/>
      <c r="F4442" s="479">
        <v>1.39</v>
      </c>
    </row>
    <row r="4443" spans="1:6" x14ac:dyDescent="0.2">
      <c r="A4443" s="256">
        <v>37595</v>
      </c>
      <c r="B4443" s="257" t="s">
        <v>15614</v>
      </c>
      <c r="C4443" s="256" t="s">
        <v>8230</v>
      </c>
      <c r="E4443" s="258"/>
      <c r="F4443" s="479">
        <v>2.2999999999999998</v>
      </c>
    </row>
    <row r="4444" spans="1:6" x14ac:dyDescent="0.2">
      <c r="A4444" s="256">
        <v>37596</v>
      </c>
      <c r="B4444" s="257" t="s">
        <v>15615</v>
      </c>
      <c r="C4444" s="256" t="s">
        <v>8230</v>
      </c>
      <c r="E4444" s="258"/>
      <c r="F4444" s="479">
        <v>2.64</v>
      </c>
    </row>
    <row r="4445" spans="1:6" ht="20.399999999999999" x14ac:dyDescent="0.2">
      <c r="A4445" s="256">
        <v>371</v>
      </c>
      <c r="B4445" s="257" t="s">
        <v>15616</v>
      </c>
      <c r="C4445" s="256" t="s">
        <v>8230</v>
      </c>
      <c r="E4445" s="258"/>
      <c r="F4445" s="479">
        <v>0.81</v>
      </c>
    </row>
    <row r="4446" spans="1:6" x14ac:dyDescent="0.2">
      <c r="A4446" s="256">
        <v>37553</v>
      </c>
      <c r="B4446" s="257" t="s">
        <v>15617</v>
      </c>
      <c r="C4446" s="256" t="s">
        <v>8230</v>
      </c>
      <c r="E4446" s="258"/>
      <c r="F4446" s="479">
        <v>1.53</v>
      </c>
    </row>
    <row r="4447" spans="1:6" x14ac:dyDescent="0.2">
      <c r="A4447" s="256">
        <v>37552</v>
      </c>
      <c r="B4447" s="257" t="s">
        <v>15618</v>
      </c>
      <c r="C4447" s="256" t="s">
        <v>8230</v>
      </c>
      <c r="E4447" s="258"/>
      <c r="F4447" s="479">
        <v>2.46</v>
      </c>
    </row>
    <row r="4448" spans="1:6" x14ac:dyDescent="0.2">
      <c r="A4448" s="256">
        <v>36880</v>
      </c>
      <c r="B4448" s="257" t="s">
        <v>15619</v>
      </c>
      <c r="C4448" s="256" t="s">
        <v>8230</v>
      </c>
      <c r="E4448" s="258"/>
      <c r="F4448" s="479">
        <v>2.5</v>
      </c>
    </row>
    <row r="4449" spans="1:6" x14ac:dyDescent="0.2">
      <c r="A4449" s="256">
        <v>34355</v>
      </c>
      <c r="B4449" s="257" t="s">
        <v>15620</v>
      </c>
      <c r="C4449" s="256" t="s">
        <v>8230</v>
      </c>
      <c r="E4449" s="258"/>
      <c r="F4449" s="479">
        <v>2.15</v>
      </c>
    </row>
    <row r="4450" spans="1:6" x14ac:dyDescent="0.2">
      <c r="A4450" s="256">
        <v>130</v>
      </c>
      <c r="B4450" s="257" t="s">
        <v>15621</v>
      </c>
      <c r="C4450" s="256" t="s">
        <v>8230</v>
      </c>
      <c r="E4450" s="258"/>
      <c r="F4450" s="479">
        <v>4.05</v>
      </c>
    </row>
    <row r="4451" spans="1:6" ht="20.399999999999999" x14ac:dyDescent="0.2">
      <c r="A4451" s="256">
        <v>135</v>
      </c>
      <c r="B4451" s="257" t="s">
        <v>15622</v>
      </c>
      <c r="C4451" s="256" t="s">
        <v>8230</v>
      </c>
      <c r="E4451" s="258"/>
      <c r="F4451" s="479">
        <v>3.26</v>
      </c>
    </row>
    <row r="4452" spans="1:6" x14ac:dyDescent="0.2">
      <c r="A4452" s="256">
        <v>36886</v>
      </c>
      <c r="B4452" s="257" t="s">
        <v>15623</v>
      </c>
      <c r="C4452" s="256" t="s">
        <v>8230</v>
      </c>
      <c r="E4452" s="258"/>
      <c r="F4452" s="479">
        <v>0.77</v>
      </c>
    </row>
    <row r="4453" spans="1:6" ht="20.399999999999999" x14ac:dyDescent="0.2">
      <c r="A4453" s="256">
        <v>38546</v>
      </c>
      <c r="B4453" s="257" t="s">
        <v>15624</v>
      </c>
      <c r="C4453" s="256" t="s">
        <v>14818</v>
      </c>
      <c r="E4453" s="258"/>
      <c r="F4453" s="479">
        <v>469.19</v>
      </c>
    </row>
    <row r="4454" spans="1:6" x14ac:dyDescent="0.2">
      <c r="A4454" s="256">
        <v>34549</v>
      </c>
      <c r="B4454" s="257" t="s">
        <v>15625</v>
      </c>
      <c r="C4454" s="256" t="s">
        <v>14818</v>
      </c>
      <c r="E4454" s="258"/>
      <c r="F4454" s="479">
        <v>730.33</v>
      </c>
    </row>
    <row r="4455" spans="1:6" x14ac:dyDescent="0.2">
      <c r="A4455" s="256">
        <v>6081</v>
      </c>
      <c r="B4455" s="257" t="s">
        <v>15626</v>
      </c>
      <c r="C4455" s="256" t="s">
        <v>14818</v>
      </c>
      <c r="E4455" s="258"/>
      <c r="F4455" s="479">
        <v>51.12</v>
      </c>
    </row>
    <row r="4456" spans="1:6" x14ac:dyDescent="0.2">
      <c r="A4456" s="256">
        <v>6077</v>
      </c>
      <c r="B4456" s="257" t="s">
        <v>15627</v>
      </c>
      <c r="C4456" s="256" t="s">
        <v>14818</v>
      </c>
      <c r="E4456" s="258"/>
      <c r="F4456" s="479">
        <v>36.51</v>
      </c>
    </row>
    <row r="4457" spans="1:6" x14ac:dyDescent="0.2">
      <c r="A4457" s="256">
        <v>6079</v>
      </c>
      <c r="B4457" s="257" t="s">
        <v>15628</v>
      </c>
      <c r="C4457" s="256" t="s">
        <v>14818</v>
      </c>
      <c r="E4457" s="258"/>
      <c r="F4457" s="479">
        <v>36.51</v>
      </c>
    </row>
    <row r="4458" spans="1:6" ht="20.399999999999999" x14ac:dyDescent="0.2">
      <c r="A4458" s="256">
        <v>1091</v>
      </c>
      <c r="B4458" s="257" t="s">
        <v>15629</v>
      </c>
      <c r="C4458" s="256" t="s">
        <v>8217</v>
      </c>
      <c r="E4458" s="258"/>
      <c r="F4458" s="479">
        <v>25.12</v>
      </c>
    </row>
    <row r="4459" spans="1:6" ht="20.399999999999999" x14ac:dyDescent="0.2">
      <c r="A4459" s="256">
        <v>1094</v>
      </c>
      <c r="B4459" s="257" t="s">
        <v>15630</v>
      </c>
      <c r="C4459" s="256" t="s">
        <v>8217</v>
      </c>
      <c r="E4459" s="258"/>
      <c r="F4459" s="479">
        <v>17.57</v>
      </c>
    </row>
    <row r="4460" spans="1:6" ht="20.399999999999999" x14ac:dyDescent="0.2">
      <c r="A4460" s="256">
        <v>1095</v>
      </c>
      <c r="B4460" s="257" t="s">
        <v>15631</v>
      </c>
      <c r="C4460" s="256" t="s">
        <v>8217</v>
      </c>
      <c r="E4460" s="258"/>
      <c r="F4460" s="479">
        <v>37.35</v>
      </c>
    </row>
    <row r="4461" spans="1:6" ht="20.399999999999999" x14ac:dyDescent="0.2">
      <c r="A4461" s="256">
        <v>1092</v>
      </c>
      <c r="B4461" s="257" t="s">
        <v>15632</v>
      </c>
      <c r="C4461" s="256" t="s">
        <v>8217</v>
      </c>
      <c r="E4461" s="258"/>
      <c r="F4461" s="479">
        <v>28.9</v>
      </c>
    </row>
    <row r="4462" spans="1:6" ht="20.399999999999999" x14ac:dyDescent="0.2">
      <c r="A4462" s="256">
        <v>1093</v>
      </c>
      <c r="B4462" s="257" t="s">
        <v>15633</v>
      </c>
      <c r="C4462" s="256" t="s">
        <v>8217</v>
      </c>
      <c r="E4462" s="258"/>
      <c r="F4462" s="479">
        <v>67.489999999999995</v>
      </c>
    </row>
    <row r="4463" spans="1:6" ht="20.399999999999999" x14ac:dyDescent="0.2">
      <c r="A4463" s="256">
        <v>1090</v>
      </c>
      <c r="B4463" s="257" t="s">
        <v>15634</v>
      </c>
      <c r="C4463" s="256" t="s">
        <v>8217</v>
      </c>
      <c r="E4463" s="258"/>
      <c r="F4463" s="479">
        <v>48.32</v>
      </c>
    </row>
    <row r="4464" spans="1:6" ht="20.399999999999999" x14ac:dyDescent="0.2">
      <c r="A4464" s="256">
        <v>1096</v>
      </c>
      <c r="B4464" s="257" t="s">
        <v>15635</v>
      </c>
      <c r="C4464" s="256" t="s">
        <v>8217</v>
      </c>
      <c r="E4464" s="258"/>
      <c r="F4464" s="479">
        <v>86.96</v>
      </c>
    </row>
    <row r="4465" spans="1:6" ht="20.399999999999999" x14ac:dyDescent="0.2">
      <c r="A4465" s="256">
        <v>1097</v>
      </c>
      <c r="B4465" s="257" t="s">
        <v>15636</v>
      </c>
      <c r="C4465" s="256" t="s">
        <v>8217</v>
      </c>
      <c r="E4465" s="258"/>
      <c r="F4465" s="479">
        <v>73.819999999999993</v>
      </c>
    </row>
    <row r="4466" spans="1:6" x14ac:dyDescent="0.2">
      <c r="A4466" s="256">
        <v>378</v>
      </c>
      <c r="B4466" s="257" t="s">
        <v>15637</v>
      </c>
      <c r="C4466" s="256" t="s">
        <v>14819</v>
      </c>
      <c r="E4466" s="258"/>
      <c r="F4466" s="479">
        <v>20.3</v>
      </c>
    </row>
    <row r="4467" spans="1:6" x14ac:dyDescent="0.2">
      <c r="A4467" s="256">
        <v>40911</v>
      </c>
      <c r="B4467" s="257" t="s">
        <v>15638</v>
      </c>
      <c r="C4467" s="256" t="s">
        <v>14820</v>
      </c>
      <c r="E4467" s="258"/>
      <c r="F4467" s="479">
        <v>3552.55</v>
      </c>
    </row>
    <row r="4468" spans="1:6" x14ac:dyDescent="0.2">
      <c r="A4468" s="256">
        <v>33939</v>
      </c>
      <c r="B4468" s="257" t="s">
        <v>15639</v>
      </c>
      <c r="C4468" s="256" t="s">
        <v>14819</v>
      </c>
      <c r="E4468" s="258"/>
      <c r="F4468" s="479">
        <v>98.17</v>
      </c>
    </row>
    <row r="4469" spans="1:6" x14ac:dyDescent="0.2">
      <c r="A4469" s="256">
        <v>40815</v>
      </c>
      <c r="B4469" s="257" t="s">
        <v>15640</v>
      </c>
      <c r="C4469" s="256" t="s">
        <v>14820</v>
      </c>
      <c r="E4469" s="258"/>
      <c r="F4469" s="479">
        <v>17176.91</v>
      </c>
    </row>
    <row r="4470" spans="1:6" x14ac:dyDescent="0.2">
      <c r="A4470" s="256">
        <v>33952</v>
      </c>
      <c r="B4470" s="257" t="s">
        <v>15641</v>
      </c>
      <c r="C4470" s="256" t="s">
        <v>14819</v>
      </c>
      <c r="E4470" s="258"/>
      <c r="F4470" s="479">
        <v>103.58</v>
      </c>
    </row>
    <row r="4471" spans="1:6" x14ac:dyDescent="0.2">
      <c r="A4471" s="256">
        <v>40816</v>
      </c>
      <c r="B4471" s="257" t="s">
        <v>15642</v>
      </c>
      <c r="C4471" s="256" t="s">
        <v>14820</v>
      </c>
      <c r="E4471" s="258"/>
      <c r="F4471" s="479">
        <v>18122.23</v>
      </c>
    </row>
    <row r="4472" spans="1:6" x14ac:dyDescent="0.2">
      <c r="A4472" s="256">
        <v>33953</v>
      </c>
      <c r="B4472" s="257" t="s">
        <v>15643</v>
      </c>
      <c r="C4472" s="256" t="s">
        <v>14819</v>
      </c>
      <c r="E4472" s="258"/>
      <c r="F4472" s="479">
        <v>110.73</v>
      </c>
    </row>
    <row r="4473" spans="1:6" x14ac:dyDescent="0.2">
      <c r="A4473" s="256">
        <v>40817</v>
      </c>
      <c r="B4473" s="257" t="s">
        <v>15644</v>
      </c>
      <c r="C4473" s="256" t="s">
        <v>14820</v>
      </c>
      <c r="E4473" s="258"/>
      <c r="F4473" s="479">
        <v>19374.060000000001</v>
      </c>
    </row>
    <row r="4474" spans="1:6" ht="20.399999999999999" x14ac:dyDescent="0.2">
      <c r="A4474" s="256">
        <v>13348</v>
      </c>
      <c r="B4474" s="257" t="s">
        <v>15645</v>
      </c>
      <c r="C4474" s="256" t="s">
        <v>8217</v>
      </c>
      <c r="E4474" s="258"/>
      <c r="F4474" s="479">
        <v>1.79</v>
      </c>
    </row>
    <row r="4475" spans="1:6" x14ac:dyDescent="0.2">
      <c r="A4475" s="256">
        <v>39211</v>
      </c>
      <c r="B4475" s="257" t="s">
        <v>15646</v>
      </c>
      <c r="C4475" s="256" t="s">
        <v>8217</v>
      </c>
      <c r="E4475" s="258"/>
      <c r="F4475" s="479">
        <v>1.84</v>
      </c>
    </row>
    <row r="4476" spans="1:6" x14ac:dyDescent="0.2">
      <c r="A4476" s="256">
        <v>39212</v>
      </c>
      <c r="B4476" s="257" t="s">
        <v>15647</v>
      </c>
      <c r="C4476" s="256" t="s">
        <v>8217</v>
      </c>
      <c r="E4476" s="258"/>
      <c r="F4476" s="479">
        <v>2.0499999999999998</v>
      </c>
    </row>
    <row r="4477" spans="1:6" x14ac:dyDescent="0.2">
      <c r="A4477" s="256">
        <v>39208</v>
      </c>
      <c r="B4477" s="257" t="s">
        <v>15648</v>
      </c>
      <c r="C4477" s="256" t="s">
        <v>8217</v>
      </c>
      <c r="E4477" s="258"/>
      <c r="F4477" s="479">
        <v>0.56000000000000005</v>
      </c>
    </row>
    <row r="4478" spans="1:6" x14ac:dyDescent="0.2">
      <c r="A4478" s="256">
        <v>39210</v>
      </c>
      <c r="B4478" s="257" t="s">
        <v>15649</v>
      </c>
      <c r="C4478" s="256" t="s">
        <v>8217</v>
      </c>
      <c r="E4478" s="258"/>
      <c r="F4478" s="479">
        <v>1.03</v>
      </c>
    </row>
    <row r="4479" spans="1:6" x14ac:dyDescent="0.2">
      <c r="A4479" s="256">
        <v>39214</v>
      </c>
      <c r="B4479" s="257" t="s">
        <v>15650</v>
      </c>
      <c r="C4479" s="256" t="s">
        <v>8217</v>
      </c>
      <c r="E4479" s="258"/>
      <c r="F4479" s="479">
        <v>3.8</v>
      </c>
    </row>
    <row r="4480" spans="1:6" x14ac:dyDescent="0.2">
      <c r="A4480" s="256">
        <v>39213</v>
      </c>
      <c r="B4480" s="257" t="s">
        <v>15651</v>
      </c>
      <c r="C4480" s="256" t="s">
        <v>8217</v>
      </c>
      <c r="E4480" s="258"/>
      <c r="F4480" s="479">
        <v>2.68</v>
      </c>
    </row>
    <row r="4481" spans="1:6" x14ac:dyDescent="0.2">
      <c r="A4481" s="256">
        <v>39209</v>
      </c>
      <c r="B4481" s="257" t="s">
        <v>15652</v>
      </c>
      <c r="C4481" s="256" t="s">
        <v>8217</v>
      </c>
      <c r="E4481" s="258"/>
      <c r="F4481" s="479">
        <v>0.66</v>
      </c>
    </row>
    <row r="4482" spans="1:6" x14ac:dyDescent="0.2">
      <c r="A4482" s="256">
        <v>39207</v>
      </c>
      <c r="B4482" s="257" t="s">
        <v>15653</v>
      </c>
      <c r="C4482" s="256" t="s">
        <v>8217</v>
      </c>
      <c r="E4482" s="258"/>
      <c r="F4482" s="479">
        <v>1.03</v>
      </c>
    </row>
    <row r="4483" spans="1:6" x14ac:dyDescent="0.2">
      <c r="A4483" s="256">
        <v>39215</v>
      </c>
      <c r="B4483" s="257" t="s">
        <v>15654</v>
      </c>
      <c r="C4483" s="256" t="s">
        <v>8217</v>
      </c>
      <c r="E4483" s="258"/>
      <c r="F4483" s="479">
        <v>6.92</v>
      </c>
    </row>
    <row r="4484" spans="1:6" x14ac:dyDescent="0.2">
      <c r="A4484" s="256">
        <v>39216</v>
      </c>
      <c r="B4484" s="257" t="s">
        <v>15655</v>
      </c>
      <c r="C4484" s="256" t="s">
        <v>8217</v>
      </c>
      <c r="E4484" s="258"/>
      <c r="F4484" s="479">
        <v>9.65</v>
      </c>
    </row>
    <row r="4485" spans="1:6" ht="20.399999999999999" x14ac:dyDescent="0.2">
      <c r="A4485" s="256">
        <v>11267</v>
      </c>
      <c r="B4485" s="257" t="s">
        <v>15656</v>
      </c>
      <c r="C4485" s="256" t="s">
        <v>8217</v>
      </c>
      <c r="E4485" s="258"/>
      <c r="F4485" s="479">
        <v>1.56</v>
      </c>
    </row>
    <row r="4486" spans="1:6" ht="20.399999999999999" x14ac:dyDescent="0.2">
      <c r="A4486" s="256">
        <v>379</v>
      </c>
      <c r="B4486" s="257" t="s">
        <v>15657</v>
      </c>
      <c r="C4486" s="256" t="s">
        <v>8217</v>
      </c>
      <c r="E4486" s="258"/>
      <c r="F4486" s="479">
        <v>1.57</v>
      </c>
    </row>
    <row r="4487" spans="1:6" ht="20.399999999999999" x14ac:dyDescent="0.2">
      <c r="A4487" s="256">
        <v>510</v>
      </c>
      <c r="B4487" s="257" t="s">
        <v>15658</v>
      </c>
      <c r="C4487" s="256" t="s">
        <v>8230</v>
      </c>
      <c r="E4487" s="258"/>
      <c r="F4487" s="479">
        <v>15.54</v>
      </c>
    </row>
    <row r="4488" spans="1:6" ht="20.399999999999999" x14ac:dyDescent="0.2">
      <c r="A4488" s="256">
        <v>516</v>
      </c>
      <c r="B4488" s="257" t="s">
        <v>15659</v>
      </c>
      <c r="C4488" s="256" t="s">
        <v>8230</v>
      </c>
      <c r="E4488" s="258"/>
      <c r="F4488" s="479">
        <v>18.41</v>
      </c>
    </row>
    <row r="4489" spans="1:6" ht="20.399999999999999" x14ac:dyDescent="0.2">
      <c r="A4489" s="256">
        <v>509</v>
      </c>
      <c r="B4489" s="257" t="s">
        <v>15660</v>
      </c>
      <c r="C4489" s="256" t="s">
        <v>8230</v>
      </c>
      <c r="E4489" s="258"/>
      <c r="F4489" s="479">
        <v>20.66</v>
      </c>
    </row>
    <row r="4490" spans="1:6" x14ac:dyDescent="0.2">
      <c r="A4490" s="256">
        <v>40331</v>
      </c>
      <c r="B4490" s="257" t="s">
        <v>15661</v>
      </c>
      <c r="C4490" s="256" t="s">
        <v>14819</v>
      </c>
      <c r="E4490" s="258"/>
      <c r="F4490" s="479">
        <v>15.81</v>
      </c>
    </row>
    <row r="4491" spans="1:6" x14ac:dyDescent="0.2">
      <c r="A4491" s="256">
        <v>40930</v>
      </c>
      <c r="B4491" s="257" t="s">
        <v>15662</v>
      </c>
      <c r="C4491" s="256" t="s">
        <v>14820</v>
      </c>
      <c r="E4491" s="258"/>
      <c r="F4491" s="479">
        <v>2768.44</v>
      </c>
    </row>
    <row r="4492" spans="1:6" x14ac:dyDescent="0.2">
      <c r="A4492" s="256">
        <v>11761</v>
      </c>
      <c r="B4492" s="257" t="s">
        <v>15663</v>
      </c>
      <c r="C4492" s="256" t="s">
        <v>8217</v>
      </c>
      <c r="E4492" s="258"/>
      <c r="F4492" s="479">
        <v>84.33</v>
      </c>
    </row>
    <row r="4493" spans="1:6" x14ac:dyDescent="0.2">
      <c r="A4493" s="256">
        <v>377</v>
      </c>
      <c r="B4493" s="257" t="s">
        <v>15664</v>
      </c>
      <c r="C4493" s="256" t="s">
        <v>8217</v>
      </c>
      <c r="E4493" s="258"/>
      <c r="F4493" s="479">
        <v>39.630000000000003</v>
      </c>
    </row>
    <row r="4494" spans="1:6" x14ac:dyDescent="0.2">
      <c r="A4494" s="256">
        <v>7588</v>
      </c>
      <c r="B4494" s="257" t="s">
        <v>15665</v>
      </c>
      <c r="C4494" s="256" t="s">
        <v>8217</v>
      </c>
      <c r="E4494" s="258"/>
      <c r="F4494" s="479">
        <v>43.04</v>
      </c>
    </row>
    <row r="4495" spans="1:6" x14ac:dyDescent="0.2">
      <c r="A4495" s="256">
        <v>34551</v>
      </c>
      <c r="B4495" s="257" t="s">
        <v>15666</v>
      </c>
      <c r="C4495" s="256" t="s">
        <v>14819</v>
      </c>
      <c r="E4495" s="258"/>
      <c r="F4495" s="479">
        <v>16.68</v>
      </c>
    </row>
    <row r="4496" spans="1:6" x14ac:dyDescent="0.2">
      <c r="A4496" s="256">
        <v>41078</v>
      </c>
      <c r="B4496" s="257" t="s">
        <v>15667</v>
      </c>
      <c r="C4496" s="256" t="s">
        <v>14820</v>
      </c>
      <c r="E4496" s="258"/>
      <c r="F4496" s="479">
        <v>2920.31</v>
      </c>
    </row>
    <row r="4497" spans="1:6" x14ac:dyDescent="0.2">
      <c r="A4497" s="256">
        <v>246</v>
      </c>
      <c r="B4497" s="257" t="s">
        <v>15668</v>
      </c>
      <c r="C4497" s="256" t="s">
        <v>14819</v>
      </c>
      <c r="E4497" s="258"/>
      <c r="F4497" s="479">
        <v>18.59</v>
      </c>
    </row>
    <row r="4498" spans="1:6" x14ac:dyDescent="0.2">
      <c r="A4498" s="256">
        <v>40927</v>
      </c>
      <c r="B4498" s="257" t="s">
        <v>15669</v>
      </c>
      <c r="C4498" s="256" t="s">
        <v>14820</v>
      </c>
      <c r="E4498" s="258"/>
      <c r="F4498" s="479">
        <v>3254.52</v>
      </c>
    </row>
    <row r="4499" spans="1:6" x14ac:dyDescent="0.2">
      <c r="A4499" s="256">
        <v>2350</v>
      </c>
      <c r="B4499" s="257" t="s">
        <v>15670</v>
      </c>
      <c r="C4499" s="256" t="s">
        <v>14819</v>
      </c>
      <c r="E4499" s="258"/>
      <c r="F4499" s="479">
        <v>25.58</v>
      </c>
    </row>
    <row r="4500" spans="1:6" x14ac:dyDescent="0.2">
      <c r="A4500" s="256">
        <v>40812</v>
      </c>
      <c r="B4500" s="257" t="s">
        <v>15671</v>
      </c>
      <c r="C4500" s="256" t="s">
        <v>14820</v>
      </c>
      <c r="E4500" s="258"/>
      <c r="F4500" s="479">
        <v>4476.12</v>
      </c>
    </row>
    <row r="4501" spans="1:6" x14ac:dyDescent="0.2">
      <c r="A4501" s="256">
        <v>245</v>
      </c>
      <c r="B4501" s="257" t="s">
        <v>15672</v>
      </c>
      <c r="C4501" s="256" t="s">
        <v>14819</v>
      </c>
      <c r="E4501" s="258"/>
      <c r="F4501" s="479">
        <v>32.49</v>
      </c>
    </row>
    <row r="4502" spans="1:6" x14ac:dyDescent="0.2">
      <c r="A4502" s="256">
        <v>41090</v>
      </c>
      <c r="B4502" s="257" t="s">
        <v>15673</v>
      </c>
      <c r="C4502" s="256" t="s">
        <v>14820</v>
      </c>
      <c r="E4502" s="258"/>
      <c r="F4502" s="479">
        <v>5687.28</v>
      </c>
    </row>
    <row r="4503" spans="1:6" x14ac:dyDescent="0.2">
      <c r="A4503" s="256">
        <v>251</v>
      </c>
      <c r="B4503" s="257" t="s">
        <v>15674</v>
      </c>
      <c r="C4503" s="256" t="s">
        <v>14819</v>
      </c>
      <c r="E4503" s="258"/>
      <c r="F4503" s="479">
        <v>18.59</v>
      </c>
    </row>
    <row r="4504" spans="1:6" x14ac:dyDescent="0.2">
      <c r="A4504" s="256">
        <v>40975</v>
      </c>
      <c r="B4504" s="257" t="s">
        <v>15675</v>
      </c>
      <c r="C4504" s="256" t="s">
        <v>14820</v>
      </c>
      <c r="E4504" s="258"/>
      <c r="F4504" s="479">
        <v>3254.52</v>
      </c>
    </row>
    <row r="4505" spans="1:6" x14ac:dyDescent="0.2">
      <c r="A4505" s="256">
        <v>6127</v>
      </c>
      <c r="B4505" s="257" t="s">
        <v>15676</v>
      </c>
      <c r="C4505" s="256" t="s">
        <v>14819</v>
      </c>
      <c r="E4505" s="258"/>
      <c r="F4505" s="479">
        <v>18.59</v>
      </c>
    </row>
    <row r="4506" spans="1:6" x14ac:dyDescent="0.2">
      <c r="A4506" s="256">
        <v>41072</v>
      </c>
      <c r="B4506" s="257" t="s">
        <v>15677</v>
      </c>
      <c r="C4506" s="256" t="s">
        <v>14820</v>
      </c>
      <c r="E4506" s="258"/>
      <c r="F4506" s="479">
        <v>3254.52</v>
      </c>
    </row>
    <row r="4507" spans="1:6" x14ac:dyDescent="0.2">
      <c r="A4507" s="256">
        <v>6121</v>
      </c>
      <c r="B4507" s="257" t="s">
        <v>15678</v>
      </c>
      <c r="C4507" s="256" t="s">
        <v>14819</v>
      </c>
      <c r="E4507" s="258"/>
      <c r="F4507" s="479">
        <v>16.7</v>
      </c>
    </row>
    <row r="4508" spans="1:6" x14ac:dyDescent="0.2">
      <c r="A4508" s="256">
        <v>41071</v>
      </c>
      <c r="B4508" s="257" t="s">
        <v>15679</v>
      </c>
      <c r="C4508" s="256" t="s">
        <v>14820</v>
      </c>
      <c r="E4508" s="258"/>
      <c r="F4508" s="479">
        <v>2922</v>
      </c>
    </row>
    <row r="4509" spans="1:6" x14ac:dyDescent="0.2">
      <c r="A4509" s="256">
        <v>244</v>
      </c>
      <c r="B4509" s="257" t="s">
        <v>15680</v>
      </c>
      <c r="C4509" s="256" t="s">
        <v>14819</v>
      </c>
      <c r="E4509" s="258"/>
      <c r="F4509" s="479">
        <v>26.25</v>
      </c>
    </row>
    <row r="4510" spans="1:6" x14ac:dyDescent="0.2">
      <c r="A4510" s="256">
        <v>41093</v>
      </c>
      <c r="B4510" s="257" t="s">
        <v>15681</v>
      </c>
      <c r="C4510" s="256" t="s">
        <v>14820</v>
      </c>
      <c r="E4510" s="258"/>
      <c r="F4510" s="479">
        <v>4592.9399999999996</v>
      </c>
    </row>
    <row r="4511" spans="1:6" x14ac:dyDescent="0.2">
      <c r="A4511" s="256">
        <v>532</v>
      </c>
      <c r="B4511" s="257" t="s">
        <v>15682</v>
      </c>
      <c r="C4511" s="256" t="s">
        <v>14819</v>
      </c>
      <c r="E4511" s="258"/>
      <c r="F4511" s="479">
        <v>29.44</v>
      </c>
    </row>
    <row r="4512" spans="1:6" x14ac:dyDescent="0.2">
      <c r="A4512" s="256">
        <v>40931</v>
      </c>
      <c r="B4512" s="257" t="s">
        <v>15683</v>
      </c>
      <c r="C4512" s="256" t="s">
        <v>14820</v>
      </c>
      <c r="E4512" s="258"/>
      <c r="F4512" s="479">
        <v>5154.32</v>
      </c>
    </row>
    <row r="4513" spans="1:6" x14ac:dyDescent="0.2">
      <c r="A4513" s="256">
        <v>36150</v>
      </c>
      <c r="B4513" s="257" t="s">
        <v>15684</v>
      </c>
      <c r="C4513" s="256" t="s">
        <v>8217</v>
      </c>
      <c r="E4513" s="258"/>
      <c r="F4513" s="479">
        <v>44.55</v>
      </c>
    </row>
    <row r="4514" spans="1:6" x14ac:dyDescent="0.2">
      <c r="A4514" s="256">
        <v>4760</v>
      </c>
      <c r="B4514" s="257" t="s">
        <v>15685</v>
      </c>
      <c r="C4514" s="256" t="s">
        <v>14819</v>
      </c>
      <c r="E4514" s="258"/>
      <c r="F4514" s="479">
        <v>20.3</v>
      </c>
    </row>
    <row r="4515" spans="1:6" x14ac:dyDescent="0.2">
      <c r="A4515" s="256">
        <v>41069</v>
      </c>
      <c r="B4515" s="257" t="s">
        <v>15686</v>
      </c>
      <c r="C4515" s="256" t="s">
        <v>14820</v>
      </c>
      <c r="E4515" s="258"/>
      <c r="F4515" s="479">
        <v>3552.55</v>
      </c>
    </row>
    <row r="4516" spans="1:6" ht="20.399999999999999" x14ac:dyDescent="0.2">
      <c r="A4516" s="256">
        <v>10422</v>
      </c>
      <c r="B4516" s="257" t="s">
        <v>15687</v>
      </c>
      <c r="C4516" s="256" t="s">
        <v>8217</v>
      </c>
      <c r="E4516" s="258"/>
      <c r="F4516" s="479">
        <v>371.52</v>
      </c>
    </row>
    <row r="4517" spans="1:6" ht="20.399999999999999" x14ac:dyDescent="0.2">
      <c r="A4517" s="256">
        <v>44019</v>
      </c>
      <c r="B4517" s="257" t="s">
        <v>15688</v>
      </c>
      <c r="C4517" s="256" t="s">
        <v>8217</v>
      </c>
      <c r="E4517" s="258"/>
      <c r="F4517" s="479">
        <v>514.28</v>
      </c>
    </row>
    <row r="4518" spans="1:6" ht="20.399999999999999" x14ac:dyDescent="0.2">
      <c r="A4518" s="256">
        <v>36520</v>
      </c>
      <c r="B4518" s="257" t="s">
        <v>15689</v>
      </c>
      <c r="C4518" s="256" t="s">
        <v>8217</v>
      </c>
      <c r="E4518" s="258"/>
      <c r="F4518" s="479">
        <v>625.29999999999995</v>
      </c>
    </row>
    <row r="4519" spans="1:6" ht="20.399999999999999" x14ac:dyDescent="0.2">
      <c r="A4519" s="256">
        <v>42319</v>
      </c>
      <c r="B4519" s="257" t="s">
        <v>15690</v>
      </c>
      <c r="C4519" s="256" t="s">
        <v>8217</v>
      </c>
      <c r="E4519" s="258"/>
      <c r="F4519" s="479">
        <v>560.30999999999995</v>
      </c>
    </row>
    <row r="4520" spans="1:6" ht="20.399999999999999" x14ac:dyDescent="0.2">
      <c r="A4520" s="256">
        <v>10420</v>
      </c>
      <c r="B4520" s="257" t="s">
        <v>15691</v>
      </c>
      <c r="C4520" s="256" t="s">
        <v>8217</v>
      </c>
      <c r="E4520" s="258"/>
      <c r="F4520" s="479">
        <v>198.76</v>
      </c>
    </row>
    <row r="4521" spans="1:6" ht="20.399999999999999" x14ac:dyDescent="0.2">
      <c r="A4521" s="256">
        <v>10421</v>
      </c>
      <c r="B4521" s="257" t="s">
        <v>15692</v>
      </c>
      <c r="C4521" s="256" t="s">
        <v>8217</v>
      </c>
      <c r="E4521" s="258"/>
      <c r="F4521" s="479">
        <v>218.41</v>
      </c>
    </row>
    <row r="4522" spans="1:6" x14ac:dyDescent="0.2">
      <c r="A4522" s="256">
        <v>11786</v>
      </c>
      <c r="B4522" s="257" t="s">
        <v>15693</v>
      </c>
      <c r="C4522" s="256" t="s">
        <v>8217</v>
      </c>
      <c r="E4522" s="258"/>
      <c r="F4522" s="479">
        <v>440.4</v>
      </c>
    </row>
    <row r="4523" spans="1:6" x14ac:dyDescent="0.2">
      <c r="A4523" s="256">
        <v>4815</v>
      </c>
      <c r="B4523" s="257" t="s">
        <v>15694</v>
      </c>
      <c r="C4523" s="256" t="s">
        <v>8217</v>
      </c>
      <c r="E4523" s="258"/>
      <c r="F4523" s="479">
        <v>6.3</v>
      </c>
    </row>
    <row r="4524" spans="1:6" x14ac:dyDescent="0.2">
      <c r="A4524" s="256">
        <v>541</v>
      </c>
      <c r="B4524" s="257" t="s">
        <v>15695</v>
      </c>
      <c r="C4524" s="256" t="s">
        <v>8217</v>
      </c>
      <c r="E4524" s="258"/>
      <c r="F4524" s="479">
        <v>222.99</v>
      </c>
    </row>
    <row r="4525" spans="1:6" x14ac:dyDescent="0.2">
      <c r="A4525" s="256">
        <v>542</v>
      </c>
      <c r="B4525" s="257" t="s">
        <v>15696</v>
      </c>
      <c r="C4525" s="256" t="s">
        <v>8217</v>
      </c>
      <c r="E4525" s="258"/>
      <c r="F4525" s="479">
        <v>279.52</v>
      </c>
    </row>
    <row r="4526" spans="1:6" x14ac:dyDescent="0.2">
      <c r="A4526" s="256">
        <v>540</v>
      </c>
      <c r="B4526" s="257" t="s">
        <v>15697</v>
      </c>
      <c r="C4526" s="256" t="s">
        <v>8217</v>
      </c>
      <c r="E4526" s="258"/>
      <c r="F4526" s="479">
        <v>629.89</v>
      </c>
    </row>
    <row r="4527" spans="1:6" ht="30.6" x14ac:dyDescent="0.2">
      <c r="A4527" s="256">
        <v>38364</v>
      </c>
      <c r="B4527" s="257" t="s">
        <v>15698</v>
      </c>
      <c r="C4527" s="256" t="s">
        <v>8217</v>
      </c>
      <c r="E4527" s="258"/>
      <c r="F4527" s="479">
        <v>948.63</v>
      </c>
    </row>
    <row r="4528" spans="1:6" ht="20.399999999999999" x14ac:dyDescent="0.2">
      <c r="A4528" s="256">
        <v>11692</v>
      </c>
      <c r="B4528" s="257" t="s">
        <v>15699</v>
      </c>
      <c r="C4528" s="256" t="s">
        <v>14821</v>
      </c>
      <c r="E4528" s="258"/>
      <c r="F4528" s="479">
        <v>643.37</v>
      </c>
    </row>
    <row r="4529" spans="1:6" ht="20.399999999999999" x14ac:dyDescent="0.2">
      <c r="A4529" s="256">
        <v>1746</v>
      </c>
      <c r="B4529" s="257" t="s">
        <v>15700</v>
      </c>
      <c r="C4529" s="256" t="s">
        <v>8217</v>
      </c>
      <c r="E4529" s="258"/>
      <c r="F4529" s="479">
        <v>213.82</v>
      </c>
    </row>
    <row r="4530" spans="1:6" ht="20.399999999999999" x14ac:dyDescent="0.2">
      <c r="A4530" s="256">
        <v>1748</v>
      </c>
      <c r="B4530" s="257" t="s">
        <v>15701</v>
      </c>
      <c r="C4530" s="256" t="s">
        <v>8217</v>
      </c>
      <c r="E4530" s="258"/>
      <c r="F4530" s="479">
        <v>284.33</v>
      </c>
    </row>
    <row r="4531" spans="1:6" ht="20.399999999999999" x14ac:dyDescent="0.2">
      <c r="A4531" s="256">
        <v>1749</v>
      </c>
      <c r="B4531" s="257" t="s">
        <v>15702</v>
      </c>
      <c r="C4531" s="256" t="s">
        <v>8217</v>
      </c>
      <c r="E4531" s="258"/>
      <c r="F4531" s="479">
        <v>411.94</v>
      </c>
    </row>
    <row r="4532" spans="1:6" ht="20.399999999999999" x14ac:dyDescent="0.2">
      <c r="A4532" s="256">
        <v>37412</v>
      </c>
      <c r="B4532" s="257" t="s">
        <v>15703</v>
      </c>
      <c r="C4532" s="256" t="s">
        <v>8217</v>
      </c>
      <c r="E4532" s="258"/>
      <c r="F4532" s="479">
        <v>209.01</v>
      </c>
    </row>
    <row r="4533" spans="1:6" ht="20.399999999999999" x14ac:dyDescent="0.2">
      <c r="A4533" s="256">
        <v>1745</v>
      </c>
      <c r="B4533" s="257" t="s">
        <v>15704</v>
      </c>
      <c r="C4533" s="256" t="s">
        <v>8217</v>
      </c>
      <c r="E4533" s="258"/>
      <c r="F4533" s="479">
        <v>248.54</v>
      </c>
    </row>
    <row r="4534" spans="1:6" ht="20.399999999999999" x14ac:dyDescent="0.2">
      <c r="A4534" s="256">
        <v>1750</v>
      </c>
      <c r="B4534" s="257" t="s">
        <v>15705</v>
      </c>
      <c r="C4534" s="256" t="s">
        <v>8217</v>
      </c>
      <c r="E4534" s="258"/>
      <c r="F4534" s="479">
        <v>580.79999999999995</v>
      </c>
    </row>
    <row r="4535" spans="1:6" ht="20.399999999999999" x14ac:dyDescent="0.2">
      <c r="A4535" s="256">
        <v>11687</v>
      </c>
      <c r="B4535" s="257" t="s">
        <v>15706</v>
      </c>
      <c r="C4535" s="256" t="s">
        <v>8223</v>
      </c>
      <c r="E4535" s="258"/>
      <c r="F4535" s="479">
        <v>925.39</v>
      </c>
    </row>
    <row r="4536" spans="1:6" ht="20.399999999999999" x14ac:dyDescent="0.2">
      <c r="A4536" s="256">
        <v>11689</v>
      </c>
      <c r="B4536" s="257" t="s">
        <v>15707</v>
      </c>
      <c r="C4536" s="256" t="s">
        <v>8223</v>
      </c>
      <c r="E4536" s="258"/>
      <c r="F4536" s="479">
        <v>1159.46</v>
      </c>
    </row>
    <row r="4537" spans="1:6" x14ac:dyDescent="0.2">
      <c r="A4537" s="256">
        <v>11693</v>
      </c>
      <c r="B4537" s="257" t="s">
        <v>15708</v>
      </c>
      <c r="C4537" s="256" t="s">
        <v>14821</v>
      </c>
      <c r="E4537" s="258"/>
      <c r="F4537" s="479">
        <v>247.25</v>
      </c>
    </row>
    <row r="4538" spans="1:6" x14ac:dyDescent="0.2">
      <c r="A4538" s="256">
        <v>36215</v>
      </c>
      <c r="B4538" s="257" t="s">
        <v>15709</v>
      </c>
      <c r="C4538" s="256" t="s">
        <v>8217</v>
      </c>
      <c r="E4538" s="258"/>
      <c r="F4538" s="479">
        <v>952.7</v>
      </c>
    </row>
    <row r="4539" spans="1:6" ht="30.6" x14ac:dyDescent="0.2">
      <c r="A4539" s="256">
        <v>42439</v>
      </c>
      <c r="B4539" s="257" t="s">
        <v>15710</v>
      </c>
      <c r="C4539" s="256" t="s">
        <v>8217</v>
      </c>
      <c r="E4539" s="258"/>
      <c r="F4539" s="479">
        <v>1207.8399999999999</v>
      </c>
    </row>
    <row r="4540" spans="1:6" x14ac:dyDescent="0.2">
      <c r="A4540" s="256">
        <v>38381</v>
      </c>
      <c r="B4540" s="257" t="s">
        <v>15711</v>
      </c>
      <c r="C4540" s="256" t="s">
        <v>8217</v>
      </c>
      <c r="E4540" s="258"/>
      <c r="F4540" s="479">
        <v>11.93</v>
      </c>
    </row>
    <row r="4541" spans="1:6" x14ac:dyDescent="0.2">
      <c r="A4541" s="256">
        <v>39621</v>
      </c>
      <c r="B4541" s="257" t="s">
        <v>15712</v>
      </c>
      <c r="C4541" s="256" t="s">
        <v>14822</v>
      </c>
      <c r="E4541" s="258"/>
      <c r="F4541" s="479">
        <v>1789.27</v>
      </c>
    </row>
    <row r="4542" spans="1:6" x14ac:dyDescent="0.2">
      <c r="A4542" s="256">
        <v>39624</v>
      </c>
      <c r="B4542" s="257" t="s">
        <v>15713</v>
      </c>
      <c r="C4542" s="256" t="s">
        <v>14822</v>
      </c>
      <c r="E4542" s="258"/>
      <c r="F4542" s="479">
        <v>1973.76</v>
      </c>
    </row>
    <row r="4543" spans="1:6" x14ac:dyDescent="0.2">
      <c r="A4543" s="256">
        <v>39615</v>
      </c>
      <c r="B4543" s="257" t="s">
        <v>15714</v>
      </c>
      <c r="C4543" s="256" t="s">
        <v>8217</v>
      </c>
      <c r="E4543" s="258"/>
      <c r="F4543" s="479">
        <v>797.58</v>
      </c>
    </row>
    <row r="4544" spans="1:6" x14ac:dyDescent="0.2">
      <c r="A4544" s="256">
        <v>39620</v>
      </c>
      <c r="B4544" s="257" t="s">
        <v>15715</v>
      </c>
      <c r="C4544" s="256" t="s">
        <v>8217</v>
      </c>
      <c r="E4544" s="258"/>
      <c r="F4544" s="479">
        <v>1218.1199999999999</v>
      </c>
    </row>
    <row r="4545" spans="1:6" x14ac:dyDescent="0.2">
      <c r="A4545" s="256">
        <v>39623</v>
      </c>
      <c r="B4545" s="257" t="s">
        <v>15716</v>
      </c>
      <c r="C4545" s="256" t="s">
        <v>8217</v>
      </c>
      <c r="E4545" s="258"/>
      <c r="F4545" s="479">
        <v>1304.71</v>
      </c>
    </row>
    <row r="4546" spans="1:6" x14ac:dyDescent="0.2">
      <c r="A4546" s="256">
        <v>546</v>
      </c>
      <c r="B4546" s="257" t="s">
        <v>15717</v>
      </c>
      <c r="C4546" s="256" t="s">
        <v>8230</v>
      </c>
      <c r="E4546" s="258"/>
      <c r="F4546" s="479">
        <v>8.4700000000000006</v>
      </c>
    </row>
    <row r="4547" spans="1:6" x14ac:dyDescent="0.2">
      <c r="A4547" s="256">
        <v>566</v>
      </c>
      <c r="B4547" s="257" t="s">
        <v>15718</v>
      </c>
      <c r="C4547" s="256" t="s">
        <v>8223</v>
      </c>
      <c r="E4547" s="258"/>
      <c r="F4547" s="479">
        <v>4.0199999999999996</v>
      </c>
    </row>
    <row r="4548" spans="1:6" x14ac:dyDescent="0.2">
      <c r="A4548" s="256">
        <v>565</v>
      </c>
      <c r="B4548" s="257" t="s">
        <v>15719</v>
      </c>
      <c r="C4548" s="256" t="s">
        <v>8223</v>
      </c>
      <c r="E4548" s="258"/>
      <c r="F4548" s="479">
        <v>14.65</v>
      </c>
    </row>
    <row r="4549" spans="1:6" x14ac:dyDescent="0.2">
      <c r="A4549" s="256">
        <v>555</v>
      </c>
      <c r="B4549" s="257" t="s">
        <v>15720</v>
      </c>
      <c r="C4549" s="256" t="s">
        <v>8223</v>
      </c>
      <c r="E4549" s="258"/>
      <c r="F4549" s="479">
        <v>10.38</v>
      </c>
    </row>
    <row r="4550" spans="1:6" x14ac:dyDescent="0.2">
      <c r="A4550" s="256">
        <v>557</v>
      </c>
      <c r="B4550" s="257" t="s">
        <v>15721</v>
      </c>
      <c r="C4550" s="256" t="s">
        <v>8223</v>
      </c>
      <c r="E4550" s="258"/>
      <c r="F4550" s="479">
        <v>32.590000000000003</v>
      </c>
    </row>
    <row r="4551" spans="1:6" x14ac:dyDescent="0.2">
      <c r="A4551" s="256">
        <v>552</v>
      </c>
      <c r="B4551" s="257" t="s">
        <v>15722</v>
      </c>
      <c r="C4551" s="256" t="s">
        <v>8223</v>
      </c>
      <c r="E4551" s="258"/>
      <c r="F4551" s="479">
        <v>16.170000000000002</v>
      </c>
    </row>
    <row r="4552" spans="1:6" x14ac:dyDescent="0.2">
      <c r="A4552" s="256">
        <v>563</v>
      </c>
      <c r="B4552" s="257" t="s">
        <v>15723</v>
      </c>
      <c r="C4552" s="256" t="s">
        <v>8223</v>
      </c>
      <c r="E4552" s="258"/>
      <c r="F4552" s="479">
        <v>24.3</v>
      </c>
    </row>
    <row r="4553" spans="1:6" x14ac:dyDescent="0.2">
      <c r="A4553" s="256">
        <v>549</v>
      </c>
      <c r="B4553" s="257" t="s">
        <v>15724</v>
      </c>
      <c r="C4553" s="256" t="s">
        <v>8223</v>
      </c>
      <c r="E4553" s="258"/>
      <c r="F4553" s="479">
        <v>43.73</v>
      </c>
    </row>
    <row r="4554" spans="1:6" x14ac:dyDescent="0.2">
      <c r="A4554" s="256">
        <v>551</v>
      </c>
      <c r="B4554" s="257" t="s">
        <v>15725</v>
      </c>
      <c r="C4554" s="256" t="s">
        <v>8223</v>
      </c>
      <c r="E4554" s="258"/>
      <c r="F4554" s="479">
        <v>86.59</v>
      </c>
    </row>
    <row r="4555" spans="1:6" x14ac:dyDescent="0.2">
      <c r="A4555" s="256">
        <v>559</v>
      </c>
      <c r="B4555" s="257" t="s">
        <v>15726</v>
      </c>
      <c r="C4555" s="256" t="s">
        <v>8223</v>
      </c>
      <c r="E4555" s="258"/>
      <c r="F4555" s="479">
        <v>21.64</v>
      </c>
    </row>
    <row r="4556" spans="1:6" x14ac:dyDescent="0.2">
      <c r="A4556" s="256">
        <v>560</v>
      </c>
      <c r="B4556" s="257" t="s">
        <v>15727</v>
      </c>
      <c r="C4556" s="256" t="s">
        <v>8223</v>
      </c>
      <c r="E4556" s="258"/>
      <c r="F4556" s="479">
        <v>27.08</v>
      </c>
    </row>
    <row r="4557" spans="1:6" x14ac:dyDescent="0.2">
      <c r="A4557" s="256">
        <v>547</v>
      </c>
      <c r="B4557" s="257" t="s">
        <v>15728</v>
      </c>
      <c r="C4557" s="256" t="s">
        <v>8223</v>
      </c>
      <c r="E4557" s="258"/>
      <c r="F4557" s="479">
        <v>32.42</v>
      </c>
    </row>
    <row r="4558" spans="1:6" x14ac:dyDescent="0.2">
      <c r="A4558" s="256">
        <v>36207</v>
      </c>
      <c r="B4558" s="257" t="s">
        <v>15729</v>
      </c>
      <c r="C4558" s="256" t="s">
        <v>8217</v>
      </c>
      <c r="E4558" s="258"/>
      <c r="F4558" s="479">
        <v>421.98</v>
      </c>
    </row>
    <row r="4559" spans="1:6" x14ac:dyDescent="0.2">
      <c r="A4559" s="256">
        <v>36209</v>
      </c>
      <c r="B4559" s="257" t="s">
        <v>15730</v>
      </c>
      <c r="C4559" s="256" t="s">
        <v>8217</v>
      </c>
      <c r="E4559" s="258"/>
      <c r="F4559" s="479">
        <v>484.29</v>
      </c>
    </row>
    <row r="4560" spans="1:6" ht="20.399999999999999" x14ac:dyDescent="0.2">
      <c r="A4560" s="256">
        <v>36210</v>
      </c>
      <c r="B4560" s="257" t="s">
        <v>15731</v>
      </c>
      <c r="C4560" s="256" t="s">
        <v>8217</v>
      </c>
      <c r="E4560" s="258"/>
      <c r="F4560" s="479">
        <v>523.98</v>
      </c>
    </row>
    <row r="4561" spans="1:6" ht="20.399999999999999" x14ac:dyDescent="0.2">
      <c r="A4561" s="256">
        <v>36204</v>
      </c>
      <c r="B4561" s="257" t="s">
        <v>15732</v>
      </c>
      <c r="C4561" s="256" t="s">
        <v>8217</v>
      </c>
      <c r="E4561" s="258"/>
      <c r="F4561" s="479">
        <v>185.78</v>
      </c>
    </row>
    <row r="4562" spans="1:6" ht="20.399999999999999" x14ac:dyDescent="0.2">
      <c r="A4562" s="256">
        <v>36205</v>
      </c>
      <c r="B4562" s="257" t="s">
        <v>15733</v>
      </c>
      <c r="C4562" s="256" t="s">
        <v>8217</v>
      </c>
      <c r="E4562" s="258"/>
      <c r="F4562" s="479">
        <v>206.33</v>
      </c>
    </row>
    <row r="4563" spans="1:6" ht="20.399999999999999" x14ac:dyDescent="0.2">
      <c r="A4563" s="256">
        <v>36081</v>
      </c>
      <c r="B4563" s="257" t="s">
        <v>15734</v>
      </c>
      <c r="C4563" s="256" t="s">
        <v>8217</v>
      </c>
      <c r="E4563" s="258"/>
      <c r="F4563" s="479">
        <v>220</v>
      </c>
    </row>
    <row r="4564" spans="1:6" ht="20.399999999999999" x14ac:dyDescent="0.2">
      <c r="A4564" s="256">
        <v>36206</v>
      </c>
      <c r="B4564" s="257" t="s">
        <v>15735</v>
      </c>
      <c r="C4564" s="256" t="s">
        <v>8217</v>
      </c>
      <c r="E4564" s="258"/>
      <c r="F4564" s="479">
        <v>230.49</v>
      </c>
    </row>
    <row r="4565" spans="1:6" x14ac:dyDescent="0.2">
      <c r="A4565" s="256">
        <v>36218</v>
      </c>
      <c r="B4565" s="257" t="s">
        <v>15736</v>
      </c>
      <c r="C4565" s="256" t="s">
        <v>8217</v>
      </c>
      <c r="E4565" s="258"/>
      <c r="F4565" s="479">
        <v>156</v>
      </c>
    </row>
    <row r="4566" spans="1:6" x14ac:dyDescent="0.2">
      <c r="A4566" s="256">
        <v>36220</v>
      </c>
      <c r="B4566" s="257" t="s">
        <v>15737</v>
      </c>
      <c r="C4566" s="256" t="s">
        <v>8217</v>
      </c>
      <c r="E4566" s="258"/>
      <c r="F4566" s="479">
        <v>178.88</v>
      </c>
    </row>
    <row r="4567" spans="1:6" x14ac:dyDescent="0.2">
      <c r="A4567" s="256">
        <v>36080</v>
      </c>
      <c r="B4567" s="257" t="s">
        <v>15738</v>
      </c>
      <c r="C4567" s="256" t="s">
        <v>8217</v>
      </c>
      <c r="E4567" s="258"/>
      <c r="F4567" s="479">
        <v>193.49</v>
      </c>
    </row>
    <row r="4568" spans="1:6" x14ac:dyDescent="0.2">
      <c r="A4568" s="256">
        <v>36223</v>
      </c>
      <c r="B4568" s="257" t="s">
        <v>15739</v>
      </c>
      <c r="C4568" s="256" t="s">
        <v>8217</v>
      </c>
      <c r="E4568" s="258"/>
      <c r="F4568" s="479">
        <v>202.61</v>
      </c>
    </row>
    <row r="4569" spans="1:6" ht="20.399999999999999" x14ac:dyDescent="0.2">
      <c r="A4569" s="256">
        <v>38127</v>
      </c>
      <c r="B4569" s="257" t="s">
        <v>15740</v>
      </c>
      <c r="C4569" s="256" t="s">
        <v>8217</v>
      </c>
      <c r="E4569" s="258"/>
      <c r="F4569" s="479">
        <v>389.65</v>
      </c>
    </row>
    <row r="4570" spans="1:6" x14ac:dyDescent="0.2">
      <c r="A4570" s="256">
        <v>38060</v>
      </c>
      <c r="B4570" s="257" t="s">
        <v>15741</v>
      </c>
      <c r="C4570" s="256" t="s">
        <v>8217</v>
      </c>
      <c r="E4570" s="258"/>
      <c r="F4570" s="479">
        <v>57.92</v>
      </c>
    </row>
    <row r="4571" spans="1:6" x14ac:dyDescent="0.2">
      <c r="A4571" s="256">
        <v>10956</v>
      </c>
      <c r="B4571" s="257" t="s">
        <v>15742</v>
      </c>
      <c r="C4571" s="256" t="s">
        <v>8217</v>
      </c>
      <c r="E4571" s="258"/>
      <c r="F4571" s="479">
        <v>63.51</v>
      </c>
    </row>
    <row r="4572" spans="1:6" x14ac:dyDescent="0.2">
      <c r="A4572" s="256">
        <v>39380</v>
      </c>
      <c r="B4572" s="257" t="s">
        <v>15743</v>
      </c>
      <c r="C4572" s="256" t="s">
        <v>8217</v>
      </c>
      <c r="E4572" s="258"/>
      <c r="F4572" s="479">
        <v>21.11</v>
      </c>
    </row>
    <row r="4573" spans="1:6" x14ac:dyDescent="0.2">
      <c r="A4573" s="256">
        <v>44172</v>
      </c>
      <c r="B4573" s="257" t="s">
        <v>15744</v>
      </c>
      <c r="C4573" s="256" t="s">
        <v>8217</v>
      </c>
      <c r="E4573" s="258"/>
      <c r="F4573" s="479">
        <v>5.75</v>
      </c>
    </row>
    <row r="4574" spans="1:6" x14ac:dyDescent="0.2">
      <c r="A4574" s="256">
        <v>37597</v>
      </c>
      <c r="B4574" s="257" t="s">
        <v>15745</v>
      </c>
      <c r="C4574" s="256" t="s">
        <v>8217</v>
      </c>
      <c r="E4574" s="258"/>
      <c r="F4574" s="479">
        <v>632675.78</v>
      </c>
    </row>
    <row r="4575" spans="1:6" ht="40.799999999999997" x14ac:dyDescent="0.2">
      <c r="A4575" s="256">
        <v>183</v>
      </c>
      <c r="B4575" s="257" t="s">
        <v>15746</v>
      </c>
      <c r="C4575" s="256" t="s">
        <v>14823</v>
      </c>
      <c r="E4575" s="258"/>
      <c r="F4575" s="479">
        <v>280</v>
      </c>
    </row>
    <row r="4576" spans="1:6" ht="30.6" x14ac:dyDescent="0.2">
      <c r="A4576" s="256">
        <v>184</v>
      </c>
      <c r="B4576" s="257" t="s">
        <v>15747</v>
      </c>
      <c r="C4576" s="256" t="s">
        <v>14823</v>
      </c>
      <c r="E4576" s="258"/>
      <c r="F4576" s="479">
        <v>173.41</v>
      </c>
    </row>
    <row r="4577" spans="1:6" ht="40.799999999999997" x14ac:dyDescent="0.2">
      <c r="A4577" s="256">
        <v>181</v>
      </c>
      <c r="B4577" s="257" t="s">
        <v>15748</v>
      </c>
      <c r="C4577" s="256" t="s">
        <v>14823</v>
      </c>
      <c r="E4577" s="258"/>
      <c r="F4577" s="479">
        <v>373.93</v>
      </c>
    </row>
    <row r="4578" spans="1:6" ht="30.6" x14ac:dyDescent="0.2">
      <c r="A4578" s="256">
        <v>20001</v>
      </c>
      <c r="B4578" s="257" t="s">
        <v>15749</v>
      </c>
      <c r="C4578" s="256" t="s">
        <v>14823</v>
      </c>
      <c r="E4578" s="258"/>
      <c r="F4578" s="479">
        <v>216.77</v>
      </c>
    </row>
    <row r="4579" spans="1:6" ht="20.399999999999999" x14ac:dyDescent="0.2">
      <c r="A4579" s="256">
        <v>39837</v>
      </c>
      <c r="B4579" s="257" t="s">
        <v>15750</v>
      </c>
      <c r="C4579" s="256" t="s">
        <v>14823</v>
      </c>
      <c r="E4579" s="258"/>
      <c r="F4579" s="479">
        <v>375.71</v>
      </c>
    </row>
    <row r="4580" spans="1:6" x14ac:dyDescent="0.2">
      <c r="A4580" s="256">
        <v>43366</v>
      </c>
      <c r="B4580" s="257" t="s">
        <v>15751</v>
      </c>
      <c r="C4580" s="256" t="s">
        <v>8230</v>
      </c>
      <c r="E4580" s="258"/>
      <c r="F4580" s="479">
        <v>1.54</v>
      </c>
    </row>
    <row r="4581" spans="1:6" ht="20.399999999999999" x14ac:dyDescent="0.2">
      <c r="A4581" s="256">
        <v>10535</v>
      </c>
      <c r="B4581" s="257" t="s">
        <v>15752</v>
      </c>
      <c r="C4581" s="256" t="s">
        <v>8217</v>
      </c>
      <c r="E4581" s="258"/>
      <c r="F4581" s="479">
        <v>4800</v>
      </c>
    </row>
    <row r="4582" spans="1:6" ht="20.399999999999999" x14ac:dyDescent="0.2">
      <c r="A4582" s="256">
        <v>10537</v>
      </c>
      <c r="B4582" s="257" t="s">
        <v>15753</v>
      </c>
      <c r="C4582" s="256" t="s">
        <v>8217</v>
      </c>
      <c r="E4582" s="258"/>
      <c r="F4582" s="479">
        <v>6545.89</v>
      </c>
    </row>
    <row r="4583" spans="1:6" ht="20.399999999999999" x14ac:dyDescent="0.2">
      <c r="A4583" s="256">
        <v>13891</v>
      </c>
      <c r="B4583" s="257" t="s">
        <v>15754</v>
      </c>
      <c r="C4583" s="256" t="s">
        <v>8217</v>
      </c>
      <c r="E4583" s="258"/>
      <c r="F4583" s="479">
        <v>6004.06</v>
      </c>
    </row>
    <row r="4584" spans="1:6" ht="20.399999999999999" x14ac:dyDescent="0.2">
      <c r="A4584" s="256">
        <v>44492</v>
      </c>
      <c r="B4584" s="257" t="s">
        <v>15755</v>
      </c>
      <c r="C4584" s="256" t="s">
        <v>8217</v>
      </c>
      <c r="E4584" s="258"/>
      <c r="F4584" s="479">
        <v>26115.25</v>
      </c>
    </row>
    <row r="4585" spans="1:6" ht="20.399999999999999" x14ac:dyDescent="0.2">
      <c r="A4585" s="256">
        <v>36396</v>
      </c>
      <c r="B4585" s="257" t="s">
        <v>15756</v>
      </c>
      <c r="C4585" s="256" t="s">
        <v>8217</v>
      </c>
      <c r="E4585" s="258"/>
      <c r="F4585" s="479">
        <v>5491.52</v>
      </c>
    </row>
    <row r="4586" spans="1:6" ht="20.399999999999999" x14ac:dyDescent="0.2">
      <c r="A4586" s="256">
        <v>36397</v>
      </c>
      <c r="B4586" s="257" t="s">
        <v>15757</v>
      </c>
      <c r="C4586" s="256" t="s">
        <v>8217</v>
      </c>
      <c r="E4586" s="258"/>
      <c r="F4586" s="479">
        <v>19525.419999999998</v>
      </c>
    </row>
    <row r="4587" spans="1:6" ht="20.399999999999999" x14ac:dyDescent="0.2">
      <c r="A4587" s="256">
        <v>36398</v>
      </c>
      <c r="B4587" s="257" t="s">
        <v>15758</v>
      </c>
      <c r="C4587" s="256" t="s">
        <v>8217</v>
      </c>
      <c r="E4587" s="258"/>
      <c r="F4587" s="479">
        <v>23731.52</v>
      </c>
    </row>
    <row r="4588" spans="1:6" x14ac:dyDescent="0.2">
      <c r="A4588" s="256">
        <v>647</v>
      </c>
      <c r="B4588" s="257" t="s">
        <v>15759</v>
      </c>
      <c r="C4588" s="256" t="s">
        <v>14819</v>
      </c>
      <c r="E4588" s="258"/>
      <c r="F4588" s="479">
        <v>21.36</v>
      </c>
    </row>
    <row r="4589" spans="1:6" x14ac:dyDescent="0.2">
      <c r="A4589" s="256">
        <v>40920</v>
      </c>
      <c r="B4589" s="257" t="s">
        <v>15760</v>
      </c>
      <c r="C4589" s="256" t="s">
        <v>14820</v>
      </c>
      <c r="E4589" s="258"/>
      <c r="F4589" s="479">
        <v>3738.95</v>
      </c>
    </row>
    <row r="4590" spans="1:6" x14ac:dyDescent="0.2">
      <c r="A4590" s="256">
        <v>715</v>
      </c>
      <c r="B4590" s="257" t="s">
        <v>15761</v>
      </c>
      <c r="C4590" s="256" t="s">
        <v>8217</v>
      </c>
      <c r="E4590" s="258"/>
      <c r="F4590" s="479">
        <v>16.55</v>
      </c>
    </row>
    <row r="4591" spans="1:6" x14ac:dyDescent="0.2">
      <c r="A4591" s="256">
        <v>716</v>
      </c>
      <c r="B4591" s="257" t="s">
        <v>15762</v>
      </c>
      <c r="C4591" s="256" t="s">
        <v>8217</v>
      </c>
      <c r="E4591" s="258"/>
      <c r="F4591" s="479">
        <v>18.71</v>
      </c>
    </row>
    <row r="4592" spans="1:6" ht="20.399999999999999" x14ac:dyDescent="0.2">
      <c r="A4592" s="256">
        <v>38783</v>
      </c>
      <c r="B4592" s="257" t="s">
        <v>15763</v>
      </c>
      <c r="C4592" s="256" t="s">
        <v>8217</v>
      </c>
      <c r="E4592" s="258"/>
      <c r="F4592" s="479">
        <v>1.03</v>
      </c>
    </row>
    <row r="4593" spans="1:6" ht="20.399999999999999" x14ac:dyDescent="0.2">
      <c r="A4593" s="256">
        <v>37593</v>
      </c>
      <c r="B4593" s="257" t="s">
        <v>15764</v>
      </c>
      <c r="C4593" s="256" t="s">
        <v>8217</v>
      </c>
      <c r="E4593" s="258"/>
      <c r="F4593" s="479">
        <v>2.5299999999999998</v>
      </c>
    </row>
    <row r="4594" spans="1:6" ht="20.399999999999999" x14ac:dyDescent="0.2">
      <c r="A4594" s="256">
        <v>37594</v>
      </c>
      <c r="B4594" s="257" t="s">
        <v>15765</v>
      </c>
      <c r="C4594" s="256" t="s">
        <v>8217</v>
      </c>
      <c r="E4594" s="258"/>
      <c r="F4594" s="479">
        <v>3.14</v>
      </c>
    </row>
    <row r="4595" spans="1:6" ht="20.399999999999999" x14ac:dyDescent="0.2">
      <c r="A4595" s="256">
        <v>37592</v>
      </c>
      <c r="B4595" s="257" t="s">
        <v>15766</v>
      </c>
      <c r="C4595" s="256" t="s">
        <v>8217</v>
      </c>
      <c r="E4595" s="258"/>
      <c r="F4595" s="479">
        <v>1.99</v>
      </c>
    </row>
    <row r="4596" spans="1:6" ht="20.399999999999999" x14ac:dyDescent="0.2">
      <c r="A4596" s="256">
        <v>7270</v>
      </c>
      <c r="B4596" s="257" t="s">
        <v>15767</v>
      </c>
      <c r="C4596" s="256" t="s">
        <v>8217</v>
      </c>
      <c r="E4596" s="258"/>
      <c r="F4596" s="479">
        <v>0.89</v>
      </c>
    </row>
    <row r="4597" spans="1:6" ht="20.399999999999999" x14ac:dyDescent="0.2">
      <c r="A4597" s="256">
        <v>7267</v>
      </c>
      <c r="B4597" s="257" t="s">
        <v>15768</v>
      </c>
      <c r="C4597" s="256" t="s">
        <v>8217</v>
      </c>
      <c r="E4597" s="258"/>
      <c r="F4597" s="479">
        <v>0.7</v>
      </c>
    </row>
    <row r="4598" spans="1:6" ht="20.399999999999999" x14ac:dyDescent="0.2">
      <c r="A4598" s="256">
        <v>7271</v>
      </c>
      <c r="B4598" s="257" t="s">
        <v>15769</v>
      </c>
      <c r="C4598" s="256" t="s">
        <v>8217</v>
      </c>
      <c r="E4598" s="258"/>
      <c r="F4598" s="479">
        <v>0.77</v>
      </c>
    </row>
    <row r="4599" spans="1:6" ht="20.399999999999999" x14ac:dyDescent="0.2">
      <c r="A4599" s="256">
        <v>7268</v>
      </c>
      <c r="B4599" s="257" t="s">
        <v>15770</v>
      </c>
      <c r="C4599" s="256" t="s">
        <v>8217</v>
      </c>
      <c r="E4599" s="258"/>
      <c r="F4599" s="479">
        <v>1.07</v>
      </c>
    </row>
    <row r="4600" spans="1:6" x14ac:dyDescent="0.2">
      <c r="A4600" s="256">
        <v>41372</v>
      </c>
      <c r="B4600" s="257" t="s">
        <v>15771</v>
      </c>
      <c r="C4600" s="256" t="s">
        <v>14821</v>
      </c>
      <c r="E4600" s="258"/>
      <c r="F4600" s="479">
        <v>122.4</v>
      </c>
    </row>
    <row r="4601" spans="1:6" x14ac:dyDescent="0.2">
      <c r="A4601" s="256">
        <v>41371</v>
      </c>
      <c r="B4601" s="257" t="s">
        <v>15772</v>
      </c>
      <c r="C4601" s="256" t="s">
        <v>14821</v>
      </c>
      <c r="E4601" s="258"/>
      <c r="F4601" s="479">
        <v>72.34</v>
      </c>
    </row>
    <row r="4602" spans="1:6" x14ac:dyDescent="0.2">
      <c r="A4602" s="256">
        <v>34556</v>
      </c>
      <c r="B4602" s="257" t="s">
        <v>15773</v>
      </c>
      <c r="C4602" s="256" t="s">
        <v>8217</v>
      </c>
      <c r="E4602" s="258"/>
      <c r="F4602" s="479">
        <v>4.5199999999999996</v>
      </c>
    </row>
    <row r="4603" spans="1:6" x14ac:dyDescent="0.2">
      <c r="A4603" s="256">
        <v>37873</v>
      </c>
      <c r="B4603" s="257" t="s">
        <v>15774</v>
      </c>
      <c r="C4603" s="256" t="s">
        <v>8217</v>
      </c>
      <c r="E4603" s="258"/>
      <c r="F4603" s="479">
        <v>4.5999999999999996</v>
      </c>
    </row>
    <row r="4604" spans="1:6" x14ac:dyDescent="0.2">
      <c r="A4604" s="256">
        <v>34564</v>
      </c>
      <c r="B4604" s="257" t="s">
        <v>15775</v>
      </c>
      <c r="C4604" s="256" t="s">
        <v>8217</v>
      </c>
      <c r="E4604" s="258"/>
      <c r="F4604" s="479">
        <v>4.82</v>
      </c>
    </row>
    <row r="4605" spans="1:6" x14ac:dyDescent="0.2">
      <c r="A4605" s="256">
        <v>34565</v>
      </c>
      <c r="B4605" s="257" t="s">
        <v>15776</v>
      </c>
      <c r="C4605" s="256" t="s">
        <v>8217</v>
      </c>
      <c r="E4605" s="258"/>
      <c r="F4605" s="479">
        <v>5.0999999999999996</v>
      </c>
    </row>
    <row r="4606" spans="1:6" x14ac:dyDescent="0.2">
      <c r="A4606" s="256">
        <v>38590</v>
      </c>
      <c r="B4606" s="257" t="s">
        <v>15777</v>
      </c>
      <c r="C4606" s="256" t="s">
        <v>8217</v>
      </c>
      <c r="E4606" s="258"/>
      <c r="F4606" s="479">
        <v>3.77</v>
      </c>
    </row>
    <row r="4607" spans="1:6" x14ac:dyDescent="0.2">
      <c r="A4607" s="256">
        <v>34566</v>
      </c>
      <c r="B4607" s="257" t="s">
        <v>15778</v>
      </c>
      <c r="C4607" s="256" t="s">
        <v>8217</v>
      </c>
      <c r="E4607" s="258"/>
      <c r="F4607" s="479">
        <v>3.96</v>
      </c>
    </row>
    <row r="4608" spans="1:6" x14ac:dyDescent="0.2">
      <c r="A4608" s="256">
        <v>34567</v>
      </c>
      <c r="B4608" s="257" t="s">
        <v>15779</v>
      </c>
      <c r="C4608" s="256" t="s">
        <v>8217</v>
      </c>
      <c r="E4608" s="258"/>
      <c r="F4608" s="479">
        <v>4.2</v>
      </c>
    </row>
    <row r="4609" spans="1:6" x14ac:dyDescent="0.2">
      <c r="A4609" s="256">
        <v>38591</v>
      </c>
      <c r="B4609" s="257" t="s">
        <v>15780</v>
      </c>
      <c r="C4609" s="256" t="s">
        <v>8217</v>
      </c>
      <c r="E4609" s="258"/>
      <c r="F4609" s="479">
        <v>3.81</v>
      </c>
    </row>
    <row r="4610" spans="1:6" x14ac:dyDescent="0.2">
      <c r="A4610" s="256">
        <v>34568</v>
      </c>
      <c r="B4610" s="257" t="s">
        <v>15781</v>
      </c>
      <c r="C4610" s="256" t="s">
        <v>8217</v>
      </c>
      <c r="E4610" s="258"/>
      <c r="F4610" s="479">
        <v>4.96</v>
      </c>
    </row>
    <row r="4611" spans="1:6" x14ac:dyDescent="0.2">
      <c r="A4611" s="256">
        <v>34569</v>
      </c>
      <c r="B4611" s="257" t="s">
        <v>15782</v>
      </c>
      <c r="C4611" s="256" t="s">
        <v>8217</v>
      </c>
      <c r="E4611" s="258"/>
      <c r="F4611" s="479">
        <v>5.0999999999999996</v>
      </c>
    </row>
    <row r="4612" spans="1:6" x14ac:dyDescent="0.2">
      <c r="A4612" s="256">
        <v>34570</v>
      </c>
      <c r="B4612" s="257" t="s">
        <v>15783</v>
      </c>
      <c r="C4612" s="256" t="s">
        <v>8217</v>
      </c>
      <c r="E4612" s="258"/>
      <c r="F4612" s="479">
        <v>5.54</v>
      </c>
    </row>
    <row r="4613" spans="1:6" x14ac:dyDescent="0.2">
      <c r="A4613" s="256">
        <v>25070</v>
      </c>
      <c r="B4613" s="257" t="s">
        <v>15784</v>
      </c>
      <c r="C4613" s="256" t="s">
        <v>8217</v>
      </c>
      <c r="E4613" s="258"/>
      <c r="F4613" s="479">
        <v>4.17</v>
      </c>
    </row>
    <row r="4614" spans="1:6" x14ac:dyDescent="0.2">
      <c r="A4614" s="256">
        <v>34571</v>
      </c>
      <c r="B4614" s="257" t="s">
        <v>15785</v>
      </c>
      <c r="C4614" s="256" t="s">
        <v>8217</v>
      </c>
      <c r="E4614" s="258"/>
      <c r="F4614" s="479">
        <v>4.21</v>
      </c>
    </row>
    <row r="4615" spans="1:6" x14ac:dyDescent="0.2">
      <c r="A4615" s="256">
        <v>34573</v>
      </c>
      <c r="B4615" s="257" t="s">
        <v>15786</v>
      </c>
      <c r="C4615" s="256" t="s">
        <v>8217</v>
      </c>
      <c r="E4615" s="258"/>
      <c r="F4615" s="479">
        <v>4.42</v>
      </c>
    </row>
    <row r="4616" spans="1:6" x14ac:dyDescent="0.2">
      <c r="A4616" s="256">
        <v>37107</v>
      </c>
      <c r="B4616" s="257" t="s">
        <v>15787</v>
      </c>
      <c r="C4616" s="256" t="s">
        <v>8217</v>
      </c>
      <c r="E4616" s="258"/>
      <c r="F4616" s="479">
        <v>5.84</v>
      </c>
    </row>
    <row r="4617" spans="1:6" x14ac:dyDescent="0.2">
      <c r="A4617" s="256">
        <v>34576</v>
      </c>
      <c r="B4617" s="257" t="s">
        <v>15788</v>
      </c>
      <c r="C4617" s="256" t="s">
        <v>8217</v>
      </c>
      <c r="E4617" s="258"/>
      <c r="F4617" s="479">
        <v>6.45</v>
      </c>
    </row>
    <row r="4618" spans="1:6" x14ac:dyDescent="0.2">
      <c r="A4618" s="256">
        <v>34577</v>
      </c>
      <c r="B4618" s="257" t="s">
        <v>15789</v>
      </c>
      <c r="C4618" s="256" t="s">
        <v>8217</v>
      </c>
      <c r="E4618" s="258"/>
      <c r="F4618" s="479">
        <v>6.73</v>
      </c>
    </row>
    <row r="4619" spans="1:6" x14ac:dyDescent="0.2">
      <c r="A4619" s="256">
        <v>34578</v>
      </c>
      <c r="B4619" s="257" t="s">
        <v>15790</v>
      </c>
      <c r="C4619" s="256" t="s">
        <v>8217</v>
      </c>
      <c r="E4619" s="258"/>
      <c r="F4619" s="479">
        <v>7.3</v>
      </c>
    </row>
    <row r="4620" spans="1:6" x14ac:dyDescent="0.2">
      <c r="A4620" s="256">
        <v>34579</v>
      </c>
      <c r="B4620" s="257" t="s">
        <v>15791</v>
      </c>
      <c r="C4620" s="256" t="s">
        <v>8217</v>
      </c>
      <c r="E4620" s="258"/>
      <c r="F4620" s="479">
        <v>7.78</v>
      </c>
    </row>
    <row r="4621" spans="1:6" x14ac:dyDescent="0.2">
      <c r="A4621" s="256">
        <v>25067</v>
      </c>
      <c r="B4621" s="257" t="s">
        <v>15792</v>
      </c>
      <c r="C4621" s="256" t="s">
        <v>8217</v>
      </c>
      <c r="E4621" s="258"/>
      <c r="F4621" s="479">
        <v>5.21</v>
      </c>
    </row>
    <row r="4622" spans="1:6" x14ac:dyDescent="0.2">
      <c r="A4622" s="256">
        <v>34580</v>
      </c>
      <c r="B4622" s="257" t="s">
        <v>15793</v>
      </c>
      <c r="C4622" s="256" t="s">
        <v>8217</v>
      </c>
      <c r="E4622" s="258"/>
      <c r="F4622" s="479">
        <v>5.82</v>
      </c>
    </row>
    <row r="4623" spans="1:6" x14ac:dyDescent="0.2">
      <c r="A4623" s="256">
        <v>25071</v>
      </c>
      <c r="B4623" s="257" t="s">
        <v>15794</v>
      </c>
      <c r="C4623" s="256" t="s">
        <v>8217</v>
      </c>
      <c r="E4623" s="258"/>
      <c r="F4623" s="479">
        <v>2.9</v>
      </c>
    </row>
    <row r="4624" spans="1:6" x14ac:dyDescent="0.2">
      <c r="A4624" s="256">
        <v>44171</v>
      </c>
      <c r="B4624" s="257" t="s">
        <v>15795</v>
      </c>
      <c r="C4624" s="256" t="s">
        <v>8217</v>
      </c>
      <c r="E4624" s="258"/>
      <c r="F4624" s="479">
        <v>16.420000000000002</v>
      </c>
    </row>
    <row r="4625" spans="1:6" x14ac:dyDescent="0.2">
      <c r="A4625" s="256">
        <v>38395</v>
      </c>
      <c r="B4625" s="257" t="s">
        <v>15796</v>
      </c>
      <c r="C4625" s="256" t="s">
        <v>8217</v>
      </c>
      <c r="E4625" s="258"/>
      <c r="F4625" s="479">
        <v>9.9700000000000006</v>
      </c>
    </row>
    <row r="4626" spans="1:6" x14ac:dyDescent="0.2">
      <c r="A4626" s="256">
        <v>34583</v>
      </c>
      <c r="B4626" s="257" t="s">
        <v>15797</v>
      </c>
      <c r="C4626" s="256" t="s">
        <v>14821</v>
      </c>
      <c r="E4626" s="258"/>
      <c r="F4626" s="479">
        <v>54.19</v>
      </c>
    </row>
    <row r="4627" spans="1:6" x14ac:dyDescent="0.2">
      <c r="A4627" s="256">
        <v>34584</v>
      </c>
      <c r="B4627" s="257" t="s">
        <v>15798</v>
      </c>
      <c r="C4627" s="256" t="s">
        <v>14821</v>
      </c>
      <c r="E4627" s="258"/>
      <c r="F4627" s="479">
        <v>39.74</v>
      </c>
    </row>
    <row r="4628" spans="1:6" ht="20.399999999999999" x14ac:dyDescent="0.2">
      <c r="A4628" s="256">
        <v>709</v>
      </c>
      <c r="B4628" s="257" t="s">
        <v>15799</v>
      </c>
      <c r="C4628" s="256" t="s">
        <v>14821</v>
      </c>
      <c r="E4628" s="258"/>
      <c r="F4628" s="479">
        <v>733.61</v>
      </c>
    </row>
    <row r="4629" spans="1:6" x14ac:dyDescent="0.2">
      <c r="A4629" s="256">
        <v>34599</v>
      </c>
      <c r="B4629" s="257" t="s">
        <v>15800</v>
      </c>
      <c r="C4629" s="256" t="s">
        <v>8217</v>
      </c>
      <c r="E4629" s="258"/>
      <c r="F4629" s="479">
        <v>2.97</v>
      </c>
    </row>
    <row r="4630" spans="1:6" x14ac:dyDescent="0.2">
      <c r="A4630" s="256">
        <v>34592</v>
      </c>
      <c r="B4630" s="257" t="s">
        <v>15801</v>
      </c>
      <c r="C4630" s="256" t="s">
        <v>8217</v>
      </c>
      <c r="E4630" s="258"/>
      <c r="F4630" s="479">
        <v>3.31</v>
      </c>
    </row>
    <row r="4631" spans="1:6" x14ac:dyDescent="0.2">
      <c r="A4631" s="256">
        <v>37103</v>
      </c>
      <c r="B4631" s="257" t="s">
        <v>15802</v>
      </c>
      <c r="C4631" s="256" t="s">
        <v>8217</v>
      </c>
      <c r="E4631" s="258"/>
      <c r="F4631" s="479">
        <v>3.79</v>
      </c>
    </row>
    <row r="4632" spans="1:6" x14ac:dyDescent="0.2">
      <c r="A4632" s="256">
        <v>34555</v>
      </c>
      <c r="B4632" s="257" t="s">
        <v>15803</v>
      </c>
      <c r="C4632" s="256" t="s">
        <v>8217</v>
      </c>
      <c r="E4632" s="258"/>
      <c r="F4632" s="479">
        <v>4.8099999999999996</v>
      </c>
    </row>
    <row r="4633" spans="1:6" x14ac:dyDescent="0.2">
      <c r="A4633" s="256">
        <v>674</v>
      </c>
      <c r="B4633" s="257" t="s">
        <v>15804</v>
      </c>
      <c r="C4633" s="256" t="s">
        <v>14821</v>
      </c>
      <c r="E4633" s="258"/>
      <c r="F4633" s="479">
        <v>87.21</v>
      </c>
    </row>
    <row r="4634" spans="1:6" x14ac:dyDescent="0.2">
      <c r="A4634" s="256">
        <v>34600</v>
      </c>
      <c r="B4634" s="257" t="s">
        <v>15805</v>
      </c>
      <c r="C4634" s="256" t="s">
        <v>14821</v>
      </c>
      <c r="E4634" s="258"/>
      <c r="F4634" s="479">
        <v>128.1</v>
      </c>
    </row>
    <row r="4635" spans="1:6" x14ac:dyDescent="0.2">
      <c r="A4635" s="256">
        <v>652</v>
      </c>
      <c r="B4635" s="257" t="s">
        <v>15806</v>
      </c>
      <c r="C4635" s="256" t="s">
        <v>14821</v>
      </c>
      <c r="E4635" s="258"/>
      <c r="F4635" s="479">
        <v>196.23</v>
      </c>
    </row>
    <row r="4636" spans="1:6" x14ac:dyDescent="0.2">
      <c r="A4636" s="256">
        <v>651</v>
      </c>
      <c r="B4636" s="257" t="s">
        <v>15807</v>
      </c>
      <c r="C4636" s="256" t="s">
        <v>8217</v>
      </c>
      <c r="E4636" s="258"/>
      <c r="F4636" s="479">
        <v>3.65</v>
      </c>
    </row>
    <row r="4637" spans="1:6" x14ac:dyDescent="0.2">
      <c r="A4637" s="256">
        <v>654</v>
      </c>
      <c r="B4637" s="257" t="s">
        <v>15808</v>
      </c>
      <c r="C4637" s="256" t="s">
        <v>8217</v>
      </c>
      <c r="E4637" s="258"/>
      <c r="F4637" s="479">
        <v>4.5199999999999996</v>
      </c>
    </row>
    <row r="4638" spans="1:6" x14ac:dyDescent="0.2">
      <c r="A4638" s="256">
        <v>650</v>
      </c>
      <c r="B4638" s="257" t="s">
        <v>15809</v>
      </c>
      <c r="C4638" s="256" t="s">
        <v>8217</v>
      </c>
      <c r="E4638" s="258"/>
      <c r="F4638" s="479">
        <v>2.92</v>
      </c>
    </row>
    <row r="4639" spans="1:6" x14ac:dyDescent="0.2">
      <c r="A4639" s="256">
        <v>718</v>
      </c>
      <c r="B4639" s="257" t="s">
        <v>15810</v>
      </c>
      <c r="C4639" s="256" t="s">
        <v>8217</v>
      </c>
      <c r="E4639" s="258"/>
      <c r="F4639" s="479">
        <v>16.350000000000001</v>
      </c>
    </row>
    <row r="4640" spans="1:6" ht="20.399999999999999" x14ac:dyDescent="0.2">
      <c r="A4640" s="256">
        <v>11981</v>
      </c>
      <c r="B4640" s="257" t="s">
        <v>15811</v>
      </c>
      <c r="C4640" s="256" t="s">
        <v>8217</v>
      </c>
      <c r="E4640" s="258"/>
      <c r="F4640" s="479">
        <v>15.88</v>
      </c>
    </row>
    <row r="4641" spans="1:6" x14ac:dyDescent="0.2">
      <c r="A4641" s="256">
        <v>34590</v>
      </c>
      <c r="B4641" s="257" t="s">
        <v>15812</v>
      </c>
      <c r="C4641" s="256" t="s">
        <v>8217</v>
      </c>
      <c r="E4641" s="258"/>
      <c r="F4641" s="479">
        <v>2.57</v>
      </c>
    </row>
    <row r="4642" spans="1:6" x14ac:dyDescent="0.2">
      <c r="A4642" s="256">
        <v>34586</v>
      </c>
      <c r="B4642" s="257" t="s">
        <v>15813</v>
      </c>
      <c r="C4642" s="256" t="s">
        <v>8217</v>
      </c>
      <c r="E4642" s="258"/>
      <c r="F4642" s="479">
        <v>2.16</v>
      </c>
    </row>
    <row r="4643" spans="1:6" x14ac:dyDescent="0.2">
      <c r="A4643" s="256">
        <v>38603</v>
      </c>
      <c r="B4643" s="257" t="s">
        <v>15814</v>
      </c>
      <c r="C4643" s="256" t="s">
        <v>8217</v>
      </c>
      <c r="E4643" s="258"/>
      <c r="F4643" s="479">
        <v>2.61</v>
      </c>
    </row>
    <row r="4644" spans="1:6" x14ac:dyDescent="0.2">
      <c r="A4644" s="256">
        <v>34588</v>
      </c>
      <c r="B4644" s="257" t="s">
        <v>15815</v>
      </c>
      <c r="C4644" s="256" t="s">
        <v>8217</v>
      </c>
      <c r="E4644" s="258"/>
      <c r="F4644" s="479">
        <v>2.82</v>
      </c>
    </row>
    <row r="4645" spans="1:6" x14ac:dyDescent="0.2">
      <c r="A4645" s="256">
        <v>34591</v>
      </c>
      <c r="B4645" s="257" t="s">
        <v>15816</v>
      </c>
      <c r="C4645" s="256" t="s">
        <v>8217</v>
      </c>
      <c r="E4645" s="258"/>
      <c r="F4645" s="479">
        <v>3.49</v>
      </c>
    </row>
    <row r="4646" spans="1:6" ht="20.399999999999999" x14ac:dyDescent="0.2">
      <c r="A4646" s="256">
        <v>40517</v>
      </c>
      <c r="B4646" s="257" t="s">
        <v>15817</v>
      </c>
      <c r="C4646" s="256" t="s">
        <v>14821</v>
      </c>
      <c r="E4646" s="258"/>
      <c r="F4646" s="479">
        <v>67.069999999999993</v>
      </c>
    </row>
    <row r="4647" spans="1:6" ht="30.6" x14ac:dyDescent="0.2">
      <c r="A4647" s="256">
        <v>40515</v>
      </c>
      <c r="B4647" s="257" t="s">
        <v>15818</v>
      </c>
      <c r="C4647" s="256" t="s">
        <v>14821</v>
      </c>
      <c r="E4647" s="258"/>
      <c r="F4647" s="479">
        <v>150.91999999999999</v>
      </c>
    </row>
    <row r="4648" spans="1:6" ht="30.6" x14ac:dyDescent="0.2">
      <c r="A4648" s="256">
        <v>40524</v>
      </c>
      <c r="B4648" s="257" t="s">
        <v>15819</v>
      </c>
      <c r="C4648" s="256" t="s">
        <v>14821</v>
      </c>
      <c r="E4648" s="258"/>
      <c r="F4648" s="479">
        <v>94.32</v>
      </c>
    </row>
    <row r="4649" spans="1:6" ht="30.6" x14ac:dyDescent="0.2">
      <c r="A4649" s="256">
        <v>40529</v>
      </c>
      <c r="B4649" s="257" t="s">
        <v>15820</v>
      </c>
      <c r="C4649" s="256" t="s">
        <v>14821</v>
      </c>
      <c r="E4649" s="258"/>
      <c r="F4649" s="479">
        <v>96.42</v>
      </c>
    </row>
    <row r="4650" spans="1:6" ht="30.6" x14ac:dyDescent="0.2">
      <c r="A4650" s="256">
        <v>36156</v>
      </c>
      <c r="B4650" s="257" t="s">
        <v>15821</v>
      </c>
      <c r="C4650" s="256" t="s">
        <v>14821</v>
      </c>
      <c r="E4650" s="258"/>
      <c r="F4650" s="479">
        <v>73.36</v>
      </c>
    </row>
    <row r="4651" spans="1:6" ht="30.6" x14ac:dyDescent="0.2">
      <c r="A4651" s="256">
        <v>36155</v>
      </c>
      <c r="B4651" s="257" t="s">
        <v>15822</v>
      </c>
      <c r="C4651" s="256" t="s">
        <v>14821</v>
      </c>
      <c r="E4651" s="258"/>
      <c r="F4651" s="479">
        <v>63.33</v>
      </c>
    </row>
    <row r="4652" spans="1:6" ht="30.6" x14ac:dyDescent="0.2">
      <c r="A4652" s="256">
        <v>36154</v>
      </c>
      <c r="B4652" s="257" t="s">
        <v>15823</v>
      </c>
      <c r="C4652" s="256" t="s">
        <v>14821</v>
      </c>
      <c r="E4652" s="258"/>
      <c r="F4652" s="479">
        <v>88.03</v>
      </c>
    </row>
    <row r="4653" spans="1:6" ht="30.6" x14ac:dyDescent="0.2">
      <c r="A4653" s="256">
        <v>36170</v>
      </c>
      <c r="B4653" s="257" t="s">
        <v>15824</v>
      </c>
      <c r="C4653" s="256" t="s">
        <v>14821</v>
      </c>
      <c r="E4653" s="258"/>
      <c r="F4653" s="479">
        <v>80</v>
      </c>
    </row>
    <row r="4654" spans="1:6" ht="20.399999999999999" x14ac:dyDescent="0.2">
      <c r="A4654" s="256">
        <v>695</v>
      </c>
      <c r="B4654" s="257" t="s">
        <v>15825</v>
      </c>
      <c r="C4654" s="256" t="s">
        <v>14821</v>
      </c>
      <c r="E4654" s="258"/>
      <c r="F4654" s="479">
        <v>64.66</v>
      </c>
    </row>
    <row r="4655" spans="1:6" ht="20.399999999999999" x14ac:dyDescent="0.2">
      <c r="A4655" s="256">
        <v>679</v>
      </c>
      <c r="B4655" s="257" t="s">
        <v>15826</v>
      </c>
      <c r="C4655" s="256" t="s">
        <v>14821</v>
      </c>
      <c r="E4655" s="258"/>
      <c r="F4655" s="479">
        <v>96.42</v>
      </c>
    </row>
    <row r="4656" spans="1:6" ht="20.399999999999999" x14ac:dyDescent="0.2">
      <c r="A4656" s="256">
        <v>711</v>
      </c>
      <c r="B4656" s="257" t="s">
        <v>15827</v>
      </c>
      <c r="C4656" s="256" t="s">
        <v>14821</v>
      </c>
      <c r="E4656" s="258"/>
      <c r="F4656" s="479">
        <v>63.78</v>
      </c>
    </row>
    <row r="4657" spans="1:6" ht="20.399999999999999" x14ac:dyDescent="0.2">
      <c r="A4657" s="256">
        <v>712</v>
      </c>
      <c r="B4657" s="257" t="s">
        <v>15828</v>
      </c>
      <c r="C4657" s="256" t="s">
        <v>14821</v>
      </c>
      <c r="E4657" s="258"/>
      <c r="F4657" s="479">
        <v>80.34</v>
      </c>
    </row>
    <row r="4658" spans="1:6" ht="20.399999999999999" x14ac:dyDescent="0.2">
      <c r="A4658" s="256">
        <v>12614</v>
      </c>
      <c r="B4658" s="257" t="s">
        <v>15829</v>
      </c>
      <c r="C4658" s="256" t="s">
        <v>8217</v>
      </c>
      <c r="E4658" s="258"/>
      <c r="F4658" s="479">
        <v>50.94</v>
      </c>
    </row>
    <row r="4659" spans="1:6" x14ac:dyDescent="0.2">
      <c r="A4659" s="256">
        <v>6140</v>
      </c>
      <c r="B4659" s="257" t="s">
        <v>15830</v>
      </c>
      <c r="C4659" s="256" t="s">
        <v>8217</v>
      </c>
      <c r="E4659" s="258"/>
      <c r="F4659" s="479">
        <v>4.59</v>
      </c>
    </row>
    <row r="4660" spans="1:6" x14ac:dyDescent="0.2">
      <c r="A4660" s="256">
        <v>38399</v>
      </c>
      <c r="B4660" s="257" t="s">
        <v>15831</v>
      </c>
      <c r="C4660" s="256" t="s">
        <v>8217</v>
      </c>
      <c r="E4660" s="258"/>
      <c r="F4660" s="479">
        <v>258.14</v>
      </c>
    </row>
    <row r="4661" spans="1:6" ht="30.6" x14ac:dyDescent="0.2">
      <c r="A4661" s="256">
        <v>735</v>
      </c>
      <c r="B4661" s="257" t="s">
        <v>15832</v>
      </c>
      <c r="C4661" s="256" t="s">
        <v>8217</v>
      </c>
      <c r="E4661" s="258"/>
      <c r="F4661" s="479">
        <v>3795.03</v>
      </c>
    </row>
    <row r="4662" spans="1:6" ht="30.6" x14ac:dyDescent="0.2">
      <c r="A4662" s="256">
        <v>736</v>
      </c>
      <c r="B4662" s="257" t="s">
        <v>15833</v>
      </c>
      <c r="C4662" s="256" t="s">
        <v>8217</v>
      </c>
      <c r="E4662" s="258"/>
      <c r="F4662" s="479">
        <v>3190.93</v>
      </c>
    </row>
    <row r="4663" spans="1:6" ht="20.399999999999999" x14ac:dyDescent="0.2">
      <c r="A4663" s="256">
        <v>729</v>
      </c>
      <c r="B4663" s="257" t="s">
        <v>15834</v>
      </c>
      <c r="C4663" s="256" t="s">
        <v>8217</v>
      </c>
      <c r="E4663" s="258"/>
      <c r="F4663" s="479">
        <v>1300.3399999999999</v>
      </c>
    </row>
    <row r="4664" spans="1:6" ht="30.6" x14ac:dyDescent="0.2">
      <c r="A4664" s="256">
        <v>39925</v>
      </c>
      <c r="B4664" s="257" t="s">
        <v>15835</v>
      </c>
      <c r="C4664" s="256" t="s">
        <v>8217</v>
      </c>
      <c r="E4664" s="258"/>
      <c r="F4664" s="479">
        <v>18789.79</v>
      </c>
    </row>
    <row r="4665" spans="1:6" ht="20.399999999999999" x14ac:dyDescent="0.2">
      <c r="A4665" s="256">
        <v>731</v>
      </c>
      <c r="B4665" s="257" t="s">
        <v>15836</v>
      </c>
      <c r="C4665" s="256" t="s">
        <v>8217</v>
      </c>
      <c r="E4665" s="258"/>
      <c r="F4665" s="479">
        <v>1265.55</v>
      </c>
    </row>
    <row r="4666" spans="1:6" ht="30.6" x14ac:dyDescent="0.2">
      <c r="A4666" s="256">
        <v>10575</v>
      </c>
      <c r="B4666" s="257" t="s">
        <v>15837</v>
      </c>
      <c r="C4666" s="256" t="s">
        <v>8217</v>
      </c>
      <c r="E4666" s="258"/>
      <c r="F4666" s="479">
        <v>1974.99</v>
      </c>
    </row>
    <row r="4667" spans="1:6" ht="30.6" x14ac:dyDescent="0.2">
      <c r="A4667" s="256">
        <v>733</v>
      </c>
      <c r="B4667" s="257" t="s">
        <v>15838</v>
      </c>
      <c r="C4667" s="256" t="s">
        <v>8217</v>
      </c>
      <c r="E4667" s="258"/>
      <c r="F4667" s="479">
        <v>2162.37</v>
      </c>
    </row>
    <row r="4668" spans="1:6" ht="30.6" x14ac:dyDescent="0.2">
      <c r="A4668" s="256">
        <v>732</v>
      </c>
      <c r="B4668" s="257" t="s">
        <v>15839</v>
      </c>
      <c r="C4668" s="256" t="s">
        <v>8217</v>
      </c>
      <c r="E4668" s="258"/>
      <c r="F4668" s="479">
        <v>2133.3000000000002</v>
      </c>
    </row>
    <row r="4669" spans="1:6" ht="30.6" x14ac:dyDescent="0.2">
      <c r="A4669" s="256">
        <v>737</v>
      </c>
      <c r="B4669" s="257" t="s">
        <v>15840</v>
      </c>
      <c r="C4669" s="256" t="s">
        <v>8217</v>
      </c>
      <c r="E4669" s="258"/>
      <c r="F4669" s="479">
        <v>11962.92</v>
      </c>
    </row>
    <row r="4670" spans="1:6" ht="20.399999999999999" x14ac:dyDescent="0.2">
      <c r="A4670" s="256">
        <v>738</v>
      </c>
      <c r="B4670" s="257" t="s">
        <v>15841</v>
      </c>
      <c r="C4670" s="256" t="s">
        <v>8217</v>
      </c>
      <c r="E4670" s="258"/>
      <c r="F4670" s="479">
        <v>5547.12</v>
      </c>
    </row>
    <row r="4671" spans="1:6" ht="30.6" x14ac:dyDescent="0.2">
      <c r="A4671" s="256">
        <v>740</v>
      </c>
      <c r="B4671" s="257" t="s">
        <v>15842</v>
      </c>
      <c r="C4671" s="256" t="s">
        <v>8217</v>
      </c>
      <c r="E4671" s="258"/>
      <c r="F4671" s="479">
        <v>11253.96</v>
      </c>
    </row>
    <row r="4672" spans="1:6" ht="30.6" x14ac:dyDescent="0.2">
      <c r="A4672" s="256">
        <v>734</v>
      </c>
      <c r="B4672" s="257" t="s">
        <v>15843</v>
      </c>
      <c r="C4672" s="256" t="s">
        <v>8217</v>
      </c>
      <c r="E4672" s="258"/>
      <c r="F4672" s="479">
        <v>2286.89</v>
      </c>
    </row>
    <row r="4673" spans="1:6" x14ac:dyDescent="0.2">
      <c r="A4673" s="256">
        <v>39008</v>
      </c>
      <c r="B4673" s="257" t="s">
        <v>15844</v>
      </c>
      <c r="C4673" s="256" t="s">
        <v>8217</v>
      </c>
      <c r="E4673" s="258"/>
      <c r="F4673" s="479">
        <v>58513.46</v>
      </c>
    </row>
    <row r="4674" spans="1:6" x14ac:dyDescent="0.2">
      <c r="A4674" s="256">
        <v>39009</v>
      </c>
      <c r="B4674" s="257" t="s">
        <v>15845</v>
      </c>
      <c r="C4674" s="256" t="s">
        <v>8217</v>
      </c>
      <c r="E4674" s="258"/>
      <c r="F4674" s="479">
        <v>62689.919999999998</v>
      </c>
    </row>
    <row r="4675" spans="1:6" ht="30.6" x14ac:dyDescent="0.2">
      <c r="A4675" s="256">
        <v>10587</v>
      </c>
      <c r="B4675" s="257" t="s">
        <v>15846</v>
      </c>
      <c r="C4675" s="256" t="s">
        <v>8217</v>
      </c>
      <c r="E4675" s="258"/>
      <c r="F4675" s="479">
        <v>3371.03</v>
      </c>
    </row>
    <row r="4676" spans="1:6" ht="30.6" x14ac:dyDescent="0.2">
      <c r="A4676" s="256">
        <v>759</v>
      </c>
      <c r="B4676" s="257" t="s">
        <v>15847</v>
      </c>
      <c r="C4676" s="256" t="s">
        <v>8217</v>
      </c>
      <c r="E4676" s="258"/>
      <c r="F4676" s="479">
        <v>4846.87</v>
      </c>
    </row>
    <row r="4677" spans="1:6" ht="30.6" x14ac:dyDescent="0.2">
      <c r="A4677" s="256">
        <v>761</v>
      </c>
      <c r="B4677" s="257" t="s">
        <v>15848</v>
      </c>
      <c r="C4677" s="256" t="s">
        <v>8217</v>
      </c>
      <c r="E4677" s="258"/>
      <c r="F4677" s="479">
        <v>8215.86</v>
      </c>
    </row>
    <row r="4678" spans="1:6" ht="30.6" x14ac:dyDescent="0.2">
      <c r="A4678" s="256">
        <v>750</v>
      </c>
      <c r="B4678" s="257" t="s">
        <v>15849</v>
      </c>
      <c r="C4678" s="256" t="s">
        <v>8217</v>
      </c>
      <c r="E4678" s="258"/>
      <c r="F4678" s="479">
        <v>7800.3</v>
      </c>
    </row>
    <row r="4679" spans="1:6" ht="30.6" x14ac:dyDescent="0.2">
      <c r="A4679" s="256">
        <v>755</v>
      </c>
      <c r="B4679" s="257" t="s">
        <v>15850</v>
      </c>
      <c r="C4679" s="256" t="s">
        <v>8217</v>
      </c>
      <c r="E4679" s="258"/>
      <c r="F4679" s="479">
        <v>32008.66</v>
      </c>
    </row>
    <row r="4680" spans="1:6" ht="30.6" x14ac:dyDescent="0.2">
      <c r="A4680" s="256">
        <v>749</v>
      </c>
      <c r="B4680" s="257" t="s">
        <v>15851</v>
      </c>
      <c r="C4680" s="256" t="s">
        <v>8217</v>
      </c>
      <c r="E4680" s="258"/>
      <c r="F4680" s="479">
        <v>11772.19</v>
      </c>
    </row>
    <row r="4681" spans="1:6" ht="30.6" x14ac:dyDescent="0.2">
      <c r="A4681" s="256">
        <v>756</v>
      </c>
      <c r="B4681" s="257" t="s">
        <v>15852</v>
      </c>
      <c r="C4681" s="256" t="s">
        <v>8217</v>
      </c>
      <c r="E4681" s="258"/>
      <c r="F4681" s="479">
        <v>34909.730000000003</v>
      </c>
    </row>
    <row r="4682" spans="1:6" ht="30.6" x14ac:dyDescent="0.2">
      <c r="A4682" s="256">
        <v>757</v>
      </c>
      <c r="B4682" s="257" t="s">
        <v>15853</v>
      </c>
      <c r="C4682" s="256" t="s">
        <v>8217</v>
      </c>
      <c r="E4682" s="258"/>
      <c r="F4682" s="479">
        <v>15851.25</v>
      </c>
    </row>
    <row r="4683" spans="1:6" ht="30.6" x14ac:dyDescent="0.2">
      <c r="A4683" s="256">
        <v>10588</v>
      </c>
      <c r="B4683" s="257" t="s">
        <v>15854</v>
      </c>
      <c r="C4683" s="256" t="s">
        <v>8217</v>
      </c>
      <c r="E4683" s="258"/>
      <c r="F4683" s="479">
        <v>3499.55</v>
      </c>
    </row>
    <row r="4684" spans="1:6" ht="30.6" x14ac:dyDescent="0.2">
      <c r="A4684" s="256">
        <v>10592</v>
      </c>
      <c r="B4684" s="257" t="s">
        <v>15855</v>
      </c>
      <c r="C4684" s="256" t="s">
        <v>8217</v>
      </c>
      <c r="E4684" s="258"/>
      <c r="F4684" s="479">
        <v>4227</v>
      </c>
    </row>
    <row r="4685" spans="1:6" ht="30.6" x14ac:dyDescent="0.2">
      <c r="A4685" s="256">
        <v>10589</v>
      </c>
      <c r="B4685" s="257" t="s">
        <v>15856</v>
      </c>
      <c r="C4685" s="256" t="s">
        <v>8217</v>
      </c>
      <c r="E4685" s="258"/>
      <c r="F4685" s="479">
        <v>5678.71</v>
      </c>
    </row>
    <row r="4686" spans="1:6" ht="30.6" x14ac:dyDescent="0.2">
      <c r="A4686" s="256">
        <v>760</v>
      </c>
      <c r="B4686" s="257" t="s">
        <v>15857</v>
      </c>
      <c r="C4686" s="256" t="s">
        <v>8217</v>
      </c>
      <c r="E4686" s="258"/>
      <c r="F4686" s="479">
        <v>31702.5</v>
      </c>
    </row>
    <row r="4687" spans="1:6" ht="30.6" x14ac:dyDescent="0.2">
      <c r="A4687" s="256">
        <v>751</v>
      </c>
      <c r="B4687" s="257" t="s">
        <v>15858</v>
      </c>
      <c r="C4687" s="256" t="s">
        <v>8217</v>
      </c>
      <c r="E4687" s="258"/>
      <c r="F4687" s="479">
        <v>4993.1400000000003</v>
      </c>
    </row>
    <row r="4688" spans="1:6" ht="30.6" x14ac:dyDescent="0.2">
      <c r="A4688" s="256">
        <v>754</v>
      </c>
      <c r="B4688" s="257" t="s">
        <v>15859</v>
      </c>
      <c r="C4688" s="256" t="s">
        <v>8217</v>
      </c>
      <c r="E4688" s="258"/>
      <c r="F4688" s="479">
        <v>7925.62</v>
      </c>
    </row>
    <row r="4689" spans="1:6" x14ac:dyDescent="0.2">
      <c r="A4689" s="256">
        <v>44489</v>
      </c>
      <c r="B4689" s="257" t="s">
        <v>15860</v>
      </c>
      <c r="C4689" s="256" t="s">
        <v>8217</v>
      </c>
      <c r="E4689" s="258"/>
      <c r="F4689" s="479">
        <v>323263.94</v>
      </c>
    </row>
    <row r="4690" spans="1:6" ht="20.399999999999999" x14ac:dyDescent="0.2">
      <c r="A4690" s="256">
        <v>39917</v>
      </c>
      <c r="B4690" s="257" t="s">
        <v>15861</v>
      </c>
      <c r="C4690" s="256" t="s">
        <v>8217</v>
      </c>
      <c r="E4690" s="258"/>
      <c r="F4690" s="479">
        <v>89880.9</v>
      </c>
    </row>
    <row r="4691" spans="1:6" x14ac:dyDescent="0.2">
      <c r="A4691" s="256">
        <v>38167</v>
      </c>
      <c r="B4691" s="257" t="s">
        <v>15862</v>
      </c>
      <c r="C4691" s="256" t="s">
        <v>14822</v>
      </c>
      <c r="E4691" s="258"/>
      <c r="F4691" s="479">
        <v>24.52</v>
      </c>
    </row>
    <row r="4692" spans="1:6" x14ac:dyDescent="0.2">
      <c r="A4692" s="256">
        <v>36145</v>
      </c>
      <c r="B4692" s="257" t="s">
        <v>15863</v>
      </c>
      <c r="C4692" s="256" t="s">
        <v>14822</v>
      </c>
      <c r="E4692" s="258"/>
      <c r="F4692" s="479">
        <v>43.2</v>
      </c>
    </row>
    <row r="4693" spans="1:6" x14ac:dyDescent="0.2">
      <c r="A4693" s="256">
        <v>12893</v>
      </c>
      <c r="B4693" s="257" t="s">
        <v>15864</v>
      </c>
      <c r="C4693" s="256" t="s">
        <v>14822</v>
      </c>
      <c r="E4693" s="258"/>
      <c r="F4693" s="479">
        <v>72</v>
      </c>
    </row>
    <row r="4694" spans="1:6" x14ac:dyDescent="0.2">
      <c r="A4694" s="256">
        <v>11685</v>
      </c>
      <c r="B4694" s="257" t="s">
        <v>15865</v>
      </c>
      <c r="C4694" s="256" t="s">
        <v>8217</v>
      </c>
      <c r="E4694" s="258"/>
      <c r="F4694" s="479">
        <v>29.34</v>
      </c>
    </row>
    <row r="4695" spans="1:6" x14ac:dyDescent="0.2">
      <c r="A4695" s="256">
        <v>11680</v>
      </c>
      <c r="B4695" s="257" t="s">
        <v>15866</v>
      </c>
      <c r="C4695" s="256" t="s">
        <v>8217</v>
      </c>
      <c r="E4695" s="258"/>
      <c r="F4695" s="479">
        <v>18.100000000000001</v>
      </c>
    </row>
    <row r="4696" spans="1:6" x14ac:dyDescent="0.2">
      <c r="A4696" s="256">
        <v>11679</v>
      </c>
      <c r="B4696" s="257" t="s">
        <v>15867</v>
      </c>
      <c r="C4696" s="256" t="s">
        <v>8217</v>
      </c>
      <c r="E4696" s="258"/>
      <c r="F4696" s="479">
        <v>24.55</v>
      </c>
    </row>
    <row r="4697" spans="1:6" x14ac:dyDescent="0.2">
      <c r="A4697" s="256">
        <v>2512</v>
      </c>
      <c r="B4697" s="257" t="s">
        <v>15868</v>
      </c>
      <c r="C4697" s="256" t="s">
        <v>8217</v>
      </c>
      <c r="E4697" s="258"/>
      <c r="F4697" s="479">
        <v>40.58</v>
      </c>
    </row>
    <row r="4698" spans="1:6" x14ac:dyDescent="0.2">
      <c r="A4698" s="256">
        <v>4374</v>
      </c>
      <c r="B4698" s="257" t="s">
        <v>15869</v>
      </c>
      <c r="C4698" s="256" t="s">
        <v>8217</v>
      </c>
      <c r="E4698" s="258"/>
      <c r="F4698" s="479">
        <v>0.33</v>
      </c>
    </row>
    <row r="4699" spans="1:6" ht="20.399999999999999" x14ac:dyDescent="0.2">
      <c r="A4699" s="256">
        <v>7568</v>
      </c>
      <c r="B4699" s="257" t="s">
        <v>15870</v>
      </c>
      <c r="C4699" s="256" t="s">
        <v>8217</v>
      </c>
      <c r="E4699" s="258"/>
      <c r="F4699" s="479">
        <v>0.55000000000000004</v>
      </c>
    </row>
    <row r="4700" spans="1:6" ht="20.399999999999999" x14ac:dyDescent="0.2">
      <c r="A4700" s="256">
        <v>7584</v>
      </c>
      <c r="B4700" s="257" t="s">
        <v>15871</v>
      </c>
      <c r="C4700" s="256" t="s">
        <v>8217</v>
      </c>
      <c r="E4700" s="258"/>
      <c r="F4700" s="479">
        <v>0.84</v>
      </c>
    </row>
    <row r="4701" spans="1:6" x14ac:dyDescent="0.2">
      <c r="A4701" s="256">
        <v>11945</v>
      </c>
      <c r="B4701" s="257" t="s">
        <v>15872</v>
      </c>
      <c r="C4701" s="256" t="s">
        <v>8217</v>
      </c>
      <c r="E4701" s="258"/>
      <c r="F4701" s="479">
        <v>0.05</v>
      </c>
    </row>
    <row r="4702" spans="1:6" x14ac:dyDescent="0.2">
      <c r="A4702" s="256">
        <v>11946</v>
      </c>
      <c r="B4702" s="257" t="s">
        <v>15873</v>
      </c>
      <c r="C4702" s="256" t="s">
        <v>8217</v>
      </c>
      <c r="E4702" s="258"/>
      <c r="F4702" s="479">
        <v>0.06</v>
      </c>
    </row>
    <row r="4703" spans="1:6" x14ac:dyDescent="0.2">
      <c r="A4703" s="256">
        <v>4375</v>
      </c>
      <c r="B4703" s="257" t="s">
        <v>15874</v>
      </c>
      <c r="C4703" s="256" t="s">
        <v>8217</v>
      </c>
      <c r="E4703" s="258"/>
      <c r="F4703" s="479">
        <v>0.09</v>
      </c>
    </row>
    <row r="4704" spans="1:6" ht="20.399999999999999" x14ac:dyDescent="0.2">
      <c r="A4704" s="256">
        <v>11950</v>
      </c>
      <c r="B4704" s="257" t="s">
        <v>15875</v>
      </c>
      <c r="C4704" s="256" t="s">
        <v>8217</v>
      </c>
      <c r="E4704" s="258"/>
      <c r="F4704" s="479">
        <v>0.18</v>
      </c>
    </row>
    <row r="4705" spans="1:6" x14ac:dyDescent="0.2">
      <c r="A4705" s="256">
        <v>4376</v>
      </c>
      <c r="B4705" s="257" t="s">
        <v>15876</v>
      </c>
      <c r="C4705" s="256" t="s">
        <v>8217</v>
      </c>
      <c r="E4705" s="258"/>
      <c r="F4705" s="479">
        <v>0.17</v>
      </c>
    </row>
    <row r="4706" spans="1:6" ht="20.399999999999999" x14ac:dyDescent="0.2">
      <c r="A4706" s="256">
        <v>7583</v>
      </c>
      <c r="B4706" s="257" t="s">
        <v>15877</v>
      </c>
      <c r="C4706" s="256" t="s">
        <v>8217</v>
      </c>
      <c r="E4706" s="258"/>
      <c r="F4706" s="479">
        <v>0.37</v>
      </c>
    </row>
    <row r="4707" spans="1:6" ht="20.399999999999999" x14ac:dyDescent="0.2">
      <c r="A4707" s="256">
        <v>4350</v>
      </c>
      <c r="B4707" s="257" t="s">
        <v>15878</v>
      </c>
      <c r="C4707" s="256" t="s">
        <v>8217</v>
      </c>
      <c r="E4707" s="258"/>
      <c r="F4707" s="479">
        <v>0.68</v>
      </c>
    </row>
    <row r="4708" spans="1:6" x14ac:dyDescent="0.2">
      <c r="A4708" s="256">
        <v>44400</v>
      </c>
      <c r="B4708" s="257" t="s">
        <v>15879</v>
      </c>
      <c r="C4708" s="256" t="s">
        <v>8217</v>
      </c>
      <c r="E4708" s="258"/>
      <c r="F4708" s="479">
        <v>25.7</v>
      </c>
    </row>
    <row r="4709" spans="1:6" ht="20.399999999999999" x14ac:dyDescent="0.2">
      <c r="A4709" s="256">
        <v>39886</v>
      </c>
      <c r="B4709" s="257" t="s">
        <v>15880</v>
      </c>
      <c r="C4709" s="256" t="s">
        <v>8217</v>
      </c>
      <c r="E4709" s="258"/>
      <c r="F4709" s="479">
        <v>5.64</v>
      </c>
    </row>
    <row r="4710" spans="1:6" ht="20.399999999999999" x14ac:dyDescent="0.2">
      <c r="A4710" s="256">
        <v>39887</v>
      </c>
      <c r="B4710" s="257" t="s">
        <v>15881</v>
      </c>
      <c r="C4710" s="256" t="s">
        <v>8217</v>
      </c>
      <c r="E4710" s="258"/>
      <c r="F4710" s="479">
        <v>8.4600000000000009</v>
      </c>
    </row>
    <row r="4711" spans="1:6" ht="20.399999999999999" x14ac:dyDescent="0.2">
      <c r="A4711" s="256">
        <v>39888</v>
      </c>
      <c r="B4711" s="257" t="s">
        <v>15882</v>
      </c>
      <c r="C4711" s="256" t="s">
        <v>8217</v>
      </c>
      <c r="E4711" s="258"/>
      <c r="F4711" s="479">
        <v>19.36</v>
      </c>
    </row>
    <row r="4712" spans="1:6" ht="20.399999999999999" x14ac:dyDescent="0.2">
      <c r="A4712" s="256">
        <v>39890</v>
      </c>
      <c r="B4712" s="257" t="s">
        <v>15883</v>
      </c>
      <c r="C4712" s="256" t="s">
        <v>8217</v>
      </c>
      <c r="E4712" s="258"/>
      <c r="F4712" s="479">
        <v>33.04</v>
      </c>
    </row>
    <row r="4713" spans="1:6" ht="20.399999999999999" x14ac:dyDescent="0.2">
      <c r="A4713" s="256">
        <v>39891</v>
      </c>
      <c r="B4713" s="257" t="s">
        <v>15884</v>
      </c>
      <c r="C4713" s="256" t="s">
        <v>8217</v>
      </c>
      <c r="E4713" s="258"/>
      <c r="F4713" s="479">
        <v>46.59</v>
      </c>
    </row>
    <row r="4714" spans="1:6" ht="20.399999999999999" x14ac:dyDescent="0.2">
      <c r="A4714" s="256">
        <v>39892</v>
      </c>
      <c r="B4714" s="257" t="s">
        <v>15885</v>
      </c>
      <c r="C4714" s="256" t="s">
        <v>8217</v>
      </c>
      <c r="E4714" s="258"/>
      <c r="F4714" s="479">
        <v>145.22999999999999</v>
      </c>
    </row>
    <row r="4715" spans="1:6" x14ac:dyDescent="0.2">
      <c r="A4715" s="256">
        <v>790</v>
      </c>
      <c r="B4715" s="257" t="s">
        <v>15886</v>
      </c>
      <c r="C4715" s="256" t="s">
        <v>8217</v>
      </c>
      <c r="E4715" s="258"/>
      <c r="F4715" s="479">
        <v>23.11</v>
      </c>
    </row>
    <row r="4716" spans="1:6" x14ac:dyDescent="0.2">
      <c r="A4716" s="256">
        <v>766</v>
      </c>
      <c r="B4716" s="257" t="s">
        <v>15887</v>
      </c>
      <c r="C4716" s="256" t="s">
        <v>8217</v>
      </c>
      <c r="E4716" s="258"/>
      <c r="F4716" s="479">
        <v>23.11</v>
      </c>
    </row>
    <row r="4717" spans="1:6" x14ac:dyDescent="0.2">
      <c r="A4717" s="256">
        <v>791</v>
      </c>
      <c r="B4717" s="257" t="s">
        <v>15888</v>
      </c>
      <c r="C4717" s="256" t="s">
        <v>8217</v>
      </c>
      <c r="E4717" s="258"/>
      <c r="F4717" s="479">
        <v>23.11</v>
      </c>
    </row>
    <row r="4718" spans="1:6" x14ac:dyDescent="0.2">
      <c r="A4718" s="256">
        <v>767</v>
      </c>
      <c r="B4718" s="257" t="s">
        <v>15889</v>
      </c>
      <c r="C4718" s="256" t="s">
        <v>8217</v>
      </c>
      <c r="E4718" s="258"/>
      <c r="F4718" s="479">
        <v>23.11</v>
      </c>
    </row>
    <row r="4719" spans="1:6" x14ac:dyDescent="0.2">
      <c r="A4719" s="256">
        <v>768</v>
      </c>
      <c r="B4719" s="257" t="s">
        <v>15890</v>
      </c>
      <c r="C4719" s="256" t="s">
        <v>8217</v>
      </c>
      <c r="E4719" s="258"/>
      <c r="F4719" s="479">
        <v>18.149999999999999</v>
      </c>
    </row>
    <row r="4720" spans="1:6" x14ac:dyDescent="0.2">
      <c r="A4720" s="256">
        <v>789</v>
      </c>
      <c r="B4720" s="257" t="s">
        <v>15891</v>
      </c>
      <c r="C4720" s="256" t="s">
        <v>8217</v>
      </c>
      <c r="E4720" s="258"/>
      <c r="F4720" s="479">
        <v>17.760000000000002</v>
      </c>
    </row>
    <row r="4721" spans="1:6" x14ac:dyDescent="0.2">
      <c r="A4721" s="256">
        <v>769</v>
      </c>
      <c r="B4721" s="257" t="s">
        <v>15892</v>
      </c>
      <c r="C4721" s="256" t="s">
        <v>8217</v>
      </c>
      <c r="E4721" s="258"/>
      <c r="F4721" s="479">
        <v>18.149999999999999</v>
      </c>
    </row>
    <row r="4722" spans="1:6" x14ac:dyDescent="0.2">
      <c r="A4722" s="256">
        <v>770</v>
      </c>
      <c r="B4722" s="257" t="s">
        <v>15893</v>
      </c>
      <c r="C4722" s="256" t="s">
        <v>8217</v>
      </c>
      <c r="E4722" s="258"/>
      <c r="F4722" s="479">
        <v>6.4</v>
      </c>
    </row>
    <row r="4723" spans="1:6" x14ac:dyDescent="0.2">
      <c r="A4723" s="256">
        <v>12394</v>
      </c>
      <c r="B4723" s="257" t="s">
        <v>15894</v>
      </c>
      <c r="C4723" s="256" t="s">
        <v>8217</v>
      </c>
      <c r="E4723" s="258"/>
      <c r="F4723" s="479">
        <v>6.4</v>
      </c>
    </row>
    <row r="4724" spans="1:6" x14ac:dyDescent="0.2">
      <c r="A4724" s="256">
        <v>764</v>
      </c>
      <c r="B4724" s="257" t="s">
        <v>15895</v>
      </c>
      <c r="C4724" s="256" t="s">
        <v>8217</v>
      </c>
      <c r="E4724" s="258"/>
      <c r="F4724" s="479">
        <v>11.17</v>
      </c>
    </row>
    <row r="4725" spans="1:6" x14ac:dyDescent="0.2">
      <c r="A4725" s="256">
        <v>765</v>
      </c>
      <c r="B4725" s="257" t="s">
        <v>15896</v>
      </c>
      <c r="C4725" s="256" t="s">
        <v>8217</v>
      </c>
      <c r="E4725" s="258"/>
      <c r="F4725" s="479">
        <v>11.17</v>
      </c>
    </row>
    <row r="4726" spans="1:6" x14ac:dyDescent="0.2">
      <c r="A4726" s="256">
        <v>787</v>
      </c>
      <c r="B4726" s="257" t="s">
        <v>15897</v>
      </c>
      <c r="C4726" s="256" t="s">
        <v>8217</v>
      </c>
      <c r="E4726" s="258"/>
      <c r="F4726" s="479">
        <v>49.89</v>
      </c>
    </row>
    <row r="4727" spans="1:6" x14ac:dyDescent="0.2">
      <c r="A4727" s="256">
        <v>774</v>
      </c>
      <c r="B4727" s="257" t="s">
        <v>15898</v>
      </c>
      <c r="C4727" s="256" t="s">
        <v>8217</v>
      </c>
      <c r="E4727" s="258"/>
      <c r="F4727" s="479">
        <v>49.89</v>
      </c>
    </row>
    <row r="4728" spans="1:6" x14ac:dyDescent="0.2">
      <c r="A4728" s="256">
        <v>773</v>
      </c>
      <c r="B4728" s="257" t="s">
        <v>15899</v>
      </c>
      <c r="C4728" s="256" t="s">
        <v>8217</v>
      </c>
      <c r="E4728" s="258"/>
      <c r="F4728" s="479">
        <v>49.89</v>
      </c>
    </row>
    <row r="4729" spans="1:6" x14ac:dyDescent="0.2">
      <c r="A4729" s="256">
        <v>775</v>
      </c>
      <c r="B4729" s="257" t="s">
        <v>15900</v>
      </c>
      <c r="C4729" s="256" t="s">
        <v>8217</v>
      </c>
      <c r="E4729" s="258"/>
      <c r="F4729" s="479">
        <v>49.89</v>
      </c>
    </row>
    <row r="4730" spans="1:6" x14ac:dyDescent="0.2">
      <c r="A4730" s="256">
        <v>788</v>
      </c>
      <c r="B4730" s="257" t="s">
        <v>15901</v>
      </c>
      <c r="C4730" s="256" t="s">
        <v>8217</v>
      </c>
      <c r="E4730" s="258"/>
      <c r="F4730" s="479">
        <v>31.01</v>
      </c>
    </row>
    <row r="4731" spans="1:6" x14ac:dyDescent="0.2">
      <c r="A4731" s="256">
        <v>772</v>
      </c>
      <c r="B4731" s="257" t="s">
        <v>15902</v>
      </c>
      <c r="C4731" s="256" t="s">
        <v>8217</v>
      </c>
      <c r="E4731" s="258"/>
      <c r="F4731" s="479">
        <v>31.01</v>
      </c>
    </row>
    <row r="4732" spans="1:6" x14ac:dyDescent="0.2">
      <c r="A4732" s="256">
        <v>771</v>
      </c>
      <c r="B4732" s="257" t="s">
        <v>15903</v>
      </c>
      <c r="C4732" s="256" t="s">
        <v>8217</v>
      </c>
      <c r="E4732" s="258"/>
      <c r="F4732" s="479">
        <v>31.01</v>
      </c>
    </row>
    <row r="4733" spans="1:6" x14ac:dyDescent="0.2">
      <c r="A4733" s="256">
        <v>779</v>
      </c>
      <c r="B4733" s="257" t="s">
        <v>15904</v>
      </c>
      <c r="C4733" s="256" t="s">
        <v>8217</v>
      </c>
      <c r="E4733" s="258"/>
      <c r="F4733" s="479">
        <v>7.71</v>
      </c>
    </row>
    <row r="4734" spans="1:6" x14ac:dyDescent="0.2">
      <c r="A4734" s="256">
        <v>776</v>
      </c>
      <c r="B4734" s="257" t="s">
        <v>15905</v>
      </c>
      <c r="C4734" s="256" t="s">
        <v>8217</v>
      </c>
      <c r="E4734" s="258"/>
      <c r="F4734" s="479">
        <v>73.55</v>
      </c>
    </row>
    <row r="4735" spans="1:6" x14ac:dyDescent="0.2">
      <c r="A4735" s="256">
        <v>777</v>
      </c>
      <c r="B4735" s="257" t="s">
        <v>15906</v>
      </c>
      <c r="C4735" s="256" t="s">
        <v>8217</v>
      </c>
      <c r="E4735" s="258"/>
      <c r="F4735" s="479">
        <v>71.5</v>
      </c>
    </row>
    <row r="4736" spans="1:6" x14ac:dyDescent="0.2">
      <c r="A4736" s="256">
        <v>780</v>
      </c>
      <c r="B4736" s="257" t="s">
        <v>15907</v>
      </c>
      <c r="C4736" s="256" t="s">
        <v>8217</v>
      </c>
      <c r="E4736" s="258"/>
      <c r="F4736" s="479">
        <v>71.86</v>
      </c>
    </row>
    <row r="4737" spans="1:6" x14ac:dyDescent="0.2">
      <c r="A4737" s="256">
        <v>778</v>
      </c>
      <c r="B4737" s="257" t="s">
        <v>15908</v>
      </c>
      <c r="C4737" s="256" t="s">
        <v>8217</v>
      </c>
      <c r="E4737" s="258"/>
      <c r="F4737" s="479">
        <v>73.55</v>
      </c>
    </row>
    <row r="4738" spans="1:6" x14ac:dyDescent="0.2">
      <c r="A4738" s="256">
        <v>781</v>
      </c>
      <c r="B4738" s="257" t="s">
        <v>15909</v>
      </c>
      <c r="C4738" s="256" t="s">
        <v>8217</v>
      </c>
      <c r="E4738" s="258"/>
      <c r="F4738" s="479">
        <v>135.9</v>
      </c>
    </row>
    <row r="4739" spans="1:6" x14ac:dyDescent="0.2">
      <c r="A4739" s="256">
        <v>786</v>
      </c>
      <c r="B4739" s="257" t="s">
        <v>15910</v>
      </c>
      <c r="C4739" s="256" t="s">
        <v>8217</v>
      </c>
      <c r="E4739" s="258"/>
      <c r="F4739" s="479">
        <v>135.9</v>
      </c>
    </row>
    <row r="4740" spans="1:6" x14ac:dyDescent="0.2">
      <c r="A4740" s="256">
        <v>782</v>
      </c>
      <c r="B4740" s="257" t="s">
        <v>15911</v>
      </c>
      <c r="C4740" s="256" t="s">
        <v>8217</v>
      </c>
      <c r="E4740" s="258"/>
      <c r="F4740" s="479">
        <v>135.9</v>
      </c>
    </row>
    <row r="4741" spans="1:6" x14ac:dyDescent="0.2">
      <c r="A4741" s="256">
        <v>783</v>
      </c>
      <c r="B4741" s="257" t="s">
        <v>15912</v>
      </c>
      <c r="C4741" s="256" t="s">
        <v>8217</v>
      </c>
      <c r="E4741" s="258"/>
      <c r="F4741" s="479">
        <v>371.95</v>
      </c>
    </row>
    <row r="4742" spans="1:6" x14ac:dyDescent="0.2">
      <c r="A4742" s="256">
        <v>785</v>
      </c>
      <c r="B4742" s="257" t="s">
        <v>15913</v>
      </c>
      <c r="C4742" s="256" t="s">
        <v>8217</v>
      </c>
      <c r="E4742" s="258"/>
      <c r="F4742" s="479">
        <v>393</v>
      </c>
    </row>
    <row r="4743" spans="1:6" x14ac:dyDescent="0.2">
      <c r="A4743" s="256">
        <v>784</v>
      </c>
      <c r="B4743" s="257" t="s">
        <v>15914</v>
      </c>
      <c r="C4743" s="256" t="s">
        <v>8217</v>
      </c>
      <c r="E4743" s="258"/>
      <c r="F4743" s="479">
        <v>421.59</v>
      </c>
    </row>
    <row r="4744" spans="1:6" x14ac:dyDescent="0.2">
      <c r="A4744" s="256">
        <v>828</v>
      </c>
      <c r="B4744" s="257" t="s">
        <v>15915</v>
      </c>
      <c r="C4744" s="256" t="s">
        <v>8217</v>
      </c>
      <c r="E4744" s="258"/>
      <c r="F4744" s="479">
        <v>0.52</v>
      </c>
    </row>
    <row r="4745" spans="1:6" x14ac:dyDescent="0.2">
      <c r="A4745" s="256">
        <v>829</v>
      </c>
      <c r="B4745" s="257" t="s">
        <v>15916</v>
      </c>
      <c r="C4745" s="256" t="s">
        <v>8217</v>
      </c>
      <c r="E4745" s="258"/>
      <c r="F4745" s="479">
        <v>0.84</v>
      </c>
    </row>
    <row r="4746" spans="1:6" x14ac:dyDescent="0.2">
      <c r="A4746" s="256">
        <v>812</v>
      </c>
      <c r="B4746" s="257" t="s">
        <v>15917</v>
      </c>
      <c r="C4746" s="256" t="s">
        <v>8217</v>
      </c>
      <c r="E4746" s="258"/>
      <c r="F4746" s="479">
        <v>1.85</v>
      </c>
    </row>
    <row r="4747" spans="1:6" x14ac:dyDescent="0.2">
      <c r="A4747" s="256">
        <v>819</v>
      </c>
      <c r="B4747" s="257" t="s">
        <v>15918</v>
      </c>
      <c r="C4747" s="256" t="s">
        <v>8217</v>
      </c>
      <c r="E4747" s="258"/>
      <c r="F4747" s="479">
        <v>3.22</v>
      </c>
    </row>
    <row r="4748" spans="1:6" x14ac:dyDescent="0.2">
      <c r="A4748" s="256">
        <v>818</v>
      </c>
      <c r="B4748" s="257" t="s">
        <v>15919</v>
      </c>
      <c r="C4748" s="256" t="s">
        <v>8217</v>
      </c>
      <c r="E4748" s="258"/>
      <c r="F4748" s="479">
        <v>6.01</v>
      </c>
    </row>
    <row r="4749" spans="1:6" x14ac:dyDescent="0.2">
      <c r="A4749" s="256">
        <v>832</v>
      </c>
      <c r="B4749" s="257" t="s">
        <v>15920</v>
      </c>
      <c r="C4749" s="256" t="s">
        <v>8217</v>
      </c>
      <c r="E4749" s="258"/>
      <c r="F4749" s="479">
        <v>2.48</v>
      </c>
    </row>
    <row r="4750" spans="1:6" x14ac:dyDescent="0.2">
      <c r="A4750" s="256">
        <v>834</v>
      </c>
      <c r="B4750" s="257" t="s">
        <v>15921</v>
      </c>
      <c r="C4750" s="256" t="s">
        <v>8217</v>
      </c>
      <c r="E4750" s="258"/>
      <c r="F4750" s="479">
        <v>3.21</v>
      </c>
    </row>
    <row r="4751" spans="1:6" x14ac:dyDescent="0.2">
      <c r="A4751" s="256">
        <v>813</v>
      </c>
      <c r="B4751" s="257" t="s">
        <v>15922</v>
      </c>
      <c r="C4751" s="256" t="s">
        <v>8217</v>
      </c>
      <c r="E4751" s="258"/>
      <c r="F4751" s="479">
        <v>3.74</v>
      </c>
    </row>
    <row r="4752" spans="1:6" x14ac:dyDescent="0.2">
      <c r="A4752" s="256">
        <v>820</v>
      </c>
      <c r="B4752" s="257" t="s">
        <v>15923</v>
      </c>
      <c r="C4752" s="256" t="s">
        <v>8217</v>
      </c>
      <c r="E4752" s="258"/>
      <c r="F4752" s="479">
        <v>5.03</v>
      </c>
    </row>
    <row r="4753" spans="1:6" x14ac:dyDescent="0.2">
      <c r="A4753" s="256">
        <v>816</v>
      </c>
      <c r="B4753" s="257" t="s">
        <v>15924</v>
      </c>
      <c r="C4753" s="256" t="s">
        <v>8217</v>
      </c>
      <c r="E4753" s="258"/>
      <c r="F4753" s="479">
        <v>8.9700000000000006</v>
      </c>
    </row>
    <row r="4754" spans="1:6" x14ac:dyDescent="0.2">
      <c r="A4754" s="256">
        <v>814</v>
      </c>
      <c r="B4754" s="257" t="s">
        <v>15925</v>
      </c>
      <c r="C4754" s="256" t="s">
        <v>8217</v>
      </c>
      <c r="E4754" s="258"/>
      <c r="F4754" s="479">
        <v>11.14</v>
      </c>
    </row>
    <row r="4755" spans="1:6" x14ac:dyDescent="0.2">
      <c r="A4755" s="256">
        <v>822</v>
      </c>
      <c r="B4755" s="257" t="s">
        <v>15926</v>
      </c>
      <c r="C4755" s="256" t="s">
        <v>8217</v>
      </c>
      <c r="E4755" s="258"/>
      <c r="F4755" s="479">
        <v>14.54</v>
      </c>
    </row>
    <row r="4756" spans="1:6" x14ac:dyDescent="0.2">
      <c r="A4756" s="256">
        <v>821</v>
      </c>
      <c r="B4756" s="257" t="s">
        <v>15927</v>
      </c>
      <c r="C4756" s="256" t="s">
        <v>8217</v>
      </c>
      <c r="E4756" s="258"/>
      <c r="F4756" s="479">
        <v>16.63</v>
      </c>
    </row>
    <row r="4757" spans="1:6" x14ac:dyDescent="0.2">
      <c r="A4757" s="256">
        <v>20086</v>
      </c>
      <c r="B4757" s="257" t="s">
        <v>15928</v>
      </c>
      <c r="C4757" s="256" t="s">
        <v>8217</v>
      </c>
      <c r="E4757" s="258"/>
      <c r="F4757" s="479">
        <v>2.91</v>
      </c>
    </row>
    <row r="4758" spans="1:6" x14ac:dyDescent="0.2">
      <c r="A4758" s="256">
        <v>39191</v>
      </c>
      <c r="B4758" s="257" t="s">
        <v>15929</v>
      </c>
      <c r="C4758" s="256" t="s">
        <v>8217</v>
      </c>
      <c r="E4758" s="258"/>
      <c r="F4758" s="479">
        <v>21.55</v>
      </c>
    </row>
    <row r="4759" spans="1:6" x14ac:dyDescent="0.2">
      <c r="A4759" s="256">
        <v>39190</v>
      </c>
      <c r="B4759" s="257" t="s">
        <v>15930</v>
      </c>
      <c r="C4759" s="256" t="s">
        <v>8217</v>
      </c>
      <c r="E4759" s="258"/>
      <c r="F4759" s="479">
        <v>22.52</v>
      </c>
    </row>
    <row r="4760" spans="1:6" x14ac:dyDescent="0.2">
      <c r="A4760" s="256">
        <v>39189</v>
      </c>
      <c r="B4760" s="257" t="s">
        <v>15931</v>
      </c>
      <c r="C4760" s="256" t="s">
        <v>8217</v>
      </c>
      <c r="E4760" s="258"/>
      <c r="F4760" s="479">
        <v>23.83</v>
      </c>
    </row>
    <row r="4761" spans="1:6" x14ac:dyDescent="0.2">
      <c r="A4761" s="256">
        <v>39186</v>
      </c>
      <c r="B4761" s="257" t="s">
        <v>15932</v>
      </c>
      <c r="C4761" s="256" t="s">
        <v>8217</v>
      </c>
      <c r="E4761" s="258"/>
      <c r="F4761" s="479">
        <v>21.32</v>
      </c>
    </row>
    <row r="4762" spans="1:6" x14ac:dyDescent="0.2">
      <c r="A4762" s="256">
        <v>39188</v>
      </c>
      <c r="B4762" s="257" t="s">
        <v>15933</v>
      </c>
      <c r="C4762" s="256" t="s">
        <v>8217</v>
      </c>
      <c r="E4762" s="258"/>
      <c r="F4762" s="479">
        <v>17.54</v>
      </c>
    </row>
    <row r="4763" spans="1:6" x14ac:dyDescent="0.2">
      <c r="A4763" s="256">
        <v>39187</v>
      </c>
      <c r="B4763" s="257" t="s">
        <v>15934</v>
      </c>
      <c r="C4763" s="256" t="s">
        <v>8217</v>
      </c>
      <c r="E4763" s="258"/>
      <c r="F4763" s="479">
        <v>18.39</v>
      </c>
    </row>
    <row r="4764" spans="1:6" x14ac:dyDescent="0.2">
      <c r="A4764" s="256">
        <v>39184</v>
      </c>
      <c r="B4764" s="257" t="s">
        <v>15935</v>
      </c>
      <c r="C4764" s="256" t="s">
        <v>8217</v>
      </c>
      <c r="E4764" s="258"/>
      <c r="F4764" s="479">
        <v>6.92</v>
      </c>
    </row>
    <row r="4765" spans="1:6" x14ac:dyDescent="0.2">
      <c r="A4765" s="256">
        <v>39185</v>
      </c>
      <c r="B4765" s="257" t="s">
        <v>15936</v>
      </c>
      <c r="C4765" s="256" t="s">
        <v>8217</v>
      </c>
      <c r="E4765" s="258"/>
      <c r="F4765" s="479">
        <v>6.31</v>
      </c>
    </row>
    <row r="4766" spans="1:6" x14ac:dyDescent="0.2">
      <c r="A4766" s="256">
        <v>39198</v>
      </c>
      <c r="B4766" s="257" t="s">
        <v>15937</v>
      </c>
      <c r="C4766" s="256" t="s">
        <v>8217</v>
      </c>
      <c r="E4766" s="258"/>
      <c r="F4766" s="479">
        <v>70.709999999999994</v>
      </c>
    </row>
    <row r="4767" spans="1:6" x14ac:dyDescent="0.2">
      <c r="A4767" s="256">
        <v>39197</v>
      </c>
      <c r="B4767" s="257" t="s">
        <v>15938</v>
      </c>
      <c r="C4767" s="256" t="s">
        <v>8217</v>
      </c>
      <c r="E4767" s="258"/>
      <c r="F4767" s="479">
        <v>73.87</v>
      </c>
    </row>
    <row r="4768" spans="1:6" x14ac:dyDescent="0.2">
      <c r="A4768" s="256">
        <v>39196</v>
      </c>
      <c r="B4768" s="257" t="s">
        <v>15939</v>
      </c>
      <c r="C4768" s="256" t="s">
        <v>8217</v>
      </c>
      <c r="E4768" s="258"/>
      <c r="F4768" s="479">
        <v>76.180000000000007</v>
      </c>
    </row>
    <row r="4769" spans="1:6" x14ac:dyDescent="0.2">
      <c r="A4769" s="256">
        <v>39199</v>
      </c>
      <c r="B4769" s="257" t="s">
        <v>15940</v>
      </c>
      <c r="C4769" s="256" t="s">
        <v>8217</v>
      </c>
      <c r="E4769" s="258"/>
      <c r="F4769" s="479">
        <v>68.05</v>
      </c>
    </row>
    <row r="4770" spans="1:6" x14ac:dyDescent="0.2">
      <c r="A4770" s="256">
        <v>39195</v>
      </c>
      <c r="B4770" s="257" t="s">
        <v>15941</v>
      </c>
      <c r="C4770" s="256" t="s">
        <v>8217</v>
      </c>
      <c r="E4770" s="258"/>
      <c r="F4770" s="479">
        <v>39.28</v>
      </c>
    </row>
    <row r="4771" spans="1:6" x14ac:dyDescent="0.2">
      <c r="A4771" s="256">
        <v>39194</v>
      </c>
      <c r="B4771" s="257" t="s">
        <v>15942</v>
      </c>
      <c r="C4771" s="256" t="s">
        <v>8217</v>
      </c>
      <c r="E4771" s="258"/>
      <c r="F4771" s="479">
        <v>42.03</v>
      </c>
    </row>
    <row r="4772" spans="1:6" x14ac:dyDescent="0.2">
      <c r="A4772" s="256">
        <v>39193</v>
      </c>
      <c r="B4772" s="257" t="s">
        <v>15943</v>
      </c>
      <c r="C4772" s="256" t="s">
        <v>8217</v>
      </c>
      <c r="E4772" s="258"/>
      <c r="F4772" s="479">
        <v>46.07</v>
      </c>
    </row>
    <row r="4773" spans="1:6" x14ac:dyDescent="0.2">
      <c r="A4773" s="256">
        <v>39192</v>
      </c>
      <c r="B4773" s="257" t="s">
        <v>15944</v>
      </c>
      <c r="C4773" s="256" t="s">
        <v>8217</v>
      </c>
      <c r="E4773" s="258"/>
      <c r="F4773" s="479">
        <v>47.92</v>
      </c>
    </row>
    <row r="4774" spans="1:6" x14ac:dyDescent="0.2">
      <c r="A4774" s="256">
        <v>39920</v>
      </c>
      <c r="B4774" s="257" t="s">
        <v>15945</v>
      </c>
      <c r="C4774" s="256" t="s">
        <v>8217</v>
      </c>
      <c r="E4774" s="258"/>
      <c r="F4774" s="479">
        <v>5.8</v>
      </c>
    </row>
    <row r="4775" spans="1:6" x14ac:dyDescent="0.2">
      <c r="A4775" s="256">
        <v>39201</v>
      </c>
      <c r="B4775" s="257" t="s">
        <v>15946</v>
      </c>
      <c r="C4775" s="256" t="s">
        <v>8217</v>
      </c>
      <c r="E4775" s="258"/>
      <c r="F4775" s="479">
        <v>84.54</v>
      </c>
    </row>
    <row r="4776" spans="1:6" x14ac:dyDescent="0.2">
      <c r="A4776" s="256">
        <v>39200</v>
      </c>
      <c r="B4776" s="257" t="s">
        <v>15947</v>
      </c>
      <c r="C4776" s="256" t="s">
        <v>8217</v>
      </c>
      <c r="E4776" s="258"/>
      <c r="F4776" s="479">
        <v>85.22</v>
      </c>
    </row>
    <row r="4777" spans="1:6" x14ac:dyDescent="0.2">
      <c r="A4777" s="256">
        <v>39203</v>
      </c>
      <c r="B4777" s="257" t="s">
        <v>15948</v>
      </c>
      <c r="C4777" s="256" t="s">
        <v>8217</v>
      </c>
      <c r="E4777" s="258"/>
      <c r="F4777" s="479">
        <v>68.81</v>
      </c>
    </row>
    <row r="4778" spans="1:6" x14ac:dyDescent="0.2">
      <c r="A4778" s="256">
        <v>39202</v>
      </c>
      <c r="B4778" s="257" t="s">
        <v>15949</v>
      </c>
      <c r="C4778" s="256" t="s">
        <v>8217</v>
      </c>
      <c r="E4778" s="258"/>
      <c r="F4778" s="479">
        <v>80.84</v>
      </c>
    </row>
    <row r="4779" spans="1:6" x14ac:dyDescent="0.2">
      <c r="A4779" s="256">
        <v>39205</v>
      </c>
      <c r="B4779" s="257" t="s">
        <v>15950</v>
      </c>
      <c r="C4779" s="256" t="s">
        <v>8217</v>
      </c>
      <c r="E4779" s="258"/>
      <c r="F4779" s="479">
        <v>134.86000000000001</v>
      </c>
    </row>
    <row r="4780" spans="1:6" x14ac:dyDescent="0.2">
      <c r="A4780" s="256">
        <v>39204</v>
      </c>
      <c r="B4780" s="257" t="s">
        <v>15951</v>
      </c>
      <c r="C4780" s="256" t="s">
        <v>8217</v>
      </c>
      <c r="E4780" s="258"/>
      <c r="F4780" s="479">
        <v>138.13</v>
      </c>
    </row>
    <row r="4781" spans="1:6" x14ac:dyDescent="0.2">
      <c r="A4781" s="256">
        <v>39206</v>
      </c>
      <c r="B4781" s="257" t="s">
        <v>15952</v>
      </c>
      <c r="C4781" s="256" t="s">
        <v>8217</v>
      </c>
      <c r="E4781" s="258"/>
      <c r="F4781" s="479">
        <v>131.04</v>
      </c>
    </row>
    <row r="4782" spans="1:6" x14ac:dyDescent="0.2">
      <c r="A4782" s="256">
        <v>798</v>
      </c>
      <c r="B4782" s="257" t="s">
        <v>15953</v>
      </c>
      <c r="C4782" s="256" t="s">
        <v>8217</v>
      </c>
      <c r="E4782" s="258"/>
      <c r="F4782" s="479">
        <v>1.03</v>
      </c>
    </row>
    <row r="4783" spans="1:6" x14ac:dyDescent="0.2">
      <c r="A4783" s="256">
        <v>797</v>
      </c>
      <c r="B4783" s="257" t="s">
        <v>15954</v>
      </c>
      <c r="C4783" s="256" t="s">
        <v>8217</v>
      </c>
      <c r="E4783" s="258"/>
      <c r="F4783" s="479">
        <v>7.53</v>
      </c>
    </row>
    <row r="4784" spans="1:6" x14ac:dyDescent="0.2">
      <c r="A4784" s="256">
        <v>796</v>
      </c>
      <c r="B4784" s="257" t="s">
        <v>15955</v>
      </c>
      <c r="C4784" s="256" t="s">
        <v>8217</v>
      </c>
      <c r="E4784" s="258"/>
      <c r="F4784" s="479">
        <v>6.4</v>
      </c>
    </row>
    <row r="4785" spans="1:6" x14ac:dyDescent="0.2">
      <c r="A4785" s="256">
        <v>799</v>
      </c>
      <c r="B4785" s="257" t="s">
        <v>15956</v>
      </c>
      <c r="C4785" s="256" t="s">
        <v>8217</v>
      </c>
      <c r="E4785" s="258"/>
      <c r="F4785" s="479">
        <v>3.09</v>
      </c>
    </row>
    <row r="4786" spans="1:6" x14ac:dyDescent="0.2">
      <c r="A4786" s="256">
        <v>792</v>
      </c>
      <c r="B4786" s="257" t="s">
        <v>15957</v>
      </c>
      <c r="C4786" s="256" t="s">
        <v>8217</v>
      </c>
      <c r="E4786" s="258"/>
      <c r="F4786" s="479">
        <v>2.99</v>
      </c>
    </row>
    <row r="4787" spans="1:6" x14ac:dyDescent="0.2">
      <c r="A4787" s="256">
        <v>38001</v>
      </c>
      <c r="B4787" s="257" t="s">
        <v>15958</v>
      </c>
      <c r="C4787" s="256" t="s">
        <v>8217</v>
      </c>
      <c r="E4787" s="258"/>
      <c r="F4787" s="479">
        <v>0.95</v>
      </c>
    </row>
    <row r="4788" spans="1:6" x14ac:dyDescent="0.2">
      <c r="A4788" s="256">
        <v>38002</v>
      </c>
      <c r="B4788" s="257" t="s">
        <v>15959</v>
      </c>
      <c r="C4788" s="256" t="s">
        <v>8217</v>
      </c>
      <c r="E4788" s="258"/>
      <c r="F4788" s="479">
        <v>3.32</v>
      </c>
    </row>
    <row r="4789" spans="1:6" x14ac:dyDescent="0.2">
      <c r="A4789" s="256">
        <v>38003</v>
      </c>
      <c r="B4789" s="257" t="s">
        <v>15960</v>
      </c>
      <c r="C4789" s="256" t="s">
        <v>8217</v>
      </c>
      <c r="E4789" s="258"/>
      <c r="F4789" s="479">
        <v>22.66</v>
      </c>
    </row>
    <row r="4790" spans="1:6" x14ac:dyDescent="0.2">
      <c r="A4790" s="256">
        <v>38004</v>
      </c>
      <c r="B4790" s="257" t="s">
        <v>15961</v>
      </c>
      <c r="C4790" s="256" t="s">
        <v>8217</v>
      </c>
      <c r="E4790" s="258"/>
      <c r="F4790" s="479">
        <v>26.06</v>
      </c>
    </row>
    <row r="4791" spans="1:6" x14ac:dyDescent="0.2">
      <c r="A4791" s="256">
        <v>44263</v>
      </c>
      <c r="B4791" s="257" t="s">
        <v>15962</v>
      </c>
      <c r="C4791" s="256" t="s">
        <v>8217</v>
      </c>
      <c r="E4791" s="258"/>
      <c r="F4791" s="479">
        <v>46.78</v>
      </c>
    </row>
    <row r="4792" spans="1:6" x14ac:dyDescent="0.2">
      <c r="A4792" s="256">
        <v>36327</v>
      </c>
      <c r="B4792" s="257" t="s">
        <v>15963</v>
      </c>
      <c r="C4792" s="256" t="s">
        <v>8217</v>
      </c>
      <c r="E4792" s="258"/>
      <c r="F4792" s="479">
        <v>3.75</v>
      </c>
    </row>
    <row r="4793" spans="1:6" x14ac:dyDescent="0.2">
      <c r="A4793" s="256">
        <v>38992</v>
      </c>
      <c r="B4793" s="257" t="s">
        <v>15964</v>
      </c>
      <c r="C4793" s="256" t="s">
        <v>8217</v>
      </c>
      <c r="E4793" s="258"/>
      <c r="F4793" s="479">
        <v>4.5599999999999996</v>
      </c>
    </row>
    <row r="4794" spans="1:6" x14ac:dyDescent="0.2">
      <c r="A4794" s="256">
        <v>38993</v>
      </c>
      <c r="B4794" s="257" t="s">
        <v>15965</v>
      </c>
      <c r="C4794" s="256" t="s">
        <v>8217</v>
      </c>
      <c r="E4794" s="258"/>
      <c r="F4794" s="479">
        <v>11.85</v>
      </c>
    </row>
    <row r="4795" spans="1:6" x14ac:dyDescent="0.2">
      <c r="A4795" s="256">
        <v>44175</v>
      </c>
      <c r="B4795" s="257" t="s">
        <v>15966</v>
      </c>
      <c r="C4795" s="256" t="s">
        <v>8217</v>
      </c>
      <c r="E4795" s="258"/>
      <c r="F4795" s="479">
        <v>20.68</v>
      </c>
    </row>
    <row r="4796" spans="1:6" x14ac:dyDescent="0.2">
      <c r="A4796" s="256">
        <v>44177</v>
      </c>
      <c r="B4796" s="257" t="s">
        <v>15967</v>
      </c>
      <c r="C4796" s="256" t="s">
        <v>8217</v>
      </c>
      <c r="E4796" s="258"/>
      <c r="F4796" s="479">
        <v>15.45</v>
      </c>
    </row>
    <row r="4797" spans="1:6" x14ac:dyDescent="0.2">
      <c r="A4797" s="256">
        <v>38418</v>
      </c>
      <c r="B4797" s="257" t="s">
        <v>15968</v>
      </c>
      <c r="C4797" s="256" t="s">
        <v>8217</v>
      </c>
      <c r="E4797" s="258"/>
      <c r="F4797" s="479">
        <v>5.01</v>
      </c>
    </row>
    <row r="4798" spans="1:6" x14ac:dyDescent="0.2">
      <c r="A4798" s="256">
        <v>39178</v>
      </c>
      <c r="B4798" s="257" t="s">
        <v>15969</v>
      </c>
      <c r="C4798" s="256" t="s">
        <v>8217</v>
      </c>
      <c r="E4798" s="258"/>
      <c r="F4798" s="479">
        <v>2.33</v>
      </c>
    </row>
    <row r="4799" spans="1:6" x14ac:dyDescent="0.2">
      <c r="A4799" s="256">
        <v>39177</v>
      </c>
      <c r="B4799" s="257" t="s">
        <v>15970</v>
      </c>
      <c r="C4799" s="256" t="s">
        <v>8217</v>
      </c>
      <c r="E4799" s="258"/>
      <c r="F4799" s="479">
        <v>2.11</v>
      </c>
    </row>
    <row r="4800" spans="1:6" x14ac:dyDescent="0.2">
      <c r="A4800" s="256">
        <v>39174</v>
      </c>
      <c r="B4800" s="257" t="s">
        <v>15971</v>
      </c>
      <c r="C4800" s="256" t="s">
        <v>8217</v>
      </c>
      <c r="E4800" s="258"/>
      <c r="F4800" s="479">
        <v>1.05</v>
      </c>
    </row>
    <row r="4801" spans="1:6" x14ac:dyDescent="0.2">
      <c r="A4801" s="256">
        <v>39176</v>
      </c>
      <c r="B4801" s="257" t="s">
        <v>15972</v>
      </c>
      <c r="C4801" s="256" t="s">
        <v>8217</v>
      </c>
      <c r="E4801" s="258"/>
      <c r="F4801" s="479">
        <v>1.38</v>
      </c>
    </row>
    <row r="4802" spans="1:6" x14ac:dyDescent="0.2">
      <c r="A4802" s="256">
        <v>39180</v>
      </c>
      <c r="B4802" s="257" t="s">
        <v>15973</v>
      </c>
      <c r="C4802" s="256" t="s">
        <v>8217</v>
      </c>
      <c r="E4802" s="258"/>
      <c r="F4802" s="479">
        <v>6.33</v>
      </c>
    </row>
    <row r="4803" spans="1:6" x14ac:dyDescent="0.2">
      <c r="A4803" s="256">
        <v>39179</v>
      </c>
      <c r="B4803" s="257" t="s">
        <v>15974</v>
      </c>
      <c r="C4803" s="256" t="s">
        <v>8217</v>
      </c>
      <c r="E4803" s="258"/>
      <c r="F4803" s="479">
        <v>5.6</v>
      </c>
    </row>
    <row r="4804" spans="1:6" x14ac:dyDescent="0.2">
      <c r="A4804" s="256">
        <v>39175</v>
      </c>
      <c r="B4804" s="257" t="s">
        <v>15975</v>
      </c>
      <c r="C4804" s="256" t="s">
        <v>8217</v>
      </c>
      <c r="E4804" s="258"/>
      <c r="F4804" s="479">
        <v>1.29</v>
      </c>
    </row>
    <row r="4805" spans="1:6" x14ac:dyDescent="0.2">
      <c r="A4805" s="256">
        <v>39217</v>
      </c>
      <c r="B4805" s="257" t="s">
        <v>15976</v>
      </c>
      <c r="C4805" s="256" t="s">
        <v>8217</v>
      </c>
      <c r="E4805" s="258"/>
      <c r="F4805" s="479">
        <v>0.99</v>
      </c>
    </row>
    <row r="4806" spans="1:6" x14ac:dyDescent="0.2">
      <c r="A4806" s="256">
        <v>39181</v>
      </c>
      <c r="B4806" s="257" t="s">
        <v>15977</v>
      </c>
      <c r="C4806" s="256" t="s">
        <v>8217</v>
      </c>
      <c r="E4806" s="258"/>
      <c r="F4806" s="479">
        <v>8.49</v>
      </c>
    </row>
    <row r="4807" spans="1:6" x14ac:dyDescent="0.2">
      <c r="A4807" s="256">
        <v>39182</v>
      </c>
      <c r="B4807" s="257" t="s">
        <v>15978</v>
      </c>
      <c r="C4807" s="256" t="s">
        <v>8217</v>
      </c>
      <c r="E4807" s="258"/>
      <c r="F4807" s="479">
        <v>11.94</v>
      </c>
    </row>
    <row r="4808" spans="1:6" ht="20.399999999999999" x14ac:dyDescent="0.2">
      <c r="A4808" s="256">
        <v>12616</v>
      </c>
      <c r="B4808" s="257" t="s">
        <v>15979</v>
      </c>
      <c r="C4808" s="256" t="s">
        <v>8217</v>
      </c>
      <c r="E4808" s="258"/>
      <c r="F4808" s="479">
        <v>15.45</v>
      </c>
    </row>
    <row r="4809" spans="1:6" ht="30.6" x14ac:dyDescent="0.2">
      <c r="A4809" s="256">
        <v>1049</v>
      </c>
      <c r="B4809" s="257" t="s">
        <v>15980</v>
      </c>
      <c r="C4809" s="256" t="s">
        <v>8217</v>
      </c>
      <c r="E4809" s="258"/>
      <c r="F4809" s="479">
        <v>9.99</v>
      </c>
    </row>
    <row r="4810" spans="1:6" ht="30.6" x14ac:dyDescent="0.2">
      <c r="A4810" s="256">
        <v>1099</v>
      </c>
      <c r="B4810" s="257" t="s">
        <v>15981</v>
      </c>
      <c r="C4810" s="256" t="s">
        <v>8217</v>
      </c>
      <c r="E4810" s="258"/>
      <c r="F4810" s="479">
        <v>7.64</v>
      </c>
    </row>
    <row r="4811" spans="1:6" ht="30.6" x14ac:dyDescent="0.2">
      <c r="A4811" s="256">
        <v>39678</v>
      </c>
      <c r="B4811" s="257" t="s">
        <v>15982</v>
      </c>
      <c r="C4811" s="256" t="s">
        <v>8217</v>
      </c>
      <c r="E4811" s="258"/>
      <c r="F4811" s="479">
        <v>3.08</v>
      </c>
    </row>
    <row r="4812" spans="1:6" ht="30.6" x14ac:dyDescent="0.2">
      <c r="A4812" s="256">
        <v>1050</v>
      </c>
      <c r="B4812" s="257" t="s">
        <v>15983</v>
      </c>
      <c r="C4812" s="256" t="s">
        <v>8217</v>
      </c>
      <c r="E4812" s="258"/>
      <c r="F4812" s="479">
        <v>5.23</v>
      </c>
    </row>
    <row r="4813" spans="1:6" ht="30.6" x14ac:dyDescent="0.2">
      <c r="A4813" s="256">
        <v>1101</v>
      </c>
      <c r="B4813" s="257" t="s">
        <v>15984</v>
      </c>
      <c r="C4813" s="256" t="s">
        <v>8217</v>
      </c>
      <c r="E4813" s="258"/>
      <c r="F4813" s="479">
        <v>32.96</v>
      </c>
    </row>
    <row r="4814" spans="1:6" ht="30.6" x14ac:dyDescent="0.2">
      <c r="A4814" s="256">
        <v>1100</v>
      </c>
      <c r="B4814" s="257" t="s">
        <v>15985</v>
      </c>
      <c r="C4814" s="256" t="s">
        <v>8217</v>
      </c>
      <c r="E4814" s="258"/>
      <c r="F4814" s="479">
        <v>17</v>
      </c>
    </row>
    <row r="4815" spans="1:6" ht="30.6" x14ac:dyDescent="0.2">
      <c r="A4815" s="256">
        <v>39679</v>
      </c>
      <c r="B4815" s="257" t="s">
        <v>15986</v>
      </c>
      <c r="C4815" s="256" t="s">
        <v>8217</v>
      </c>
      <c r="E4815" s="258"/>
      <c r="F4815" s="479">
        <v>65.680000000000007</v>
      </c>
    </row>
    <row r="4816" spans="1:6" ht="30.6" x14ac:dyDescent="0.2">
      <c r="A4816" s="256">
        <v>1098</v>
      </c>
      <c r="B4816" s="257" t="s">
        <v>15987</v>
      </c>
      <c r="C4816" s="256" t="s">
        <v>8217</v>
      </c>
      <c r="E4816" s="258"/>
      <c r="F4816" s="479">
        <v>4.08</v>
      </c>
    </row>
    <row r="4817" spans="1:6" ht="30.6" x14ac:dyDescent="0.2">
      <c r="A4817" s="256">
        <v>1102</v>
      </c>
      <c r="B4817" s="257" t="s">
        <v>15988</v>
      </c>
      <c r="C4817" s="256" t="s">
        <v>8217</v>
      </c>
      <c r="E4817" s="258"/>
      <c r="F4817" s="479">
        <v>49.14</v>
      </c>
    </row>
    <row r="4818" spans="1:6" ht="30.6" x14ac:dyDescent="0.2">
      <c r="A4818" s="256">
        <v>1051</v>
      </c>
      <c r="B4818" s="257" t="s">
        <v>15989</v>
      </c>
      <c r="C4818" s="256" t="s">
        <v>8217</v>
      </c>
      <c r="E4818" s="258"/>
      <c r="F4818" s="479">
        <v>71.430000000000007</v>
      </c>
    </row>
    <row r="4819" spans="1:6" x14ac:dyDescent="0.2">
      <c r="A4819" s="256">
        <v>37399</v>
      </c>
      <c r="B4819" s="257" t="s">
        <v>15990</v>
      </c>
      <c r="C4819" s="256" t="s">
        <v>8217</v>
      </c>
      <c r="E4819" s="258"/>
      <c r="F4819" s="479">
        <v>31.85</v>
      </c>
    </row>
    <row r="4820" spans="1:6" x14ac:dyDescent="0.2">
      <c r="A4820" s="256">
        <v>43834</v>
      </c>
      <c r="B4820" s="257" t="s">
        <v>15991</v>
      </c>
      <c r="C4820" s="256" t="s">
        <v>8223</v>
      </c>
      <c r="E4820" s="258"/>
      <c r="F4820" s="479">
        <v>20.92</v>
      </c>
    </row>
    <row r="4821" spans="1:6" x14ac:dyDescent="0.2">
      <c r="A4821" s="256">
        <v>43835</v>
      </c>
      <c r="B4821" s="257" t="s">
        <v>15992</v>
      </c>
      <c r="C4821" s="256" t="s">
        <v>8223</v>
      </c>
      <c r="E4821" s="258"/>
      <c r="F4821" s="479">
        <v>1.87</v>
      </c>
    </row>
    <row r="4822" spans="1:6" x14ac:dyDescent="0.2">
      <c r="A4822" s="256">
        <v>43833</v>
      </c>
      <c r="B4822" s="257" t="s">
        <v>15993</v>
      </c>
      <c r="C4822" s="256" t="s">
        <v>8223</v>
      </c>
      <c r="E4822" s="258"/>
      <c r="F4822" s="479">
        <v>1.95</v>
      </c>
    </row>
    <row r="4823" spans="1:6" ht="20.399999999999999" x14ac:dyDescent="0.2">
      <c r="A4823" s="256">
        <v>41955</v>
      </c>
      <c r="B4823" s="257" t="s">
        <v>15994</v>
      </c>
      <c r="C4823" s="256" t="s">
        <v>8230</v>
      </c>
      <c r="E4823" s="258"/>
      <c r="F4823" s="479">
        <v>55.22</v>
      </c>
    </row>
    <row r="4824" spans="1:6" x14ac:dyDescent="0.2">
      <c r="A4824" s="256">
        <v>41953</v>
      </c>
      <c r="B4824" s="257" t="s">
        <v>15995</v>
      </c>
      <c r="C4824" s="256" t="s">
        <v>8230</v>
      </c>
      <c r="E4824" s="258"/>
      <c r="F4824" s="479">
        <v>52.7</v>
      </c>
    </row>
    <row r="4825" spans="1:6" x14ac:dyDescent="0.2">
      <c r="A4825" s="256">
        <v>41954</v>
      </c>
      <c r="B4825" s="257" t="s">
        <v>15996</v>
      </c>
      <c r="C4825" s="256" t="s">
        <v>8230</v>
      </c>
      <c r="E4825" s="258"/>
      <c r="F4825" s="479">
        <v>52.2</v>
      </c>
    </row>
    <row r="4826" spans="1:6" x14ac:dyDescent="0.2">
      <c r="A4826" s="256">
        <v>25004</v>
      </c>
      <c r="B4826" s="257" t="s">
        <v>15997</v>
      </c>
      <c r="C4826" s="256" t="s">
        <v>8230</v>
      </c>
      <c r="E4826" s="258"/>
      <c r="F4826" s="479">
        <v>38.08</v>
      </c>
    </row>
    <row r="4827" spans="1:6" x14ac:dyDescent="0.2">
      <c r="A4827" s="256">
        <v>25002</v>
      </c>
      <c r="B4827" s="257" t="s">
        <v>15998</v>
      </c>
      <c r="C4827" s="256" t="s">
        <v>8230</v>
      </c>
      <c r="E4827" s="258"/>
      <c r="F4827" s="479">
        <v>38.08</v>
      </c>
    </row>
    <row r="4828" spans="1:6" x14ac:dyDescent="0.2">
      <c r="A4828" s="256">
        <v>37409</v>
      </c>
      <c r="B4828" s="257" t="s">
        <v>15999</v>
      </c>
      <c r="C4828" s="256" t="s">
        <v>8230</v>
      </c>
      <c r="E4828" s="258"/>
      <c r="F4828" s="479">
        <v>38.08</v>
      </c>
    </row>
    <row r="4829" spans="1:6" x14ac:dyDescent="0.2">
      <c r="A4829" s="256">
        <v>841</v>
      </c>
      <c r="B4829" s="257" t="s">
        <v>16000</v>
      </c>
      <c r="C4829" s="256" t="s">
        <v>8230</v>
      </c>
      <c r="E4829" s="258"/>
      <c r="F4829" s="479">
        <v>38.54</v>
      </c>
    </row>
    <row r="4830" spans="1:6" x14ac:dyDescent="0.2">
      <c r="A4830" s="256">
        <v>25005</v>
      </c>
      <c r="B4830" s="257" t="s">
        <v>16001</v>
      </c>
      <c r="C4830" s="256" t="s">
        <v>8230</v>
      </c>
      <c r="E4830" s="258"/>
      <c r="F4830" s="479">
        <v>41.78</v>
      </c>
    </row>
    <row r="4831" spans="1:6" x14ac:dyDescent="0.2">
      <c r="A4831" s="256">
        <v>25003</v>
      </c>
      <c r="B4831" s="257" t="s">
        <v>16002</v>
      </c>
      <c r="C4831" s="256" t="s">
        <v>8230</v>
      </c>
      <c r="E4831" s="258"/>
      <c r="F4831" s="479">
        <v>42.41</v>
      </c>
    </row>
    <row r="4832" spans="1:6" x14ac:dyDescent="0.2">
      <c r="A4832" s="256">
        <v>37410</v>
      </c>
      <c r="B4832" s="257" t="s">
        <v>16003</v>
      </c>
      <c r="C4832" s="256" t="s">
        <v>8230</v>
      </c>
      <c r="E4832" s="258"/>
      <c r="F4832" s="479">
        <v>41.78</v>
      </c>
    </row>
    <row r="4833" spans="1:6" x14ac:dyDescent="0.2">
      <c r="A4833" s="256">
        <v>842</v>
      </c>
      <c r="B4833" s="257" t="s">
        <v>16004</v>
      </c>
      <c r="C4833" s="256" t="s">
        <v>8230</v>
      </c>
      <c r="E4833" s="258"/>
      <c r="F4833" s="479">
        <v>42.37</v>
      </c>
    </row>
    <row r="4834" spans="1:6" ht="20.399999999999999" x14ac:dyDescent="0.2">
      <c r="A4834" s="256">
        <v>44391</v>
      </c>
      <c r="B4834" s="257" t="s">
        <v>16005</v>
      </c>
      <c r="C4834" s="256" t="s">
        <v>8223</v>
      </c>
      <c r="E4834" s="258"/>
      <c r="F4834" s="479">
        <v>90.3</v>
      </c>
    </row>
    <row r="4835" spans="1:6" ht="20.399999999999999" x14ac:dyDescent="0.2">
      <c r="A4835" s="256">
        <v>44388</v>
      </c>
      <c r="B4835" s="257" t="s">
        <v>16006</v>
      </c>
      <c r="C4835" s="256" t="s">
        <v>8223</v>
      </c>
      <c r="E4835" s="258"/>
      <c r="F4835" s="479">
        <v>1.95</v>
      </c>
    </row>
    <row r="4836" spans="1:6" ht="20.399999999999999" x14ac:dyDescent="0.2">
      <c r="A4836" s="256">
        <v>44392</v>
      </c>
      <c r="B4836" s="257" t="s">
        <v>16007</v>
      </c>
      <c r="C4836" s="256" t="s">
        <v>8223</v>
      </c>
      <c r="E4836" s="258"/>
      <c r="F4836" s="479">
        <v>179.79</v>
      </c>
    </row>
    <row r="4837" spans="1:6" ht="20.399999999999999" x14ac:dyDescent="0.2">
      <c r="A4837" s="256">
        <v>44390</v>
      </c>
      <c r="B4837" s="257" t="s">
        <v>16008</v>
      </c>
      <c r="C4837" s="256" t="s">
        <v>8223</v>
      </c>
      <c r="E4837" s="258"/>
      <c r="F4837" s="479">
        <v>38.090000000000003</v>
      </c>
    </row>
    <row r="4838" spans="1:6" ht="20.399999999999999" x14ac:dyDescent="0.2">
      <c r="A4838" s="256">
        <v>44389</v>
      </c>
      <c r="B4838" s="257" t="s">
        <v>16009</v>
      </c>
      <c r="C4838" s="256" t="s">
        <v>8223</v>
      </c>
      <c r="E4838" s="258"/>
      <c r="F4838" s="479">
        <v>4.5</v>
      </c>
    </row>
    <row r="4839" spans="1:6" x14ac:dyDescent="0.2">
      <c r="A4839" s="256">
        <v>862</v>
      </c>
      <c r="B4839" s="257" t="s">
        <v>16010</v>
      </c>
      <c r="C4839" s="256" t="s">
        <v>8223</v>
      </c>
      <c r="E4839" s="258"/>
      <c r="F4839" s="479">
        <v>8.24</v>
      </c>
    </row>
    <row r="4840" spans="1:6" x14ac:dyDescent="0.2">
      <c r="A4840" s="256">
        <v>866</v>
      </c>
      <c r="B4840" s="257" t="s">
        <v>16011</v>
      </c>
      <c r="C4840" s="256" t="s">
        <v>8223</v>
      </c>
      <c r="E4840" s="258"/>
      <c r="F4840" s="479">
        <v>104.69</v>
      </c>
    </row>
    <row r="4841" spans="1:6" x14ac:dyDescent="0.2">
      <c r="A4841" s="256">
        <v>892</v>
      </c>
      <c r="B4841" s="257" t="s">
        <v>16012</v>
      </c>
      <c r="C4841" s="256" t="s">
        <v>8223</v>
      </c>
      <c r="E4841" s="258"/>
      <c r="F4841" s="479">
        <v>126.73</v>
      </c>
    </row>
    <row r="4842" spans="1:6" x14ac:dyDescent="0.2">
      <c r="A4842" s="256">
        <v>857</v>
      </c>
      <c r="B4842" s="257" t="s">
        <v>16013</v>
      </c>
      <c r="C4842" s="256" t="s">
        <v>8223</v>
      </c>
      <c r="E4842" s="258"/>
      <c r="F4842" s="479">
        <v>13.78</v>
      </c>
    </row>
    <row r="4843" spans="1:6" x14ac:dyDescent="0.2">
      <c r="A4843" s="256">
        <v>37404</v>
      </c>
      <c r="B4843" s="257" t="s">
        <v>16014</v>
      </c>
      <c r="C4843" s="256" t="s">
        <v>8223</v>
      </c>
      <c r="E4843" s="258"/>
      <c r="F4843" s="479">
        <v>146.62</v>
      </c>
    </row>
    <row r="4844" spans="1:6" x14ac:dyDescent="0.2">
      <c r="A4844" s="256">
        <v>868</v>
      </c>
      <c r="B4844" s="257" t="s">
        <v>16015</v>
      </c>
      <c r="C4844" s="256" t="s">
        <v>8223</v>
      </c>
      <c r="E4844" s="258"/>
      <c r="F4844" s="479">
        <v>19.64</v>
      </c>
    </row>
    <row r="4845" spans="1:6" x14ac:dyDescent="0.2">
      <c r="A4845" s="256">
        <v>863</v>
      </c>
      <c r="B4845" s="257" t="s">
        <v>16016</v>
      </c>
      <c r="C4845" s="256" t="s">
        <v>8223</v>
      </c>
      <c r="E4845" s="258"/>
      <c r="F4845" s="479">
        <v>28.93</v>
      </c>
    </row>
    <row r="4846" spans="1:6" x14ac:dyDescent="0.2">
      <c r="A4846" s="256">
        <v>867</v>
      </c>
      <c r="B4846" s="257" t="s">
        <v>16017</v>
      </c>
      <c r="C4846" s="256" t="s">
        <v>8223</v>
      </c>
      <c r="E4846" s="258"/>
      <c r="F4846" s="479">
        <v>41.21</v>
      </c>
    </row>
    <row r="4847" spans="1:6" x14ac:dyDescent="0.2">
      <c r="A4847" s="256">
        <v>864</v>
      </c>
      <c r="B4847" s="257" t="s">
        <v>16018</v>
      </c>
      <c r="C4847" s="256" t="s">
        <v>8223</v>
      </c>
      <c r="E4847" s="258"/>
      <c r="F4847" s="479">
        <v>54.44</v>
      </c>
    </row>
    <row r="4848" spans="1:6" x14ac:dyDescent="0.2">
      <c r="A4848" s="256">
        <v>865</v>
      </c>
      <c r="B4848" s="257" t="s">
        <v>16019</v>
      </c>
      <c r="C4848" s="256" t="s">
        <v>8223</v>
      </c>
      <c r="E4848" s="258"/>
      <c r="F4848" s="479">
        <v>78.3</v>
      </c>
    </row>
    <row r="4849" spans="1:6" ht="30.6" x14ac:dyDescent="0.2">
      <c r="A4849" s="256">
        <v>993</v>
      </c>
      <c r="B4849" s="257" t="s">
        <v>16020</v>
      </c>
      <c r="C4849" s="256" t="s">
        <v>8223</v>
      </c>
      <c r="E4849" s="258"/>
      <c r="F4849" s="479">
        <v>1.49</v>
      </c>
    </row>
    <row r="4850" spans="1:6" ht="20.399999999999999" x14ac:dyDescent="0.2">
      <c r="A4850" s="256">
        <v>1020</v>
      </c>
      <c r="B4850" s="257" t="s">
        <v>16021</v>
      </c>
      <c r="C4850" s="256" t="s">
        <v>8223</v>
      </c>
      <c r="E4850" s="258"/>
      <c r="F4850" s="479">
        <v>7.59</v>
      </c>
    </row>
    <row r="4851" spans="1:6" ht="30.6" x14ac:dyDescent="0.2">
      <c r="A4851" s="256">
        <v>1017</v>
      </c>
      <c r="B4851" s="257" t="s">
        <v>16022</v>
      </c>
      <c r="C4851" s="256" t="s">
        <v>8223</v>
      </c>
      <c r="E4851" s="258"/>
      <c r="F4851" s="479">
        <v>93.1</v>
      </c>
    </row>
    <row r="4852" spans="1:6" ht="30.6" x14ac:dyDescent="0.2">
      <c r="A4852" s="256">
        <v>999</v>
      </c>
      <c r="B4852" s="257" t="s">
        <v>16023</v>
      </c>
      <c r="C4852" s="256" t="s">
        <v>8223</v>
      </c>
      <c r="E4852" s="258"/>
      <c r="F4852" s="479">
        <v>112.79</v>
      </c>
    </row>
    <row r="4853" spans="1:6" ht="20.399999999999999" x14ac:dyDescent="0.2">
      <c r="A4853" s="256">
        <v>995</v>
      </c>
      <c r="B4853" s="257" t="s">
        <v>16024</v>
      </c>
      <c r="C4853" s="256" t="s">
        <v>8223</v>
      </c>
      <c r="E4853" s="258"/>
      <c r="F4853" s="479">
        <v>12.09</v>
      </c>
    </row>
    <row r="4854" spans="1:6" ht="30.6" x14ac:dyDescent="0.2">
      <c r="A4854" s="256">
        <v>1000</v>
      </c>
      <c r="B4854" s="257" t="s">
        <v>16025</v>
      </c>
      <c r="C4854" s="256" t="s">
        <v>8223</v>
      </c>
      <c r="E4854" s="258"/>
      <c r="F4854" s="479">
        <v>138.54</v>
      </c>
    </row>
    <row r="4855" spans="1:6" ht="30.6" x14ac:dyDescent="0.2">
      <c r="A4855" s="256">
        <v>1022</v>
      </c>
      <c r="B4855" s="257" t="s">
        <v>16026</v>
      </c>
      <c r="C4855" s="256" t="s">
        <v>8223</v>
      </c>
      <c r="E4855" s="258"/>
      <c r="F4855" s="479">
        <v>2.0699999999999998</v>
      </c>
    </row>
    <row r="4856" spans="1:6" ht="30.6" x14ac:dyDescent="0.2">
      <c r="A4856" s="256">
        <v>1015</v>
      </c>
      <c r="B4856" s="257" t="s">
        <v>16027</v>
      </c>
      <c r="C4856" s="256" t="s">
        <v>8223</v>
      </c>
      <c r="E4856" s="258"/>
      <c r="F4856" s="479">
        <v>184.1</v>
      </c>
    </row>
    <row r="4857" spans="1:6" ht="20.399999999999999" x14ac:dyDescent="0.2">
      <c r="A4857" s="256">
        <v>996</v>
      </c>
      <c r="B4857" s="257" t="s">
        <v>16028</v>
      </c>
      <c r="C4857" s="256" t="s">
        <v>8223</v>
      </c>
      <c r="E4857" s="258"/>
      <c r="F4857" s="479">
        <v>18.760000000000002</v>
      </c>
    </row>
    <row r="4858" spans="1:6" ht="30.6" x14ac:dyDescent="0.2">
      <c r="A4858" s="256">
        <v>1001</v>
      </c>
      <c r="B4858" s="257" t="s">
        <v>16029</v>
      </c>
      <c r="C4858" s="256" t="s">
        <v>8223</v>
      </c>
      <c r="E4858" s="258"/>
      <c r="F4858" s="479">
        <v>238.87</v>
      </c>
    </row>
    <row r="4859" spans="1:6" ht="20.399999999999999" x14ac:dyDescent="0.2">
      <c r="A4859" s="256">
        <v>1019</v>
      </c>
      <c r="B4859" s="257" t="s">
        <v>16030</v>
      </c>
      <c r="C4859" s="256" t="s">
        <v>8223</v>
      </c>
      <c r="E4859" s="258"/>
      <c r="F4859" s="479">
        <v>26.5</v>
      </c>
    </row>
    <row r="4860" spans="1:6" ht="20.399999999999999" x14ac:dyDescent="0.2">
      <c r="A4860" s="256">
        <v>1021</v>
      </c>
      <c r="B4860" s="257" t="s">
        <v>16031</v>
      </c>
      <c r="C4860" s="256" t="s">
        <v>8223</v>
      </c>
      <c r="E4860" s="258"/>
      <c r="F4860" s="479">
        <v>3.18</v>
      </c>
    </row>
    <row r="4861" spans="1:6" ht="30.6" x14ac:dyDescent="0.2">
      <c r="A4861" s="256">
        <v>39249</v>
      </c>
      <c r="B4861" s="257" t="s">
        <v>16032</v>
      </c>
      <c r="C4861" s="256" t="s">
        <v>8223</v>
      </c>
      <c r="E4861" s="258"/>
      <c r="F4861" s="479">
        <v>321.18</v>
      </c>
    </row>
    <row r="4862" spans="1:6" ht="20.399999999999999" x14ac:dyDescent="0.2">
      <c r="A4862" s="256">
        <v>1018</v>
      </c>
      <c r="B4862" s="257" t="s">
        <v>16033</v>
      </c>
      <c r="C4862" s="256" t="s">
        <v>8223</v>
      </c>
      <c r="E4862" s="258"/>
      <c r="F4862" s="479">
        <v>39.19</v>
      </c>
    </row>
    <row r="4863" spans="1:6" ht="30.6" x14ac:dyDescent="0.2">
      <c r="A4863" s="256">
        <v>39250</v>
      </c>
      <c r="B4863" s="257" t="s">
        <v>16034</v>
      </c>
      <c r="C4863" s="256" t="s">
        <v>8223</v>
      </c>
      <c r="E4863" s="258"/>
      <c r="F4863" s="479">
        <v>384.2</v>
      </c>
    </row>
    <row r="4864" spans="1:6" ht="20.399999999999999" x14ac:dyDescent="0.2">
      <c r="A4864" s="256">
        <v>994</v>
      </c>
      <c r="B4864" s="257" t="s">
        <v>16035</v>
      </c>
      <c r="C4864" s="256" t="s">
        <v>8223</v>
      </c>
      <c r="E4864" s="258"/>
      <c r="F4864" s="479">
        <v>4.63</v>
      </c>
    </row>
    <row r="4865" spans="1:6" ht="20.399999999999999" x14ac:dyDescent="0.2">
      <c r="A4865" s="256">
        <v>977</v>
      </c>
      <c r="B4865" s="257" t="s">
        <v>16036</v>
      </c>
      <c r="C4865" s="256" t="s">
        <v>8223</v>
      </c>
      <c r="E4865" s="258"/>
      <c r="F4865" s="479">
        <v>54.83</v>
      </c>
    </row>
    <row r="4866" spans="1:6" ht="20.399999999999999" x14ac:dyDescent="0.2">
      <c r="A4866" s="256">
        <v>998</v>
      </c>
      <c r="B4866" s="257" t="s">
        <v>16037</v>
      </c>
      <c r="C4866" s="256" t="s">
        <v>8223</v>
      </c>
      <c r="E4866" s="258"/>
      <c r="F4866" s="479">
        <v>71.19</v>
      </c>
    </row>
    <row r="4867" spans="1:6" ht="20.399999999999999" x14ac:dyDescent="0.2">
      <c r="A4867" s="256">
        <v>39251</v>
      </c>
      <c r="B4867" s="257" t="s">
        <v>16038</v>
      </c>
      <c r="C4867" s="256" t="s">
        <v>8223</v>
      </c>
      <c r="E4867" s="258"/>
      <c r="F4867" s="479">
        <v>0.51</v>
      </c>
    </row>
    <row r="4868" spans="1:6" ht="20.399999999999999" x14ac:dyDescent="0.2">
      <c r="A4868" s="256">
        <v>1011</v>
      </c>
      <c r="B4868" s="257" t="s">
        <v>16039</v>
      </c>
      <c r="C4868" s="256" t="s">
        <v>8223</v>
      </c>
      <c r="E4868" s="258"/>
      <c r="F4868" s="479">
        <v>0.7</v>
      </c>
    </row>
    <row r="4869" spans="1:6" ht="20.399999999999999" x14ac:dyDescent="0.2">
      <c r="A4869" s="256">
        <v>39252</v>
      </c>
      <c r="B4869" s="257" t="s">
        <v>16040</v>
      </c>
      <c r="C4869" s="256" t="s">
        <v>8223</v>
      </c>
      <c r="E4869" s="258"/>
      <c r="F4869" s="479">
        <v>0.92</v>
      </c>
    </row>
    <row r="4870" spans="1:6" ht="20.399999999999999" x14ac:dyDescent="0.2">
      <c r="A4870" s="256">
        <v>1013</v>
      </c>
      <c r="B4870" s="257" t="s">
        <v>16041</v>
      </c>
      <c r="C4870" s="256" t="s">
        <v>8223</v>
      </c>
      <c r="E4870" s="258"/>
      <c r="F4870" s="479">
        <v>1.1000000000000001</v>
      </c>
    </row>
    <row r="4871" spans="1:6" ht="20.399999999999999" x14ac:dyDescent="0.2">
      <c r="A4871" s="256">
        <v>980</v>
      </c>
      <c r="B4871" s="257" t="s">
        <v>16042</v>
      </c>
      <c r="C4871" s="256" t="s">
        <v>8223</v>
      </c>
      <c r="E4871" s="258"/>
      <c r="F4871" s="479">
        <v>7.97</v>
      </c>
    </row>
    <row r="4872" spans="1:6" ht="20.399999999999999" x14ac:dyDescent="0.2">
      <c r="A4872" s="256">
        <v>39237</v>
      </c>
      <c r="B4872" s="257" t="s">
        <v>16043</v>
      </c>
      <c r="C4872" s="256" t="s">
        <v>8223</v>
      </c>
      <c r="E4872" s="258"/>
      <c r="F4872" s="479">
        <v>84.75</v>
      </c>
    </row>
    <row r="4873" spans="1:6" ht="20.399999999999999" x14ac:dyDescent="0.2">
      <c r="A4873" s="256">
        <v>39238</v>
      </c>
      <c r="B4873" s="257" t="s">
        <v>16044</v>
      </c>
      <c r="C4873" s="256" t="s">
        <v>8223</v>
      </c>
      <c r="E4873" s="258"/>
      <c r="F4873" s="479">
        <v>106.89</v>
      </c>
    </row>
    <row r="4874" spans="1:6" ht="20.399999999999999" x14ac:dyDescent="0.2">
      <c r="A4874" s="256">
        <v>979</v>
      </c>
      <c r="B4874" s="257" t="s">
        <v>16045</v>
      </c>
      <c r="C4874" s="256" t="s">
        <v>8223</v>
      </c>
      <c r="E4874" s="258"/>
      <c r="F4874" s="479">
        <v>11.38</v>
      </c>
    </row>
    <row r="4875" spans="1:6" ht="20.399999999999999" x14ac:dyDescent="0.2">
      <c r="A4875" s="256">
        <v>39239</v>
      </c>
      <c r="B4875" s="257" t="s">
        <v>16046</v>
      </c>
      <c r="C4875" s="256" t="s">
        <v>8223</v>
      </c>
      <c r="E4875" s="258"/>
      <c r="F4875" s="479">
        <v>129.13999999999999</v>
      </c>
    </row>
    <row r="4876" spans="1:6" ht="20.399999999999999" x14ac:dyDescent="0.2">
      <c r="A4876" s="256">
        <v>1014</v>
      </c>
      <c r="B4876" s="257" t="s">
        <v>16047</v>
      </c>
      <c r="C4876" s="256" t="s">
        <v>8223</v>
      </c>
      <c r="E4876" s="258"/>
      <c r="F4876" s="479">
        <v>1.75</v>
      </c>
    </row>
    <row r="4877" spans="1:6" ht="20.399999999999999" x14ac:dyDescent="0.2">
      <c r="A4877" s="256">
        <v>39240</v>
      </c>
      <c r="B4877" s="257" t="s">
        <v>16048</v>
      </c>
      <c r="C4877" s="256" t="s">
        <v>8223</v>
      </c>
      <c r="E4877" s="258"/>
      <c r="F4877" s="479">
        <v>169.85</v>
      </c>
    </row>
    <row r="4878" spans="1:6" ht="20.399999999999999" x14ac:dyDescent="0.2">
      <c r="A4878" s="256">
        <v>39232</v>
      </c>
      <c r="B4878" s="257" t="s">
        <v>16049</v>
      </c>
      <c r="C4878" s="256" t="s">
        <v>8223</v>
      </c>
      <c r="E4878" s="258"/>
      <c r="F4878" s="479">
        <v>17.82</v>
      </c>
    </row>
    <row r="4879" spans="1:6" ht="20.399999999999999" x14ac:dyDescent="0.2">
      <c r="A4879" s="256">
        <v>39233</v>
      </c>
      <c r="B4879" s="257" t="s">
        <v>16050</v>
      </c>
      <c r="C4879" s="256" t="s">
        <v>8223</v>
      </c>
      <c r="E4879" s="258"/>
      <c r="F4879" s="479">
        <v>25.98</v>
      </c>
    </row>
    <row r="4880" spans="1:6" ht="20.399999999999999" x14ac:dyDescent="0.2">
      <c r="A4880" s="256">
        <v>981</v>
      </c>
      <c r="B4880" s="257" t="s">
        <v>16051</v>
      </c>
      <c r="C4880" s="256" t="s">
        <v>8223</v>
      </c>
      <c r="E4880" s="258"/>
      <c r="F4880" s="479">
        <v>2.9</v>
      </c>
    </row>
    <row r="4881" spans="1:6" ht="20.399999999999999" x14ac:dyDescent="0.2">
      <c r="A4881" s="256">
        <v>39234</v>
      </c>
      <c r="B4881" s="257" t="s">
        <v>16052</v>
      </c>
      <c r="C4881" s="256" t="s">
        <v>8223</v>
      </c>
      <c r="E4881" s="258"/>
      <c r="F4881" s="479">
        <v>36.159999999999997</v>
      </c>
    </row>
    <row r="4882" spans="1:6" ht="20.399999999999999" x14ac:dyDescent="0.2">
      <c r="A4882" s="256">
        <v>982</v>
      </c>
      <c r="B4882" s="257" t="s">
        <v>16053</v>
      </c>
      <c r="C4882" s="256" t="s">
        <v>8223</v>
      </c>
      <c r="E4882" s="258"/>
      <c r="F4882" s="479">
        <v>4.17</v>
      </c>
    </row>
    <row r="4883" spans="1:6" ht="20.399999999999999" x14ac:dyDescent="0.2">
      <c r="A4883" s="256">
        <v>39235</v>
      </c>
      <c r="B4883" s="257" t="s">
        <v>16054</v>
      </c>
      <c r="C4883" s="256" t="s">
        <v>8223</v>
      </c>
      <c r="E4883" s="258"/>
      <c r="F4883" s="479">
        <v>53.34</v>
      </c>
    </row>
    <row r="4884" spans="1:6" ht="20.399999999999999" x14ac:dyDescent="0.2">
      <c r="A4884" s="256">
        <v>39236</v>
      </c>
      <c r="B4884" s="257" t="s">
        <v>16055</v>
      </c>
      <c r="C4884" s="256" t="s">
        <v>8223</v>
      </c>
      <c r="E4884" s="258"/>
      <c r="F4884" s="479">
        <v>70.69</v>
      </c>
    </row>
    <row r="4885" spans="1:6" ht="20.399999999999999" x14ac:dyDescent="0.2">
      <c r="A4885" s="256">
        <v>990</v>
      </c>
      <c r="B4885" s="257" t="s">
        <v>16056</v>
      </c>
      <c r="C4885" s="256" t="s">
        <v>8223</v>
      </c>
      <c r="E4885" s="258"/>
      <c r="F4885" s="479">
        <v>125.43</v>
      </c>
    </row>
    <row r="4886" spans="1:6" ht="20.399999999999999" x14ac:dyDescent="0.2">
      <c r="A4886" s="256">
        <v>39241</v>
      </c>
      <c r="B4886" s="257" t="s">
        <v>16057</v>
      </c>
      <c r="C4886" s="256" t="s">
        <v>8223</v>
      </c>
      <c r="E4886" s="258"/>
      <c r="F4886" s="479">
        <v>12.35</v>
      </c>
    </row>
    <row r="4887" spans="1:6" ht="20.399999999999999" x14ac:dyDescent="0.2">
      <c r="A4887" s="256">
        <v>1005</v>
      </c>
      <c r="B4887" s="257" t="s">
        <v>16058</v>
      </c>
      <c r="C4887" s="256" t="s">
        <v>8223</v>
      </c>
      <c r="E4887" s="258"/>
      <c r="F4887" s="479">
        <v>156.16999999999999</v>
      </c>
    </row>
    <row r="4888" spans="1:6" ht="20.399999999999999" x14ac:dyDescent="0.2">
      <c r="A4888" s="256">
        <v>991</v>
      </c>
      <c r="B4888" s="257" t="s">
        <v>16059</v>
      </c>
      <c r="C4888" s="256" t="s">
        <v>8223</v>
      </c>
      <c r="E4888" s="258"/>
      <c r="F4888" s="479">
        <v>204.55</v>
      </c>
    </row>
    <row r="4889" spans="1:6" ht="20.399999999999999" x14ac:dyDescent="0.2">
      <c r="A4889" s="256">
        <v>986</v>
      </c>
      <c r="B4889" s="257" t="s">
        <v>16060</v>
      </c>
      <c r="C4889" s="256" t="s">
        <v>8223</v>
      </c>
      <c r="E4889" s="258"/>
      <c r="F4889" s="479">
        <v>19.510000000000002</v>
      </c>
    </row>
    <row r="4890" spans="1:6" ht="20.399999999999999" x14ac:dyDescent="0.2">
      <c r="A4890" s="256">
        <v>987</v>
      </c>
      <c r="B4890" s="257" t="s">
        <v>16061</v>
      </c>
      <c r="C4890" s="256" t="s">
        <v>8223</v>
      </c>
      <c r="E4890" s="258"/>
      <c r="F4890" s="479">
        <v>26.71</v>
      </c>
    </row>
    <row r="4891" spans="1:6" ht="20.399999999999999" x14ac:dyDescent="0.2">
      <c r="A4891" s="256">
        <v>1007</v>
      </c>
      <c r="B4891" s="257" t="s">
        <v>16062</v>
      </c>
      <c r="C4891" s="256" t="s">
        <v>8223</v>
      </c>
      <c r="E4891" s="258"/>
      <c r="F4891" s="479">
        <v>36.97</v>
      </c>
    </row>
    <row r="4892" spans="1:6" ht="20.399999999999999" x14ac:dyDescent="0.2">
      <c r="A4892" s="256">
        <v>1008</v>
      </c>
      <c r="B4892" s="257" t="s">
        <v>16063</v>
      </c>
      <c r="C4892" s="256" t="s">
        <v>8223</v>
      </c>
      <c r="E4892" s="258"/>
      <c r="F4892" s="479">
        <v>4.6900000000000004</v>
      </c>
    </row>
    <row r="4893" spans="1:6" ht="20.399999999999999" x14ac:dyDescent="0.2">
      <c r="A4893" s="256">
        <v>988</v>
      </c>
      <c r="B4893" s="257" t="s">
        <v>16064</v>
      </c>
      <c r="C4893" s="256" t="s">
        <v>8223</v>
      </c>
      <c r="E4893" s="258"/>
      <c r="F4893" s="479">
        <v>50.97</v>
      </c>
    </row>
    <row r="4894" spans="1:6" ht="20.399999999999999" x14ac:dyDescent="0.2">
      <c r="A4894" s="256">
        <v>989</v>
      </c>
      <c r="B4894" s="257" t="s">
        <v>16065</v>
      </c>
      <c r="C4894" s="256" t="s">
        <v>8223</v>
      </c>
      <c r="E4894" s="258"/>
      <c r="F4894" s="479">
        <v>70.36</v>
      </c>
    </row>
    <row r="4895" spans="1:6" ht="20.399999999999999" x14ac:dyDescent="0.2">
      <c r="A4895" s="256">
        <v>1006</v>
      </c>
      <c r="B4895" s="257" t="s">
        <v>16066</v>
      </c>
      <c r="C4895" s="256" t="s">
        <v>8223</v>
      </c>
      <c r="E4895" s="258"/>
      <c r="F4895" s="479">
        <v>94.33</v>
      </c>
    </row>
    <row r="4896" spans="1:6" ht="20.399999999999999" x14ac:dyDescent="0.2">
      <c r="A4896" s="256">
        <v>43972</v>
      </c>
      <c r="B4896" s="257" t="s">
        <v>16067</v>
      </c>
      <c r="C4896" s="256" t="s">
        <v>8223</v>
      </c>
      <c r="E4896" s="258"/>
      <c r="F4896" s="479">
        <v>3.99</v>
      </c>
    </row>
    <row r="4897" spans="1:6" ht="20.399999999999999" x14ac:dyDescent="0.2">
      <c r="A4897" s="256">
        <v>43971</v>
      </c>
      <c r="B4897" s="257" t="s">
        <v>16068</v>
      </c>
      <c r="C4897" s="256" t="s">
        <v>8223</v>
      </c>
      <c r="E4897" s="258"/>
      <c r="F4897" s="479">
        <v>3.05</v>
      </c>
    </row>
    <row r="4898" spans="1:6" ht="20.399999999999999" x14ac:dyDescent="0.2">
      <c r="A4898" s="256">
        <v>39598</v>
      </c>
      <c r="B4898" s="257" t="s">
        <v>16069</v>
      </c>
      <c r="C4898" s="256" t="s">
        <v>8223</v>
      </c>
      <c r="E4898" s="258"/>
      <c r="F4898" s="479">
        <v>5.65</v>
      </c>
    </row>
    <row r="4899" spans="1:6" ht="20.399999999999999" x14ac:dyDescent="0.2">
      <c r="A4899" s="256">
        <v>43973</v>
      </c>
      <c r="B4899" s="257" t="s">
        <v>16070</v>
      </c>
      <c r="C4899" s="256" t="s">
        <v>8223</v>
      </c>
      <c r="E4899" s="258"/>
      <c r="F4899" s="479">
        <v>4.17</v>
      </c>
    </row>
    <row r="4900" spans="1:6" x14ac:dyDescent="0.2">
      <c r="A4900" s="256">
        <v>39599</v>
      </c>
      <c r="B4900" s="257" t="s">
        <v>16071</v>
      </c>
      <c r="C4900" s="256" t="s">
        <v>8223</v>
      </c>
      <c r="E4900" s="258"/>
      <c r="F4900" s="479">
        <v>8.14</v>
      </c>
    </row>
    <row r="4901" spans="1:6" x14ac:dyDescent="0.2">
      <c r="A4901" s="256">
        <v>43832</v>
      </c>
      <c r="B4901" s="257" t="s">
        <v>16072</v>
      </c>
      <c r="C4901" s="256" t="s">
        <v>8223</v>
      </c>
      <c r="E4901" s="258"/>
      <c r="F4901" s="479">
        <v>21.43</v>
      </c>
    </row>
    <row r="4902" spans="1:6" x14ac:dyDescent="0.2">
      <c r="A4902" s="256">
        <v>34602</v>
      </c>
      <c r="B4902" s="257" t="s">
        <v>16073</v>
      </c>
      <c r="C4902" s="256" t="s">
        <v>8223</v>
      </c>
      <c r="E4902" s="258"/>
      <c r="F4902" s="479">
        <v>3.23</v>
      </c>
    </row>
    <row r="4903" spans="1:6" x14ac:dyDescent="0.2">
      <c r="A4903" s="256">
        <v>34607</v>
      </c>
      <c r="B4903" s="257" t="s">
        <v>16074</v>
      </c>
      <c r="C4903" s="256" t="s">
        <v>8223</v>
      </c>
      <c r="E4903" s="258"/>
      <c r="F4903" s="479">
        <v>7.91</v>
      </c>
    </row>
    <row r="4904" spans="1:6" x14ac:dyDescent="0.2">
      <c r="A4904" s="256">
        <v>34609</v>
      </c>
      <c r="B4904" s="257" t="s">
        <v>16075</v>
      </c>
      <c r="C4904" s="256" t="s">
        <v>8223</v>
      </c>
      <c r="E4904" s="258"/>
      <c r="F4904" s="479">
        <v>11.5</v>
      </c>
    </row>
    <row r="4905" spans="1:6" x14ac:dyDescent="0.2">
      <c r="A4905" s="256">
        <v>34618</v>
      </c>
      <c r="B4905" s="257" t="s">
        <v>16076</v>
      </c>
      <c r="C4905" s="256" t="s">
        <v>8223</v>
      </c>
      <c r="E4905" s="258"/>
      <c r="F4905" s="479">
        <v>4.4000000000000004</v>
      </c>
    </row>
    <row r="4906" spans="1:6" x14ac:dyDescent="0.2">
      <c r="A4906" s="256">
        <v>34621</v>
      </c>
      <c r="B4906" s="257" t="s">
        <v>16077</v>
      </c>
      <c r="C4906" s="256" t="s">
        <v>8223</v>
      </c>
      <c r="E4906" s="258"/>
      <c r="F4906" s="479">
        <v>10.9</v>
      </c>
    </row>
    <row r="4907" spans="1:6" x14ac:dyDescent="0.2">
      <c r="A4907" s="256">
        <v>34622</v>
      </c>
      <c r="B4907" s="257" t="s">
        <v>16078</v>
      </c>
      <c r="C4907" s="256" t="s">
        <v>8223</v>
      </c>
      <c r="E4907" s="258"/>
      <c r="F4907" s="479">
        <v>16.2</v>
      </c>
    </row>
    <row r="4908" spans="1:6" x14ac:dyDescent="0.2">
      <c r="A4908" s="256">
        <v>34624</v>
      </c>
      <c r="B4908" s="257" t="s">
        <v>16079</v>
      </c>
      <c r="C4908" s="256" t="s">
        <v>8223</v>
      </c>
      <c r="E4908" s="258"/>
      <c r="F4908" s="479">
        <v>5.87</v>
      </c>
    </row>
    <row r="4909" spans="1:6" x14ac:dyDescent="0.2">
      <c r="A4909" s="256">
        <v>34627</v>
      </c>
      <c r="B4909" s="257" t="s">
        <v>16080</v>
      </c>
      <c r="C4909" s="256" t="s">
        <v>8223</v>
      </c>
      <c r="E4909" s="258"/>
      <c r="F4909" s="479">
        <v>14.17</v>
      </c>
    </row>
    <row r="4910" spans="1:6" x14ac:dyDescent="0.2">
      <c r="A4910" s="256">
        <v>34629</v>
      </c>
      <c r="B4910" s="257" t="s">
        <v>16081</v>
      </c>
      <c r="C4910" s="256" t="s">
        <v>8223</v>
      </c>
      <c r="E4910" s="258"/>
      <c r="F4910" s="479">
        <v>21.64</v>
      </c>
    </row>
    <row r="4911" spans="1:6" ht="20.399999999999999" x14ac:dyDescent="0.2">
      <c r="A4911" s="256">
        <v>39257</v>
      </c>
      <c r="B4911" s="257" t="s">
        <v>16082</v>
      </c>
      <c r="C4911" s="256" t="s">
        <v>8223</v>
      </c>
      <c r="E4911" s="258"/>
      <c r="F4911" s="479">
        <v>4.4000000000000004</v>
      </c>
    </row>
    <row r="4912" spans="1:6" ht="20.399999999999999" x14ac:dyDescent="0.2">
      <c r="A4912" s="256">
        <v>39261</v>
      </c>
      <c r="B4912" s="257" t="s">
        <v>16083</v>
      </c>
      <c r="C4912" s="256" t="s">
        <v>8223</v>
      </c>
      <c r="E4912" s="258"/>
      <c r="F4912" s="479">
        <v>25.22</v>
      </c>
    </row>
    <row r="4913" spans="1:6" ht="20.399999999999999" x14ac:dyDescent="0.2">
      <c r="A4913" s="256">
        <v>39268</v>
      </c>
      <c r="B4913" s="257" t="s">
        <v>16084</v>
      </c>
      <c r="C4913" s="256" t="s">
        <v>8223</v>
      </c>
      <c r="E4913" s="258"/>
      <c r="F4913" s="479">
        <v>394.17</v>
      </c>
    </row>
    <row r="4914" spans="1:6" ht="20.399999999999999" x14ac:dyDescent="0.2">
      <c r="A4914" s="256">
        <v>39262</v>
      </c>
      <c r="B4914" s="257" t="s">
        <v>16085</v>
      </c>
      <c r="C4914" s="256" t="s">
        <v>8223</v>
      </c>
      <c r="E4914" s="258"/>
      <c r="F4914" s="479">
        <v>40.159999999999997</v>
      </c>
    </row>
    <row r="4915" spans="1:6" ht="20.399999999999999" x14ac:dyDescent="0.2">
      <c r="A4915" s="256">
        <v>39258</v>
      </c>
      <c r="B4915" s="257" t="s">
        <v>16086</v>
      </c>
      <c r="C4915" s="256" t="s">
        <v>8223</v>
      </c>
      <c r="E4915" s="258"/>
      <c r="F4915" s="479">
        <v>6.64</v>
      </c>
    </row>
    <row r="4916" spans="1:6" ht="20.399999999999999" x14ac:dyDescent="0.2">
      <c r="A4916" s="256">
        <v>39263</v>
      </c>
      <c r="B4916" s="257" t="s">
        <v>16087</v>
      </c>
      <c r="C4916" s="256" t="s">
        <v>8223</v>
      </c>
      <c r="E4916" s="258"/>
      <c r="F4916" s="479">
        <v>69.44</v>
      </c>
    </row>
    <row r="4917" spans="1:6" ht="20.399999999999999" x14ac:dyDescent="0.2">
      <c r="A4917" s="256">
        <v>39264</v>
      </c>
      <c r="B4917" s="257" t="s">
        <v>16088</v>
      </c>
      <c r="C4917" s="256" t="s">
        <v>8223</v>
      </c>
      <c r="E4917" s="258"/>
      <c r="F4917" s="479">
        <v>96.19</v>
      </c>
    </row>
    <row r="4918" spans="1:6" ht="20.399999999999999" x14ac:dyDescent="0.2">
      <c r="A4918" s="256">
        <v>39259</v>
      </c>
      <c r="B4918" s="257" t="s">
        <v>16089</v>
      </c>
      <c r="C4918" s="256" t="s">
        <v>8223</v>
      </c>
      <c r="E4918" s="258"/>
      <c r="F4918" s="479">
        <v>10.220000000000001</v>
      </c>
    </row>
    <row r="4919" spans="1:6" ht="20.399999999999999" x14ac:dyDescent="0.2">
      <c r="A4919" s="256">
        <v>39265</v>
      </c>
      <c r="B4919" s="257" t="s">
        <v>16090</v>
      </c>
      <c r="C4919" s="256" t="s">
        <v>8223</v>
      </c>
      <c r="E4919" s="258"/>
      <c r="F4919" s="479">
        <v>130.6</v>
      </c>
    </row>
    <row r="4920" spans="1:6" ht="20.399999999999999" x14ac:dyDescent="0.2">
      <c r="A4920" s="256">
        <v>39260</v>
      </c>
      <c r="B4920" s="257" t="s">
        <v>16091</v>
      </c>
      <c r="C4920" s="256" t="s">
        <v>8223</v>
      </c>
      <c r="E4920" s="258"/>
      <c r="F4920" s="479">
        <v>15.65</v>
      </c>
    </row>
    <row r="4921" spans="1:6" ht="20.399999999999999" x14ac:dyDescent="0.2">
      <c r="A4921" s="256">
        <v>39266</v>
      </c>
      <c r="B4921" s="257" t="s">
        <v>16092</v>
      </c>
      <c r="C4921" s="256" t="s">
        <v>8223</v>
      </c>
      <c r="E4921" s="258"/>
      <c r="F4921" s="479">
        <v>197.07</v>
      </c>
    </row>
    <row r="4922" spans="1:6" ht="20.399999999999999" x14ac:dyDescent="0.2">
      <c r="A4922" s="256">
        <v>39267</v>
      </c>
      <c r="B4922" s="257" t="s">
        <v>16093</v>
      </c>
      <c r="C4922" s="256" t="s">
        <v>8223</v>
      </c>
      <c r="E4922" s="258"/>
      <c r="F4922" s="479">
        <v>246.39</v>
      </c>
    </row>
    <row r="4923" spans="1:6" x14ac:dyDescent="0.2">
      <c r="A4923" s="256">
        <v>11901</v>
      </c>
      <c r="B4923" s="257" t="s">
        <v>16094</v>
      </c>
      <c r="C4923" s="256" t="s">
        <v>8223</v>
      </c>
      <c r="E4923" s="258"/>
      <c r="F4923" s="479">
        <v>0.73</v>
      </c>
    </row>
    <row r="4924" spans="1:6" x14ac:dyDescent="0.2">
      <c r="A4924" s="256">
        <v>11902</v>
      </c>
      <c r="B4924" s="257" t="s">
        <v>16095</v>
      </c>
      <c r="C4924" s="256" t="s">
        <v>8223</v>
      </c>
      <c r="E4924" s="258"/>
      <c r="F4924" s="479">
        <v>1.4</v>
      </c>
    </row>
    <row r="4925" spans="1:6" x14ac:dyDescent="0.2">
      <c r="A4925" s="256">
        <v>11903</v>
      </c>
      <c r="B4925" s="257" t="s">
        <v>16096</v>
      </c>
      <c r="C4925" s="256" t="s">
        <v>8223</v>
      </c>
      <c r="E4925" s="258"/>
      <c r="F4925" s="479">
        <v>1.48</v>
      </c>
    </row>
    <row r="4926" spans="1:6" x14ac:dyDescent="0.2">
      <c r="A4926" s="256">
        <v>11904</v>
      </c>
      <c r="B4926" s="257" t="s">
        <v>16097</v>
      </c>
      <c r="C4926" s="256" t="s">
        <v>8223</v>
      </c>
      <c r="E4926" s="258"/>
      <c r="F4926" s="479">
        <v>2.25</v>
      </c>
    </row>
    <row r="4927" spans="1:6" x14ac:dyDescent="0.2">
      <c r="A4927" s="256">
        <v>11905</v>
      </c>
      <c r="B4927" s="257" t="s">
        <v>16098</v>
      </c>
      <c r="C4927" s="256" t="s">
        <v>8223</v>
      </c>
      <c r="E4927" s="258"/>
      <c r="F4927" s="479">
        <v>2.74</v>
      </c>
    </row>
    <row r="4928" spans="1:6" x14ac:dyDescent="0.2">
      <c r="A4928" s="256">
        <v>11906</v>
      </c>
      <c r="B4928" s="257" t="s">
        <v>16099</v>
      </c>
      <c r="C4928" s="256" t="s">
        <v>8223</v>
      </c>
      <c r="E4928" s="258"/>
      <c r="F4928" s="479">
        <v>3.49</v>
      </c>
    </row>
    <row r="4929" spans="1:6" x14ac:dyDescent="0.2">
      <c r="A4929" s="256">
        <v>11919</v>
      </c>
      <c r="B4929" s="257" t="s">
        <v>16100</v>
      </c>
      <c r="C4929" s="256" t="s">
        <v>8223</v>
      </c>
      <c r="E4929" s="258"/>
      <c r="F4929" s="479">
        <v>6.4</v>
      </c>
    </row>
    <row r="4930" spans="1:6" x14ac:dyDescent="0.2">
      <c r="A4930" s="256">
        <v>11920</v>
      </c>
      <c r="B4930" s="257" t="s">
        <v>16101</v>
      </c>
      <c r="C4930" s="256" t="s">
        <v>8223</v>
      </c>
      <c r="E4930" s="258"/>
      <c r="F4930" s="479">
        <v>12.15</v>
      </c>
    </row>
    <row r="4931" spans="1:6" x14ac:dyDescent="0.2">
      <c r="A4931" s="256">
        <v>11924</v>
      </c>
      <c r="B4931" s="257" t="s">
        <v>16102</v>
      </c>
      <c r="C4931" s="256" t="s">
        <v>8223</v>
      </c>
      <c r="E4931" s="258"/>
      <c r="F4931" s="479">
        <v>102.04</v>
      </c>
    </row>
    <row r="4932" spans="1:6" x14ac:dyDescent="0.2">
      <c r="A4932" s="256">
        <v>11921</v>
      </c>
      <c r="B4932" s="257" t="s">
        <v>16103</v>
      </c>
      <c r="C4932" s="256" t="s">
        <v>8223</v>
      </c>
      <c r="E4932" s="258"/>
      <c r="F4932" s="479">
        <v>17.78</v>
      </c>
    </row>
    <row r="4933" spans="1:6" x14ac:dyDescent="0.2">
      <c r="A4933" s="256">
        <v>11922</v>
      </c>
      <c r="B4933" s="257" t="s">
        <v>16104</v>
      </c>
      <c r="C4933" s="256" t="s">
        <v>8223</v>
      </c>
      <c r="E4933" s="258"/>
      <c r="F4933" s="479">
        <v>28.76</v>
      </c>
    </row>
    <row r="4934" spans="1:6" x14ac:dyDescent="0.2">
      <c r="A4934" s="256">
        <v>11923</v>
      </c>
      <c r="B4934" s="257" t="s">
        <v>16105</v>
      </c>
      <c r="C4934" s="256" t="s">
        <v>8223</v>
      </c>
      <c r="E4934" s="258"/>
      <c r="F4934" s="479">
        <v>42.1</v>
      </c>
    </row>
    <row r="4935" spans="1:6" x14ac:dyDescent="0.2">
      <c r="A4935" s="256">
        <v>11916</v>
      </c>
      <c r="B4935" s="257" t="s">
        <v>16106</v>
      </c>
      <c r="C4935" s="256" t="s">
        <v>8223</v>
      </c>
      <c r="E4935" s="258"/>
      <c r="F4935" s="479">
        <v>8.75</v>
      </c>
    </row>
    <row r="4936" spans="1:6" x14ac:dyDescent="0.2">
      <c r="A4936" s="256">
        <v>11914</v>
      </c>
      <c r="B4936" s="257" t="s">
        <v>16107</v>
      </c>
      <c r="C4936" s="256" t="s">
        <v>8223</v>
      </c>
      <c r="E4936" s="258"/>
      <c r="F4936" s="479">
        <v>63.07</v>
      </c>
    </row>
    <row r="4937" spans="1:6" x14ac:dyDescent="0.2">
      <c r="A4937" s="256">
        <v>11917</v>
      </c>
      <c r="B4937" s="257" t="s">
        <v>16108</v>
      </c>
      <c r="C4937" s="256" t="s">
        <v>8223</v>
      </c>
      <c r="E4937" s="258"/>
      <c r="F4937" s="479">
        <v>15.42</v>
      </c>
    </row>
    <row r="4938" spans="1:6" x14ac:dyDescent="0.2">
      <c r="A4938" s="256">
        <v>11918</v>
      </c>
      <c r="B4938" s="257" t="s">
        <v>16109</v>
      </c>
      <c r="C4938" s="256" t="s">
        <v>8223</v>
      </c>
      <c r="E4938" s="258"/>
      <c r="F4938" s="479">
        <v>18.29</v>
      </c>
    </row>
    <row r="4939" spans="1:6" ht="20.399999999999999" x14ac:dyDescent="0.2">
      <c r="A4939" s="256">
        <v>37734</v>
      </c>
      <c r="B4939" s="257" t="s">
        <v>16110</v>
      </c>
      <c r="C4939" s="256" t="s">
        <v>8217</v>
      </c>
      <c r="E4939" s="258"/>
      <c r="F4939" s="479">
        <v>73298.23</v>
      </c>
    </row>
    <row r="4940" spans="1:6" ht="20.399999999999999" x14ac:dyDescent="0.2">
      <c r="A4940" s="256">
        <v>42251</v>
      </c>
      <c r="B4940" s="257" t="s">
        <v>16111</v>
      </c>
      <c r="C4940" s="256" t="s">
        <v>8217</v>
      </c>
      <c r="E4940" s="258"/>
      <c r="F4940" s="479">
        <v>83234.61</v>
      </c>
    </row>
    <row r="4941" spans="1:6" ht="20.399999999999999" x14ac:dyDescent="0.2">
      <c r="A4941" s="256">
        <v>37733</v>
      </c>
      <c r="B4941" s="257" t="s">
        <v>16112</v>
      </c>
      <c r="C4941" s="256" t="s">
        <v>8217</v>
      </c>
      <c r="E4941" s="258"/>
      <c r="F4941" s="479">
        <v>54958.74</v>
      </c>
    </row>
    <row r="4942" spans="1:6" ht="20.399999999999999" x14ac:dyDescent="0.2">
      <c r="A4942" s="256">
        <v>37735</v>
      </c>
      <c r="B4942" s="257" t="s">
        <v>16113</v>
      </c>
      <c r="C4942" s="256" t="s">
        <v>8217</v>
      </c>
      <c r="E4942" s="258"/>
      <c r="F4942" s="479">
        <v>66225.279999999999</v>
      </c>
    </row>
    <row r="4943" spans="1:6" ht="30.6" x14ac:dyDescent="0.2">
      <c r="A4943" s="256">
        <v>5090</v>
      </c>
      <c r="B4943" s="257" t="s">
        <v>16114</v>
      </c>
      <c r="C4943" s="256" t="s">
        <v>8217</v>
      </c>
      <c r="E4943" s="258"/>
      <c r="F4943" s="479">
        <v>18</v>
      </c>
    </row>
    <row r="4944" spans="1:6" ht="30.6" x14ac:dyDescent="0.2">
      <c r="A4944" s="256">
        <v>5085</v>
      </c>
      <c r="B4944" s="257" t="s">
        <v>16115</v>
      </c>
      <c r="C4944" s="256" t="s">
        <v>8217</v>
      </c>
      <c r="E4944" s="258"/>
      <c r="F4944" s="479">
        <v>26.79</v>
      </c>
    </row>
    <row r="4945" spans="1:6" ht="30.6" x14ac:dyDescent="0.2">
      <c r="A4945" s="256">
        <v>43603</v>
      </c>
      <c r="B4945" s="257" t="s">
        <v>16116</v>
      </c>
      <c r="C4945" s="256" t="s">
        <v>8217</v>
      </c>
      <c r="E4945" s="258"/>
      <c r="F4945" s="479">
        <v>38.28</v>
      </c>
    </row>
    <row r="4946" spans="1:6" x14ac:dyDescent="0.2">
      <c r="A4946" s="256">
        <v>38374</v>
      </c>
      <c r="B4946" s="257" t="s">
        <v>16117</v>
      </c>
      <c r="C4946" s="256" t="s">
        <v>8217</v>
      </c>
      <c r="E4946" s="258"/>
      <c r="F4946" s="479">
        <v>1082.92</v>
      </c>
    </row>
    <row r="4947" spans="1:6" ht="20.399999999999999" x14ac:dyDescent="0.2">
      <c r="A4947" s="256">
        <v>20212</v>
      </c>
      <c r="B4947" s="257" t="s">
        <v>16118</v>
      </c>
      <c r="C4947" s="256" t="s">
        <v>8223</v>
      </c>
      <c r="E4947" s="258"/>
      <c r="F4947" s="479">
        <v>27.68</v>
      </c>
    </row>
    <row r="4948" spans="1:6" ht="20.399999999999999" x14ac:dyDescent="0.2">
      <c r="A4948" s="256">
        <v>20209</v>
      </c>
      <c r="B4948" s="257" t="s">
        <v>16119</v>
      </c>
      <c r="C4948" s="256" t="s">
        <v>8223</v>
      </c>
      <c r="E4948" s="258"/>
      <c r="F4948" s="479">
        <v>33.06</v>
      </c>
    </row>
    <row r="4949" spans="1:6" ht="20.399999999999999" x14ac:dyDescent="0.2">
      <c r="A4949" s="256">
        <v>4430</v>
      </c>
      <c r="B4949" s="257" t="s">
        <v>16120</v>
      </c>
      <c r="C4949" s="256" t="s">
        <v>8223</v>
      </c>
      <c r="E4949" s="258"/>
      <c r="F4949" s="479">
        <v>16.2</v>
      </c>
    </row>
    <row r="4950" spans="1:6" ht="20.399999999999999" x14ac:dyDescent="0.2">
      <c r="A4950" s="256">
        <v>4433</v>
      </c>
      <c r="B4950" s="257" t="s">
        <v>16121</v>
      </c>
      <c r="C4950" s="256" t="s">
        <v>8223</v>
      </c>
      <c r="E4950" s="258"/>
      <c r="F4950" s="479">
        <v>31.68</v>
      </c>
    </row>
    <row r="4951" spans="1:6" ht="20.399999999999999" x14ac:dyDescent="0.2">
      <c r="A4951" s="256">
        <v>4400</v>
      </c>
      <c r="B4951" s="257" t="s">
        <v>16122</v>
      </c>
      <c r="C4951" s="256" t="s">
        <v>8223</v>
      </c>
      <c r="E4951" s="258"/>
      <c r="F4951" s="479">
        <v>25.78</v>
      </c>
    </row>
    <row r="4952" spans="1:6" ht="20.399999999999999" x14ac:dyDescent="0.2">
      <c r="A4952" s="256">
        <v>2729</v>
      </c>
      <c r="B4952" s="257" t="s">
        <v>16123</v>
      </c>
      <c r="C4952" s="256" t="s">
        <v>8217</v>
      </c>
      <c r="E4952" s="258"/>
      <c r="F4952" s="479">
        <v>24.94</v>
      </c>
    </row>
    <row r="4953" spans="1:6" x14ac:dyDescent="0.2">
      <c r="A4953" s="256">
        <v>4513</v>
      </c>
      <c r="B4953" s="257" t="s">
        <v>16124</v>
      </c>
      <c r="C4953" s="256" t="s">
        <v>8223</v>
      </c>
      <c r="E4953" s="258"/>
      <c r="F4953" s="479">
        <v>5.47</v>
      </c>
    </row>
    <row r="4954" spans="1:6" ht="20.399999999999999" x14ac:dyDescent="0.2">
      <c r="A4954" s="256">
        <v>37106</v>
      </c>
      <c r="B4954" s="257" t="s">
        <v>16125</v>
      </c>
      <c r="C4954" s="256" t="s">
        <v>8217</v>
      </c>
      <c r="E4954" s="258"/>
      <c r="F4954" s="479">
        <v>4751</v>
      </c>
    </row>
    <row r="4955" spans="1:6" ht="20.399999999999999" x14ac:dyDescent="0.2">
      <c r="A4955" s="256">
        <v>11869</v>
      </c>
      <c r="B4955" s="257" t="s">
        <v>16126</v>
      </c>
      <c r="C4955" s="256" t="s">
        <v>8217</v>
      </c>
      <c r="E4955" s="258"/>
      <c r="F4955" s="479">
        <v>950.2</v>
      </c>
    </row>
    <row r="4956" spans="1:6" ht="20.399999999999999" x14ac:dyDescent="0.2">
      <c r="A4956" s="256">
        <v>43981</v>
      </c>
      <c r="B4956" s="257" t="s">
        <v>16127</v>
      </c>
      <c r="C4956" s="256" t="s">
        <v>8217</v>
      </c>
      <c r="E4956" s="258"/>
      <c r="F4956" s="479">
        <v>7159.71</v>
      </c>
    </row>
    <row r="4957" spans="1:6" ht="20.399999999999999" x14ac:dyDescent="0.2">
      <c r="A4957" s="256">
        <v>37104</v>
      </c>
      <c r="B4957" s="257" t="s">
        <v>16128</v>
      </c>
      <c r="C4957" s="256" t="s">
        <v>8217</v>
      </c>
      <c r="E4957" s="258"/>
      <c r="F4957" s="479">
        <v>1192.52</v>
      </c>
    </row>
    <row r="4958" spans="1:6" ht="20.399999999999999" x14ac:dyDescent="0.2">
      <c r="A4958" s="256">
        <v>43982</v>
      </c>
      <c r="B4958" s="257" t="s">
        <v>16129</v>
      </c>
      <c r="C4958" s="256" t="s">
        <v>8217</v>
      </c>
      <c r="E4958" s="258"/>
      <c r="F4958" s="479">
        <v>11310.54</v>
      </c>
    </row>
    <row r="4959" spans="1:6" ht="20.399999999999999" x14ac:dyDescent="0.2">
      <c r="A4959" s="256">
        <v>43978</v>
      </c>
      <c r="B4959" s="257" t="s">
        <v>16130</v>
      </c>
      <c r="C4959" s="256" t="s">
        <v>8217</v>
      </c>
      <c r="E4959" s="258"/>
      <c r="F4959" s="479">
        <v>1767.29</v>
      </c>
    </row>
    <row r="4960" spans="1:6" ht="20.399999999999999" x14ac:dyDescent="0.2">
      <c r="A4960" s="256">
        <v>11871</v>
      </c>
      <c r="B4960" s="257" t="s">
        <v>16131</v>
      </c>
      <c r="C4960" s="256" t="s">
        <v>8217</v>
      </c>
      <c r="E4960" s="258"/>
      <c r="F4960" s="479">
        <v>442.93</v>
      </c>
    </row>
    <row r="4961" spans="1:6" ht="20.399999999999999" x14ac:dyDescent="0.2">
      <c r="A4961" s="256">
        <v>37105</v>
      </c>
      <c r="B4961" s="257" t="s">
        <v>16132</v>
      </c>
      <c r="C4961" s="256" t="s">
        <v>8217</v>
      </c>
      <c r="E4961" s="258"/>
      <c r="F4961" s="479">
        <v>2725.36</v>
      </c>
    </row>
    <row r="4962" spans="1:6" ht="20.399999999999999" x14ac:dyDescent="0.2">
      <c r="A4962" s="256">
        <v>43980</v>
      </c>
      <c r="B4962" s="257" t="s">
        <v>16133</v>
      </c>
      <c r="C4962" s="256" t="s">
        <v>8217</v>
      </c>
      <c r="E4962" s="258"/>
      <c r="F4962" s="479">
        <v>3394.15</v>
      </c>
    </row>
    <row r="4963" spans="1:6" ht="20.399999999999999" x14ac:dyDescent="0.2">
      <c r="A4963" s="256">
        <v>43979</v>
      </c>
      <c r="B4963" s="257" t="s">
        <v>16134</v>
      </c>
      <c r="C4963" s="256" t="s">
        <v>8217</v>
      </c>
      <c r="E4963" s="258"/>
      <c r="F4963" s="479">
        <v>637.72</v>
      </c>
    </row>
    <row r="4964" spans="1:6" ht="20.399999999999999" x14ac:dyDescent="0.2">
      <c r="A4964" s="256">
        <v>11868</v>
      </c>
      <c r="B4964" s="257" t="s">
        <v>16135</v>
      </c>
      <c r="C4964" s="256" t="s">
        <v>8217</v>
      </c>
      <c r="E4964" s="258"/>
      <c r="F4964" s="479">
        <v>616.74</v>
      </c>
    </row>
    <row r="4965" spans="1:6" x14ac:dyDescent="0.2">
      <c r="A4965" s="256">
        <v>34636</v>
      </c>
      <c r="B4965" s="257" t="s">
        <v>16136</v>
      </c>
      <c r="C4965" s="256" t="s">
        <v>8217</v>
      </c>
      <c r="E4965" s="258"/>
      <c r="F4965" s="479">
        <v>437.97</v>
      </c>
    </row>
    <row r="4966" spans="1:6" x14ac:dyDescent="0.2">
      <c r="A4966" s="256">
        <v>34639</v>
      </c>
      <c r="B4966" s="257" t="s">
        <v>16137</v>
      </c>
      <c r="C4966" s="256" t="s">
        <v>8217</v>
      </c>
      <c r="E4966" s="258"/>
      <c r="F4966" s="479">
        <v>1010.91</v>
      </c>
    </row>
    <row r="4967" spans="1:6" x14ac:dyDescent="0.2">
      <c r="A4967" s="256">
        <v>34640</v>
      </c>
      <c r="B4967" s="257" t="s">
        <v>16138</v>
      </c>
      <c r="C4967" s="256" t="s">
        <v>8217</v>
      </c>
      <c r="E4967" s="258"/>
      <c r="F4967" s="479">
        <v>1146.72</v>
      </c>
    </row>
    <row r="4968" spans="1:6" x14ac:dyDescent="0.2">
      <c r="A4968" s="256">
        <v>43977</v>
      </c>
      <c r="B4968" s="257" t="s">
        <v>16139</v>
      </c>
      <c r="C4968" s="256" t="s">
        <v>8217</v>
      </c>
      <c r="E4968" s="258"/>
      <c r="F4968" s="479">
        <v>1976.88</v>
      </c>
    </row>
    <row r="4969" spans="1:6" x14ac:dyDescent="0.2">
      <c r="A4969" s="256">
        <v>34637</v>
      </c>
      <c r="B4969" s="257" t="s">
        <v>16140</v>
      </c>
      <c r="C4969" s="256" t="s">
        <v>8217</v>
      </c>
      <c r="E4969" s="258"/>
      <c r="F4969" s="479">
        <v>264.86</v>
      </c>
    </row>
    <row r="4970" spans="1:6" x14ac:dyDescent="0.2">
      <c r="A4970" s="256">
        <v>34638</v>
      </c>
      <c r="B4970" s="257" t="s">
        <v>16141</v>
      </c>
      <c r="C4970" s="256" t="s">
        <v>8217</v>
      </c>
      <c r="E4970" s="258"/>
      <c r="F4970" s="479">
        <v>409.69</v>
      </c>
    </row>
    <row r="4971" spans="1:6" ht="20.399999999999999" x14ac:dyDescent="0.2">
      <c r="A4971" s="256">
        <v>34641</v>
      </c>
      <c r="B4971" s="257" t="s">
        <v>16142</v>
      </c>
      <c r="C4971" s="256" t="s">
        <v>8217</v>
      </c>
      <c r="E4971" s="258"/>
      <c r="F4971" s="479">
        <v>114.1</v>
      </c>
    </row>
    <row r="4972" spans="1:6" ht="20.399999999999999" x14ac:dyDescent="0.2">
      <c r="A4972" s="256">
        <v>43434</v>
      </c>
      <c r="B4972" s="257" t="s">
        <v>16143</v>
      </c>
      <c r="C4972" s="256" t="s">
        <v>8217</v>
      </c>
      <c r="E4972" s="258"/>
      <c r="F4972" s="479">
        <v>123.36</v>
      </c>
    </row>
    <row r="4973" spans="1:6" ht="20.399999999999999" x14ac:dyDescent="0.2">
      <c r="A4973" s="256">
        <v>43435</v>
      </c>
      <c r="B4973" s="257" t="s">
        <v>16144</v>
      </c>
      <c r="C4973" s="256" t="s">
        <v>8217</v>
      </c>
      <c r="E4973" s="258"/>
      <c r="F4973" s="479">
        <v>226.16</v>
      </c>
    </row>
    <row r="4974" spans="1:6" ht="20.399999999999999" x14ac:dyDescent="0.2">
      <c r="A4974" s="256">
        <v>43436</v>
      </c>
      <c r="B4974" s="257" t="s">
        <v>16145</v>
      </c>
      <c r="C4974" s="256" t="s">
        <v>8217</v>
      </c>
      <c r="E4974" s="258"/>
      <c r="F4974" s="479">
        <v>395.78</v>
      </c>
    </row>
    <row r="4975" spans="1:6" ht="20.399999999999999" x14ac:dyDescent="0.2">
      <c r="A4975" s="256">
        <v>43437</v>
      </c>
      <c r="B4975" s="257" t="s">
        <v>16146</v>
      </c>
      <c r="C4975" s="256" t="s">
        <v>8217</v>
      </c>
      <c r="E4975" s="258"/>
      <c r="F4975" s="479">
        <v>717.56</v>
      </c>
    </row>
    <row r="4976" spans="1:6" ht="20.399999999999999" x14ac:dyDescent="0.2">
      <c r="A4976" s="256">
        <v>43438</v>
      </c>
      <c r="B4976" s="257" t="s">
        <v>16147</v>
      </c>
      <c r="C4976" s="256" t="s">
        <v>8217</v>
      </c>
      <c r="E4976" s="258"/>
      <c r="F4976" s="479">
        <v>1285.03</v>
      </c>
    </row>
    <row r="4977" spans="1:6" ht="20.399999999999999" x14ac:dyDescent="0.2">
      <c r="A4977" s="256">
        <v>41627</v>
      </c>
      <c r="B4977" s="257" t="s">
        <v>16148</v>
      </c>
      <c r="C4977" s="256" t="s">
        <v>8217</v>
      </c>
      <c r="E4977" s="258"/>
      <c r="F4977" s="479">
        <v>190.18</v>
      </c>
    </row>
    <row r="4978" spans="1:6" ht="20.399999999999999" x14ac:dyDescent="0.2">
      <c r="A4978" s="256">
        <v>41628</v>
      </c>
      <c r="B4978" s="257" t="s">
        <v>16149</v>
      </c>
      <c r="C4978" s="256" t="s">
        <v>8217</v>
      </c>
      <c r="E4978" s="258"/>
      <c r="F4978" s="479">
        <v>349.52</v>
      </c>
    </row>
    <row r="4979" spans="1:6" ht="20.399999999999999" x14ac:dyDescent="0.2">
      <c r="A4979" s="256">
        <v>41629</v>
      </c>
      <c r="B4979" s="257" t="s">
        <v>16150</v>
      </c>
      <c r="C4979" s="256" t="s">
        <v>8217</v>
      </c>
      <c r="E4979" s="258"/>
      <c r="F4979" s="479">
        <v>444.1</v>
      </c>
    </row>
    <row r="4980" spans="1:6" ht="20.399999999999999" x14ac:dyDescent="0.2">
      <c r="A4980" s="256">
        <v>43429</v>
      </c>
      <c r="B4980" s="257" t="s">
        <v>16151</v>
      </c>
      <c r="C4980" s="256" t="s">
        <v>8217</v>
      </c>
      <c r="E4980" s="258"/>
      <c r="F4980" s="479">
        <v>98.4</v>
      </c>
    </row>
    <row r="4981" spans="1:6" ht="20.399999999999999" x14ac:dyDescent="0.2">
      <c r="A4981" s="256">
        <v>43430</v>
      </c>
      <c r="B4981" s="257" t="s">
        <v>16152</v>
      </c>
      <c r="C4981" s="256" t="s">
        <v>8217</v>
      </c>
      <c r="E4981" s="258"/>
      <c r="F4981" s="479">
        <v>163.44999999999999</v>
      </c>
    </row>
    <row r="4982" spans="1:6" ht="20.399999999999999" x14ac:dyDescent="0.2">
      <c r="A4982" s="256">
        <v>43431</v>
      </c>
      <c r="B4982" s="257" t="s">
        <v>16153</v>
      </c>
      <c r="C4982" s="256" t="s">
        <v>8217</v>
      </c>
      <c r="E4982" s="258"/>
      <c r="F4982" s="479">
        <v>316.63</v>
      </c>
    </row>
    <row r="4983" spans="1:6" ht="20.399999999999999" x14ac:dyDescent="0.2">
      <c r="A4983" s="256">
        <v>43432</v>
      </c>
      <c r="B4983" s="257" t="s">
        <v>16154</v>
      </c>
      <c r="C4983" s="256" t="s">
        <v>8217</v>
      </c>
      <c r="E4983" s="258"/>
      <c r="F4983" s="479">
        <v>657.93</v>
      </c>
    </row>
    <row r="4984" spans="1:6" ht="20.399999999999999" x14ac:dyDescent="0.2">
      <c r="A4984" s="256">
        <v>43433</v>
      </c>
      <c r="B4984" s="257" t="s">
        <v>16155</v>
      </c>
      <c r="C4984" s="256" t="s">
        <v>8217</v>
      </c>
      <c r="E4984" s="258"/>
      <c r="F4984" s="479">
        <v>1037.27</v>
      </c>
    </row>
    <row r="4985" spans="1:6" ht="20.399999999999999" x14ac:dyDescent="0.2">
      <c r="A4985" s="256">
        <v>43094</v>
      </c>
      <c r="B4985" s="257" t="s">
        <v>16156</v>
      </c>
      <c r="C4985" s="256" t="s">
        <v>8217</v>
      </c>
      <c r="E4985" s="258"/>
      <c r="F4985" s="479">
        <v>241.71</v>
      </c>
    </row>
    <row r="4986" spans="1:6" ht="20.399999999999999" x14ac:dyDescent="0.2">
      <c r="A4986" s="256">
        <v>43093</v>
      </c>
      <c r="B4986" s="257" t="s">
        <v>16157</v>
      </c>
      <c r="C4986" s="256" t="s">
        <v>8217</v>
      </c>
      <c r="E4986" s="258"/>
      <c r="F4986" s="479">
        <v>256.87</v>
      </c>
    </row>
    <row r="4987" spans="1:6" ht="20.399999999999999" x14ac:dyDescent="0.2">
      <c r="A4987" s="256">
        <v>11694</v>
      </c>
      <c r="B4987" s="257" t="s">
        <v>16158</v>
      </c>
      <c r="C4987" s="256" t="s">
        <v>8217</v>
      </c>
      <c r="E4987" s="258"/>
      <c r="F4987" s="479">
        <v>1165.6099999999999</v>
      </c>
    </row>
    <row r="4988" spans="1:6" ht="20.399999999999999" x14ac:dyDescent="0.2">
      <c r="A4988" s="256">
        <v>1030</v>
      </c>
      <c r="B4988" s="257" t="s">
        <v>16159</v>
      </c>
      <c r="C4988" s="256" t="s">
        <v>8217</v>
      </c>
      <c r="E4988" s="258"/>
      <c r="F4988" s="479">
        <v>52.73</v>
      </c>
    </row>
    <row r="4989" spans="1:6" ht="20.399999999999999" x14ac:dyDescent="0.2">
      <c r="A4989" s="256">
        <v>11881</v>
      </c>
      <c r="B4989" s="257" t="s">
        <v>16160</v>
      </c>
      <c r="C4989" s="256" t="s">
        <v>8217</v>
      </c>
      <c r="E4989" s="258"/>
      <c r="F4989" s="479">
        <v>174.76</v>
      </c>
    </row>
    <row r="4990" spans="1:6" ht="20.399999999999999" x14ac:dyDescent="0.2">
      <c r="A4990" s="256">
        <v>35277</v>
      </c>
      <c r="B4990" s="257" t="s">
        <v>16161</v>
      </c>
      <c r="C4990" s="256" t="s">
        <v>8217</v>
      </c>
      <c r="E4990" s="258"/>
      <c r="F4990" s="479">
        <v>388.26</v>
      </c>
    </row>
    <row r="4991" spans="1:6" ht="30.6" x14ac:dyDescent="0.2">
      <c r="A4991" s="256">
        <v>10521</v>
      </c>
      <c r="B4991" s="257" t="s">
        <v>16162</v>
      </c>
      <c r="C4991" s="256" t="s">
        <v>8217</v>
      </c>
      <c r="E4991" s="258"/>
      <c r="F4991" s="479">
        <v>297.19</v>
      </c>
    </row>
    <row r="4992" spans="1:6" ht="30.6" x14ac:dyDescent="0.2">
      <c r="A4992" s="256">
        <v>10885</v>
      </c>
      <c r="B4992" s="257" t="s">
        <v>16163</v>
      </c>
      <c r="C4992" s="256" t="s">
        <v>8217</v>
      </c>
      <c r="E4992" s="258"/>
      <c r="F4992" s="479">
        <v>375.91</v>
      </c>
    </row>
    <row r="4993" spans="1:6" ht="30.6" x14ac:dyDescent="0.2">
      <c r="A4993" s="256">
        <v>20962</v>
      </c>
      <c r="B4993" s="257" t="s">
        <v>16164</v>
      </c>
      <c r="C4993" s="256" t="s">
        <v>8217</v>
      </c>
      <c r="E4993" s="258"/>
      <c r="F4993" s="479">
        <v>311.35000000000002</v>
      </c>
    </row>
    <row r="4994" spans="1:6" ht="30.6" x14ac:dyDescent="0.2">
      <c r="A4994" s="256">
        <v>20963</v>
      </c>
      <c r="B4994" s="257" t="s">
        <v>16165</v>
      </c>
      <c r="C4994" s="256" t="s">
        <v>8217</v>
      </c>
      <c r="E4994" s="258"/>
      <c r="F4994" s="479">
        <v>380.34</v>
      </c>
    </row>
    <row r="4995" spans="1:6" ht="20.399999999999999" x14ac:dyDescent="0.2">
      <c r="A4995" s="256">
        <v>34643</v>
      </c>
      <c r="B4995" s="257" t="s">
        <v>16166</v>
      </c>
      <c r="C4995" s="256" t="s">
        <v>8217</v>
      </c>
      <c r="E4995" s="258"/>
      <c r="F4995" s="479">
        <v>44.71</v>
      </c>
    </row>
    <row r="4996" spans="1:6" x14ac:dyDescent="0.2">
      <c r="A4996" s="256">
        <v>41480</v>
      </c>
      <c r="B4996" s="257" t="s">
        <v>16167</v>
      </c>
      <c r="C4996" s="256" t="s">
        <v>8217</v>
      </c>
      <c r="E4996" s="258"/>
      <c r="F4996" s="479">
        <v>51.84</v>
      </c>
    </row>
    <row r="4997" spans="1:6" x14ac:dyDescent="0.2">
      <c r="A4997" s="256">
        <v>41474</v>
      </c>
      <c r="B4997" s="257" t="s">
        <v>16168</v>
      </c>
      <c r="C4997" s="256" t="s">
        <v>8217</v>
      </c>
      <c r="E4997" s="258"/>
      <c r="F4997" s="479">
        <v>82.82</v>
      </c>
    </row>
    <row r="4998" spans="1:6" x14ac:dyDescent="0.2">
      <c r="A4998" s="256">
        <v>41475</v>
      </c>
      <c r="B4998" s="257" t="s">
        <v>16169</v>
      </c>
      <c r="C4998" s="256" t="s">
        <v>8217</v>
      </c>
      <c r="E4998" s="258"/>
      <c r="F4998" s="479">
        <v>70.66</v>
      </c>
    </row>
    <row r="4999" spans="1:6" x14ac:dyDescent="0.2">
      <c r="A4999" s="256">
        <v>41476</v>
      </c>
      <c r="B4999" s="257" t="s">
        <v>16170</v>
      </c>
      <c r="C4999" s="256" t="s">
        <v>8217</v>
      </c>
      <c r="E4999" s="258"/>
      <c r="F4999" s="479">
        <v>154.72</v>
      </c>
    </row>
    <row r="5000" spans="1:6" x14ac:dyDescent="0.2">
      <c r="A5000" s="256">
        <v>2555</v>
      </c>
      <c r="B5000" s="257" t="s">
        <v>16171</v>
      </c>
      <c r="C5000" s="256" t="s">
        <v>8217</v>
      </c>
      <c r="E5000" s="258"/>
      <c r="F5000" s="479">
        <v>1.42</v>
      </c>
    </row>
    <row r="5001" spans="1:6" x14ac:dyDescent="0.2">
      <c r="A5001" s="256">
        <v>2556</v>
      </c>
      <c r="B5001" s="257" t="s">
        <v>16172</v>
      </c>
      <c r="C5001" s="256" t="s">
        <v>8217</v>
      </c>
      <c r="E5001" s="258"/>
      <c r="F5001" s="479">
        <v>1.47</v>
      </c>
    </row>
    <row r="5002" spans="1:6" x14ac:dyDescent="0.2">
      <c r="A5002" s="256">
        <v>2557</v>
      </c>
      <c r="B5002" s="257" t="s">
        <v>16173</v>
      </c>
      <c r="C5002" s="256" t="s">
        <v>8217</v>
      </c>
      <c r="E5002" s="258"/>
      <c r="F5002" s="479">
        <v>3.11</v>
      </c>
    </row>
    <row r="5003" spans="1:6" ht="20.399999999999999" x14ac:dyDescent="0.2">
      <c r="A5003" s="256">
        <v>10569</v>
      </c>
      <c r="B5003" s="257" t="s">
        <v>16174</v>
      </c>
      <c r="C5003" s="256" t="s">
        <v>8217</v>
      </c>
      <c r="E5003" s="258"/>
      <c r="F5003" s="479">
        <v>3.11</v>
      </c>
    </row>
    <row r="5004" spans="1:6" ht="20.399999999999999" x14ac:dyDescent="0.2">
      <c r="A5004" s="256">
        <v>39810</v>
      </c>
      <c r="B5004" s="257" t="s">
        <v>16175</v>
      </c>
      <c r="C5004" s="256" t="s">
        <v>8217</v>
      </c>
      <c r="E5004" s="258"/>
      <c r="F5004" s="479">
        <v>32.619999999999997</v>
      </c>
    </row>
    <row r="5005" spans="1:6" ht="20.399999999999999" x14ac:dyDescent="0.2">
      <c r="A5005" s="256">
        <v>39811</v>
      </c>
      <c r="B5005" s="257" t="s">
        <v>16176</v>
      </c>
      <c r="C5005" s="256" t="s">
        <v>8217</v>
      </c>
      <c r="E5005" s="258"/>
      <c r="F5005" s="479">
        <v>39.9</v>
      </c>
    </row>
    <row r="5006" spans="1:6" ht="20.399999999999999" x14ac:dyDescent="0.2">
      <c r="A5006" s="256">
        <v>39812</v>
      </c>
      <c r="B5006" s="257" t="s">
        <v>16177</v>
      </c>
      <c r="C5006" s="256" t="s">
        <v>8217</v>
      </c>
      <c r="E5006" s="258"/>
      <c r="F5006" s="479">
        <v>65.599999999999994</v>
      </c>
    </row>
    <row r="5007" spans="1:6" ht="20.399999999999999" x14ac:dyDescent="0.2">
      <c r="A5007" s="256">
        <v>43096</v>
      </c>
      <c r="B5007" s="257" t="s">
        <v>16178</v>
      </c>
      <c r="C5007" s="256" t="s">
        <v>8217</v>
      </c>
      <c r="E5007" s="258"/>
      <c r="F5007" s="479">
        <v>217.46</v>
      </c>
    </row>
    <row r="5008" spans="1:6" ht="20.399999999999999" x14ac:dyDescent="0.2">
      <c r="A5008" s="256">
        <v>43102</v>
      </c>
      <c r="B5008" s="257" t="s">
        <v>16179</v>
      </c>
      <c r="C5008" s="256" t="s">
        <v>8217</v>
      </c>
      <c r="E5008" s="258"/>
      <c r="F5008" s="479">
        <v>132.22999999999999</v>
      </c>
    </row>
    <row r="5009" spans="1:6" ht="20.399999999999999" x14ac:dyDescent="0.2">
      <c r="A5009" s="256">
        <v>43103</v>
      </c>
      <c r="B5009" s="257" t="s">
        <v>16180</v>
      </c>
      <c r="C5009" s="256" t="s">
        <v>8217</v>
      </c>
      <c r="E5009" s="258"/>
      <c r="F5009" s="479">
        <v>194.71</v>
      </c>
    </row>
    <row r="5010" spans="1:6" ht="20.399999999999999" x14ac:dyDescent="0.2">
      <c r="A5010" s="256">
        <v>43098</v>
      </c>
      <c r="B5010" s="257" t="s">
        <v>16181</v>
      </c>
      <c r="C5010" s="256" t="s">
        <v>8217</v>
      </c>
      <c r="E5010" s="258"/>
      <c r="F5010" s="479">
        <v>73.66</v>
      </c>
    </row>
    <row r="5011" spans="1:6" ht="20.399999999999999" x14ac:dyDescent="0.2">
      <c r="A5011" s="256">
        <v>43097</v>
      </c>
      <c r="B5011" s="257" t="s">
        <v>16182</v>
      </c>
      <c r="C5011" s="256" t="s">
        <v>8217</v>
      </c>
      <c r="E5011" s="258"/>
      <c r="F5011" s="479">
        <v>43.64</v>
      </c>
    </row>
    <row r="5012" spans="1:6" x14ac:dyDescent="0.2">
      <c r="A5012" s="256">
        <v>43104</v>
      </c>
      <c r="B5012" s="257" t="s">
        <v>16183</v>
      </c>
      <c r="C5012" s="256" t="s">
        <v>8217</v>
      </c>
      <c r="E5012" s="258"/>
      <c r="F5012" s="479">
        <v>516.23</v>
      </c>
    </row>
    <row r="5013" spans="1:6" ht="20.399999999999999" x14ac:dyDescent="0.2">
      <c r="A5013" s="256">
        <v>39771</v>
      </c>
      <c r="B5013" s="257" t="s">
        <v>16184</v>
      </c>
      <c r="C5013" s="256" t="s">
        <v>8217</v>
      </c>
      <c r="E5013" s="258"/>
      <c r="F5013" s="479">
        <v>29.88</v>
      </c>
    </row>
    <row r="5014" spans="1:6" ht="20.399999999999999" x14ac:dyDescent="0.2">
      <c r="A5014" s="256">
        <v>39772</v>
      </c>
      <c r="B5014" s="257" t="s">
        <v>16185</v>
      </c>
      <c r="C5014" s="256" t="s">
        <v>8217</v>
      </c>
      <c r="E5014" s="258"/>
      <c r="F5014" s="479">
        <v>58.74</v>
      </c>
    </row>
    <row r="5015" spans="1:6" ht="20.399999999999999" x14ac:dyDescent="0.2">
      <c r="A5015" s="256">
        <v>39773</v>
      </c>
      <c r="B5015" s="257" t="s">
        <v>16186</v>
      </c>
      <c r="C5015" s="256" t="s">
        <v>8217</v>
      </c>
      <c r="E5015" s="258"/>
      <c r="F5015" s="479">
        <v>94.41</v>
      </c>
    </row>
    <row r="5016" spans="1:6" ht="20.399999999999999" x14ac:dyDescent="0.2">
      <c r="A5016" s="256">
        <v>39774</v>
      </c>
      <c r="B5016" s="257" t="s">
        <v>16187</v>
      </c>
      <c r="C5016" s="256" t="s">
        <v>8217</v>
      </c>
      <c r="E5016" s="258"/>
      <c r="F5016" s="479">
        <v>141.22</v>
      </c>
    </row>
    <row r="5017" spans="1:6" ht="20.399999999999999" x14ac:dyDescent="0.2">
      <c r="A5017" s="256">
        <v>39775</v>
      </c>
      <c r="B5017" s="257" t="s">
        <v>16188</v>
      </c>
      <c r="C5017" s="256" t="s">
        <v>8217</v>
      </c>
      <c r="E5017" s="258"/>
      <c r="F5017" s="479">
        <v>188.47</v>
      </c>
    </row>
    <row r="5018" spans="1:6" ht="20.399999999999999" x14ac:dyDescent="0.2">
      <c r="A5018" s="256">
        <v>39776</v>
      </c>
      <c r="B5018" s="257" t="s">
        <v>16189</v>
      </c>
      <c r="C5018" s="256" t="s">
        <v>8217</v>
      </c>
      <c r="E5018" s="258"/>
      <c r="F5018" s="479">
        <v>227.77</v>
      </c>
    </row>
    <row r="5019" spans="1:6" ht="20.399999999999999" x14ac:dyDescent="0.2">
      <c r="A5019" s="256">
        <v>39777</v>
      </c>
      <c r="B5019" s="257" t="s">
        <v>16190</v>
      </c>
      <c r="C5019" s="256" t="s">
        <v>8217</v>
      </c>
      <c r="E5019" s="258"/>
      <c r="F5019" s="479">
        <v>288.69</v>
      </c>
    </row>
    <row r="5020" spans="1:6" ht="20.399999999999999" x14ac:dyDescent="0.2">
      <c r="A5020" s="256">
        <v>20254</v>
      </c>
      <c r="B5020" s="257" t="s">
        <v>16191</v>
      </c>
      <c r="C5020" s="256" t="s">
        <v>8217</v>
      </c>
      <c r="E5020" s="258"/>
      <c r="F5020" s="479">
        <v>20.95</v>
      </c>
    </row>
    <row r="5021" spans="1:6" ht="20.399999999999999" x14ac:dyDescent="0.2">
      <c r="A5021" s="256">
        <v>20253</v>
      </c>
      <c r="B5021" s="257" t="s">
        <v>16192</v>
      </c>
      <c r="C5021" s="256" t="s">
        <v>8217</v>
      </c>
      <c r="E5021" s="258"/>
      <c r="F5021" s="479">
        <v>68.81</v>
      </c>
    </row>
    <row r="5022" spans="1:6" ht="20.399999999999999" x14ac:dyDescent="0.2">
      <c r="A5022" s="256">
        <v>11247</v>
      </c>
      <c r="B5022" s="257" t="s">
        <v>16193</v>
      </c>
      <c r="C5022" s="256" t="s">
        <v>8217</v>
      </c>
      <c r="E5022" s="258"/>
      <c r="F5022" s="479">
        <v>1323.09</v>
      </c>
    </row>
    <row r="5023" spans="1:6" ht="20.399999999999999" x14ac:dyDescent="0.2">
      <c r="A5023" s="256">
        <v>11250</v>
      </c>
      <c r="B5023" s="257" t="s">
        <v>16194</v>
      </c>
      <c r="C5023" s="256" t="s">
        <v>8217</v>
      </c>
      <c r="E5023" s="258"/>
      <c r="F5023" s="479">
        <v>56.96</v>
      </c>
    </row>
    <row r="5024" spans="1:6" ht="20.399999999999999" x14ac:dyDescent="0.2">
      <c r="A5024" s="256">
        <v>11249</v>
      </c>
      <c r="B5024" s="257" t="s">
        <v>16195</v>
      </c>
      <c r="C5024" s="256" t="s">
        <v>8217</v>
      </c>
      <c r="E5024" s="258"/>
      <c r="F5024" s="479">
        <v>2584.46</v>
      </c>
    </row>
    <row r="5025" spans="1:6" ht="20.399999999999999" x14ac:dyDescent="0.2">
      <c r="A5025" s="256">
        <v>11251</v>
      </c>
      <c r="B5025" s="257" t="s">
        <v>16196</v>
      </c>
      <c r="C5025" s="256" t="s">
        <v>8217</v>
      </c>
      <c r="E5025" s="258"/>
      <c r="F5025" s="479">
        <v>126.17</v>
      </c>
    </row>
    <row r="5026" spans="1:6" ht="20.399999999999999" x14ac:dyDescent="0.2">
      <c r="A5026" s="256">
        <v>11253</v>
      </c>
      <c r="B5026" s="257" t="s">
        <v>16197</v>
      </c>
      <c r="C5026" s="256" t="s">
        <v>8217</v>
      </c>
      <c r="E5026" s="258"/>
      <c r="F5026" s="479">
        <v>209.08</v>
      </c>
    </row>
    <row r="5027" spans="1:6" ht="20.399999999999999" x14ac:dyDescent="0.2">
      <c r="A5027" s="256">
        <v>11255</v>
      </c>
      <c r="B5027" s="257" t="s">
        <v>16198</v>
      </c>
      <c r="C5027" s="256" t="s">
        <v>8217</v>
      </c>
      <c r="E5027" s="258"/>
      <c r="F5027" s="479">
        <v>312.57</v>
      </c>
    </row>
    <row r="5028" spans="1:6" ht="20.399999999999999" x14ac:dyDescent="0.2">
      <c r="A5028" s="256">
        <v>14055</v>
      </c>
      <c r="B5028" s="257" t="s">
        <v>16199</v>
      </c>
      <c r="C5028" s="256" t="s">
        <v>8217</v>
      </c>
      <c r="E5028" s="258"/>
      <c r="F5028" s="479">
        <v>628.78</v>
      </c>
    </row>
    <row r="5029" spans="1:6" ht="20.399999999999999" x14ac:dyDescent="0.2">
      <c r="A5029" s="256">
        <v>11256</v>
      </c>
      <c r="B5029" s="257" t="s">
        <v>16200</v>
      </c>
      <c r="C5029" s="256" t="s">
        <v>8217</v>
      </c>
      <c r="E5029" s="258"/>
      <c r="F5029" s="479">
        <v>391.52</v>
      </c>
    </row>
    <row r="5030" spans="1:6" x14ac:dyDescent="0.2">
      <c r="A5030" s="256">
        <v>1872</v>
      </c>
      <c r="B5030" s="257" t="s">
        <v>16201</v>
      </c>
      <c r="C5030" s="256" t="s">
        <v>8217</v>
      </c>
      <c r="E5030" s="258"/>
      <c r="F5030" s="479">
        <v>2.2599999999999998</v>
      </c>
    </row>
    <row r="5031" spans="1:6" x14ac:dyDescent="0.2">
      <c r="A5031" s="256">
        <v>1873</v>
      </c>
      <c r="B5031" s="257" t="s">
        <v>16202</v>
      </c>
      <c r="C5031" s="256" t="s">
        <v>8217</v>
      </c>
      <c r="E5031" s="258"/>
      <c r="F5031" s="479">
        <v>4.5</v>
      </c>
    </row>
    <row r="5032" spans="1:6" ht="20.399999999999999" x14ac:dyDescent="0.2">
      <c r="A5032" s="256">
        <v>39693</v>
      </c>
      <c r="B5032" s="257" t="s">
        <v>16203</v>
      </c>
      <c r="C5032" s="256" t="s">
        <v>8217</v>
      </c>
      <c r="E5032" s="258"/>
      <c r="F5032" s="479">
        <v>2458.9699999999998</v>
      </c>
    </row>
    <row r="5033" spans="1:6" ht="20.399999999999999" x14ac:dyDescent="0.2">
      <c r="A5033" s="256">
        <v>39692</v>
      </c>
      <c r="B5033" s="257" t="s">
        <v>16204</v>
      </c>
      <c r="C5033" s="256" t="s">
        <v>8217</v>
      </c>
      <c r="E5033" s="258"/>
      <c r="F5033" s="479">
        <v>786.81</v>
      </c>
    </row>
    <row r="5034" spans="1:6" ht="20.399999999999999" x14ac:dyDescent="0.2">
      <c r="A5034" s="256">
        <v>1062</v>
      </c>
      <c r="B5034" s="257" t="s">
        <v>16205</v>
      </c>
      <c r="C5034" s="256" t="s">
        <v>8217</v>
      </c>
      <c r="E5034" s="258"/>
      <c r="F5034" s="479">
        <v>249.35</v>
      </c>
    </row>
    <row r="5035" spans="1:6" ht="20.399999999999999" x14ac:dyDescent="0.2">
      <c r="A5035" s="256">
        <v>39686</v>
      </c>
      <c r="B5035" s="257" t="s">
        <v>16206</v>
      </c>
      <c r="C5035" s="256" t="s">
        <v>8217</v>
      </c>
      <c r="E5035" s="258"/>
      <c r="F5035" s="479">
        <v>403.76</v>
      </c>
    </row>
    <row r="5036" spans="1:6" ht="20.399999999999999" x14ac:dyDescent="0.2">
      <c r="A5036" s="256">
        <v>43095</v>
      </c>
      <c r="B5036" s="257" t="s">
        <v>16207</v>
      </c>
      <c r="C5036" s="256" t="s">
        <v>8217</v>
      </c>
      <c r="E5036" s="258"/>
      <c r="F5036" s="479">
        <v>143.30000000000001</v>
      </c>
    </row>
    <row r="5037" spans="1:6" ht="20.399999999999999" x14ac:dyDescent="0.2">
      <c r="A5037" s="256">
        <v>1871</v>
      </c>
      <c r="B5037" s="257" t="s">
        <v>16208</v>
      </c>
      <c r="C5037" s="256" t="s">
        <v>8217</v>
      </c>
      <c r="E5037" s="258"/>
      <c r="F5037" s="479">
        <v>4.05</v>
      </c>
    </row>
    <row r="5038" spans="1:6" ht="20.399999999999999" x14ac:dyDescent="0.2">
      <c r="A5038" s="256">
        <v>12001</v>
      </c>
      <c r="B5038" s="257" t="s">
        <v>16209</v>
      </c>
      <c r="C5038" s="256" t="s">
        <v>8217</v>
      </c>
      <c r="E5038" s="258"/>
      <c r="F5038" s="479">
        <v>5.85</v>
      </c>
    </row>
    <row r="5039" spans="1:6" ht="20.399999999999999" x14ac:dyDescent="0.2">
      <c r="A5039" s="256">
        <v>11882</v>
      </c>
      <c r="B5039" s="257" t="s">
        <v>16210</v>
      </c>
      <c r="C5039" s="256" t="s">
        <v>8217</v>
      </c>
      <c r="E5039" s="258"/>
      <c r="F5039" s="479">
        <v>125.41</v>
      </c>
    </row>
    <row r="5040" spans="1:6" ht="20.399999999999999" x14ac:dyDescent="0.2">
      <c r="A5040" s="256">
        <v>1068</v>
      </c>
      <c r="B5040" s="257" t="s">
        <v>16211</v>
      </c>
      <c r="C5040" s="256" t="s">
        <v>8217</v>
      </c>
      <c r="E5040" s="258"/>
      <c r="F5040" s="479">
        <v>1644.75</v>
      </c>
    </row>
    <row r="5041" spans="1:6" ht="20.399999999999999" x14ac:dyDescent="0.2">
      <c r="A5041" s="256">
        <v>39690</v>
      </c>
      <c r="B5041" s="257" t="s">
        <v>16212</v>
      </c>
      <c r="C5041" s="256" t="s">
        <v>8217</v>
      </c>
      <c r="E5041" s="258"/>
      <c r="F5041" s="479">
        <v>2759.35</v>
      </c>
    </row>
    <row r="5042" spans="1:6" ht="20.399999999999999" x14ac:dyDescent="0.2">
      <c r="A5042" s="256">
        <v>39691</v>
      </c>
      <c r="B5042" s="257" t="s">
        <v>16213</v>
      </c>
      <c r="C5042" s="256" t="s">
        <v>8217</v>
      </c>
      <c r="E5042" s="258"/>
      <c r="F5042" s="479">
        <v>3470.49</v>
      </c>
    </row>
    <row r="5043" spans="1:6" ht="20.399999999999999" x14ac:dyDescent="0.2">
      <c r="A5043" s="256">
        <v>39808</v>
      </c>
      <c r="B5043" s="257" t="s">
        <v>16214</v>
      </c>
      <c r="C5043" s="256" t="s">
        <v>8217</v>
      </c>
      <c r="E5043" s="258"/>
      <c r="F5043" s="479">
        <v>74.81</v>
      </c>
    </row>
    <row r="5044" spans="1:6" ht="20.399999999999999" x14ac:dyDescent="0.2">
      <c r="A5044" s="256">
        <v>39809</v>
      </c>
      <c r="B5044" s="257" t="s">
        <v>16215</v>
      </c>
      <c r="C5044" s="256" t="s">
        <v>8217</v>
      </c>
      <c r="E5044" s="258"/>
      <c r="F5044" s="479">
        <v>177.45</v>
      </c>
    </row>
    <row r="5045" spans="1:6" ht="20.399999999999999" x14ac:dyDescent="0.2">
      <c r="A5045" s="256">
        <v>43439</v>
      </c>
      <c r="B5045" s="257" t="s">
        <v>16216</v>
      </c>
      <c r="C5045" s="256" t="s">
        <v>8217</v>
      </c>
      <c r="E5045" s="258"/>
      <c r="F5045" s="479">
        <v>575.69000000000005</v>
      </c>
    </row>
    <row r="5046" spans="1:6" x14ac:dyDescent="0.2">
      <c r="A5046" s="256">
        <v>5103</v>
      </c>
      <c r="B5046" s="257" t="s">
        <v>16217</v>
      </c>
      <c r="C5046" s="256" t="s">
        <v>8217</v>
      </c>
      <c r="E5046" s="258"/>
      <c r="F5046" s="479">
        <v>24.58</v>
      </c>
    </row>
    <row r="5047" spans="1:6" x14ac:dyDescent="0.2">
      <c r="A5047" s="256">
        <v>11880</v>
      </c>
      <c r="B5047" s="257" t="s">
        <v>16218</v>
      </c>
      <c r="C5047" s="256" t="s">
        <v>8217</v>
      </c>
      <c r="E5047" s="258"/>
      <c r="F5047" s="479">
        <v>103.38</v>
      </c>
    </row>
    <row r="5048" spans="1:6" x14ac:dyDescent="0.2">
      <c r="A5048" s="256">
        <v>11714</v>
      </c>
      <c r="B5048" s="257" t="s">
        <v>16219</v>
      </c>
      <c r="C5048" s="256" t="s">
        <v>8217</v>
      </c>
      <c r="E5048" s="258"/>
      <c r="F5048" s="479">
        <v>70.430000000000007</v>
      </c>
    </row>
    <row r="5049" spans="1:6" x14ac:dyDescent="0.2">
      <c r="A5049" s="256">
        <v>11712</v>
      </c>
      <c r="B5049" s="257" t="s">
        <v>16220</v>
      </c>
      <c r="C5049" s="256" t="s">
        <v>8217</v>
      </c>
      <c r="E5049" s="258"/>
      <c r="F5049" s="479">
        <v>45.99</v>
      </c>
    </row>
    <row r="5050" spans="1:6" x14ac:dyDescent="0.2">
      <c r="A5050" s="256">
        <v>11717</v>
      </c>
      <c r="B5050" s="257" t="s">
        <v>16221</v>
      </c>
      <c r="C5050" s="256" t="s">
        <v>8217</v>
      </c>
      <c r="E5050" s="258"/>
      <c r="F5050" s="479">
        <v>55.44</v>
      </c>
    </row>
    <row r="5051" spans="1:6" x14ac:dyDescent="0.2">
      <c r="A5051" s="256">
        <v>1106</v>
      </c>
      <c r="B5051" s="257" t="s">
        <v>16222</v>
      </c>
      <c r="C5051" s="256" t="s">
        <v>8230</v>
      </c>
      <c r="E5051" s="258"/>
      <c r="F5051" s="479">
        <v>0.95</v>
      </c>
    </row>
    <row r="5052" spans="1:6" x14ac:dyDescent="0.2">
      <c r="A5052" s="256">
        <v>11161</v>
      </c>
      <c r="B5052" s="257" t="s">
        <v>16223</v>
      </c>
      <c r="C5052" s="256" t="s">
        <v>8230</v>
      </c>
      <c r="E5052" s="258"/>
      <c r="F5052" s="479">
        <v>1.58</v>
      </c>
    </row>
    <row r="5053" spans="1:6" x14ac:dyDescent="0.2">
      <c r="A5053" s="256">
        <v>1107</v>
      </c>
      <c r="B5053" s="257" t="s">
        <v>16224</v>
      </c>
      <c r="C5053" s="256" t="s">
        <v>8230</v>
      </c>
      <c r="E5053" s="258"/>
      <c r="F5053" s="479">
        <v>0.81</v>
      </c>
    </row>
    <row r="5054" spans="1:6" x14ac:dyDescent="0.2">
      <c r="A5054" s="256">
        <v>44479</v>
      </c>
      <c r="B5054" s="257" t="s">
        <v>16225</v>
      </c>
      <c r="C5054" s="256" t="s">
        <v>8230</v>
      </c>
      <c r="E5054" s="258"/>
      <c r="F5054" s="479">
        <v>0.1</v>
      </c>
    </row>
    <row r="5055" spans="1:6" x14ac:dyDescent="0.2">
      <c r="A5055" s="256">
        <v>4759</v>
      </c>
      <c r="B5055" s="257" t="s">
        <v>16226</v>
      </c>
      <c r="C5055" s="256" t="s">
        <v>14819</v>
      </c>
      <c r="E5055" s="258"/>
      <c r="F5055" s="479">
        <v>20.28</v>
      </c>
    </row>
    <row r="5056" spans="1:6" x14ac:dyDescent="0.2">
      <c r="A5056" s="256">
        <v>41068</v>
      </c>
      <c r="B5056" s="257" t="s">
        <v>16227</v>
      </c>
      <c r="C5056" s="256" t="s">
        <v>14820</v>
      </c>
      <c r="E5056" s="258"/>
      <c r="F5056" s="479">
        <v>3552.52</v>
      </c>
    </row>
    <row r="5057" spans="1:6" ht="20.399999999999999" x14ac:dyDescent="0.2">
      <c r="A5057" s="256">
        <v>12618</v>
      </c>
      <c r="B5057" s="257" t="s">
        <v>16228</v>
      </c>
      <c r="C5057" s="256" t="s">
        <v>8217</v>
      </c>
      <c r="E5057" s="258"/>
      <c r="F5057" s="479">
        <v>157.63</v>
      </c>
    </row>
    <row r="5058" spans="1:6" x14ac:dyDescent="0.2">
      <c r="A5058" s="256">
        <v>1108</v>
      </c>
      <c r="B5058" s="257" t="s">
        <v>16229</v>
      </c>
      <c r="C5058" s="256" t="s">
        <v>8223</v>
      </c>
      <c r="E5058" s="258"/>
      <c r="F5058" s="479">
        <v>26.82</v>
      </c>
    </row>
    <row r="5059" spans="1:6" x14ac:dyDescent="0.2">
      <c r="A5059" s="256">
        <v>1117</v>
      </c>
      <c r="B5059" s="257" t="s">
        <v>16230</v>
      </c>
      <c r="C5059" s="256" t="s">
        <v>8223</v>
      </c>
      <c r="E5059" s="258"/>
      <c r="F5059" s="479">
        <v>27.03</v>
      </c>
    </row>
    <row r="5060" spans="1:6" x14ac:dyDescent="0.2">
      <c r="A5060" s="256">
        <v>1118</v>
      </c>
      <c r="B5060" s="257" t="s">
        <v>16231</v>
      </c>
      <c r="C5060" s="256" t="s">
        <v>8223</v>
      </c>
      <c r="E5060" s="258"/>
      <c r="F5060" s="479">
        <v>31.95</v>
      </c>
    </row>
    <row r="5061" spans="1:6" x14ac:dyDescent="0.2">
      <c r="A5061" s="256">
        <v>1110</v>
      </c>
      <c r="B5061" s="257" t="s">
        <v>16232</v>
      </c>
      <c r="C5061" s="256" t="s">
        <v>8223</v>
      </c>
      <c r="E5061" s="258"/>
      <c r="F5061" s="479">
        <v>31.95</v>
      </c>
    </row>
    <row r="5062" spans="1:6" x14ac:dyDescent="0.2">
      <c r="A5062" s="256">
        <v>40784</v>
      </c>
      <c r="B5062" s="257" t="s">
        <v>16233</v>
      </c>
      <c r="C5062" s="256" t="s">
        <v>8223</v>
      </c>
      <c r="E5062" s="258"/>
      <c r="F5062" s="479">
        <v>88.12</v>
      </c>
    </row>
    <row r="5063" spans="1:6" x14ac:dyDescent="0.2">
      <c r="A5063" s="256">
        <v>40782</v>
      </c>
      <c r="B5063" s="257" t="s">
        <v>16234</v>
      </c>
      <c r="C5063" s="256" t="s">
        <v>8223</v>
      </c>
      <c r="E5063" s="258"/>
      <c r="F5063" s="479">
        <v>34.58</v>
      </c>
    </row>
    <row r="5064" spans="1:6" x14ac:dyDescent="0.2">
      <c r="A5064" s="256">
        <v>40783</v>
      </c>
      <c r="B5064" s="257" t="s">
        <v>16235</v>
      </c>
      <c r="C5064" s="256" t="s">
        <v>8223</v>
      </c>
      <c r="E5064" s="258"/>
      <c r="F5064" s="479">
        <v>45.05</v>
      </c>
    </row>
    <row r="5065" spans="1:6" x14ac:dyDescent="0.2">
      <c r="A5065" s="256">
        <v>1109</v>
      </c>
      <c r="B5065" s="257" t="s">
        <v>16236</v>
      </c>
      <c r="C5065" s="256" t="s">
        <v>8223</v>
      </c>
      <c r="E5065" s="258"/>
      <c r="F5065" s="479">
        <v>26.82</v>
      </c>
    </row>
    <row r="5066" spans="1:6" x14ac:dyDescent="0.2">
      <c r="A5066" s="256">
        <v>1119</v>
      </c>
      <c r="B5066" s="257" t="s">
        <v>16237</v>
      </c>
      <c r="C5066" s="256" t="s">
        <v>8223</v>
      </c>
      <c r="E5066" s="258"/>
      <c r="F5066" s="479">
        <v>17.29</v>
      </c>
    </row>
    <row r="5067" spans="1:6" ht="20.399999999999999" x14ac:dyDescent="0.2">
      <c r="A5067" s="256">
        <v>13115</v>
      </c>
      <c r="B5067" s="257" t="s">
        <v>16238</v>
      </c>
      <c r="C5067" s="256" t="s">
        <v>8223</v>
      </c>
      <c r="E5067" s="258"/>
      <c r="F5067" s="479">
        <v>25.13</v>
      </c>
    </row>
    <row r="5068" spans="1:6" ht="20.399999999999999" x14ac:dyDescent="0.2">
      <c r="A5068" s="256">
        <v>10541</v>
      </c>
      <c r="B5068" s="257" t="s">
        <v>16239</v>
      </c>
      <c r="C5068" s="256" t="s">
        <v>8223</v>
      </c>
      <c r="E5068" s="258"/>
      <c r="F5068" s="479">
        <v>30.71</v>
      </c>
    </row>
    <row r="5069" spans="1:6" ht="20.399999999999999" x14ac:dyDescent="0.2">
      <c r="A5069" s="256">
        <v>10542</v>
      </c>
      <c r="B5069" s="257" t="s">
        <v>16240</v>
      </c>
      <c r="C5069" s="256" t="s">
        <v>8223</v>
      </c>
      <c r="E5069" s="258"/>
      <c r="F5069" s="479">
        <v>40.159999999999997</v>
      </c>
    </row>
    <row r="5070" spans="1:6" ht="20.399999999999999" x14ac:dyDescent="0.2">
      <c r="A5070" s="256">
        <v>10543</v>
      </c>
      <c r="B5070" s="257" t="s">
        <v>16241</v>
      </c>
      <c r="C5070" s="256" t="s">
        <v>8223</v>
      </c>
      <c r="E5070" s="258"/>
      <c r="F5070" s="479">
        <v>65.16</v>
      </c>
    </row>
    <row r="5071" spans="1:6" ht="20.399999999999999" x14ac:dyDescent="0.2">
      <c r="A5071" s="256">
        <v>10544</v>
      </c>
      <c r="B5071" s="257" t="s">
        <v>16242</v>
      </c>
      <c r="C5071" s="256" t="s">
        <v>8223</v>
      </c>
      <c r="E5071" s="258"/>
      <c r="F5071" s="479">
        <v>84.28</v>
      </c>
    </row>
    <row r="5072" spans="1:6" ht="20.399999999999999" x14ac:dyDescent="0.2">
      <c r="A5072" s="256">
        <v>10545</v>
      </c>
      <c r="B5072" s="257" t="s">
        <v>16243</v>
      </c>
      <c r="C5072" s="256" t="s">
        <v>8223</v>
      </c>
      <c r="E5072" s="258"/>
      <c r="F5072" s="479">
        <v>157.51</v>
      </c>
    </row>
    <row r="5073" spans="1:6" x14ac:dyDescent="0.2">
      <c r="A5073" s="256">
        <v>38365</v>
      </c>
      <c r="B5073" s="257" t="s">
        <v>16244</v>
      </c>
      <c r="C5073" s="256" t="s">
        <v>14821</v>
      </c>
      <c r="E5073" s="258"/>
      <c r="F5073" s="479">
        <v>2.38</v>
      </c>
    </row>
    <row r="5074" spans="1:6" ht="20.399999999999999" x14ac:dyDescent="0.2">
      <c r="A5074" s="256">
        <v>44056</v>
      </c>
      <c r="B5074" s="257" t="s">
        <v>16245</v>
      </c>
      <c r="C5074" s="256" t="s">
        <v>8217</v>
      </c>
      <c r="E5074" s="258"/>
      <c r="F5074" s="479">
        <v>460973.89</v>
      </c>
    </row>
    <row r="5075" spans="1:6" ht="20.399999999999999" x14ac:dyDescent="0.2">
      <c r="A5075" s="256">
        <v>44057</v>
      </c>
      <c r="B5075" s="257" t="s">
        <v>16246</v>
      </c>
      <c r="C5075" s="256" t="s">
        <v>8217</v>
      </c>
      <c r="E5075" s="258"/>
      <c r="F5075" s="479">
        <v>492001</v>
      </c>
    </row>
    <row r="5076" spans="1:6" ht="20.399999999999999" x14ac:dyDescent="0.2">
      <c r="A5076" s="256">
        <v>37754</v>
      </c>
      <c r="B5076" s="257" t="s">
        <v>16247</v>
      </c>
      <c r="C5076" s="256" t="s">
        <v>8217</v>
      </c>
      <c r="E5076" s="258"/>
      <c r="F5076" s="479">
        <v>508666.99</v>
      </c>
    </row>
    <row r="5077" spans="1:6" ht="20.399999999999999" x14ac:dyDescent="0.2">
      <c r="A5077" s="256">
        <v>37757</v>
      </c>
      <c r="B5077" s="257" t="s">
        <v>16248</v>
      </c>
      <c r="C5077" s="256" t="s">
        <v>8217</v>
      </c>
      <c r="E5077" s="258"/>
      <c r="F5077" s="479">
        <v>567352.52</v>
      </c>
    </row>
    <row r="5078" spans="1:6" ht="20.399999999999999" x14ac:dyDescent="0.2">
      <c r="A5078" s="256">
        <v>44058</v>
      </c>
      <c r="B5078" s="257" t="s">
        <v>16249</v>
      </c>
      <c r="C5078" s="256" t="s">
        <v>8217</v>
      </c>
      <c r="E5078" s="258"/>
      <c r="F5078" s="479">
        <v>536325.41</v>
      </c>
    </row>
    <row r="5079" spans="1:6" ht="20.399999999999999" x14ac:dyDescent="0.2">
      <c r="A5079" s="256">
        <v>37752</v>
      </c>
      <c r="B5079" s="257" t="s">
        <v>16250</v>
      </c>
      <c r="C5079" s="256" t="s">
        <v>8217</v>
      </c>
      <c r="E5079" s="258"/>
      <c r="F5079" s="479">
        <v>558487.6</v>
      </c>
    </row>
    <row r="5080" spans="1:6" ht="20.399999999999999" x14ac:dyDescent="0.2">
      <c r="A5080" s="256">
        <v>44059</v>
      </c>
      <c r="B5080" s="257" t="s">
        <v>16251</v>
      </c>
      <c r="C5080" s="256" t="s">
        <v>8217</v>
      </c>
      <c r="E5080" s="258"/>
      <c r="F5080" s="479">
        <v>441471.16</v>
      </c>
    </row>
    <row r="5081" spans="1:6" ht="20.399999999999999" x14ac:dyDescent="0.2">
      <c r="A5081" s="256">
        <v>37750</v>
      </c>
      <c r="B5081" s="257" t="s">
        <v>16252</v>
      </c>
      <c r="C5081" s="256" t="s">
        <v>8217</v>
      </c>
      <c r="E5081" s="258"/>
      <c r="F5081" s="479">
        <v>442357.65</v>
      </c>
    </row>
    <row r="5082" spans="1:6" ht="30.6" x14ac:dyDescent="0.2">
      <c r="A5082" s="256">
        <v>37758</v>
      </c>
      <c r="B5082" s="257" t="s">
        <v>16253</v>
      </c>
      <c r="C5082" s="256" t="s">
        <v>8217</v>
      </c>
      <c r="E5082" s="258"/>
      <c r="F5082" s="479">
        <v>703871.68</v>
      </c>
    </row>
    <row r="5083" spans="1:6" ht="30.6" x14ac:dyDescent="0.2">
      <c r="A5083" s="256">
        <v>44060</v>
      </c>
      <c r="B5083" s="257" t="s">
        <v>16254</v>
      </c>
      <c r="C5083" s="256" t="s">
        <v>8217</v>
      </c>
      <c r="E5083" s="258"/>
      <c r="F5083" s="479">
        <v>680823.01</v>
      </c>
    </row>
    <row r="5084" spans="1:6" ht="30.6" x14ac:dyDescent="0.2">
      <c r="A5084" s="256">
        <v>37749</v>
      </c>
      <c r="B5084" s="257" t="s">
        <v>16255</v>
      </c>
      <c r="C5084" s="256" t="s">
        <v>8217</v>
      </c>
      <c r="E5084" s="258"/>
      <c r="F5084" s="479">
        <v>726920.4</v>
      </c>
    </row>
    <row r="5085" spans="1:6" ht="30.6" x14ac:dyDescent="0.2">
      <c r="A5085" s="256">
        <v>44061</v>
      </c>
      <c r="B5085" s="257" t="s">
        <v>16256</v>
      </c>
      <c r="C5085" s="256" t="s">
        <v>8217</v>
      </c>
      <c r="E5085" s="258"/>
      <c r="F5085" s="479">
        <v>667525.69999999995</v>
      </c>
    </row>
    <row r="5086" spans="1:6" x14ac:dyDescent="0.2">
      <c r="A5086" s="256">
        <v>1159</v>
      </c>
      <c r="B5086" s="257" t="s">
        <v>16257</v>
      </c>
      <c r="C5086" s="256" t="s">
        <v>8217</v>
      </c>
      <c r="E5086" s="258"/>
      <c r="F5086" s="479">
        <v>269465.5</v>
      </c>
    </row>
    <row r="5087" spans="1:6" x14ac:dyDescent="0.2">
      <c r="A5087" s="256">
        <v>12114</v>
      </c>
      <c r="B5087" s="257" t="s">
        <v>16258</v>
      </c>
      <c r="C5087" s="256" t="s">
        <v>8217</v>
      </c>
      <c r="E5087" s="258"/>
      <c r="F5087" s="479">
        <v>143.91999999999999</v>
      </c>
    </row>
    <row r="5088" spans="1:6" x14ac:dyDescent="0.2">
      <c r="A5088" s="256">
        <v>38106</v>
      </c>
      <c r="B5088" s="257" t="s">
        <v>16259</v>
      </c>
      <c r="C5088" s="256" t="s">
        <v>8217</v>
      </c>
      <c r="E5088" s="258"/>
      <c r="F5088" s="479">
        <v>19.559999999999999</v>
      </c>
    </row>
    <row r="5089" spans="1:6" ht="20.399999999999999" x14ac:dyDescent="0.2">
      <c r="A5089" s="256">
        <v>38085</v>
      </c>
      <c r="B5089" s="257" t="s">
        <v>16260</v>
      </c>
      <c r="C5089" s="256" t="s">
        <v>8217</v>
      </c>
      <c r="E5089" s="258"/>
      <c r="F5089" s="479">
        <v>23.1</v>
      </c>
    </row>
    <row r="5090" spans="1:6" x14ac:dyDescent="0.2">
      <c r="A5090" s="256">
        <v>38599</v>
      </c>
      <c r="B5090" s="257" t="s">
        <v>16261</v>
      </c>
      <c r="C5090" s="256" t="s">
        <v>8217</v>
      </c>
      <c r="E5090" s="258"/>
      <c r="F5090" s="479">
        <v>5.62</v>
      </c>
    </row>
    <row r="5091" spans="1:6" x14ac:dyDescent="0.2">
      <c r="A5091" s="256">
        <v>38596</v>
      </c>
      <c r="B5091" s="257" t="s">
        <v>16262</v>
      </c>
      <c r="C5091" s="256" t="s">
        <v>8217</v>
      </c>
      <c r="E5091" s="258"/>
      <c r="F5091" s="479">
        <v>4.66</v>
      </c>
    </row>
    <row r="5092" spans="1:6" x14ac:dyDescent="0.2">
      <c r="A5092" s="256">
        <v>38600</v>
      </c>
      <c r="B5092" s="257" t="s">
        <v>16263</v>
      </c>
      <c r="C5092" s="256" t="s">
        <v>8217</v>
      </c>
      <c r="E5092" s="258"/>
      <c r="F5092" s="479">
        <v>5.95</v>
      </c>
    </row>
    <row r="5093" spans="1:6" x14ac:dyDescent="0.2">
      <c r="A5093" s="256">
        <v>38597</v>
      </c>
      <c r="B5093" s="257" t="s">
        <v>16264</v>
      </c>
      <c r="C5093" s="256" t="s">
        <v>8217</v>
      </c>
      <c r="E5093" s="258"/>
      <c r="F5093" s="479">
        <v>4.6900000000000004</v>
      </c>
    </row>
    <row r="5094" spans="1:6" x14ac:dyDescent="0.2">
      <c r="A5094" s="256">
        <v>659</v>
      </c>
      <c r="B5094" s="257" t="s">
        <v>16265</v>
      </c>
      <c r="C5094" s="256" t="s">
        <v>8217</v>
      </c>
      <c r="E5094" s="258"/>
      <c r="F5094" s="479">
        <v>2.7</v>
      </c>
    </row>
    <row r="5095" spans="1:6" x14ac:dyDescent="0.2">
      <c r="A5095" s="256">
        <v>660</v>
      </c>
      <c r="B5095" s="257" t="s">
        <v>16266</v>
      </c>
      <c r="C5095" s="256" t="s">
        <v>8217</v>
      </c>
      <c r="E5095" s="258"/>
      <c r="F5095" s="479">
        <v>3.23</v>
      </c>
    </row>
    <row r="5096" spans="1:6" x14ac:dyDescent="0.2">
      <c r="A5096" s="256">
        <v>658</v>
      </c>
      <c r="B5096" s="257" t="s">
        <v>16267</v>
      </c>
      <c r="C5096" s="256" t="s">
        <v>8217</v>
      </c>
      <c r="E5096" s="258"/>
      <c r="F5096" s="479">
        <v>1.82</v>
      </c>
    </row>
    <row r="5097" spans="1:6" x14ac:dyDescent="0.2">
      <c r="A5097" s="256">
        <v>38548</v>
      </c>
      <c r="B5097" s="257" t="s">
        <v>16268</v>
      </c>
      <c r="C5097" s="256" t="s">
        <v>8217</v>
      </c>
      <c r="E5097" s="258"/>
      <c r="F5097" s="479">
        <v>1.87</v>
      </c>
    </row>
    <row r="5098" spans="1:6" x14ac:dyDescent="0.2">
      <c r="A5098" s="256">
        <v>34649</v>
      </c>
      <c r="B5098" s="257" t="s">
        <v>16269</v>
      </c>
      <c r="C5098" s="256" t="s">
        <v>8217</v>
      </c>
      <c r="E5098" s="258"/>
      <c r="F5098" s="479">
        <v>2.54</v>
      </c>
    </row>
    <row r="5099" spans="1:6" x14ac:dyDescent="0.2">
      <c r="A5099" s="256">
        <v>34655</v>
      </c>
      <c r="B5099" s="257" t="s">
        <v>16270</v>
      </c>
      <c r="C5099" s="256" t="s">
        <v>8217</v>
      </c>
      <c r="E5099" s="258"/>
      <c r="F5099" s="479">
        <v>3.37</v>
      </c>
    </row>
    <row r="5100" spans="1:6" x14ac:dyDescent="0.2">
      <c r="A5100" s="256">
        <v>40607</v>
      </c>
      <c r="B5100" s="257" t="s">
        <v>16271</v>
      </c>
      <c r="C5100" s="256" t="s">
        <v>8217</v>
      </c>
      <c r="E5100" s="258"/>
      <c r="F5100" s="479">
        <v>4</v>
      </c>
    </row>
    <row r="5101" spans="1:6" x14ac:dyDescent="0.2">
      <c r="A5101" s="256">
        <v>567</v>
      </c>
      <c r="B5101" s="257" t="s">
        <v>16272</v>
      </c>
      <c r="C5101" s="256" t="s">
        <v>8223</v>
      </c>
      <c r="E5101" s="258"/>
      <c r="F5101" s="479">
        <v>10.74</v>
      </c>
    </row>
    <row r="5102" spans="1:6" x14ac:dyDescent="0.2">
      <c r="A5102" s="256">
        <v>574</v>
      </c>
      <c r="B5102" s="257" t="s">
        <v>16273</v>
      </c>
      <c r="C5102" s="256" t="s">
        <v>8223</v>
      </c>
      <c r="E5102" s="258"/>
      <c r="F5102" s="479">
        <v>28.24</v>
      </c>
    </row>
    <row r="5103" spans="1:6" x14ac:dyDescent="0.2">
      <c r="A5103" s="256">
        <v>568</v>
      </c>
      <c r="B5103" s="257" t="s">
        <v>16274</v>
      </c>
      <c r="C5103" s="256" t="s">
        <v>8223</v>
      </c>
      <c r="E5103" s="258"/>
      <c r="F5103" s="479">
        <v>59.5</v>
      </c>
    </row>
    <row r="5104" spans="1:6" x14ac:dyDescent="0.2">
      <c r="A5104" s="256">
        <v>4777</v>
      </c>
      <c r="B5104" s="257" t="s">
        <v>16275</v>
      </c>
      <c r="C5104" s="256" t="s">
        <v>8230</v>
      </c>
      <c r="E5104" s="258"/>
      <c r="F5104" s="479">
        <v>8.02</v>
      </c>
    </row>
    <row r="5105" spans="1:6" ht="20.399999999999999" x14ac:dyDescent="0.2">
      <c r="A5105" s="256">
        <v>592</v>
      </c>
      <c r="B5105" s="257" t="s">
        <v>16276</v>
      </c>
      <c r="C5105" s="256" t="s">
        <v>8230</v>
      </c>
      <c r="E5105" s="258"/>
      <c r="F5105" s="479">
        <v>31.83</v>
      </c>
    </row>
    <row r="5106" spans="1:6" ht="20.399999999999999" x14ac:dyDescent="0.2">
      <c r="A5106" s="256">
        <v>586</v>
      </c>
      <c r="B5106" s="257" t="s">
        <v>16277</v>
      </c>
      <c r="C5106" s="256" t="s">
        <v>8223</v>
      </c>
      <c r="E5106" s="258"/>
      <c r="F5106" s="479">
        <v>18.71</v>
      </c>
    </row>
    <row r="5107" spans="1:6" ht="20.399999999999999" x14ac:dyDescent="0.2">
      <c r="A5107" s="256">
        <v>588</v>
      </c>
      <c r="B5107" s="257" t="s">
        <v>16278</v>
      </c>
      <c r="C5107" s="256" t="s">
        <v>8223</v>
      </c>
      <c r="E5107" s="258"/>
      <c r="F5107" s="479">
        <v>29.6</v>
      </c>
    </row>
    <row r="5108" spans="1:6" ht="20.399999999999999" x14ac:dyDescent="0.2">
      <c r="A5108" s="256">
        <v>591</v>
      </c>
      <c r="B5108" s="257" t="s">
        <v>16279</v>
      </c>
      <c r="C5108" s="256" t="s">
        <v>8230</v>
      </c>
      <c r="E5108" s="258"/>
      <c r="F5108" s="479">
        <v>29.7</v>
      </c>
    </row>
    <row r="5109" spans="1:6" ht="20.399999999999999" x14ac:dyDescent="0.2">
      <c r="A5109" s="256">
        <v>584</v>
      </c>
      <c r="B5109" s="257" t="s">
        <v>16280</v>
      </c>
      <c r="C5109" s="256" t="s">
        <v>8223</v>
      </c>
      <c r="E5109" s="258"/>
      <c r="F5109" s="479">
        <v>31.61</v>
      </c>
    </row>
    <row r="5110" spans="1:6" ht="20.399999999999999" x14ac:dyDescent="0.2">
      <c r="A5110" s="256">
        <v>589</v>
      </c>
      <c r="B5110" s="257" t="s">
        <v>16281</v>
      </c>
      <c r="C5110" s="256" t="s">
        <v>8223</v>
      </c>
      <c r="E5110" s="258"/>
      <c r="F5110" s="479">
        <v>50.03</v>
      </c>
    </row>
    <row r="5111" spans="1:6" x14ac:dyDescent="0.2">
      <c r="A5111" s="256">
        <v>1165</v>
      </c>
      <c r="B5111" s="257" t="s">
        <v>16282</v>
      </c>
      <c r="C5111" s="256" t="s">
        <v>8217</v>
      </c>
      <c r="E5111" s="258"/>
      <c r="F5111" s="479">
        <v>21.42</v>
      </c>
    </row>
    <row r="5112" spans="1:6" x14ac:dyDescent="0.2">
      <c r="A5112" s="256">
        <v>1164</v>
      </c>
      <c r="B5112" s="257" t="s">
        <v>16283</v>
      </c>
      <c r="C5112" s="256" t="s">
        <v>8217</v>
      </c>
      <c r="E5112" s="258"/>
      <c r="F5112" s="479">
        <v>17.350000000000001</v>
      </c>
    </row>
    <row r="5113" spans="1:6" x14ac:dyDescent="0.2">
      <c r="A5113" s="256">
        <v>1162</v>
      </c>
      <c r="B5113" s="257" t="s">
        <v>16284</v>
      </c>
      <c r="C5113" s="256" t="s">
        <v>8217</v>
      </c>
      <c r="E5113" s="258"/>
      <c r="F5113" s="479">
        <v>6.03</v>
      </c>
    </row>
    <row r="5114" spans="1:6" x14ac:dyDescent="0.2">
      <c r="A5114" s="256">
        <v>12395</v>
      </c>
      <c r="B5114" s="257" t="s">
        <v>16285</v>
      </c>
      <c r="C5114" s="256" t="s">
        <v>8217</v>
      </c>
      <c r="E5114" s="258"/>
      <c r="F5114" s="479">
        <v>5.86</v>
      </c>
    </row>
    <row r="5115" spans="1:6" x14ac:dyDescent="0.2">
      <c r="A5115" s="256">
        <v>1170</v>
      </c>
      <c r="B5115" s="257" t="s">
        <v>16286</v>
      </c>
      <c r="C5115" s="256" t="s">
        <v>8217</v>
      </c>
      <c r="E5115" s="258"/>
      <c r="F5115" s="479">
        <v>11.37</v>
      </c>
    </row>
    <row r="5116" spans="1:6" x14ac:dyDescent="0.2">
      <c r="A5116" s="256">
        <v>1169</v>
      </c>
      <c r="B5116" s="257" t="s">
        <v>16287</v>
      </c>
      <c r="C5116" s="256" t="s">
        <v>8217</v>
      </c>
      <c r="E5116" s="258"/>
      <c r="F5116" s="479">
        <v>55.8</v>
      </c>
    </row>
    <row r="5117" spans="1:6" x14ac:dyDescent="0.2">
      <c r="A5117" s="256">
        <v>1166</v>
      </c>
      <c r="B5117" s="257" t="s">
        <v>16288</v>
      </c>
      <c r="C5117" s="256" t="s">
        <v>8217</v>
      </c>
      <c r="E5117" s="258"/>
      <c r="F5117" s="479">
        <v>30.94</v>
      </c>
    </row>
    <row r="5118" spans="1:6" x14ac:dyDescent="0.2">
      <c r="A5118" s="256">
        <v>1163</v>
      </c>
      <c r="B5118" s="257" t="s">
        <v>16289</v>
      </c>
      <c r="C5118" s="256" t="s">
        <v>8217</v>
      </c>
      <c r="E5118" s="258"/>
      <c r="F5118" s="479">
        <v>7.8</v>
      </c>
    </row>
    <row r="5119" spans="1:6" x14ac:dyDescent="0.2">
      <c r="A5119" s="256">
        <v>12396</v>
      </c>
      <c r="B5119" s="257" t="s">
        <v>16290</v>
      </c>
      <c r="C5119" s="256" t="s">
        <v>8217</v>
      </c>
      <c r="E5119" s="258"/>
      <c r="F5119" s="479">
        <v>5.86</v>
      </c>
    </row>
    <row r="5120" spans="1:6" x14ac:dyDescent="0.2">
      <c r="A5120" s="256">
        <v>1168</v>
      </c>
      <c r="B5120" s="257" t="s">
        <v>16291</v>
      </c>
      <c r="C5120" s="256" t="s">
        <v>8217</v>
      </c>
      <c r="E5120" s="258"/>
      <c r="F5120" s="479">
        <v>79.55</v>
      </c>
    </row>
    <row r="5121" spans="1:6" x14ac:dyDescent="0.2">
      <c r="A5121" s="256">
        <v>1167</v>
      </c>
      <c r="B5121" s="257" t="s">
        <v>16292</v>
      </c>
      <c r="C5121" s="256" t="s">
        <v>8217</v>
      </c>
      <c r="E5121" s="258"/>
      <c r="F5121" s="479">
        <v>133.06</v>
      </c>
    </row>
    <row r="5122" spans="1:6" x14ac:dyDescent="0.2">
      <c r="A5122" s="256">
        <v>36331</v>
      </c>
      <c r="B5122" s="257" t="s">
        <v>16293</v>
      </c>
      <c r="C5122" s="256" t="s">
        <v>8217</v>
      </c>
      <c r="E5122" s="258"/>
      <c r="F5122" s="479">
        <v>2.21</v>
      </c>
    </row>
    <row r="5123" spans="1:6" x14ac:dyDescent="0.2">
      <c r="A5123" s="256">
        <v>36346</v>
      </c>
      <c r="B5123" s="257" t="s">
        <v>16294</v>
      </c>
      <c r="C5123" s="256" t="s">
        <v>8217</v>
      </c>
      <c r="E5123" s="258"/>
      <c r="F5123" s="479">
        <v>3.32</v>
      </c>
    </row>
    <row r="5124" spans="1:6" x14ac:dyDescent="0.2">
      <c r="A5124" s="256">
        <v>1197</v>
      </c>
      <c r="B5124" s="257" t="s">
        <v>16295</v>
      </c>
      <c r="C5124" s="256" t="s">
        <v>8217</v>
      </c>
      <c r="E5124" s="258"/>
      <c r="F5124" s="479">
        <v>1.54</v>
      </c>
    </row>
    <row r="5125" spans="1:6" x14ac:dyDescent="0.2">
      <c r="A5125" s="256">
        <v>1202</v>
      </c>
      <c r="B5125" s="257" t="s">
        <v>16296</v>
      </c>
      <c r="C5125" s="256" t="s">
        <v>8217</v>
      </c>
      <c r="E5125" s="258"/>
      <c r="F5125" s="479">
        <v>4.38</v>
      </c>
    </row>
    <row r="5126" spans="1:6" x14ac:dyDescent="0.2">
      <c r="A5126" s="256">
        <v>1198</v>
      </c>
      <c r="B5126" s="257" t="s">
        <v>16297</v>
      </c>
      <c r="C5126" s="256" t="s">
        <v>8217</v>
      </c>
      <c r="E5126" s="258"/>
      <c r="F5126" s="479">
        <v>2.02</v>
      </c>
    </row>
    <row r="5127" spans="1:6" x14ac:dyDescent="0.2">
      <c r="A5127" s="256">
        <v>20088</v>
      </c>
      <c r="B5127" s="257" t="s">
        <v>16298</v>
      </c>
      <c r="C5127" s="256" t="s">
        <v>8217</v>
      </c>
      <c r="E5127" s="258"/>
      <c r="F5127" s="479">
        <v>12.13</v>
      </c>
    </row>
    <row r="5128" spans="1:6" x14ac:dyDescent="0.2">
      <c r="A5128" s="256">
        <v>20089</v>
      </c>
      <c r="B5128" s="257" t="s">
        <v>16299</v>
      </c>
      <c r="C5128" s="256" t="s">
        <v>8217</v>
      </c>
      <c r="E5128" s="258"/>
      <c r="F5128" s="479">
        <v>59.46</v>
      </c>
    </row>
    <row r="5129" spans="1:6" x14ac:dyDescent="0.2">
      <c r="A5129" s="256">
        <v>20087</v>
      </c>
      <c r="B5129" s="257" t="s">
        <v>16300</v>
      </c>
      <c r="C5129" s="256" t="s">
        <v>8217</v>
      </c>
      <c r="E5129" s="258"/>
      <c r="F5129" s="479">
        <v>10.029999999999999</v>
      </c>
    </row>
    <row r="5130" spans="1:6" x14ac:dyDescent="0.2">
      <c r="A5130" s="256">
        <v>1200</v>
      </c>
      <c r="B5130" s="257" t="s">
        <v>16301</v>
      </c>
      <c r="C5130" s="256" t="s">
        <v>8217</v>
      </c>
      <c r="E5130" s="258"/>
      <c r="F5130" s="479">
        <v>9.11</v>
      </c>
    </row>
    <row r="5131" spans="1:6" x14ac:dyDescent="0.2">
      <c r="A5131" s="256">
        <v>12909</v>
      </c>
      <c r="B5131" s="257" t="s">
        <v>16302</v>
      </c>
      <c r="C5131" s="256" t="s">
        <v>8217</v>
      </c>
      <c r="E5131" s="258"/>
      <c r="F5131" s="479">
        <v>4.2300000000000004</v>
      </c>
    </row>
    <row r="5132" spans="1:6" x14ac:dyDescent="0.2">
      <c r="A5132" s="256">
        <v>12910</v>
      </c>
      <c r="B5132" s="257" t="s">
        <v>16303</v>
      </c>
      <c r="C5132" s="256" t="s">
        <v>8217</v>
      </c>
      <c r="E5132" s="258"/>
      <c r="F5132" s="479">
        <v>7.6</v>
      </c>
    </row>
    <row r="5133" spans="1:6" x14ac:dyDescent="0.2">
      <c r="A5133" s="256">
        <v>1191</v>
      </c>
      <c r="B5133" s="257" t="s">
        <v>16304</v>
      </c>
      <c r="C5133" s="256" t="s">
        <v>8217</v>
      </c>
      <c r="E5133" s="258"/>
      <c r="F5133" s="479">
        <v>1.1000000000000001</v>
      </c>
    </row>
    <row r="5134" spans="1:6" x14ac:dyDescent="0.2">
      <c r="A5134" s="256">
        <v>1185</v>
      </c>
      <c r="B5134" s="257" t="s">
        <v>16305</v>
      </c>
      <c r="C5134" s="256" t="s">
        <v>8217</v>
      </c>
      <c r="E5134" s="258"/>
      <c r="F5134" s="479">
        <v>1.1000000000000001</v>
      </c>
    </row>
    <row r="5135" spans="1:6" x14ac:dyDescent="0.2">
      <c r="A5135" s="256">
        <v>1189</v>
      </c>
      <c r="B5135" s="257" t="s">
        <v>16306</v>
      </c>
      <c r="C5135" s="256" t="s">
        <v>8217</v>
      </c>
      <c r="E5135" s="258"/>
      <c r="F5135" s="479">
        <v>1.8</v>
      </c>
    </row>
    <row r="5136" spans="1:6" x14ac:dyDescent="0.2">
      <c r="A5136" s="256">
        <v>1193</v>
      </c>
      <c r="B5136" s="257" t="s">
        <v>16307</v>
      </c>
      <c r="C5136" s="256" t="s">
        <v>8217</v>
      </c>
      <c r="E5136" s="258"/>
      <c r="F5136" s="479">
        <v>3.46</v>
      </c>
    </row>
    <row r="5137" spans="1:6" x14ac:dyDescent="0.2">
      <c r="A5137" s="256">
        <v>1194</v>
      </c>
      <c r="B5137" s="257" t="s">
        <v>16308</v>
      </c>
      <c r="C5137" s="256" t="s">
        <v>8217</v>
      </c>
      <c r="E5137" s="258"/>
      <c r="F5137" s="479">
        <v>6.25</v>
      </c>
    </row>
    <row r="5138" spans="1:6" x14ac:dyDescent="0.2">
      <c r="A5138" s="256">
        <v>1195</v>
      </c>
      <c r="B5138" s="257" t="s">
        <v>16309</v>
      </c>
      <c r="C5138" s="256" t="s">
        <v>8217</v>
      </c>
      <c r="E5138" s="258"/>
      <c r="F5138" s="479">
        <v>10.52</v>
      </c>
    </row>
    <row r="5139" spans="1:6" x14ac:dyDescent="0.2">
      <c r="A5139" s="256">
        <v>1204</v>
      </c>
      <c r="B5139" s="257" t="s">
        <v>16310</v>
      </c>
      <c r="C5139" s="256" t="s">
        <v>8217</v>
      </c>
      <c r="E5139" s="258"/>
      <c r="F5139" s="479">
        <v>18.41</v>
      </c>
    </row>
    <row r="5140" spans="1:6" x14ac:dyDescent="0.2">
      <c r="A5140" s="256">
        <v>1207</v>
      </c>
      <c r="B5140" s="257" t="s">
        <v>16311</v>
      </c>
      <c r="C5140" s="256" t="s">
        <v>8217</v>
      </c>
      <c r="E5140" s="258"/>
      <c r="F5140" s="479">
        <v>29.45</v>
      </c>
    </row>
    <row r="5141" spans="1:6" x14ac:dyDescent="0.2">
      <c r="A5141" s="256">
        <v>1206</v>
      </c>
      <c r="B5141" s="257" t="s">
        <v>16312</v>
      </c>
      <c r="C5141" s="256" t="s">
        <v>8217</v>
      </c>
      <c r="E5141" s="258"/>
      <c r="F5141" s="479">
        <v>7.38</v>
      </c>
    </row>
    <row r="5142" spans="1:6" x14ac:dyDescent="0.2">
      <c r="A5142" s="256">
        <v>1183</v>
      </c>
      <c r="B5142" s="257" t="s">
        <v>16313</v>
      </c>
      <c r="C5142" s="256" t="s">
        <v>8217</v>
      </c>
      <c r="E5142" s="258"/>
      <c r="F5142" s="479">
        <v>19.23</v>
      </c>
    </row>
    <row r="5143" spans="1:6" x14ac:dyDescent="0.2">
      <c r="A5143" s="256">
        <v>42685</v>
      </c>
      <c r="B5143" s="257" t="s">
        <v>16314</v>
      </c>
      <c r="C5143" s="256" t="s">
        <v>8217</v>
      </c>
      <c r="E5143" s="258"/>
      <c r="F5143" s="479">
        <v>61.61</v>
      </c>
    </row>
    <row r="5144" spans="1:6" x14ac:dyDescent="0.2">
      <c r="A5144" s="256">
        <v>42686</v>
      </c>
      <c r="B5144" s="257" t="s">
        <v>16315</v>
      </c>
      <c r="C5144" s="256" t="s">
        <v>8217</v>
      </c>
      <c r="E5144" s="258"/>
      <c r="F5144" s="479">
        <v>67.86</v>
      </c>
    </row>
    <row r="5145" spans="1:6" x14ac:dyDescent="0.2">
      <c r="A5145" s="256">
        <v>12894</v>
      </c>
      <c r="B5145" s="257" t="s">
        <v>16316</v>
      </c>
      <c r="C5145" s="256" t="s">
        <v>8217</v>
      </c>
      <c r="E5145" s="258"/>
      <c r="F5145" s="479">
        <v>19.5</v>
      </c>
    </row>
    <row r="5146" spans="1:6" ht="20.399999999999999" x14ac:dyDescent="0.2">
      <c r="A5146" s="256">
        <v>12895</v>
      </c>
      <c r="B5146" s="257" t="s">
        <v>16317</v>
      </c>
      <c r="C5146" s="256" t="s">
        <v>8217</v>
      </c>
      <c r="E5146" s="258"/>
      <c r="F5146" s="479">
        <v>15</v>
      </c>
    </row>
    <row r="5147" spans="1:6" ht="20.399999999999999" x14ac:dyDescent="0.2">
      <c r="A5147" s="256">
        <v>1631</v>
      </c>
      <c r="B5147" s="257" t="s">
        <v>16318</v>
      </c>
      <c r="C5147" s="256" t="s">
        <v>8217</v>
      </c>
      <c r="E5147" s="258"/>
      <c r="F5147" s="479">
        <v>188.55</v>
      </c>
    </row>
    <row r="5148" spans="1:6" ht="20.399999999999999" x14ac:dyDescent="0.2">
      <c r="A5148" s="256">
        <v>1633</v>
      </c>
      <c r="B5148" s="257" t="s">
        <v>16319</v>
      </c>
      <c r="C5148" s="256" t="s">
        <v>8217</v>
      </c>
      <c r="E5148" s="258"/>
      <c r="F5148" s="479">
        <v>320.37</v>
      </c>
    </row>
    <row r="5149" spans="1:6" x14ac:dyDescent="0.2">
      <c r="A5149" s="256">
        <v>10818</v>
      </c>
      <c r="B5149" s="257" t="s">
        <v>16320</v>
      </c>
      <c r="C5149" s="256" t="s">
        <v>8230</v>
      </c>
      <c r="E5149" s="258"/>
      <c r="F5149" s="479">
        <v>55.85</v>
      </c>
    </row>
    <row r="5150" spans="1:6" x14ac:dyDescent="0.2">
      <c r="A5150" s="256">
        <v>41410</v>
      </c>
      <c r="B5150" s="257" t="s">
        <v>16321</v>
      </c>
      <c r="C5150" s="256" t="s">
        <v>8217</v>
      </c>
      <c r="E5150" s="258"/>
      <c r="F5150" s="479">
        <v>81.849999999999994</v>
      </c>
    </row>
    <row r="5151" spans="1:6" x14ac:dyDescent="0.2">
      <c r="A5151" s="256">
        <v>41411</v>
      </c>
      <c r="B5151" s="257" t="s">
        <v>16322</v>
      </c>
      <c r="C5151" s="256" t="s">
        <v>8217</v>
      </c>
      <c r="E5151" s="258"/>
      <c r="F5151" s="479">
        <v>74.209999999999994</v>
      </c>
    </row>
    <row r="5152" spans="1:6" x14ac:dyDescent="0.2">
      <c r="A5152" s="256">
        <v>41412</v>
      </c>
      <c r="B5152" s="257" t="s">
        <v>16323</v>
      </c>
      <c r="C5152" s="256" t="s">
        <v>8217</v>
      </c>
      <c r="E5152" s="258"/>
      <c r="F5152" s="479">
        <v>143.53</v>
      </c>
    </row>
    <row r="5153" spans="1:6" x14ac:dyDescent="0.2">
      <c r="A5153" s="256">
        <v>41413</v>
      </c>
      <c r="B5153" s="257" t="s">
        <v>16324</v>
      </c>
      <c r="C5153" s="256" t="s">
        <v>8217</v>
      </c>
      <c r="E5153" s="258"/>
      <c r="F5153" s="479">
        <v>129.15</v>
      </c>
    </row>
    <row r="5154" spans="1:6" ht="30.6" x14ac:dyDescent="0.2">
      <c r="A5154" s="256">
        <v>39359</v>
      </c>
      <c r="B5154" s="257" t="s">
        <v>16325</v>
      </c>
      <c r="C5154" s="256" t="s">
        <v>8217</v>
      </c>
      <c r="E5154" s="258"/>
      <c r="F5154" s="479">
        <v>33.65</v>
      </c>
    </row>
    <row r="5155" spans="1:6" ht="30.6" x14ac:dyDescent="0.2">
      <c r="A5155" s="256">
        <v>39360</v>
      </c>
      <c r="B5155" s="257" t="s">
        <v>16326</v>
      </c>
      <c r="C5155" s="256" t="s">
        <v>8217</v>
      </c>
      <c r="E5155" s="258"/>
      <c r="F5155" s="479">
        <v>33.65</v>
      </c>
    </row>
    <row r="5156" spans="1:6" ht="20.399999999999999" x14ac:dyDescent="0.2">
      <c r="A5156" s="256">
        <v>10710</v>
      </c>
      <c r="B5156" s="257" t="s">
        <v>16327</v>
      </c>
      <c r="C5156" s="256" t="s">
        <v>14821</v>
      </c>
      <c r="E5156" s="258"/>
      <c r="F5156" s="479">
        <v>165.02</v>
      </c>
    </row>
    <row r="5157" spans="1:6" ht="20.399999999999999" x14ac:dyDescent="0.2">
      <c r="A5157" s="256">
        <v>10709</v>
      </c>
      <c r="B5157" s="257" t="s">
        <v>16328</v>
      </c>
      <c r="C5157" s="256" t="s">
        <v>14821</v>
      </c>
      <c r="E5157" s="258"/>
      <c r="F5157" s="479">
        <v>202.73</v>
      </c>
    </row>
    <row r="5158" spans="1:6" ht="20.399999999999999" x14ac:dyDescent="0.2">
      <c r="A5158" s="256">
        <v>39636</v>
      </c>
      <c r="B5158" s="257" t="s">
        <v>16329</v>
      </c>
      <c r="C5158" s="256" t="s">
        <v>14821</v>
      </c>
      <c r="E5158" s="258"/>
      <c r="F5158" s="479">
        <v>207.02</v>
      </c>
    </row>
    <row r="5159" spans="1:6" ht="20.399999999999999" x14ac:dyDescent="0.2">
      <c r="A5159" s="256">
        <v>10708</v>
      </c>
      <c r="B5159" s="257" t="s">
        <v>16330</v>
      </c>
      <c r="C5159" s="256" t="s">
        <v>14821</v>
      </c>
      <c r="E5159" s="258"/>
      <c r="F5159" s="479">
        <v>63.88</v>
      </c>
    </row>
    <row r="5160" spans="1:6" ht="20.399999999999999" x14ac:dyDescent="0.2">
      <c r="A5160" s="256">
        <v>39635</v>
      </c>
      <c r="B5160" s="257" t="s">
        <v>16331</v>
      </c>
      <c r="C5160" s="256" t="s">
        <v>14821</v>
      </c>
      <c r="E5160" s="258"/>
      <c r="F5160" s="479">
        <v>108.76</v>
      </c>
    </row>
    <row r="5161" spans="1:6" x14ac:dyDescent="0.2">
      <c r="A5161" s="256">
        <v>6117</v>
      </c>
      <c r="B5161" s="257" t="s">
        <v>16332</v>
      </c>
      <c r="C5161" s="256" t="s">
        <v>14819</v>
      </c>
      <c r="E5161" s="258"/>
      <c r="F5161" s="479">
        <v>18.59</v>
      </c>
    </row>
    <row r="5162" spans="1:6" x14ac:dyDescent="0.2">
      <c r="A5162" s="256">
        <v>40913</v>
      </c>
      <c r="B5162" s="257" t="s">
        <v>16333</v>
      </c>
      <c r="C5162" s="256" t="s">
        <v>14820</v>
      </c>
      <c r="E5162" s="258"/>
      <c r="F5162" s="479">
        <v>3254.52</v>
      </c>
    </row>
    <row r="5163" spans="1:6" x14ac:dyDescent="0.2">
      <c r="A5163" s="256">
        <v>1214</v>
      </c>
      <c r="B5163" s="257" t="s">
        <v>16334</v>
      </c>
      <c r="C5163" s="256" t="s">
        <v>14819</v>
      </c>
      <c r="E5163" s="258"/>
      <c r="F5163" s="479">
        <v>20.3</v>
      </c>
    </row>
    <row r="5164" spans="1:6" x14ac:dyDescent="0.2">
      <c r="A5164" s="256">
        <v>40915</v>
      </c>
      <c r="B5164" s="257" t="s">
        <v>16335</v>
      </c>
      <c r="C5164" s="256" t="s">
        <v>14820</v>
      </c>
      <c r="E5164" s="258"/>
      <c r="F5164" s="479">
        <v>3552.55</v>
      </c>
    </row>
    <row r="5165" spans="1:6" x14ac:dyDescent="0.2">
      <c r="A5165" s="256">
        <v>1213</v>
      </c>
      <c r="B5165" s="257" t="s">
        <v>16336</v>
      </c>
      <c r="C5165" s="256" t="s">
        <v>14819</v>
      </c>
      <c r="E5165" s="258"/>
      <c r="F5165" s="479">
        <v>20.3</v>
      </c>
    </row>
    <row r="5166" spans="1:6" x14ac:dyDescent="0.2">
      <c r="A5166" s="256">
        <v>40914</v>
      </c>
      <c r="B5166" s="257" t="s">
        <v>16337</v>
      </c>
      <c r="C5166" s="256" t="s">
        <v>14820</v>
      </c>
      <c r="E5166" s="258"/>
      <c r="F5166" s="479">
        <v>3552.55</v>
      </c>
    </row>
    <row r="5167" spans="1:6" ht="20.399999999999999" x14ac:dyDescent="0.2">
      <c r="A5167" s="256">
        <v>5091</v>
      </c>
      <c r="B5167" s="257" t="s">
        <v>16338</v>
      </c>
      <c r="C5167" s="256" t="s">
        <v>8217</v>
      </c>
      <c r="E5167" s="258"/>
      <c r="F5167" s="479">
        <v>17.57</v>
      </c>
    </row>
    <row r="5168" spans="1:6" ht="20.399999999999999" x14ac:dyDescent="0.2">
      <c r="A5168" s="256">
        <v>14615</v>
      </c>
      <c r="B5168" s="257" t="s">
        <v>16339</v>
      </c>
      <c r="C5168" s="256" t="s">
        <v>8217</v>
      </c>
      <c r="E5168" s="258"/>
      <c r="F5168" s="479">
        <v>3467.1</v>
      </c>
    </row>
    <row r="5169" spans="1:6" x14ac:dyDescent="0.2">
      <c r="A5169" s="256">
        <v>2711</v>
      </c>
      <c r="B5169" s="257" t="s">
        <v>16340</v>
      </c>
      <c r="C5169" s="256" t="s">
        <v>8217</v>
      </c>
      <c r="E5169" s="258"/>
      <c r="F5169" s="479">
        <v>208.9</v>
      </c>
    </row>
    <row r="5170" spans="1:6" ht="30.6" x14ac:dyDescent="0.2">
      <c r="A5170" s="256">
        <v>37727</v>
      </c>
      <c r="B5170" s="257" t="s">
        <v>16341</v>
      </c>
      <c r="C5170" s="256" t="s">
        <v>8217</v>
      </c>
      <c r="E5170" s="258"/>
      <c r="F5170" s="479">
        <v>17085</v>
      </c>
    </row>
    <row r="5171" spans="1:6" ht="20.399999999999999" x14ac:dyDescent="0.2">
      <c r="A5171" s="256">
        <v>37728</v>
      </c>
      <c r="B5171" s="257" t="s">
        <v>16342</v>
      </c>
      <c r="C5171" s="256" t="s">
        <v>8217</v>
      </c>
      <c r="E5171" s="258"/>
      <c r="F5171" s="479">
        <v>23178.25</v>
      </c>
    </row>
    <row r="5172" spans="1:6" ht="30.6" x14ac:dyDescent="0.2">
      <c r="A5172" s="256">
        <v>37729</v>
      </c>
      <c r="B5172" s="257" t="s">
        <v>16343</v>
      </c>
      <c r="C5172" s="256" t="s">
        <v>8217</v>
      </c>
      <c r="E5172" s="258"/>
      <c r="F5172" s="479">
        <v>25089.86</v>
      </c>
    </row>
    <row r="5173" spans="1:6" ht="20.399999999999999" x14ac:dyDescent="0.2">
      <c r="A5173" s="256">
        <v>37730</v>
      </c>
      <c r="B5173" s="257" t="s">
        <v>16344</v>
      </c>
      <c r="C5173" s="256" t="s">
        <v>8217</v>
      </c>
      <c r="E5173" s="258"/>
      <c r="F5173" s="479">
        <v>27001.46</v>
      </c>
    </row>
    <row r="5174" spans="1:6" ht="30.6" x14ac:dyDescent="0.2">
      <c r="A5174" s="256">
        <v>37731</v>
      </c>
      <c r="B5174" s="257" t="s">
        <v>16345</v>
      </c>
      <c r="C5174" s="256" t="s">
        <v>8217</v>
      </c>
      <c r="E5174" s="258"/>
      <c r="F5174" s="479">
        <v>28913.07</v>
      </c>
    </row>
    <row r="5175" spans="1:6" ht="20.399999999999999" x14ac:dyDescent="0.2">
      <c r="A5175" s="256">
        <v>37732</v>
      </c>
      <c r="B5175" s="257" t="s">
        <v>16346</v>
      </c>
      <c r="C5175" s="256" t="s">
        <v>8217</v>
      </c>
      <c r="E5175" s="258"/>
      <c r="F5175" s="479">
        <v>32975.24</v>
      </c>
    </row>
    <row r="5176" spans="1:6" ht="20.399999999999999" x14ac:dyDescent="0.2">
      <c r="A5176" s="256">
        <v>42256</v>
      </c>
      <c r="B5176" s="257" t="s">
        <v>16347</v>
      </c>
      <c r="C5176" s="256" t="s">
        <v>8230</v>
      </c>
      <c r="E5176" s="258"/>
      <c r="F5176" s="479">
        <v>5.27</v>
      </c>
    </row>
    <row r="5177" spans="1:6" ht="20.399999999999999" x14ac:dyDescent="0.2">
      <c r="A5177" s="256">
        <v>42250</v>
      </c>
      <c r="B5177" s="257" t="s">
        <v>16348</v>
      </c>
      <c r="C5177" s="256" t="s">
        <v>14824</v>
      </c>
      <c r="E5177" s="258"/>
      <c r="F5177" s="479">
        <v>2370.77</v>
      </c>
    </row>
    <row r="5178" spans="1:6" x14ac:dyDescent="0.2">
      <c r="A5178" s="256">
        <v>4743</v>
      </c>
      <c r="B5178" s="257" t="s">
        <v>16349</v>
      </c>
      <c r="C5178" s="256" t="s">
        <v>14818</v>
      </c>
      <c r="E5178" s="258"/>
      <c r="F5178" s="479">
        <v>40.6</v>
      </c>
    </row>
    <row r="5179" spans="1:6" x14ac:dyDescent="0.2">
      <c r="A5179" s="256">
        <v>4744</v>
      </c>
      <c r="B5179" s="257" t="s">
        <v>16350</v>
      </c>
      <c r="C5179" s="256" t="s">
        <v>14818</v>
      </c>
      <c r="E5179" s="258"/>
      <c r="F5179" s="479">
        <v>64.959999999999994</v>
      </c>
    </row>
    <row r="5180" spans="1:6" x14ac:dyDescent="0.2">
      <c r="A5180" s="256">
        <v>4745</v>
      </c>
      <c r="B5180" s="257" t="s">
        <v>16351</v>
      </c>
      <c r="C5180" s="256" t="s">
        <v>14818</v>
      </c>
      <c r="E5180" s="258"/>
      <c r="F5180" s="479">
        <v>77.91</v>
      </c>
    </row>
    <row r="5181" spans="1:6" ht="30.6" x14ac:dyDescent="0.2">
      <c r="A5181" s="256">
        <v>36496</v>
      </c>
      <c r="B5181" s="257" t="s">
        <v>16352</v>
      </c>
      <c r="C5181" s="256" t="s">
        <v>8217</v>
      </c>
      <c r="E5181" s="258"/>
      <c r="F5181" s="479">
        <v>8802.89</v>
      </c>
    </row>
    <row r="5182" spans="1:6" ht="30.6" x14ac:dyDescent="0.2">
      <c r="A5182" s="256">
        <v>10630</v>
      </c>
      <c r="B5182" s="257" t="s">
        <v>16353</v>
      </c>
      <c r="C5182" s="256" t="s">
        <v>8217</v>
      </c>
      <c r="E5182" s="258"/>
      <c r="F5182" s="479">
        <v>852320.76</v>
      </c>
    </row>
    <row r="5183" spans="1:6" ht="30.6" x14ac:dyDescent="0.2">
      <c r="A5183" s="256">
        <v>37762</v>
      </c>
      <c r="B5183" s="257" t="s">
        <v>16354</v>
      </c>
      <c r="C5183" s="256" t="s">
        <v>8217</v>
      </c>
      <c r="E5183" s="258"/>
      <c r="F5183" s="479">
        <v>730983.58</v>
      </c>
    </row>
    <row r="5184" spans="1:6" ht="30.6" x14ac:dyDescent="0.2">
      <c r="A5184" s="256">
        <v>37763</v>
      </c>
      <c r="B5184" s="257" t="s">
        <v>16355</v>
      </c>
      <c r="C5184" s="256" t="s">
        <v>8217</v>
      </c>
      <c r="E5184" s="258"/>
      <c r="F5184" s="479">
        <v>739861.8</v>
      </c>
    </row>
    <row r="5185" spans="1:6" ht="30.6" x14ac:dyDescent="0.2">
      <c r="A5185" s="256">
        <v>41992</v>
      </c>
      <c r="B5185" s="257" t="s">
        <v>16356</v>
      </c>
      <c r="C5185" s="256" t="s">
        <v>8217</v>
      </c>
      <c r="E5185" s="258"/>
      <c r="F5185" s="479">
        <v>841075</v>
      </c>
    </row>
    <row r="5186" spans="1:6" ht="30.6" x14ac:dyDescent="0.2">
      <c r="A5186" s="256">
        <v>13215</v>
      </c>
      <c r="B5186" s="257" t="s">
        <v>16357</v>
      </c>
      <c r="C5186" s="256" t="s">
        <v>8217</v>
      </c>
      <c r="E5186" s="258"/>
      <c r="F5186" s="479">
        <v>1031367.37</v>
      </c>
    </row>
    <row r="5187" spans="1:6" x14ac:dyDescent="0.2">
      <c r="A5187" s="256">
        <v>4235</v>
      </c>
      <c r="B5187" s="257" t="s">
        <v>16358</v>
      </c>
      <c r="C5187" s="256" t="s">
        <v>14819</v>
      </c>
      <c r="E5187" s="258"/>
      <c r="F5187" s="479">
        <v>30.15</v>
      </c>
    </row>
    <row r="5188" spans="1:6" x14ac:dyDescent="0.2">
      <c r="A5188" s="256">
        <v>40976</v>
      </c>
      <c r="B5188" s="257" t="s">
        <v>16359</v>
      </c>
      <c r="C5188" s="256" t="s">
        <v>14820</v>
      </c>
      <c r="E5188" s="258"/>
      <c r="F5188" s="479">
        <v>5277.47</v>
      </c>
    </row>
    <row r="5189" spans="1:6" ht="30.6" x14ac:dyDescent="0.2">
      <c r="A5189" s="256">
        <v>43091</v>
      </c>
      <c r="B5189" s="257" t="s">
        <v>16360</v>
      </c>
      <c r="C5189" s="256" t="s">
        <v>8217</v>
      </c>
      <c r="E5189" s="258"/>
      <c r="F5189" s="479">
        <v>5985.39</v>
      </c>
    </row>
    <row r="5190" spans="1:6" ht="30.6" x14ac:dyDescent="0.2">
      <c r="A5190" s="256">
        <v>43092</v>
      </c>
      <c r="B5190" s="257" t="s">
        <v>16361</v>
      </c>
      <c r="C5190" s="256" t="s">
        <v>8217</v>
      </c>
      <c r="E5190" s="258"/>
      <c r="F5190" s="479">
        <v>7980.52</v>
      </c>
    </row>
    <row r="5191" spans="1:6" ht="30.6" x14ac:dyDescent="0.2">
      <c r="A5191" s="256">
        <v>43089</v>
      </c>
      <c r="B5191" s="257" t="s">
        <v>16362</v>
      </c>
      <c r="C5191" s="256" t="s">
        <v>8217</v>
      </c>
      <c r="E5191" s="258"/>
      <c r="F5191" s="479">
        <v>1390.83</v>
      </c>
    </row>
    <row r="5192" spans="1:6" ht="30.6" x14ac:dyDescent="0.2">
      <c r="A5192" s="256">
        <v>43090</v>
      </c>
      <c r="B5192" s="257" t="s">
        <v>16363</v>
      </c>
      <c r="C5192" s="256" t="s">
        <v>8217</v>
      </c>
      <c r="E5192" s="258"/>
      <c r="F5192" s="479">
        <v>3069.43</v>
      </c>
    </row>
    <row r="5193" spans="1:6" x14ac:dyDescent="0.2">
      <c r="A5193" s="256">
        <v>41967</v>
      </c>
      <c r="B5193" s="257" t="s">
        <v>16364</v>
      </c>
      <c r="C5193" s="256" t="s">
        <v>14817</v>
      </c>
      <c r="E5193" s="258"/>
      <c r="F5193" s="479">
        <v>20.28</v>
      </c>
    </row>
    <row r="5194" spans="1:6" ht="20.399999999999999" x14ac:dyDescent="0.2">
      <c r="A5194" s="256">
        <v>12760</v>
      </c>
      <c r="B5194" s="257" t="s">
        <v>16365</v>
      </c>
      <c r="C5194" s="256" t="s">
        <v>14821</v>
      </c>
      <c r="E5194" s="258"/>
      <c r="F5194" s="479">
        <v>1243.3599999999999</v>
      </c>
    </row>
    <row r="5195" spans="1:6" ht="20.399999999999999" x14ac:dyDescent="0.2">
      <c r="A5195" s="256">
        <v>12759</v>
      </c>
      <c r="B5195" s="257" t="s">
        <v>16366</v>
      </c>
      <c r="C5195" s="256" t="s">
        <v>14821</v>
      </c>
      <c r="E5195" s="258"/>
      <c r="F5195" s="479">
        <v>828.89</v>
      </c>
    </row>
    <row r="5196" spans="1:6" ht="20.399999999999999" x14ac:dyDescent="0.2">
      <c r="A5196" s="256">
        <v>43105</v>
      </c>
      <c r="B5196" s="257" t="s">
        <v>16367</v>
      </c>
      <c r="C5196" s="256" t="s">
        <v>8230</v>
      </c>
      <c r="E5196" s="258"/>
      <c r="F5196" s="479">
        <v>34.880000000000003</v>
      </c>
    </row>
    <row r="5197" spans="1:6" ht="20.399999999999999" x14ac:dyDescent="0.2">
      <c r="A5197" s="256">
        <v>40424</v>
      </c>
      <c r="B5197" s="257" t="s">
        <v>16368</v>
      </c>
      <c r="C5197" s="256" t="s">
        <v>8230</v>
      </c>
      <c r="E5197" s="258"/>
      <c r="F5197" s="479">
        <v>8.86</v>
      </c>
    </row>
    <row r="5198" spans="1:6" x14ac:dyDescent="0.2">
      <c r="A5198" s="256">
        <v>1325</v>
      </c>
      <c r="B5198" s="257" t="s">
        <v>16369</v>
      </c>
      <c r="C5198" s="256" t="s">
        <v>8230</v>
      </c>
      <c r="E5198" s="258"/>
      <c r="F5198" s="479">
        <v>9.6999999999999993</v>
      </c>
    </row>
    <row r="5199" spans="1:6" x14ac:dyDescent="0.2">
      <c r="A5199" s="256">
        <v>1327</v>
      </c>
      <c r="B5199" s="257" t="s">
        <v>16370</v>
      </c>
      <c r="C5199" s="256" t="s">
        <v>8230</v>
      </c>
      <c r="E5199" s="258"/>
      <c r="F5199" s="479">
        <v>10.33</v>
      </c>
    </row>
    <row r="5200" spans="1:6" x14ac:dyDescent="0.2">
      <c r="A5200" s="256">
        <v>1328</v>
      </c>
      <c r="B5200" s="257" t="s">
        <v>16371</v>
      </c>
      <c r="C5200" s="256" t="s">
        <v>8230</v>
      </c>
      <c r="E5200" s="258"/>
      <c r="F5200" s="479">
        <v>9.73</v>
      </c>
    </row>
    <row r="5201" spans="1:6" x14ac:dyDescent="0.2">
      <c r="A5201" s="256">
        <v>1321</v>
      </c>
      <c r="B5201" s="257" t="s">
        <v>16372</v>
      </c>
      <c r="C5201" s="256" t="s">
        <v>8230</v>
      </c>
      <c r="E5201" s="258"/>
      <c r="F5201" s="479">
        <v>9.01</v>
      </c>
    </row>
    <row r="5202" spans="1:6" x14ac:dyDescent="0.2">
      <c r="A5202" s="256">
        <v>1318</v>
      </c>
      <c r="B5202" s="257" t="s">
        <v>16373</v>
      </c>
      <c r="C5202" s="256" t="s">
        <v>8230</v>
      </c>
      <c r="E5202" s="258"/>
      <c r="F5202" s="479">
        <v>9.02</v>
      </c>
    </row>
    <row r="5203" spans="1:6" x14ac:dyDescent="0.2">
      <c r="A5203" s="256">
        <v>1322</v>
      </c>
      <c r="B5203" s="257" t="s">
        <v>16374</v>
      </c>
      <c r="C5203" s="256" t="s">
        <v>8230</v>
      </c>
      <c r="E5203" s="258"/>
      <c r="F5203" s="479">
        <v>9.52</v>
      </c>
    </row>
    <row r="5204" spans="1:6" x14ac:dyDescent="0.2">
      <c r="A5204" s="256">
        <v>1323</v>
      </c>
      <c r="B5204" s="257" t="s">
        <v>16375</v>
      </c>
      <c r="C5204" s="256" t="s">
        <v>8230</v>
      </c>
      <c r="E5204" s="258"/>
      <c r="F5204" s="479">
        <v>9.52</v>
      </c>
    </row>
    <row r="5205" spans="1:6" x14ac:dyDescent="0.2">
      <c r="A5205" s="256">
        <v>1319</v>
      </c>
      <c r="B5205" s="257" t="s">
        <v>16376</v>
      </c>
      <c r="C5205" s="256" t="s">
        <v>8230</v>
      </c>
      <c r="E5205" s="258"/>
      <c r="F5205" s="479">
        <v>8.02</v>
      </c>
    </row>
    <row r="5206" spans="1:6" x14ac:dyDescent="0.2">
      <c r="A5206" s="256">
        <v>11026</v>
      </c>
      <c r="B5206" s="257" t="s">
        <v>16377</v>
      </c>
      <c r="C5206" s="256" t="s">
        <v>8230</v>
      </c>
      <c r="E5206" s="258"/>
      <c r="F5206" s="479">
        <v>11.04</v>
      </c>
    </row>
    <row r="5207" spans="1:6" x14ac:dyDescent="0.2">
      <c r="A5207" s="256">
        <v>11027</v>
      </c>
      <c r="B5207" s="257" t="s">
        <v>16378</v>
      </c>
      <c r="C5207" s="256" t="s">
        <v>8230</v>
      </c>
      <c r="E5207" s="258"/>
      <c r="F5207" s="479">
        <v>11.49</v>
      </c>
    </row>
    <row r="5208" spans="1:6" x14ac:dyDescent="0.2">
      <c r="A5208" s="256">
        <v>11046</v>
      </c>
      <c r="B5208" s="257" t="s">
        <v>16379</v>
      </c>
      <c r="C5208" s="256" t="s">
        <v>8230</v>
      </c>
      <c r="E5208" s="258"/>
      <c r="F5208" s="479">
        <v>11.01</v>
      </c>
    </row>
    <row r="5209" spans="1:6" x14ac:dyDescent="0.2">
      <c r="A5209" s="256">
        <v>11047</v>
      </c>
      <c r="B5209" s="257" t="s">
        <v>16380</v>
      </c>
      <c r="C5209" s="256" t="s">
        <v>8230</v>
      </c>
      <c r="E5209" s="258"/>
      <c r="F5209" s="479">
        <v>12</v>
      </c>
    </row>
    <row r="5210" spans="1:6" x14ac:dyDescent="0.2">
      <c r="A5210" s="256">
        <v>43668</v>
      </c>
      <c r="B5210" s="257" t="s">
        <v>16381</v>
      </c>
      <c r="C5210" s="256" t="s">
        <v>8230</v>
      </c>
      <c r="E5210" s="258"/>
      <c r="F5210" s="479">
        <v>10.59</v>
      </c>
    </row>
    <row r="5211" spans="1:6" x14ac:dyDescent="0.2">
      <c r="A5211" s="256">
        <v>11049</v>
      </c>
      <c r="B5211" s="257" t="s">
        <v>16382</v>
      </c>
      <c r="C5211" s="256" t="s">
        <v>8230</v>
      </c>
      <c r="E5211" s="258"/>
      <c r="F5211" s="479">
        <v>11.47</v>
      </c>
    </row>
    <row r="5212" spans="1:6" x14ac:dyDescent="0.2">
      <c r="A5212" s="256">
        <v>43106</v>
      </c>
      <c r="B5212" s="257" t="s">
        <v>16383</v>
      </c>
      <c r="C5212" s="256" t="s">
        <v>8230</v>
      </c>
      <c r="E5212" s="258"/>
      <c r="F5212" s="479">
        <v>11.54</v>
      </c>
    </row>
    <row r="5213" spans="1:6" x14ac:dyDescent="0.2">
      <c r="A5213" s="256">
        <v>11051</v>
      </c>
      <c r="B5213" s="257" t="s">
        <v>16384</v>
      </c>
      <c r="C5213" s="256" t="s">
        <v>8230</v>
      </c>
      <c r="E5213" s="258"/>
      <c r="F5213" s="479">
        <v>12.04</v>
      </c>
    </row>
    <row r="5214" spans="1:6" x14ac:dyDescent="0.2">
      <c r="A5214" s="256">
        <v>11061</v>
      </c>
      <c r="B5214" s="257" t="s">
        <v>16385</v>
      </c>
      <c r="C5214" s="256" t="s">
        <v>8230</v>
      </c>
      <c r="E5214" s="258"/>
      <c r="F5214" s="479">
        <v>14.45</v>
      </c>
    </row>
    <row r="5215" spans="1:6" x14ac:dyDescent="0.2">
      <c r="A5215" s="256">
        <v>43667</v>
      </c>
      <c r="B5215" s="257" t="s">
        <v>16386</v>
      </c>
      <c r="C5215" s="256" t="s">
        <v>8230</v>
      </c>
      <c r="E5215" s="258"/>
      <c r="F5215" s="479">
        <v>10.5</v>
      </c>
    </row>
    <row r="5216" spans="1:6" x14ac:dyDescent="0.2">
      <c r="A5216" s="256">
        <v>1333</v>
      </c>
      <c r="B5216" s="257" t="s">
        <v>16387</v>
      </c>
      <c r="C5216" s="256" t="s">
        <v>8230</v>
      </c>
      <c r="E5216" s="258"/>
      <c r="F5216" s="479">
        <v>8.74</v>
      </c>
    </row>
    <row r="5217" spans="1:6" x14ac:dyDescent="0.2">
      <c r="A5217" s="256">
        <v>1330</v>
      </c>
      <c r="B5217" s="257" t="s">
        <v>16388</v>
      </c>
      <c r="C5217" s="256" t="s">
        <v>8230</v>
      </c>
      <c r="E5217" s="258"/>
      <c r="F5217" s="479">
        <v>8.66</v>
      </c>
    </row>
    <row r="5218" spans="1:6" x14ac:dyDescent="0.2">
      <c r="A5218" s="256">
        <v>10957</v>
      </c>
      <c r="B5218" s="257" t="s">
        <v>16389</v>
      </c>
      <c r="C5218" s="256" t="s">
        <v>8230</v>
      </c>
      <c r="E5218" s="258"/>
      <c r="F5218" s="479">
        <v>9.99</v>
      </c>
    </row>
    <row r="5219" spans="1:6" x14ac:dyDescent="0.2">
      <c r="A5219" s="256">
        <v>1332</v>
      </c>
      <c r="B5219" s="257" t="s">
        <v>16390</v>
      </c>
      <c r="C5219" s="256" t="s">
        <v>8230</v>
      </c>
      <c r="E5219" s="258"/>
      <c r="F5219" s="479">
        <v>8.8800000000000008</v>
      </c>
    </row>
    <row r="5220" spans="1:6" x14ac:dyDescent="0.2">
      <c r="A5220" s="256">
        <v>1334</v>
      </c>
      <c r="B5220" s="257" t="s">
        <v>16391</v>
      </c>
      <c r="C5220" s="256" t="s">
        <v>8230</v>
      </c>
      <c r="E5220" s="258"/>
      <c r="F5220" s="479">
        <v>9.85</v>
      </c>
    </row>
    <row r="5221" spans="1:6" x14ac:dyDescent="0.2">
      <c r="A5221" s="256">
        <v>1335</v>
      </c>
      <c r="B5221" s="257" t="s">
        <v>16392</v>
      </c>
      <c r="C5221" s="256" t="s">
        <v>8230</v>
      </c>
      <c r="E5221" s="258"/>
      <c r="F5221" s="479">
        <v>10.18</v>
      </c>
    </row>
    <row r="5222" spans="1:6" x14ac:dyDescent="0.2">
      <c r="A5222" s="256">
        <v>40425</v>
      </c>
      <c r="B5222" s="257" t="s">
        <v>16393</v>
      </c>
      <c r="C5222" s="256" t="s">
        <v>8230</v>
      </c>
      <c r="E5222" s="258"/>
      <c r="F5222" s="479">
        <v>8.7100000000000009</v>
      </c>
    </row>
    <row r="5223" spans="1:6" x14ac:dyDescent="0.2">
      <c r="A5223" s="256">
        <v>1337</v>
      </c>
      <c r="B5223" s="257" t="s">
        <v>16394</v>
      </c>
      <c r="C5223" s="256" t="s">
        <v>8230</v>
      </c>
      <c r="E5223" s="258"/>
      <c r="F5223" s="479">
        <v>9.99</v>
      </c>
    </row>
    <row r="5224" spans="1:6" ht="20.399999999999999" x14ac:dyDescent="0.2">
      <c r="A5224" s="256">
        <v>1338</v>
      </c>
      <c r="B5224" s="257" t="s">
        <v>16395</v>
      </c>
      <c r="C5224" s="256" t="s">
        <v>14821</v>
      </c>
      <c r="E5224" s="258"/>
      <c r="F5224" s="479">
        <v>77.7</v>
      </c>
    </row>
    <row r="5225" spans="1:6" ht="20.399999999999999" x14ac:dyDescent="0.2">
      <c r="A5225" s="256">
        <v>1340</v>
      </c>
      <c r="B5225" s="257" t="s">
        <v>16396</v>
      </c>
      <c r="C5225" s="256" t="s">
        <v>14821</v>
      </c>
      <c r="E5225" s="258"/>
      <c r="F5225" s="479">
        <v>89.83</v>
      </c>
    </row>
    <row r="5226" spans="1:6" ht="20.399999999999999" x14ac:dyDescent="0.2">
      <c r="A5226" s="256">
        <v>1341</v>
      </c>
      <c r="B5226" s="257" t="s">
        <v>16397</v>
      </c>
      <c r="C5226" s="256" t="s">
        <v>14821</v>
      </c>
      <c r="E5226" s="258"/>
      <c r="F5226" s="479">
        <v>86.52</v>
      </c>
    </row>
    <row r="5227" spans="1:6" x14ac:dyDescent="0.2">
      <c r="A5227" s="256">
        <v>34659</v>
      </c>
      <c r="B5227" s="257" t="s">
        <v>16398</v>
      </c>
      <c r="C5227" s="256" t="s">
        <v>14821</v>
      </c>
      <c r="E5227" s="258"/>
      <c r="F5227" s="479">
        <v>35.479999999999997</v>
      </c>
    </row>
    <row r="5228" spans="1:6" x14ac:dyDescent="0.2">
      <c r="A5228" s="256">
        <v>34514</v>
      </c>
      <c r="B5228" s="257" t="s">
        <v>16399</v>
      </c>
      <c r="C5228" s="256" t="s">
        <v>14821</v>
      </c>
      <c r="E5228" s="258"/>
      <c r="F5228" s="479">
        <v>39.299999999999997</v>
      </c>
    </row>
    <row r="5229" spans="1:6" x14ac:dyDescent="0.2">
      <c r="A5229" s="256">
        <v>34660</v>
      </c>
      <c r="B5229" s="257" t="s">
        <v>16400</v>
      </c>
      <c r="C5229" s="256" t="s">
        <v>14821</v>
      </c>
      <c r="E5229" s="258"/>
      <c r="F5229" s="479">
        <v>49.87</v>
      </c>
    </row>
    <row r="5230" spans="1:6" x14ac:dyDescent="0.2">
      <c r="A5230" s="256">
        <v>34661</v>
      </c>
      <c r="B5230" s="257" t="s">
        <v>16401</v>
      </c>
      <c r="C5230" s="256" t="s">
        <v>14821</v>
      </c>
      <c r="E5230" s="258"/>
      <c r="F5230" s="479">
        <v>71.63</v>
      </c>
    </row>
    <row r="5231" spans="1:6" x14ac:dyDescent="0.2">
      <c r="A5231" s="256">
        <v>34667</v>
      </c>
      <c r="B5231" s="257" t="s">
        <v>16402</v>
      </c>
      <c r="C5231" s="256" t="s">
        <v>14821</v>
      </c>
      <c r="E5231" s="258"/>
      <c r="F5231" s="479">
        <v>25.94</v>
      </c>
    </row>
    <row r="5232" spans="1:6" x14ac:dyDescent="0.2">
      <c r="A5232" s="256">
        <v>34668</v>
      </c>
      <c r="B5232" s="257" t="s">
        <v>16403</v>
      </c>
      <c r="C5232" s="256" t="s">
        <v>14821</v>
      </c>
      <c r="E5232" s="258"/>
      <c r="F5232" s="479">
        <v>33.9</v>
      </c>
    </row>
    <row r="5233" spans="1:6" x14ac:dyDescent="0.2">
      <c r="A5233" s="256">
        <v>34741</v>
      </c>
      <c r="B5233" s="257" t="s">
        <v>16404</v>
      </c>
      <c r="C5233" s="256" t="s">
        <v>14821</v>
      </c>
      <c r="E5233" s="258"/>
      <c r="F5233" s="479">
        <v>37.299999999999997</v>
      </c>
    </row>
    <row r="5234" spans="1:6" x14ac:dyDescent="0.2">
      <c r="A5234" s="256">
        <v>34664</v>
      </c>
      <c r="B5234" s="257" t="s">
        <v>16405</v>
      </c>
      <c r="C5234" s="256" t="s">
        <v>14821</v>
      </c>
      <c r="E5234" s="258"/>
      <c r="F5234" s="479">
        <v>40.700000000000003</v>
      </c>
    </row>
    <row r="5235" spans="1:6" x14ac:dyDescent="0.2">
      <c r="A5235" s="256">
        <v>34665</v>
      </c>
      <c r="B5235" s="257" t="s">
        <v>16406</v>
      </c>
      <c r="C5235" s="256" t="s">
        <v>14821</v>
      </c>
      <c r="E5235" s="258"/>
      <c r="F5235" s="479">
        <v>50.53</v>
      </c>
    </row>
    <row r="5236" spans="1:6" x14ac:dyDescent="0.2">
      <c r="A5236" s="256">
        <v>34666</v>
      </c>
      <c r="B5236" s="257" t="s">
        <v>16407</v>
      </c>
      <c r="C5236" s="256" t="s">
        <v>14821</v>
      </c>
      <c r="E5236" s="258"/>
      <c r="F5236" s="479">
        <v>76.319999999999993</v>
      </c>
    </row>
    <row r="5237" spans="1:6" x14ac:dyDescent="0.2">
      <c r="A5237" s="256">
        <v>34669</v>
      </c>
      <c r="B5237" s="257" t="s">
        <v>16408</v>
      </c>
      <c r="C5237" s="256" t="s">
        <v>14821</v>
      </c>
      <c r="E5237" s="258"/>
      <c r="F5237" s="479">
        <v>27.98</v>
      </c>
    </row>
    <row r="5238" spans="1:6" x14ac:dyDescent="0.2">
      <c r="A5238" s="256">
        <v>34670</v>
      </c>
      <c r="B5238" s="257" t="s">
        <v>16409</v>
      </c>
      <c r="C5238" s="256" t="s">
        <v>14821</v>
      </c>
      <c r="E5238" s="258"/>
      <c r="F5238" s="479">
        <v>34.22</v>
      </c>
    </row>
    <row r="5239" spans="1:6" x14ac:dyDescent="0.2">
      <c r="A5239" s="256">
        <v>34671</v>
      </c>
      <c r="B5239" s="257" t="s">
        <v>16410</v>
      </c>
      <c r="C5239" s="256" t="s">
        <v>14821</v>
      </c>
      <c r="E5239" s="258"/>
      <c r="F5239" s="479">
        <v>28.57</v>
      </c>
    </row>
    <row r="5240" spans="1:6" x14ac:dyDescent="0.2">
      <c r="A5240" s="256">
        <v>34672</v>
      </c>
      <c r="B5240" s="257" t="s">
        <v>16411</v>
      </c>
      <c r="C5240" s="256" t="s">
        <v>14821</v>
      </c>
      <c r="E5240" s="258"/>
      <c r="F5240" s="479">
        <v>30.12</v>
      </c>
    </row>
    <row r="5241" spans="1:6" x14ac:dyDescent="0.2">
      <c r="A5241" s="256">
        <v>34673</v>
      </c>
      <c r="B5241" s="257" t="s">
        <v>16412</v>
      </c>
      <c r="C5241" s="256" t="s">
        <v>14821</v>
      </c>
      <c r="E5241" s="258"/>
      <c r="F5241" s="479">
        <v>36.76</v>
      </c>
    </row>
    <row r="5242" spans="1:6" x14ac:dyDescent="0.2">
      <c r="A5242" s="256">
        <v>34674</v>
      </c>
      <c r="B5242" s="257" t="s">
        <v>16413</v>
      </c>
      <c r="C5242" s="256" t="s">
        <v>14821</v>
      </c>
      <c r="E5242" s="258"/>
      <c r="F5242" s="479">
        <v>48.87</v>
      </c>
    </row>
    <row r="5243" spans="1:6" x14ac:dyDescent="0.2">
      <c r="A5243" s="256">
        <v>34675</v>
      </c>
      <c r="B5243" s="257" t="s">
        <v>16414</v>
      </c>
      <c r="C5243" s="256" t="s">
        <v>14821</v>
      </c>
      <c r="E5243" s="258"/>
      <c r="F5243" s="479">
        <v>59.58</v>
      </c>
    </row>
    <row r="5244" spans="1:6" x14ac:dyDescent="0.2">
      <c r="A5244" s="256">
        <v>34676</v>
      </c>
      <c r="B5244" s="257" t="s">
        <v>16415</v>
      </c>
      <c r="C5244" s="256" t="s">
        <v>14821</v>
      </c>
      <c r="E5244" s="258"/>
      <c r="F5244" s="479">
        <v>17.149999999999999</v>
      </c>
    </row>
    <row r="5245" spans="1:6" x14ac:dyDescent="0.2">
      <c r="A5245" s="256">
        <v>34677</v>
      </c>
      <c r="B5245" s="257" t="s">
        <v>16416</v>
      </c>
      <c r="C5245" s="256" t="s">
        <v>14821</v>
      </c>
      <c r="E5245" s="258"/>
      <c r="F5245" s="479">
        <v>23.06</v>
      </c>
    </row>
    <row r="5246" spans="1:6" ht="20.399999999999999" x14ac:dyDescent="0.2">
      <c r="A5246" s="256">
        <v>43126</v>
      </c>
      <c r="B5246" s="257" t="s">
        <v>16417</v>
      </c>
      <c r="C5246" s="256" t="s">
        <v>14821</v>
      </c>
      <c r="E5246" s="258"/>
      <c r="F5246" s="479">
        <v>98.07</v>
      </c>
    </row>
    <row r="5247" spans="1:6" ht="20.399999999999999" x14ac:dyDescent="0.2">
      <c r="A5247" s="256">
        <v>43124</v>
      </c>
      <c r="B5247" s="257" t="s">
        <v>16418</v>
      </c>
      <c r="C5247" s="256" t="s">
        <v>14821</v>
      </c>
      <c r="E5247" s="258"/>
      <c r="F5247" s="479">
        <v>114.52</v>
      </c>
    </row>
    <row r="5248" spans="1:6" ht="20.399999999999999" x14ac:dyDescent="0.2">
      <c r="A5248" s="256">
        <v>43125</v>
      </c>
      <c r="B5248" s="257" t="s">
        <v>16419</v>
      </c>
      <c r="C5248" s="256" t="s">
        <v>14821</v>
      </c>
      <c r="E5248" s="258"/>
      <c r="F5248" s="479">
        <v>148.51</v>
      </c>
    </row>
    <row r="5249" spans="1:6" ht="20.399999999999999" x14ac:dyDescent="0.2">
      <c r="A5249" s="256">
        <v>40623</v>
      </c>
      <c r="B5249" s="257" t="s">
        <v>16420</v>
      </c>
      <c r="C5249" s="256" t="s">
        <v>14822</v>
      </c>
      <c r="E5249" s="258"/>
      <c r="F5249" s="479">
        <v>97.29</v>
      </c>
    </row>
    <row r="5250" spans="1:6" ht="20.399999999999999" x14ac:dyDescent="0.2">
      <c r="A5250" s="256">
        <v>43701</v>
      </c>
      <c r="B5250" s="257" t="s">
        <v>16421</v>
      </c>
      <c r="C5250" s="256" t="s">
        <v>8230</v>
      </c>
      <c r="E5250" s="258"/>
      <c r="F5250" s="479">
        <v>32.5</v>
      </c>
    </row>
    <row r="5251" spans="1:6" ht="20.399999999999999" x14ac:dyDescent="0.2">
      <c r="A5251" s="256">
        <v>1345</v>
      </c>
      <c r="B5251" s="257" t="s">
        <v>16422</v>
      </c>
      <c r="C5251" s="256" t="s">
        <v>14821</v>
      </c>
      <c r="E5251" s="258"/>
      <c r="F5251" s="479">
        <v>68.510000000000005</v>
      </c>
    </row>
    <row r="5252" spans="1:6" ht="20.399999999999999" x14ac:dyDescent="0.2">
      <c r="A5252" s="256">
        <v>1346</v>
      </c>
      <c r="B5252" s="257" t="s">
        <v>16423</v>
      </c>
      <c r="C5252" s="256" t="s">
        <v>14821</v>
      </c>
      <c r="E5252" s="258"/>
      <c r="F5252" s="479">
        <v>39.85</v>
      </c>
    </row>
    <row r="5253" spans="1:6" ht="20.399999999999999" x14ac:dyDescent="0.2">
      <c r="A5253" s="256">
        <v>1347</v>
      </c>
      <c r="B5253" s="257" t="s">
        <v>16424</v>
      </c>
      <c r="C5253" s="256" t="s">
        <v>14821</v>
      </c>
      <c r="E5253" s="258"/>
      <c r="F5253" s="479">
        <v>49.38</v>
      </c>
    </row>
    <row r="5254" spans="1:6" ht="20.399999999999999" x14ac:dyDescent="0.2">
      <c r="A5254" s="256">
        <v>43678</v>
      </c>
      <c r="B5254" s="257" t="s">
        <v>16425</v>
      </c>
      <c r="C5254" s="256" t="s">
        <v>14821</v>
      </c>
      <c r="E5254" s="258"/>
      <c r="F5254" s="479">
        <v>57.28</v>
      </c>
    </row>
    <row r="5255" spans="1:6" ht="20.399999999999999" x14ac:dyDescent="0.2">
      <c r="A5255" s="256">
        <v>43680</v>
      </c>
      <c r="B5255" s="257" t="s">
        <v>16426</v>
      </c>
      <c r="C5255" s="256" t="s">
        <v>14821</v>
      </c>
      <c r="E5255" s="258"/>
      <c r="F5255" s="479">
        <v>82.52</v>
      </c>
    </row>
    <row r="5256" spans="1:6" ht="20.399999999999999" x14ac:dyDescent="0.2">
      <c r="A5256" s="256">
        <v>43679</v>
      </c>
      <c r="B5256" s="257" t="s">
        <v>16427</v>
      </c>
      <c r="C5256" s="256" t="s">
        <v>14821</v>
      </c>
      <c r="E5256" s="258"/>
      <c r="F5256" s="479">
        <v>28.96</v>
      </c>
    </row>
    <row r="5257" spans="1:6" ht="20.399999999999999" x14ac:dyDescent="0.2">
      <c r="A5257" s="256">
        <v>1355</v>
      </c>
      <c r="B5257" s="257" t="s">
        <v>16428</v>
      </c>
      <c r="C5257" s="256" t="s">
        <v>14821</v>
      </c>
      <c r="E5257" s="258"/>
      <c r="F5257" s="479">
        <v>32.950000000000003</v>
      </c>
    </row>
    <row r="5258" spans="1:6" ht="20.399999999999999" x14ac:dyDescent="0.2">
      <c r="A5258" s="256">
        <v>1358</v>
      </c>
      <c r="B5258" s="257" t="s">
        <v>16429</v>
      </c>
      <c r="C5258" s="256" t="s">
        <v>14821</v>
      </c>
      <c r="E5258" s="258"/>
      <c r="F5258" s="479">
        <v>40.46</v>
      </c>
    </row>
    <row r="5259" spans="1:6" ht="20.399999999999999" x14ac:dyDescent="0.2">
      <c r="A5259" s="256">
        <v>43681</v>
      </c>
      <c r="B5259" s="257" t="s">
        <v>16430</v>
      </c>
      <c r="C5259" s="256" t="s">
        <v>14821</v>
      </c>
      <c r="E5259" s="258"/>
      <c r="F5259" s="479">
        <v>25.49</v>
      </c>
    </row>
    <row r="5260" spans="1:6" ht="20.399999999999999" x14ac:dyDescent="0.2">
      <c r="A5260" s="256">
        <v>43677</v>
      </c>
      <c r="B5260" s="257" t="s">
        <v>16431</v>
      </c>
      <c r="C5260" s="256" t="s">
        <v>14821</v>
      </c>
      <c r="E5260" s="258"/>
      <c r="F5260" s="479">
        <v>50.19</v>
      </c>
    </row>
    <row r="5261" spans="1:6" ht="20.399999999999999" x14ac:dyDescent="0.2">
      <c r="A5261" s="256">
        <v>43682</v>
      </c>
      <c r="B5261" s="257" t="s">
        <v>16432</v>
      </c>
      <c r="C5261" s="256" t="s">
        <v>14821</v>
      </c>
      <c r="E5261" s="258"/>
      <c r="F5261" s="479">
        <v>15.39</v>
      </c>
    </row>
    <row r="5262" spans="1:6" ht="20.399999999999999" x14ac:dyDescent="0.2">
      <c r="A5262" s="256">
        <v>20971</v>
      </c>
      <c r="B5262" s="257" t="s">
        <v>16433</v>
      </c>
      <c r="C5262" s="256" t="s">
        <v>8217</v>
      </c>
      <c r="E5262" s="258"/>
      <c r="F5262" s="479">
        <v>29.04</v>
      </c>
    </row>
    <row r="5263" spans="1:6" ht="20.399999999999999" x14ac:dyDescent="0.2">
      <c r="A5263" s="256">
        <v>39746</v>
      </c>
      <c r="B5263" s="257" t="s">
        <v>16434</v>
      </c>
      <c r="C5263" s="256" t="s">
        <v>8217</v>
      </c>
      <c r="E5263" s="258"/>
      <c r="F5263" s="479">
        <v>88.02</v>
      </c>
    </row>
    <row r="5264" spans="1:6" x14ac:dyDescent="0.2">
      <c r="A5264" s="256">
        <v>13279</v>
      </c>
      <c r="B5264" s="257" t="s">
        <v>16435</v>
      </c>
      <c r="C5264" s="256" t="s">
        <v>8230</v>
      </c>
      <c r="E5264" s="258"/>
      <c r="F5264" s="479">
        <v>22.28</v>
      </c>
    </row>
    <row r="5265" spans="1:6" x14ac:dyDescent="0.2">
      <c r="A5265" s="256">
        <v>11977</v>
      </c>
      <c r="B5265" s="257" t="s">
        <v>16436</v>
      </c>
      <c r="C5265" s="256" t="s">
        <v>8217</v>
      </c>
      <c r="E5265" s="258"/>
      <c r="F5265" s="479">
        <v>11.54</v>
      </c>
    </row>
    <row r="5266" spans="1:6" x14ac:dyDescent="0.2">
      <c r="A5266" s="256">
        <v>11976</v>
      </c>
      <c r="B5266" s="257" t="s">
        <v>16437</v>
      </c>
      <c r="C5266" s="256" t="s">
        <v>8217</v>
      </c>
      <c r="E5266" s="258"/>
      <c r="F5266" s="479">
        <v>1.29</v>
      </c>
    </row>
    <row r="5267" spans="1:6" x14ac:dyDescent="0.2">
      <c r="A5267" s="256">
        <v>11975</v>
      </c>
      <c r="B5267" s="257" t="s">
        <v>16438</v>
      </c>
      <c r="C5267" s="256" t="s">
        <v>8217</v>
      </c>
      <c r="E5267" s="258"/>
      <c r="F5267" s="479">
        <v>25.3</v>
      </c>
    </row>
    <row r="5268" spans="1:6" ht="20.399999999999999" x14ac:dyDescent="0.2">
      <c r="A5268" s="256">
        <v>1368</v>
      </c>
      <c r="B5268" s="257" t="s">
        <v>16439</v>
      </c>
      <c r="C5268" s="256" t="s">
        <v>8217</v>
      </c>
      <c r="E5268" s="258"/>
      <c r="F5268" s="479">
        <v>88.9</v>
      </c>
    </row>
    <row r="5269" spans="1:6" x14ac:dyDescent="0.2">
      <c r="A5269" s="256">
        <v>1367</v>
      </c>
      <c r="B5269" s="257" t="s">
        <v>16440</v>
      </c>
      <c r="C5269" s="256" t="s">
        <v>8217</v>
      </c>
      <c r="E5269" s="258"/>
      <c r="F5269" s="479">
        <v>287.56</v>
      </c>
    </row>
    <row r="5270" spans="1:6" x14ac:dyDescent="0.2">
      <c r="A5270" s="256">
        <v>1380</v>
      </c>
      <c r="B5270" s="257" t="s">
        <v>16441</v>
      </c>
      <c r="C5270" s="256" t="s">
        <v>8230</v>
      </c>
      <c r="E5270" s="258"/>
      <c r="F5270" s="479">
        <v>4.01</v>
      </c>
    </row>
    <row r="5271" spans="1:6" x14ac:dyDescent="0.2">
      <c r="A5271" s="256">
        <v>1375</v>
      </c>
      <c r="B5271" s="257" t="s">
        <v>16442</v>
      </c>
      <c r="C5271" s="256" t="s">
        <v>8230</v>
      </c>
      <c r="E5271" s="258"/>
      <c r="F5271" s="479">
        <v>16.75</v>
      </c>
    </row>
    <row r="5272" spans="1:6" x14ac:dyDescent="0.2">
      <c r="A5272" s="256">
        <v>1379</v>
      </c>
      <c r="B5272" s="257" t="s">
        <v>16443</v>
      </c>
      <c r="C5272" s="256" t="s">
        <v>8230</v>
      </c>
      <c r="E5272" s="258"/>
      <c r="F5272" s="479">
        <v>0.6</v>
      </c>
    </row>
    <row r="5273" spans="1:6" x14ac:dyDescent="0.2">
      <c r="A5273" s="256">
        <v>13284</v>
      </c>
      <c r="B5273" s="257" t="s">
        <v>16444</v>
      </c>
      <c r="C5273" s="256" t="s">
        <v>8230</v>
      </c>
      <c r="E5273" s="258"/>
      <c r="F5273" s="479">
        <v>0.54</v>
      </c>
    </row>
    <row r="5274" spans="1:6" x14ac:dyDescent="0.2">
      <c r="A5274" s="256">
        <v>44528</v>
      </c>
      <c r="B5274" s="257" t="s">
        <v>16445</v>
      </c>
      <c r="C5274" s="256" t="s">
        <v>8230</v>
      </c>
      <c r="E5274" s="258"/>
      <c r="F5274" s="479">
        <v>3.19</v>
      </c>
    </row>
    <row r="5275" spans="1:6" x14ac:dyDescent="0.2">
      <c r="A5275" s="256">
        <v>34753</v>
      </c>
      <c r="B5275" s="257" t="s">
        <v>16446</v>
      </c>
      <c r="C5275" s="256" t="s">
        <v>8230</v>
      </c>
      <c r="E5275" s="258"/>
      <c r="F5275" s="479">
        <v>0.57999999999999996</v>
      </c>
    </row>
    <row r="5276" spans="1:6" ht="20.399999999999999" x14ac:dyDescent="0.2">
      <c r="A5276" s="256">
        <v>420</v>
      </c>
      <c r="B5276" s="257" t="s">
        <v>16447</v>
      </c>
      <c r="C5276" s="256" t="s">
        <v>8217</v>
      </c>
      <c r="E5276" s="258"/>
      <c r="F5276" s="479">
        <v>26.2</v>
      </c>
    </row>
    <row r="5277" spans="1:6" ht="20.399999999999999" x14ac:dyDescent="0.2">
      <c r="A5277" s="256">
        <v>12327</v>
      </c>
      <c r="B5277" s="257" t="s">
        <v>16448</v>
      </c>
      <c r="C5277" s="256" t="s">
        <v>8217</v>
      </c>
      <c r="E5277" s="258"/>
      <c r="F5277" s="479">
        <v>31.22</v>
      </c>
    </row>
    <row r="5278" spans="1:6" ht="20.399999999999999" x14ac:dyDescent="0.2">
      <c r="A5278" s="256">
        <v>36148</v>
      </c>
      <c r="B5278" s="257" t="s">
        <v>16449</v>
      </c>
      <c r="C5278" s="256" t="s">
        <v>8217</v>
      </c>
      <c r="E5278" s="258"/>
      <c r="F5278" s="479">
        <v>72</v>
      </c>
    </row>
    <row r="5279" spans="1:6" x14ac:dyDescent="0.2">
      <c r="A5279" s="256">
        <v>12329</v>
      </c>
      <c r="B5279" s="257" t="s">
        <v>16450</v>
      </c>
      <c r="C5279" s="256" t="s">
        <v>8230</v>
      </c>
      <c r="E5279" s="258"/>
      <c r="F5279" s="479">
        <v>99.62</v>
      </c>
    </row>
    <row r="5280" spans="1:6" x14ac:dyDescent="0.2">
      <c r="A5280" s="256">
        <v>1339</v>
      </c>
      <c r="B5280" s="257" t="s">
        <v>16451</v>
      </c>
      <c r="C5280" s="256" t="s">
        <v>8230</v>
      </c>
      <c r="E5280" s="258"/>
      <c r="F5280" s="479">
        <v>77.900000000000006</v>
      </c>
    </row>
    <row r="5281" spans="1:6" x14ac:dyDescent="0.2">
      <c r="A5281" s="256">
        <v>44396</v>
      </c>
      <c r="B5281" s="257" t="s">
        <v>16452</v>
      </c>
      <c r="C5281" s="256" t="s">
        <v>8230</v>
      </c>
      <c r="E5281" s="258"/>
      <c r="F5281" s="479">
        <v>42.21</v>
      </c>
    </row>
    <row r="5282" spans="1:6" x14ac:dyDescent="0.2">
      <c r="A5282" s="256">
        <v>44327</v>
      </c>
      <c r="B5282" s="257" t="s">
        <v>16453</v>
      </c>
      <c r="C5282" s="256" t="s">
        <v>14817</v>
      </c>
      <c r="E5282" s="258"/>
      <c r="F5282" s="479">
        <v>143.56</v>
      </c>
    </row>
    <row r="5283" spans="1:6" ht="20.399999999999999" x14ac:dyDescent="0.2">
      <c r="A5283" s="256">
        <v>37418</v>
      </c>
      <c r="B5283" s="257" t="s">
        <v>16454</v>
      </c>
      <c r="C5283" s="256" t="s">
        <v>8217</v>
      </c>
      <c r="E5283" s="258"/>
      <c r="F5283" s="479">
        <v>16.71</v>
      </c>
    </row>
    <row r="5284" spans="1:6" ht="20.399999999999999" x14ac:dyDescent="0.2">
      <c r="A5284" s="256">
        <v>37419</v>
      </c>
      <c r="B5284" s="257" t="s">
        <v>16455</v>
      </c>
      <c r="C5284" s="256" t="s">
        <v>8217</v>
      </c>
      <c r="E5284" s="258"/>
      <c r="F5284" s="479">
        <v>17.16</v>
      </c>
    </row>
    <row r="5285" spans="1:6" ht="20.399999999999999" x14ac:dyDescent="0.2">
      <c r="A5285" s="256">
        <v>1427</v>
      </c>
      <c r="B5285" s="257" t="s">
        <v>16456</v>
      </c>
      <c r="C5285" s="256" t="s">
        <v>8217</v>
      </c>
      <c r="E5285" s="258"/>
      <c r="F5285" s="479">
        <v>17.32</v>
      </c>
    </row>
    <row r="5286" spans="1:6" ht="20.399999999999999" x14ac:dyDescent="0.2">
      <c r="A5286" s="256">
        <v>1402</v>
      </c>
      <c r="B5286" s="257" t="s">
        <v>16457</v>
      </c>
      <c r="C5286" s="256" t="s">
        <v>8217</v>
      </c>
      <c r="E5286" s="258"/>
      <c r="F5286" s="479">
        <v>5.99</v>
      </c>
    </row>
    <row r="5287" spans="1:6" ht="20.399999999999999" x14ac:dyDescent="0.2">
      <c r="A5287" s="256">
        <v>1420</v>
      </c>
      <c r="B5287" s="257" t="s">
        <v>16458</v>
      </c>
      <c r="C5287" s="256" t="s">
        <v>8217</v>
      </c>
      <c r="E5287" s="258"/>
      <c r="F5287" s="479">
        <v>7.71</v>
      </c>
    </row>
    <row r="5288" spans="1:6" ht="20.399999999999999" x14ac:dyDescent="0.2">
      <c r="A5288" s="256">
        <v>1419</v>
      </c>
      <c r="B5288" s="257" t="s">
        <v>16459</v>
      </c>
      <c r="C5288" s="256" t="s">
        <v>8217</v>
      </c>
      <c r="E5288" s="258"/>
      <c r="F5288" s="479">
        <v>9.31</v>
      </c>
    </row>
    <row r="5289" spans="1:6" ht="20.399999999999999" x14ac:dyDescent="0.2">
      <c r="A5289" s="256">
        <v>1414</v>
      </c>
      <c r="B5289" s="257" t="s">
        <v>16460</v>
      </c>
      <c r="C5289" s="256" t="s">
        <v>8217</v>
      </c>
      <c r="E5289" s="258"/>
      <c r="F5289" s="479">
        <v>9.11</v>
      </c>
    </row>
    <row r="5290" spans="1:6" ht="20.399999999999999" x14ac:dyDescent="0.2">
      <c r="A5290" s="256">
        <v>1413</v>
      </c>
      <c r="B5290" s="257" t="s">
        <v>16461</v>
      </c>
      <c r="C5290" s="256" t="s">
        <v>8217</v>
      </c>
      <c r="E5290" s="258"/>
      <c r="F5290" s="479">
        <v>13.45</v>
      </c>
    </row>
    <row r="5291" spans="1:6" ht="20.399999999999999" x14ac:dyDescent="0.2">
      <c r="A5291" s="256">
        <v>1412</v>
      </c>
      <c r="B5291" s="257" t="s">
        <v>16462</v>
      </c>
      <c r="C5291" s="256" t="s">
        <v>8217</v>
      </c>
      <c r="E5291" s="258"/>
      <c r="F5291" s="479">
        <v>11.4</v>
      </c>
    </row>
    <row r="5292" spans="1:6" ht="20.399999999999999" x14ac:dyDescent="0.2">
      <c r="A5292" s="256">
        <v>1406</v>
      </c>
      <c r="B5292" s="257" t="s">
        <v>16463</v>
      </c>
      <c r="C5292" s="256" t="s">
        <v>8217</v>
      </c>
      <c r="E5292" s="258"/>
      <c r="F5292" s="479">
        <v>13.75</v>
      </c>
    </row>
    <row r="5293" spans="1:6" ht="30.6" x14ac:dyDescent="0.2">
      <c r="A5293" s="256">
        <v>11281</v>
      </c>
      <c r="B5293" s="257" t="s">
        <v>16464</v>
      </c>
      <c r="C5293" s="256" t="s">
        <v>8217</v>
      </c>
      <c r="E5293" s="258"/>
      <c r="F5293" s="479">
        <v>11459.5</v>
      </c>
    </row>
    <row r="5294" spans="1:6" ht="30.6" x14ac:dyDescent="0.2">
      <c r="A5294" s="256">
        <v>1442</v>
      </c>
      <c r="B5294" s="257" t="s">
        <v>16465</v>
      </c>
      <c r="C5294" s="256" t="s">
        <v>8217</v>
      </c>
      <c r="E5294" s="258"/>
      <c r="F5294" s="479">
        <v>9620.16</v>
      </c>
    </row>
    <row r="5295" spans="1:6" ht="30.6" x14ac:dyDescent="0.2">
      <c r="A5295" s="256">
        <v>13457</v>
      </c>
      <c r="B5295" s="257" t="s">
        <v>16466</v>
      </c>
      <c r="C5295" s="256" t="s">
        <v>8217</v>
      </c>
      <c r="E5295" s="258"/>
      <c r="F5295" s="479">
        <v>8303.98</v>
      </c>
    </row>
    <row r="5296" spans="1:6" ht="40.799999999999997" x14ac:dyDescent="0.2">
      <c r="A5296" s="256">
        <v>40699</v>
      </c>
      <c r="B5296" s="257" t="s">
        <v>16467</v>
      </c>
      <c r="C5296" s="256" t="s">
        <v>8217</v>
      </c>
      <c r="E5296" s="258"/>
      <c r="F5296" s="479">
        <v>6419.29</v>
      </c>
    </row>
    <row r="5297" spans="1:6" ht="40.799999999999997" x14ac:dyDescent="0.2">
      <c r="A5297" s="256">
        <v>40701</v>
      </c>
      <c r="B5297" s="257" t="s">
        <v>16468</v>
      </c>
      <c r="C5297" s="256" t="s">
        <v>8217</v>
      </c>
      <c r="E5297" s="258"/>
      <c r="F5297" s="479">
        <v>113501.94</v>
      </c>
    </row>
    <row r="5298" spans="1:6" ht="40.799999999999997" x14ac:dyDescent="0.2">
      <c r="A5298" s="256">
        <v>40700</v>
      </c>
      <c r="B5298" s="257" t="s">
        <v>16469</v>
      </c>
      <c r="C5298" s="256" t="s">
        <v>8217</v>
      </c>
      <c r="E5298" s="258"/>
      <c r="F5298" s="479">
        <v>14943.28</v>
      </c>
    </row>
    <row r="5299" spans="1:6" ht="20.399999999999999" x14ac:dyDescent="0.2">
      <c r="A5299" s="256">
        <v>13458</v>
      </c>
      <c r="B5299" s="257" t="s">
        <v>16470</v>
      </c>
      <c r="C5299" s="256" t="s">
        <v>8217</v>
      </c>
      <c r="E5299" s="258"/>
      <c r="F5299" s="479">
        <v>14199.81</v>
      </c>
    </row>
    <row r="5300" spans="1:6" ht="20.399999999999999" x14ac:dyDescent="0.2">
      <c r="A5300" s="256">
        <v>11134</v>
      </c>
      <c r="B5300" s="257" t="s">
        <v>16471</v>
      </c>
      <c r="C5300" s="256" t="s">
        <v>14821</v>
      </c>
      <c r="E5300" s="258"/>
      <c r="F5300" s="479">
        <v>56.77</v>
      </c>
    </row>
    <row r="5301" spans="1:6" ht="20.399999999999999" x14ac:dyDescent="0.2">
      <c r="A5301" s="256">
        <v>11135</v>
      </c>
      <c r="B5301" s="257" t="s">
        <v>16472</v>
      </c>
      <c r="C5301" s="256" t="s">
        <v>14821</v>
      </c>
      <c r="E5301" s="258"/>
      <c r="F5301" s="479">
        <v>61.3</v>
      </c>
    </row>
    <row r="5302" spans="1:6" ht="20.399999999999999" x14ac:dyDescent="0.2">
      <c r="A5302" s="256">
        <v>11136</v>
      </c>
      <c r="B5302" s="257" t="s">
        <v>16473</v>
      </c>
      <c r="C5302" s="256" t="s">
        <v>14821</v>
      </c>
      <c r="E5302" s="258"/>
      <c r="F5302" s="479">
        <v>70.19</v>
      </c>
    </row>
    <row r="5303" spans="1:6" ht="20.399999999999999" x14ac:dyDescent="0.2">
      <c r="A5303" s="256">
        <v>34743</v>
      </c>
      <c r="B5303" s="257" t="s">
        <v>16474</v>
      </c>
      <c r="C5303" s="256" t="s">
        <v>14821</v>
      </c>
      <c r="E5303" s="258"/>
      <c r="F5303" s="479">
        <v>84.68</v>
      </c>
    </row>
    <row r="5304" spans="1:6" ht="20.399999999999999" x14ac:dyDescent="0.2">
      <c r="A5304" s="256">
        <v>11137</v>
      </c>
      <c r="B5304" s="257" t="s">
        <v>16475</v>
      </c>
      <c r="C5304" s="256" t="s">
        <v>14821</v>
      </c>
      <c r="E5304" s="258"/>
      <c r="F5304" s="479">
        <v>96.18</v>
      </c>
    </row>
    <row r="5305" spans="1:6" ht="20.399999999999999" x14ac:dyDescent="0.2">
      <c r="A5305" s="256">
        <v>34745</v>
      </c>
      <c r="B5305" s="257" t="s">
        <v>16476</v>
      </c>
      <c r="C5305" s="256" t="s">
        <v>14821</v>
      </c>
      <c r="E5305" s="258"/>
      <c r="F5305" s="479">
        <v>114.38</v>
      </c>
    </row>
    <row r="5306" spans="1:6" ht="20.399999999999999" x14ac:dyDescent="0.2">
      <c r="A5306" s="256">
        <v>34746</v>
      </c>
      <c r="B5306" s="257" t="s">
        <v>16477</v>
      </c>
      <c r="C5306" s="256" t="s">
        <v>14821</v>
      </c>
      <c r="E5306" s="258"/>
      <c r="F5306" s="479">
        <v>31.19</v>
      </c>
    </row>
    <row r="5307" spans="1:6" ht="20.399999999999999" x14ac:dyDescent="0.2">
      <c r="A5307" s="256">
        <v>1360</v>
      </c>
      <c r="B5307" s="257" t="s">
        <v>16478</v>
      </c>
      <c r="C5307" s="256" t="s">
        <v>14821</v>
      </c>
      <c r="E5307" s="258"/>
      <c r="F5307" s="479">
        <v>36.39</v>
      </c>
    </row>
    <row r="5308" spans="1:6" ht="20.399999999999999" x14ac:dyDescent="0.2">
      <c r="A5308" s="256">
        <v>36524</v>
      </c>
      <c r="B5308" s="257" t="s">
        <v>16479</v>
      </c>
      <c r="C5308" s="256" t="s">
        <v>8217</v>
      </c>
      <c r="E5308" s="258"/>
      <c r="F5308" s="479">
        <v>189897.57</v>
      </c>
    </row>
    <row r="5309" spans="1:6" ht="20.399999999999999" x14ac:dyDescent="0.2">
      <c r="A5309" s="256">
        <v>36526</v>
      </c>
      <c r="B5309" s="257" t="s">
        <v>16480</v>
      </c>
      <c r="C5309" s="256" t="s">
        <v>8217</v>
      </c>
      <c r="E5309" s="258"/>
      <c r="F5309" s="479">
        <v>153027.20000000001</v>
      </c>
    </row>
    <row r="5310" spans="1:6" ht="20.399999999999999" x14ac:dyDescent="0.2">
      <c r="A5310" s="256">
        <v>36523</v>
      </c>
      <c r="B5310" s="257" t="s">
        <v>16481</v>
      </c>
      <c r="C5310" s="256" t="s">
        <v>8217</v>
      </c>
      <c r="E5310" s="258"/>
      <c r="F5310" s="479">
        <v>327610.58</v>
      </c>
    </row>
    <row r="5311" spans="1:6" ht="20.399999999999999" x14ac:dyDescent="0.2">
      <c r="A5311" s="256">
        <v>36527</v>
      </c>
      <c r="B5311" s="257" t="s">
        <v>16482</v>
      </c>
      <c r="C5311" s="256" t="s">
        <v>8217</v>
      </c>
      <c r="E5311" s="258"/>
      <c r="F5311" s="479">
        <v>355852.57</v>
      </c>
    </row>
    <row r="5312" spans="1:6" ht="20.399999999999999" x14ac:dyDescent="0.2">
      <c r="A5312" s="256">
        <v>38642</v>
      </c>
      <c r="B5312" s="257" t="s">
        <v>16483</v>
      </c>
      <c r="C5312" s="256" t="s">
        <v>8217</v>
      </c>
      <c r="E5312" s="258"/>
      <c r="F5312" s="479">
        <v>82851.61</v>
      </c>
    </row>
    <row r="5313" spans="1:6" ht="20.399999999999999" x14ac:dyDescent="0.2">
      <c r="A5313" s="256">
        <v>36522</v>
      </c>
      <c r="B5313" s="257" t="s">
        <v>16484</v>
      </c>
      <c r="C5313" s="256" t="s">
        <v>8217</v>
      </c>
      <c r="E5313" s="258"/>
      <c r="F5313" s="479">
        <v>96355.43</v>
      </c>
    </row>
    <row r="5314" spans="1:6" ht="20.399999999999999" x14ac:dyDescent="0.2">
      <c r="A5314" s="256">
        <v>36525</v>
      </c>
      <c r="B5314" s="257" t="s">
        <v>16485</v>
      </c>
      <c r="C5314" s="256" t="s">
        <v>8217</v>
      </c>
      <c r="E5314" s="258"/>
      <c r="F5314" s="479">
        <v>129042.43</v>
      </c>
    </row>
    <row r="5315" spans="1:6" ht="20.399999999999999" x14ac:dyDescent="0.2">
      <c r="A5315" s="256">
        <v>13803</v>
      </c>
      <c r="B5315" s="257" t="s">
        <v>16486</v>
      </c>
      <c r="C5315" s="256" t="s">
        <v>8217</v>
      </c>
      <c r="E5315" s="258"/>
      <c r="F5315" s="479">
        <v>128673.19</v>
      </c>
    </row>
    <row r="5316" spans="1:6" ht="20.399999999999999" x14ac:dyDescent="0.2">
      <c r="A5316" s="256">
        <v>34348</v>
      </c>
      <c r="B5316" s="257" t="s">
        <v>16487</v>
      </c>
      <c r="C5316" s="256" t="s">
        <v>8223</v>
      </c>
      <c r="E5316" s="258"/>
      <c r="F5316" s="479">
        <v>17.28</v>
      </c>
    </row>
    <row r="5317" spans="1:6" ht="20.399999999999999" x14ac:dyDescent="0.2">
      <c r="A5317" s="256">
        <v>34347</v>
      </c>
      <c r="B5317" s="257" t="s">
        <v>16488</v>
      </c>
      <c r="C5317" s="256" t="s">
        <v>8223</v>
      </c>
      <c r="E5317" s="258"/>
      <c r="F5317" s="479">
        <v>12.35</v>
      </c>
    </row>
    <row r="5318" spans="1:6" ht="20.399999999999999" x14ac:dyDescent="0.2">
      <c r="A5318" s="256">
        <v>11146</v>
      </c>
      <c r="B5318" s="257" t="s">
        <v>16489</v>
      </c>
      <c r="C5318" s="256" t="s">
        <v>14818</v>
      </c>
      <c r="E5318" s="258"/>
      <c r="F5318" s="479">
        <v>483.85</v>
      </c>
    </row>
    <row r="5319" spans="1:6" ht="20.399999999999999" x14ac:dyDescent="0.2">
      <c r="A5319" s="256">
        <v>11147</v>
      </c>
      <c r="B5319" s="257" t="s">
        <v>16490</v>
      </c>
      <c r="C5319" s="256" t="s">
        <v>14818</v>
      </c>
      <c r="E5319" s="258"/>
      <c r="F5319" s="479">
        <v>502.79</v>
      </c>
    </row>
    <row r="5320" spans="1:6" ht="20.399999999999999" x14ac:dyDescent="0.2">
      <c r="A5320" s="256">
        <v>34872</v>
      </c>
      <c r="B5320" s="257" t="s">
        <v>16491</v>
      </c>
      <c r="C5320" s="256" t="s">
        <v>14818</v>
      </c>
      <c r="E5320" s="258"/>
      <c r="F5320" s="479">
        <v>508.44</v>
      </c>
    </row>
    <row r="5321" spans="1:6" ht="20.399999999999999" x14ac:dyDescent="0.2">
      <c r="A5321" s="256">
        <v>34491</v>
      </c>
      <c r="B5321" s="257" t="s">
        <v>16492</v>
      </c>
      <c r="C5321" s="256" t="s">
        <v>14818</v>
      </c>
      <c r="E5321" s="258"/>
      <c r="F5321" s="479">
        <v>523.16999999999996</v>
      </c>
    </row>
    <row r="5322" spans="1:6" ht="20.399999999999999" x14ac:dyDescent="0.2">
      <c r="A5322" s="256">
        <v>34770</v>
      </c>
      <c r="B5322" s="257" t="s">
        <v>16493</v>
      </c>
      <c r="C5322" s="256" t="s">
        <v>14824</v>
      </c>
      <c r="E5322" s="258"/>
      <c r="F5322" s="479">
        <v>502.7</v>
      </c>
    </row>
    <row r="5323" spans="1:6" ht="20.399999999999999" x14ac:dyDescent="0.2">
      <c r="A5323" s="256">
        <v>1518</v>
      </c>
      <c r="B5323" s="257" t="s">
        <v>16494</v>
      </c>
      <c r="C5323" s="256" t="s">
        <v>14824</v>
      </c>
      <c r="E5323" s="258"/>
      <c r="F5323" s="479">
        <v>512.5</v>
      </c>
    </row>
    <row r="5324" spans="1:6" ht="20.399999999999999" x14ac:dyDescent="0.2">
      <c r="A5324" s="256">
        <v>41965</v>
      </c>
      <c r="B5324" s="257" t="s">
        <v>16495</v>
      </c>
      <c r="C5324" s="256" t="s">
        <v>14824</v>
      </c>
      <c r="E5324" s="258"/>
      <c r="F5324" s="479">
        <v>449.38</v>
      </c>
    </row>
    <row r="5325" spans="1:6" ht="30.6" x14ac:dyDescent="0.2">
      <c r="A5325" s="256">
        <v>1524</v>
      </c>
      <c r="B5325" s="257" t="s">
        <v>16496</v>
      </c>
      <c r="C5325" s="256" t="s">
        <v>14818</v>
      </c>
      <c r="E5325" s="258"/>
      <c r="F5325" s="479">
        <v>464.22</v>
      </c>
    </row>
    <row r="5326" spans="1:6" ht="20.399999999999999" x14ac:dyDescent="0.2">
      <c r="A5326" s="256">
        <v>34492</v>
      </c>
      <c r="B5326" s="257" t="s">
        <v>16497</v>
      </c>
      <c r="C5326" s="256" t="s">
        <v>14818</v>
      </c>
      <c r="E5326" s="258"/>
      <c r="F5326" s="479">
        <v>430</v>
      </c>
    </row>
    <row r="5327" spans="1:6" ht="20.399999999999999" x14ac:dyDescent="0.2">
      <c r="A5327" s="256">
        <v>38404</v>
      </c>
      <c r="B5327" s="257" t="s">
        <v>16498</v>
      </c>
      <c r="C5327" s="256" t="s">
        <v>14818</v>
      </c>
      <c r="E5327" s="258"/>
      <c r="F5327" s="479">
        <v>445.39</v>
      </c>
    </row>
    <row r="5328" spans="1:6" ht="30.6" x14ac:dyDescent="0.2">
      <c r="A5328" s="256">
        <v>39849</v>
      </c>
      <c r="B5328" s="257" t="s">
        <v>16499</v>
      </c>
      <c r="C5328" s="256" t="s">
        <v>14818</v>
      </c>
      <c r="E5328" s="258"/>
      <c r="F5328" s="479">
        <v>510.42</v>
      </c>
    </row>
    <row r="5329" spans="1:6" ht="30.6" x14ac:dyDescent="0.2">
      <c r="A5329" s="256">
        <v>38464</v>
      </c>
      <c r="B5329" s="257" t="s">
        <v>16500</v>
      </c>
      <c r="C5329" s="256" t="s">
        <v>14818</v>
      </c>
      <c r="E5329" s="258"/>
      <c r="F5329" s="479">
        <v>517.83000000000004</v>
      </c>
    </row>
    <row r="5330" spans="1:6" ht="30.6" x14ac:dyDescent="0.2">
      <c r="A5330" s="256">
        <v>1527</v>
      </c>
      <c r="B5330" s="257" t="s">
        <v>16501</v>
      </c>
      <c r="C5330" s="256" t="s">
        <v>14818</v>
      </c>
      <c r="E5330" s="258"/>
      <c r="F5330" s="479">
        <v>478.96</v>
      </c>
    </row>
    <row r="5331" spans="1:6" ht="20.399999999999999" x14ac:dyDescent="0.2">
      <c r="A5331" s="256">
        <v>34493</v>
      </c>
      <c r="B5331" s="257" t="s">
        <v>16502</v>
      </c>
      <c r="C5331" s="256" t="s">
        <v>14818</v>
      </c>
      <c r="E5331" s="258"/>
      <c r="F5331" s="479">
        <v>442.12</v>
      </c>
    </row>
    <row r="5332" spans="1:6" ht="20.399999999999999" x14ac:dyDescent="0.2">
      <c r="A5332" s="256">
        <v>38405</v>
      </c>
      <c r="B5332" s="257" t="s">
        <v>16503</v>
      </c>
      <c r="C5332" s="256" t="s">
        <v>14818</v>
      </c>
      <c r="E5332" s="258"/>
      <c r="F5332" s="479">
        <v>459.13</v>
      </c>
    </row>
    <row r="5333" spans="1:6" ht="20.399999999999999" x14ac:dyDescent="0.2">
      <c r="A5333" s="256">
        <v>38408</v>
      </c>
      <c r="B5333" s="257" t="s">
        <v>16504</v>
      </c>
      <c r="C5333" s="256" t="s">
        <v>14818</v>
      </c>
      <c r="E5333" s="258"/>
      <c r="F5333" s="479">
        <v>508.21</v>
      </c>
    </row>
    <row r="5334" spans="1:6" ht="30.6" x14ac:dyDescent="0.2">
      <c r="A5334" s="256">
        <v>1525</v>
      </c>
      <c r="B5334" s="257" t="s">
        <v>16505</v>
      </c>
      <c r="C5334" s="256" t="s">
        <v>14818</v>
      </c>
      <c r="E5334" s="258"/>
      <c r="F5334" s="479">
        <v>493.7</v>
      </c>
    </row>
    <row r="5335" spans="1:6" ht="20.399999999999999" x14ac:dyDescent="0.2">
      <c r="A5335" s="256">
        <v>34494</v>
      </c>
      <c r="B5335" s="257" t="s">
        <v>16506</v>
      </c>
      <c r="C5335" s="256" t="s">
        <v>14818</v>
      </c>
      <c r="E5335" s="258"/>
      <c r="F5335" s="479">
        <v>456.86</v>
      </c>
    </row>
    <row r="5336" spans="1:6" ht="20.399999999999999" x14ac:dyDescent="0.2">
      <c r="A5336" s="256">
        <v>38406</v>
      </c>
      <c r="B5336" s="257" t="s">
        <v>16507</v>
      </c>
      <c r="C5336" s="256" t="s">
        <v>14818</v>
      </c>
      <c r="E5336" s="258"/>
      <c r="F5336" s="479">
        <v>484.81</v>
      </c>
    </row>
    <row r="5337" spans="1:6" ht="20.399999999999999" x14ac:dyDescent="0.2">
      <c r="A5337" s="256">
        <v>38409</v>
      </c>
      <c r="B5337" s="257" t="s">
        <v>16508</v>
      </c>
      <c r="C5337" s="256" t="s">
        <v>14818</v>
      </c>
      <c r="E5337" s="258"/>
      <c r="F5337" s="479">
        <v>511.68</v>
      </c>
    </row>
    <row r="5338" spans="1:6" ht="20.399999999999999" x14ac:dyDescent="0.2">
      <c r="A5338" s="256">
        <v>43360</v>
      </c>
      <c r="B5338" s="257" t="s">
        <v>16509</v>
      </c>
      <c r="C5338" s="256" t="s">
        <v>14818</v>
      </c>
      <c r="E5338" s="258"/>
      <c r="F5338" s="479">
        <v>533.53</v>
      </c>
    </row>
    <row r="5339" spans="1:6" ht="30.6" x14ac:dyDescent="0.2">
      <c r="A5339" s="256">
        <v>11145</v>
      </c>
      <c r="B5339" s="257" t="s">
        <v>16510</v>
      </c>
      <c r="C5339" s="256" t="s">
        <v>14818</v>
      </c>
      <c r="E5339" s="258"/>
      <c r="F5339" s="479">
        <v>508.44</v>
      </c>
    </row>
    <row r="5340" spans="1:6" ht="20.399999999999999" x14ac:dyDescent="0.2">
      <c r="A5340" s="256">
        <v>34495</v>
      </c>
      <c r="B5340" s="257" t="s">
        <v>16511</v>
      </c>
      <c r="C5340" s="256" t="s">
        <v>14818</v>
      </c>
      <c r="E5340" s="258"/>
      <c r="F5340" s="479">
        <v>471.59</v>
      </c>
    </row>
    <row r="5341" spans="1:6" ht="30.6" x14ac:dyDescent="0.2">
      <c r="A5341" s="256">
        <v>34479</v>
      </c>
      <c r="B5341" s="257" t="s">
        <v>16512</v>
      </c>
      <c r="C5341" s="256" t="s">
        <v>14818</v>
      </c>
      <c r="E5341" s="258"/>
      <c r="F5341" s="479">
        <v>523.16999999999996</v>
      </c>
    </row>
    <row r="5342" spans="1:6" ht="20.399999999999999" x14ac:dyDescent="0.2">
      <c r="A5342" s="256">
        <v>34496</v>
      </c>
      <c r="B5342" s="257" t="s">
        <v>16513</v>
      </c>
      <c r="C5342" s="256" t="s">
        <v>14818</v>
      </c>
      <c r="E5342" s="258"/>
      <c r="F5342" s="479">
        <v>491.95</v>
      </c>
    </row>
    <row r="5343" spans="1:6" ht="30.6" x14ac:dyDescent="0.2">
      <c r="A5343" s="256">
        <v>34481</v>
      </c>
      <c r="B5343" s="257" t="s">
        <v>16514</v>
      </c>
      <c r="C5343" s="256" t="s">
        <v>14818</v>
      </c>
      <c r="E5343" s="258"/>
      <c r="F5343" s="479">
        <v>546.65</v>
      </c>
    </row>
    <row r="5344" spans="1:6" ht="30.6" x14ac:dyDescent="0.2">
      <c r="A5344" s="256">
        <v>34483</v>
      </c>
      <c r="B5344" s="257" t="s">
        <v>16515</v>
      </c>
      <c r="C5344" s="256" t="s">
        <v>14818</v>
      </c>
      <c r="E5344" s="258"/>
      <c r="F5344" s="479">
        <v>584.05999999999995</v>
      </c>
    </row>
    <row r="5345" spans="1:6" ht="30.6" x14ac:dyDescent="0.2">
      <c r="A5345" s="256">
        <v>34485</v>
      </c>
      <c r="B5345" s="257" t="s">
        <v>16516</v>
      </c>
      <c r="C5345" s="256" t="s">
        <v>14818</v>
      </c>
      <c r="E5345" s="258"/>
      <c r="F5345" s="479">
        <v>624.59</v>
      </c>
    </row>
    <row r="5346" spans="1:6" ht="20.399999999999999" x14ac:dyDescent="0.2">
      <c r="A5346" s="256">
        <v>14041</v>
      </c>
      <c r="B5346" s="257" t="s">
        <v>16517</v>
      </c>
      <c r="C5346" s="256" t="s">
        <v>14818</v>
      </c>
      <c r="E5346" s="258"/>
      <c r="F5346" s="479">
        <v>406.01</v>
      </c>
    </row>
    <row r="5347" spans="1:6" ht="20.399999999999999" x14ac:dyDescent="0.2">
      <c r="A5347" s="256">
        <v>1523</v>
      </c>
      <c r="B5347" s="257" t="s">
        <v>16518</v>
      </c>
      <c r="C5347" s="256" t="s">
        <v>14818</v>
      </c>
      <c r="E5347" s="258"/>
      <c r="F5347" s="479">
        <v>412.64</v>
      </c>
    </row>
    <row r="5348" spans="1:6" x14ac:dyDescent="0.2">
      <c r="A5348" s="256">
        <v>14052</v>
      </c>
      <c r="B5348" s="257" t="s">
        <v>16519</v>
      </c>
      <c r="C5348" s="256" t="s">
        <v>8217</v>
      </c>
      <c r="E5348" s="258"/>
      <c r="F5348" s="479">
        <v>13.8</v>
      </c>
    </row>
    <row r="5349" spans="1:6" x14ac:dyDescent="0.2">
      <c r="A5349" s="256">
        <v>14054</v>
      </c>
      <c r="B5349" s="257" t="s">
        <v>16520</v>
      </c>
      <c r="C5349" s="256" t="s">
        <v>8217</v>
      </c>
      <c r="E5349" s="258"/>
      <c r="F5349" s="479">
        <v>17.940000000000001</v>
      </c>
    </row>
    <row r="5350" spans="1:6" x14ac:dyDescent="0.2">
      <c r="A5350" s="256">
        <v>14053</v>
      </c>
      <c r="B5350" s="257" t="s">
        <v>16521</v>
      </c>
      <c r="C5350" s="256" t="s">
        <v>8217</v>
      </c>
      <c r="E5350" s="258"/>
      <c r="F5350" s="479">
        <v>14.01</v>
      </c>
    </row>
    <row r="5351" spans="1:6" x14ac:dyDescent="0.2">
      <c r="A5351" s="256">
        <v>2558</v>
      </c>
      <c r="B5351" s="257" t="s">
        <v>16522</v>
      </c>
      <c r="C5351" s="256" t="s">
        <v>8217</v>
      </c>
      <c r="E5351" s="258"/>
      <c r="F5351" s="479">
        <v>10.55</v>
      </c>
    </row>
    <row r="5352" spans="1:6" x14ac:dyDescent="0.2">
      <c r="A5352" s="256">
        <v>2560</v>
      </c>
      <c r="B5352" s="257" t="s">
        <v>16523</v>
      </c>
      <c r="C5352" s="256" t="s">
        <v>8217</v>
      </c>
      <c r="E5352" s="258"/>
      <c r="F5352" s="479">
        <v>18.57</v>
      </c>
    </row>
    <row r="5353" spans="1:6" x14ac:dyDescent="0.2">
      <c r="A5353" s="256">
        <v>2559</v>
      </c>
      <c r="B5353" s="257" t="s">
        <v>16524</v>
      </c>
      <c r="C5353" s="256" t="s">
        <v>8217</v>
      </c>
      <c r="E5353" s="258"/>
      <c r="F5353" s="479">
        <v>14.85</v>
      </c>
    </row>
    <row r="5354" spans="1:6" x14ac:dyDescent="0.2">
      <c r="A5354" s="256">
        <v>2592</v>
      </c>
      <c r="B5354" s="257" t="s">
        <v>16525</v>
      </c>
      <c r="C5354" s="256" t="s">
        <v>8217</v>
      </c>
      <c r="E5354" s="258"/>
      <c r="F5354" s="479">
        <v>246.18</v>
      </c>
    </row>
    <row r="5355" spans="1:6" ht="20.399999999999999" x14ac:dyDescent="0.2">
      <c r="A5355" s="256">
        <v>2566</v>
      </c>
      <c r="B5355" s="257" t="s">
        <v>16526</v>
      </c>
      <c r="C5355" s="256" t="s">
        <v>8217</v>
      </c>
      <c r="E5355" s="258"/>
      <c r="F5355" s="479">
        <v>24.77</v>
      </c>
    </row>
    <row r="5356" spans="1:6" ht="20.399999999999999" x14ac:dyDescent="0.2">
      <c r="A5356" s="256">
        <v>2589</v>
      </c>
      <c r="B5356" s="257" t="s">
        <v>16527</v>
      </c>
      <c r="C5356" s="256" t="s">
        <v>8217</v>
      </c>
      <c r="E5356" s="258"/>
      <c r="F5356" s="479">
        <v>32.93</v>
      </c>
    </row>
    <row r="5357" spans="1:6" x14ac:dyDescent="0.2">
      <c r="A5357" s="256">
        <v>2591</v>
      </c>
      <c r="B5357" s="257" t="s">
        <v>16528</v>
      </c>
      <c r="C5357" s="256" t="s">
        <v>8217</v>
      </c>
      <c r="E5357" s="258"/>
      <c r="F5357" s="479">
        <v>12.01</v>
      </c>
    </row>
    <row r="5358" spans="1:6" x14ac:dyDescent="0.2">
      <c r="A5358" s="256">
        <v>2590</v>
      </c>
      <c r="B5358" s="257" t="s">
        <v>16529</v>
      </c>
      <c r="C5358" s="256" t="s">
        <v>8217</v>
      </c>
      <c r="E5358" s="258"/>
      <c r="F5358" s="479">
        <v>20.21</v>
      </c>
    </row>
    <row r="5359" spans="1:6" x14ac:dyDescent="0.2">
      <c r="A5359" s="256">
        <v>2567</v>
      </c>
      <c r="B5359" s="257" t="s">
        <v>16530</v>
      </c>
      <c r="C5359" s="256" t="s">
        <v>8217</v>
      </c>
      <c r="E5359" s="258"/>
      <c r="F5359" s="479">
        <v>48.3</v>
      </c>
    </row>
    <row r="5360" spans="1:6" x14ac:dyDescent="0.2">
      <c r="A5360" s="256">
        <v>2565</v>
      </c>
      <c r="B5360" s="257" t="s">
        <v>16531</v>
      </c>
      <c r="C5360" s="256" t="s">
        <v>8217</v>
      </c>
      <c r="E5360" s="258"/>
      <c r="F5360" s="479">
        <v>12.03</v>
      </c>
    </row>
    <row r="5361" spans="1:6" x14ac:dyDescent="0.2">
      <c r="A5361" s="256">
        <v>2568</v>
      </c>
      <c r="B5361" s="257" t="s">
        <v>16532</v>
      </c>
      <c r="C5361" s="256" t="s">
        <v>8217</v>
      </c>
      <c r="E5361" s="258"/>
      <c r="F5361" s="479">
        <v>134.12</v>
      </c>
    </row>
    <row r="5362" spans="1:6" x14ac:dyDescent="0.2">
      <c r="A5362" s="256">
        <v>2594</v>
      </c>
      <c r="B5362" s="257" t="s">
        <v>16533</v>
      </c>
      <c r="C5362" s="256" t="s">
        <v>8217</v>
      </c>
      <c r="E5362" s="258"/>
      <c r="F5362" s="479">
        <v>223.44</v>
      </c>
    </row>
    <row r="5363" spans="1:6" ht="20.399999999999999" x14ac:dyDescent="0.2">
      <c r="A5363" s="256">
        <v>2587</v>
      </c>
      <c r="B5363" s="257" t="s">
        <v>16534</v>
      </c>
      <c r="C5363" s="256" t="s">
        <v>8217</v>
      </c>
      <c r="E5363" s="258"/>
      <c r="F5363" s="479">
        <v>38.08</v>
      </c>
    </row>
    <row r="5364" spans="1:6" ht="20.399999999999999" x14ac:dyDescent="0.2">
      <c r="A5364" s="256">
        <v>2588</v>
      </c>
      <c r="B5364" s="257" t="s">
        <v>16535</v>
      </c>
      <c r="C5364" s="256" t="s">
        <v>8217</v>
      </c>
      <c r="E5364" s="258"/>
      <c r="F5364" s="479">
        <v>30.25</v>
      </c>
    </row>
    <row r="5365" spans="1:6" x14ac:dyDescent="0.2">
      <c r="A5365" s="256">
        <v>2569</v>
      </c>
      <c r="B5365" s="257" t="s">
        <v>16536</v>
      </c>
      <c r="C5365" s="256" t="s">
        <v>8217</v>
      </c>
      <c r="E5365" s="258"/>
      <c r="F5365" s="479">
        <v>11.65</v>
      </c>
    </row>
    <row r="5366" spans="1:6" x14ac:dyDescent="0.2">
      <c r="A5366" s="256">
        <v>2570</v>
      </c>
      <c r="B5366" s="257" t="s">
        <v>16537</v>
      </c>
      <c r="C5366" s="256" t="s">
        <v>8217</v>
      </c>
      <c r="E5366" s="258"/>
      <c r="F5366" s="479">
        <v>19.54</v>
      </c>
    </row>
    <row r="5367" spans="1:6" x14ac:dyDescent="0.2">
      <c r="A5367" s="256">
        <v>2571</v>
      </c>
      <c r="B5367" s="257" t="s">
        <v>16538</v>
      </c>
      <c r="C5367" s="256" t="s">
        <v>8217</v>
      </c>
      <c r="E5367" s="258"/>
      <c r="F5367" s="479">
        <v>58</v>
      </c>
    </row>
    <row r="5368" spans="1:6" x14ac:dyDescent="0.2">
      <c r="A5368" s="256">
        <v>2593</v>
      </c>
      <c r="B5368" s="257" t="s">
        <v>16539</v>
      </c>
      <c r="C5368" s="256" t="s">
        <v>8217</v>
      </c>
      <c r="E5368" s="258"/>
      <c r="F5368" s="479">
        <v>12.43</v>
      </c>
    </row>
    <row r="5369" spans="1:6" x14ac:dyDescent="0.2">
      <c r="A5369" s="256">
        <v>2572</v>
      </c>
      <c r="B5369" s="257" t="s">
        <v>16540</v>
      </c>
      <c r="C5369" s="256" t="s">
        <v>8217</v>
      </c>
      <c r="E5369" s="258"/>
      <c r="F5369" s="479">
        <v>171.52</v>
      </c>
    </row>
    <row r="5370" spans="1:6" x14ac:dyDescent="0.2">
      <c r="A5370" s="256">
        <v>2595</v>
      </c>
      <c r="B5370" s="257" t="s">
        <v>16541</v>
      </c>
      <c r="C5370" s="256" t="s">
        <v>8217</v>
      </c>
      <c r="E5370" s="258"/>
      <c r="F5370" s="479">
        <v>267.61</v>
      </c>
    </row>
    <row r="5371" spans="1:6" ht="20.399999999999999" x14ac:dyDescent="0.2">
      <c r="A5371" s="256">
        <v>2576</v>
      </c>
      <c r="B5371" s="257" t="s">
        <v>16542</v>
      </c>
      <c r="C5371" s="256" t="s">
        <v>8217</v>
      </c>
      <c r="E5371" s="258"/>
      <c r="F5371" s="479">
        <v>45.62</v>
      </c>
    </row>
    <row r="5372" spans="1:6" ht="20.399999999999999" x14ac:dyDescent="0.2">
      <c r="A5372" s="256">
        <v>2575</v>
      </c>
      <c r="B5372" s="257" t="s">
        <v>16543</v>
      </c>
      <c r="C5372" s="256" t="s">
        <v>8217</v>
      </c>
      <c r="E5372" s="258"/>
      <c r="F5372" s="479">
        <v>34.29</v>
      </c>
    </row>
    <row r="5373" spans="1:6" x14ac:dyDescent="0.2">
      <c r="A5373" s="256">
        <v>2573</v>
      </c>
      <c r="B5373" s="257" t="s">
        <v>16544</v>
      </c>
      <c r="C5373" s="256" t="s">
        <v>8217</v>
      </c>
      <c r="E5373" s="258"/>
      <c r="F5373" s="479">
        <v>14.24</v>
      </c>
    </row>
    <row r="5374" spans="1:6" x14ac:dyDescent="0.2">
      <c r="A5374" s="256">
        <v>2586</v>
      </c>
      <c r="B5374" s="257" t="s">
        <v>16545</v>
      </c>
      <c r="C5374" s="256" t="s">
        <v>8217</v>
      </c>
      <c r="E5374" s="258"/>
      <c r="F5374" s="479">
        <v>23.08</v>
      </c>
    </row>
    <row r="5375" spans="1:6" x14ac:dyDescent="0.2">
      <c r="A5375" s="256">
        <v>2577</v>
      </c>
      <c r="B5375" s="257" t="s">
        <v>16546</v>
      </c>
      <c r="C5375" s="256" t="s">
        <v>8217</v>
      </c>
      <c r="E5375" s="258"/>
      <c r="F5375" s="479">
        <v>61.81</v>
      </c>
    </row>
    <row r="5376" spans="1:6" x14ac:dyDescent="0.2">
      <c r="A5376" s="256">
        <v>2574</v>
      </c>
      <c r="B5376" s="257" t="s">
        <v>16547</v>
      </c>
      <c r="C5376" s="256" t="s">
        <v>8217</v>
      </c>
      <c r="E5376" s="258"/>
      <c r="F5376" s="479">
        <v>14.33</v>
      </c>
    </row>
    <row r="5377" spans="1:6" x14ac:dyDescent="0.2">
      <c r="A5377" s="256">
        <v>2578</v>
      </c>
      <c r="B5377" s="257" t="s">
        <v>16548</v>
      </c>
      <c r="C5377" s="256" t="s">
        <v>8217</v>
      </c>
      <c r="E5377" s="258"/>
      <c r="F5377" s="479">
        <v>192.99</v>
      </c>
    </row>
    <row r="5378" spans="1:6" x14ac:dyDescent="0.2">
      <c r="A5378" s="256">
        <v>2585</v>
      </c>
      <c r="B5378" s="257" t="s">
        <v>16549</v>
      </c>
      <c r="C5378" s="256" t="s">
        <v>8217</v>
      </c>
      <c r="E5378" s="258"/>
      <c r="F5378" s="479">
        <v>264.83</v>
      </c>
    </row>
    <row r="5379" spans="1:6" x14ac:dyDescent="0.2">
      <c r="A5379" s="256">
        <v>12008</v>
      </c>
      <c r="B5379" s="257" t="s">
        <v>16550</v>
      </c>
      <c r="C5379" s="256" t="s">
        <v>8217</v>
      </c>
      <c r="E5379" s="258"/>
      <c r="F5379" s="479">
        <v>142.09</v>
      </c>
    </row>
    <row r="5380" spans="1:6" ht="20.399999999999999" x14ac:dyDescent="0.2">
      <c r="A5380" s="256">
        <v>2582</v>
      </c>
      <c r="B5380" s="257" t="s">
        <v>16551</v>
      </c>
      <c r="C5380" s="256" t="s">
        <v>8217</v>
      </c>
      <c r="E5380" s="258"/>
      <c r="F5380" s="479">
        <v>42.31</v>
      </c>
    </row>
    <row r="5381" spans="1:6" ht="20.399999999999999" x14ac:dyDescent="0.2">
      <c r="A5381" s="256">
        <v>2597</v>
      </c>
      <c r="B5381" s="257" t="s">
        <v>16552</v>
      </c>
      <c r="C5381" s="256" t="s">
        <v>8217</v>
      </c>
      <c r="E5381" s="258"/>
      <c r="F5381" s="479">
        <v>36.26</v>
      </c>
    </row>
    <row r="5382" spans="1:6" x14ac:dyDescent="0.2">
      <c r="A5382" s="256">
        <v>2579</v>
      </c>
      <c r="B5382" s="257" t="s">
        <v>16553</v>
      </c>
      <c r="C5382" s="256" t="s">
        <v>8217</v>
      </c>
      <c r="E5382" s="258"/>
      <c r="F5382" s="479">
        <v>17.260000000000002</v>
      </c>
    </row>
    <row r="5383" spans="1:6" x14ac:dyDescent="0.2">
      <c r="A5383" s="256">
        <v>2581</v>
      </c>
      <c r="B5383" s="257" t="s">
        <v>16554</v>
      </c>
      <c r="C5383" s="256" t="s">
        <v>8217</v>
      </c>
      <c r="E5383" s="258"/>
      <c r="F5383" s="479">
        <v>22.09</v>
      </c>
    </row>
    <row r="5384" spans="1:6" x14ac:dyDescent="0.2">
      <c r="A5384" s="256">
        <v>2596</v>
      </c>
      <c r="B5384" s="257" t="s">
        <v>16555</v>
      </c>
      <c r="C5384" s="256" t="s">
        <v>8217</v>
      </c>
      <c r="E5384" s="258"/>
      <c r="F5384" s="479">
        <v>65.34</v>
      </c>
    </row>
    <row r="5385" spans="1:6" x14ac:dyDescent="0.2">
      <c r="A5385" s="256">
        <v>2580</v>
      </c>
      <c r="B5385" s="257" t="s">
        <v>16556</v>
      </c>
      <c r="C5385" s="256" t="s">
        <v>8217</v>
      </c>
      <c r="E5385" s="258"/>
      <c r="F5385" s="479">
        <v>18.920000000000002</v>
      </c>
    </row>
    <row r="5386" spans="1:6" x14ac:dyDescent="0.2">
      <c r="A5386" s="256">
        <v>2583</v>
      </c>
      <c r="B5386" s="257" t="s">
        <v>16557</v>
      </c>
      <c r="C5386" s="256" t="s">
        <v>8217</v>
      </c>
      <c r="E5386" s="258"/>
      <c r="F5386" s="479">
        <v>158.91999999999999</v>
      </c>
    </row>
    <row r="5387" spans="1:6" x14ac:dyDescent="0.2">
      <c r="A5387" s="256">
        <v>2584</v>
      </c>
      <c r="B5387" s="257" t="s">
        <v>16558</v>
      </c>
      <c r="C5387" s="256" t="s">
        <v>8217</v>
      </c>
      <c r="E5387" s="258"/>
      <c r="F5387" s="479">
        <v>264.56</v>
      </c>
    </row>
    <row r="5388" spans="1:6" x14ac:dyDescent="0.2">
      <c r="A5388" s="256">
        <v>12010</v>
      </c>
      <c r="B5388" s="257" t="s">
        <v>16559</v>
      </c>
      <c r="C5388" s="256" t="s">
        <v>8217</v>
      </c>
      <c r="E5388" s="258"/>
      <c r="F5388" s="479">
        <v>9.51</v>
      </c>
    </row>
    <row r="5389" spans="1:6" x14ac:dyDescent="0.2">
      <c r="A5389" s="256">
        <v>39329</v>
      </c>
      <c r="B5389" s="257" t="s">
        <v>16560</v>
      </c>
      <c r="C5389" s="256" t="s">
        <v>8217</v>
      </c>
      <c r="E5389" s="258"/>
      <c r="F5389" s="479">
        <v>9.9499999999999993</v>
      </c>
    </row>
    <row r="5390" spans="1:6" x14ac:dyDescent="0.2">
      <c r="A5390" s="256">
        <v>39330</v>
      </c>
      <c r="B5390" s="257" t="s">
        <v>16561</v>
      </c>
      <c r="C5390" s="256" t="s">
        <v>8217</v>
      </c>
      <c r="E5390" s="258"/>
      <c r="F5390" s="479">
        <v>10.47</v>
      </c>
    </row>
    <row r="5391" spans="1:6" x14ac:dyDescent="0.2">
      <c r="A5391" s="256">
        <v>39332</v>
      </c>
      <c r="B5391" s="257" t="s">
        <v>16562</v>
      </c>
      <c r="C5391" s="256" t="s">
        <v>8217</v>
      </c>
      <c r="E5391" s="258"/>
      <c r="F5391" s="479">
        <v>11.7</v>
      </c>
    </row>
    <row r="5392" spans="1:6" x14ac:dyDescent="0.2">
      <c r="A5392" s="256">
        <v>39331</v>
      </c>
      <c r="B5392" s="257" t="s">
        <v>16563</v>
      </c>
      <c r="C5392" s="256" t="s">
        <v>8217</v>
      </c>
      <c r="E5392" s="258"/>
      <c r="F5392" s="479">
        <v>9.31</v>
      </c>
    </row>
    <row r="5393" spans="1:6" x14ac:dyDescent="0.2">
      <c r="A5393" s="256">
        <v>39333</v>
      </c>
      <c r="B5393" s="257" t="s">
        <v>16564</v>
      </c>
      <c r="C5393" s="256" t="s">
        <v>8217</v>
      </c>
      <c r="E5393" s="258"/>
      <c r="F5393" s="479">
        <v>9.08</v>
      </c>
    </row>
    <row r="5394" spans="1:6" x14ac:dyDescent="0.2">
      <c r="A5394" s="256">
        <v>39335</v>
      </c>
      <c r="B5394" s="257" t="s">
        <v>16565</v>
      </c>
      <c r="C5394" s="256" t="s">
        <v>8217</v>
      </c>
      <c r="E5394" s="258"/>
      <c r="F5394" s="479">
        <v>10.51</v>
      </c>
    </row>
    <row r="5395" spans="1:6" x14ac:dyDescent="0.2">
      <c r="A5395" s="256">
        <v>39334</v>
      </c>
      <c r="B5395" s="257" t="s">
        <v>16566</v>
      </c>
      <c r="C5395" s="256" t="s">
        <v>8217</v>
      </c>
      <c r="E5395" s="258"/>
      <c r="F5395" s="479">
        <v>8.35</v>
      </c>
    </row>
    <row r="5396" spans="1:6" x14ac:dyDescent="0.2">
      <c r="A5396" s="256">
        <v>12016</v>
      </c>
      <c r="B5396" s="257" t="s">
        <v>16567</v>
      </c>
      <c r="C5396" s="256" t="s">
        <v>8217</v>
      </c>
      <c r="E5396" s="258"/>
      <c r="F5396" s="479">
        <v>10.48</v>
      </c>
    </row>
    <row r="5397" spans="1:6" x14ac:dyDescent="0.2">
      <c r="A5397" s="256">
        <v>12015</v>
      </c>
      <c r="B5397" s="257" t="s">
        <v>16568</v>
      </c>
      <c r="C5397" s="256" t="s">
        <v>8217</v>
      </c>
      <c r="E5397" s="258"/>
      <c r="F5397" s="479">
        <v>12.2</v>
      </c>
    </row>
    <row r="5398" spans="1:6" x14ac:dyDescent="0.2">
      <c r="A5398" s="256">
        <v>12020</v>
      </c>
      <c r="B5398" s="257" t="s">
        <v>16569</v>
      </c>
      <c r="C5398" s="256" t="s">
        <v>8217</v>
      </c>
      <c r="E5398" s="258"/>
      <c r="F5398" s="479">
        <v>10.48</v>
      </c>
    </row>
    <row r="5399" spans="1:6" x14ac:dyDescent="0.2">
      <c r="A5399" s="256">
        <v>12019</v>
      </c>
      <c r="B5399" s="257" t="s">
        <v>16570</v>
      </c>
      <c r="C5399" s="256" t="s">
        <v>8217</v>
      </c>
      <c r="E5399" s="258"/>
      <c r="F5399" s="479">
        <v>12.2</v>
      </c>
    </row>
    <row r="5400" spans="1:6" x14ac:dyDescent="0.2">
      <c r="A5400" s="256">
        <v>39336</v>
      </c>
      <c r="B5400" s="257" t="s">
        <v>16571</v>
      </c>
      <c r="C5400" s="256" t="s">
        <v>8217</v>
      </c>
      <c r="E5400" s="258"/>
      <c r="F5400" s="479">
        <v>10.47</v>
      </c>
    </row>
    <row r="5401" spans="1:6" x14ac:dyDescent="0.2">
      <c r="A5401" s="256">
        <v>39338</v>
      </c>
      <c r="B5401" s="257" t="s">
        <v>16572</v>
      </c>
      <c r="C5401" s="256" t="s">
        <v>8217</v>
      </c>
      <c r="E5401" s="258"/>
      <c r="F5401" s="479">
        <v>11.7</v>
      </c>
    </row>
    <row r="5402" spans="1:6" x14ac:dyDescent="0.2">
      <c r="A5402" s="256">
        <v>39337</v>
      </c>
      <c r="B5402" s="257" t="s">
        <v>16573</v>
      </c>
      <c r="C5402" s="256" t="s">
        <v>8217</v>
      </c>
      <c r="E5402" s="258"/>
      <c r="F5402" s="479">
        <v>9.31</v>
      </c>
    </row>
    <row r="5403" spans="1:6" x14ac:dyDescent="0.2">
      <c r="A5403" s="256">
        <v>39341</v>
      </c>
      <c r="B5403" s="257" t="s">
        <v>16574</v>
      </c>
      <c r="C5403" s="256" t="s">
        <v>8217</v>
      </c>
      <c r="E5403" s="258"/>
      <c r="F5403" s="479">
        <v>15.25</v>
      </c>
    </row>
    <row r="5404" spans="1:6" x14ac:dyDescent="0.2">
      <c r="A5404" s="256">
        <v>39340</v>
      </c>
      <c r="B5404" s="257" t="s">
        <v>16575</v>
      </c>
      <c r="C5404" s="256" t="s">
        <v>8217</v>
      </c>
      <c r="E5404" s="258"/>
      <c r="F5404" s="479">
        <v>11.2</v>
      </c>
    </row>
    <row r="5405" spans="1:6" x14ac:dyDescent="0.2">
      <c r="A5405" s="256">
        <v>12025</v>
      </c>
      <c r="B5405" s="257" t="s">
        <v>16576</v>
      </c>
      <c r="C5405" s="256" t="s">
        <v>8217</v>
      </c>
      <c r="E5405" s="258"/>
      <c r="F5405" s="479">
        <v>11.56</v>
      </c>
    </row>
    <row r="5406" spans="1:6" x14ac:dyDescent="0.2">
      <c r="A5406" s="256">
        <v>39342</v>
      </c>
      <c r="B5406" s="257" t="s">
        <v>16577</v>
      </c>
      <c r="C5406" s="256" t="s">
        <v>8217</v>
      </c>
      <c r="E5406" s="258"/>
      <c r="F5406" s="479">
        <v>15.25</v>
      </c>
    </row>
    <row r="5407" spans="1:6" x14ac:dyDescent="0.2">
      <c r="A5407" s="256">
        <v>39343</v>
      </c>
      <c r="B5407" s="257" t="s">
        <v>16578</v>
      </c>
      <c r="C5407" s="256" t="s">
        <v>8217</v>
      </c>
      <c r="E5407" s="258"/>
      <c r="F5407" s="479">
        <v>12.88</v>
      </c>
    </row>
    <row r="5408" spans="1:6" x14ac:dyDescent="0.2">
      <c r="A5408" s="256">
        <v>39345</v>
      </c>
      <c r="B5408" s="257" t="s">
        <v>16579</v>
      </c>
      <c r="C5408" s="256" t="s">
        <v>8217</v>
      </c>
      <c r="E5408" s="258"/>
      <c r="F5408" s="479">
        <v>17.43</v>
      </c>
    </row>
    <row r="5409" spans="1:6" x14ac:dyDescent="0.2">
      <c r="A5409" s="256">
        <v>39344</v>
      </c>
      <c r="B5409" s="257" t="s">
        <v>16580</v>
      </c>
      <c r="C5409" s="256" t="s">
        <v>8217</v>
      </c>
      <c r="E5409" s="258"/>
      <c r="F5409" s="479">
        <v>12.45</v>
      </c>
    </row>
    <row r="5410" spans="1:6" ht="20.399999999999999" x14ac:dyDescent="0.2">
      <c r="A5410" s="256">
        <v>12623</v>
      </c>
      <c r="B5410" s="257" t="s">
        <v>16581</v>
      </c>
      <c r="C5410" s="256" t="s">
        <v>8223</v>
      </c>
      <c r="E5410" s="258"/>
      <c r="F5410" s="479">
        <v>41.56</v>
      </c>
    </row>
    <row r="5411" spans="1:6" x14ac:dyDescent="0.2">
      <c r="A5411" s="256">
        <v>34498</v>
      </c>
      <c r="B5411" s="257" t="s">
        <v>16582</v>
      </c>
      <c r="C5411" s="256" t="s">
        <v>8217</v>
      </c>
      <c r="E5411" s="258"/>
      <c r="F5411" s="479">
        <v>143.27000000000001</v>
      </c>
    </row>
    <row r="5412" spans="1:6" x14ac:dyDescent="0.2">
      <c r="A5412" s="256">
        <v>13244</v>
      </c>
      <c r="B5412" s="257" t="s">
        <v>16583</v>
      </c>
      <c r="C5412" s="256" t="s">
        <v>8217</v>
      </c>
      <c r="E5412" s="258"/>
      <c r="F5412" s="479">
        <v>60.31</v>
      </c>
    </row>
    <row r="5413" spans="1:6" ht="20.399999999999999" x14ac:dyDescent="0.2">
      <c r="A5413" s="256">
        <v>38998</v>
      </c>
      <c r="B5413" s="257" t="s">
        <v>16584</v>
      </c>
      <c r="C5413" s="256" t="s">
        <v>8217</v>
      </c>
      <c r="E5413" s="258"/>
      <c r="F5413" s="479">
        <v>9.9700000000000006</v>
      </c>
    </row>
    <row r="5414" spans="1:6" ht="20.399999999999999" x14ac:dyDescent="0.2">
      <c r="A5414" s="256">
        <v>38999</v>
      </c>
      <c r="B5414" s="257" t="s">
        <v>16585</v>
      </c>
      <c r="C5414" s="256" t="s">
        <v>8217</v>
      </c>
      <c r="E5414" s="258"/>
      <c r="F5414" s="479">
        <v>25.2</v>
      </c>
    </row>
    <row r="5415" spans="1:6" ht="20.399999999999999" x14ac:dyDescent="0.2">
      <c r="A5415" s="256">
        <v>38996</v>
      </c>
      <c r="B5415" s="257" t="s">
        <v>16586</v>
      </c>
      <c r="C5415" s="256" t="s">
        <v>8217</v>
      </c>
      <c r="E5415" s="258"/>
      <c r="F5415" s="479">
        <v>17.809999999999999</v>
      </c>
    </row>
    <row r="5416" spans="1:6" ht="20.399999999999999" x14ac:dyDescent="0.2">
      <c r="A5416" s="256">
        <v>44173</v>
      </c>
      <c r="B5416" s="257" t="s">
        <v>16587</v>
      </c>
      <c r="C5416" s="256" t="s">
        <v>8217</v>
      </c>
      <c r="E5416" s="258"/>
      <c r="F5416" s="479">
        <v>17.32</v>
      </c>
    </row>
    <row r="5417" spans="1:6" ht="20.399999999999999" x14ac:dyDescent="0.2">
      <c r="A5417" s="256">
        <v>44174</v>
      </c>
      <c r="B5417" s="257" t="s">
        <v>16588</v>
      </c>
      <c r="C5417" s="256" t="s">
        <v>8217</v>
      </c>
      <c r="E5417" s="258"/>
      <c r="F5417" s="479">
        <v>28.36</v>
      </c>
    </row>
    <row r="5418" spans="1:6" ht="20.399999999999999" x14ac:dyDescent="0.2">
      <c r="A5418" s="256">
        <v>38997</v>
      </c>
      <c r="B5418" s="257" t="s">
        <v>16589</v>
      </c>
      <c r="C5418" s="256" t="s">
        <v>8217</v>
      </c>
      <c r="E5418" s="258"/>
      <c r="F5418" s="479">
        <v>25.48</v>
      </c>
    </row>
    <row r="5419" spans="1:6" x14ac:dyDescent="0.2">
      <c r="A5419" s="256">
        <v>39600</v>
      </c>
      <c r="B5419" s="257" t="s">
        <v>16590</v>
      </c>
      <c r="C5419" s="256" t="s">
        <v>8217</v>
      </c>
      <c r="E5419" s="258"/>
      <c r="F5419" s="479">
        <v>15.99</v>
      </c>
    </row>
    <row r="5420" spans="1:6" x14ac:dyDescent="0.2">
      <c r="A5420" s="256">
        <v>39601</v>
      </c>
      <c r="B5420" s="257" t="s">
        <v>16591</v>
      </c>
      <c r="C5420" s="256" t="s">
        <v>8217</v>
      </c>
      <c r="E5420" s="258"/>
      <c r="F5420" s="479">
        <v>33.92</v>
      </c>
    </row>
    <row r="5421" spans="1:6" x14ac:dyDescent="0.2">
      <c r="A5421" s="256">
        <v>39862</v>
      </c>
      <c r="B5421" s="257" t="s">
        <v>16592</v>
      </c>
      <c r="C5421" s="256" t="s">
        <v>8217</v>
      </c>
      <c r="E5421" s="258"/>
      <c r="F5421" s="479">
        <v>13.19</v>
      </c>
    </row>
    <row r="5422" spans="1:6" x14ac:dyDescent="0.2">
      <c r="A5422" s="256">
        <v>39863</v>
      </c>
      <c r="B5422" s="257" t="s">
        <v>16593</v>
      </c>
      <c r="C5422" s="256" t="s">
        <v>8217</v>
      </c>
      <c r="E5422" s="258"/>
      <c r="F5422" s="479">
        <v>13.37</v>
      </c>
    </row>
    <row r="5423" spans="1:6" x14ac:dyDescent="0.2">
      <c r="A5423" s="256">
        <v>39864</v>
      </c>
      <c r="B5423" s="257" t="s">
        <v>16594</v>
      </c>
      <c r="C5423" s="256" t="s">
        <v>8217</v>
      </c>
      <c r="E5423" s="258"/>
      <c r="F5423" s="479">
        <v>16.600000000000001</v>
      </c>
    </row>
    <row r="5424" spans="1:6" x14ac:dyDescent="0.2">
      <c r="A5424" s="256">
        <v>39865</v>
      </c>
      <c r="B5424" s="257" t="s">
        <v>16595</v>
      </c>
      <c r="C5424" s="256" t="s">
        <v>8217</v>
      </c>
      <c r="E5424" s="258"/>
      <c r="F5424" s="479">
        <v>23.39</v>
      </c>
    </row>
    <row r="5425" spans="1:6" ht="20.399999999999999" x14ac:dyDescent="0.2">
      <c r="A5425" s="256">
        <v>2517</v>
      </c>
      <c r="B5425" s="257" t="s">
        <v>16596</v>
      </c>
      <c r="C5425" s="256" t="s">
        <v>8217</v>
      </c>
      <c r="E5425" s="258"/>
      <c r="F5425" s="479">
        <v>26.36</v>
      </c>
    </row>
    <row r="5426" spans="1:6" ht="20.399999999999999" x14ac:dyDescent="0.2">
      <c r="A5426" s="256">
        <v>2522</v>
      </c>
      <c r="B5426" s="257" t="s">
        <v>16597</v>
      </c>
      <c r="C5426" s="256" t="s">
        <v>8217</v>
      </c>
      <c r="E5426" s="258"/>
      <c r="F5426" s="479">
        <v>17.03</v>
      </c>
    </row>
    <row r="5427" spans="1:6" ht="20.399999999999999" x14ac:dyDescent="0.2">
      <c r="A5427" s="256">
        <v>2548</v>
      </c>
      <c r="B5427" s="257" t="s">
        <v>16598</v>
      </c>
      <c r="C5427" s="256" t="s">
        <v>8217</v>
      </c>
      <c r="E5427" s="258"/>
      <c r="F5427" s="479">
        <v>10.48</v>
      </c>
    </row>
    <row r="5428" spans="1:6" ht="20.399999999999999" x14ac:dyDescent="0.2">
      <c r="A5428" s="256">
        <v>2516</v>
      </c>
      <c r="B5428" s="257" t="s">
        <v>16599</v>
      </c>
      <c r="C5428" s="256" t="s">
        <v>8217</v>
      </c>
      <c r="E5428" s="258"/>
      <c r="F5428" s="479">
        <v>13.68</v>
      </c>
    </row>
    <row r="5429" spans="1:6" ht="20.399999999999999" x14ac:dyDescent="0.2">
      <c r="A5429" s="256">
        <v>2518</v>
      </c>
      <c r="B5429" s="257" t="s">
        <v>16600</v>
      </c>
      <c r="C5429" s="256" t="s">
        <v>8217</v>
      </c>
      <c r="E5429" s="258"/>
      <c r="F5429" s="479">
        <v>125.47</v>
      </c>
    </row>
    <row r="5430" spans="1:6" ht="20.399999999999999" x14ac:dyDescent="0.2">
      <c r="A5430" s="256">
        <v>2521</v>
      </c>
      <c r="B5430" s="257" t="s">
        <v>16601</v>
      </c>
      <c r="C5430" s="256" t="s">
        <v>8217</v>
      </c>
      <c r="E5430" s="258"/>
      <c r="F5430" s="479">
        <v>53.41</v>
      </c>
    </row>
    <row r="5431" spans="1:6" ht="20.399999999999999" x14ac:dyDescent="0.2">
      <c r="A5431" s="256">
        <v>2515</v>
      </c>
      <c r="B5431" s="257" t="s">
        <v>16602</v>
      </c>
      <c r="C5431" s="256" t="s">
        <v>8217</v>
      </c>
      <c r="E5431" s="258"/>
      <c r="F5431" s="479">
        <v>11.38</v>
      </c>
    </row>
    <row r="5432" spans="1:6" ht="20.399999999999999" x14ac:dyDescent="0.2">
      <c r="A5432" s="256">
        <v>2519</v>
      </c>
      <c r="B5432" s="257" t="s">
        <v>16603</v>
      </c>
      <c r="C5432" s="256" t="s">
        <v>8217</v>
      </c>
      <c r="E5432" s="258"/>
      <c r="F5432" s="479">
        <v>151.29</v>
      </c>
    </row>
    <row r="5433" spans="1:6" ht="20.399999999999999" x14ac:dyDescent="0.2">
      <c r="A5433" s="256">
        <v>2520</v>
      </c>
      <c r="B5433" s="257" t="s">
        <v>16604</v>
      </c>
      <c r="C5433" s="256" t="s">
        <v>8217</v>
      </c>
      <c r="E5433" s="258"/>
      <c r="F5433" s="479">
        <v>278.45</v>
      </c>
    </row>
    <row r="5434" spans="1:6" ht="20.399999999999999" x14ac:dyDescent="0.2">
      <c r="A5434" s="256">
        <v>1602</v>
      </c>
      <c r="B5434" s="257" t="s">
        <v>16605</v>
      </c>
      <c r="C5434" s="256" t="s">
        <v>8217</v>
      </c>
      <c r="E5434" s="258"/>
      <c r="F5434" s="479">
        <v>48.56</v>
      </c>
    </row>
    <row r="5435" spans="1:6" ht="20.399999999999999" x14ac:dyDescent="0.2">
      <c r="A5435" s="256">
        <v>1601</v>
      </c>
      <c r="B5435" s="257" t="s">
        <v>16606</v>
      </c>
      <c r="C5435" s="256" t="s">
        <v>8217</v>
      </c>
      <c r="E5435" s="258"/>
      <c r="F5435" s="479">
        <v>43.28</v>
      </c>
    </row>
    <row r="5436" spans="1:6" ht="20.399999999999999" x14ac:dyDescent="0.2">
      <c r="A5436" s="256">
        <v>1598</v>
      </c>
      <c r="B5436" s="257" t="s">
        <v>16607</v>
      </c>
      <c r="C5436" s="256" t="s">
        <v>8217</v>
      </c>
      <c r="E5436" s="258"/>
      <c r="F5436" s="479">
        <v>12.81</v>
      </c>
    </row>
    <row r="5437" spans="1:6" ht="20.399999999999999" x14ac:dyDescent="0.2">
      <c r="A5437" s="256">
        <v>1600</v>
      </c>
      <c r="B5437" s="257" t="s">
        <v>16608</v>
      </c>
      <c r="C5437" s="256" t="s">
        <v>8217</v>
      </c>
      <c r="E5437" s="258"/>
      <c r="F5437" s="479">
        <v>18.899999999999999</v>
      </c>
    </row>
    <row r="5438" spans="1:6" ht="20.399999999999999" x14ac:dyDescent="0.2">
      <c r="A5438" s="256">
        <v>1603</v>
      </c>
      <c r="B5438" s="257" t="s">
        <v>16609</v>
      </c>
      <c r="C5438" s="256" t="s">
        <v>8217</v>
      </c>
      <c r="E5438" s="258"/>
      <c r="F5438" s="479">
        <v>73.319999999999993</v>
      </c>
    </row>
    <row r="5439" spans="1:6" ht="20.399999999999999" x14ac:dyDescent="0.2">
      <c r="A5439" s="256">
        <v>1599</v>
      </c>
      <c r="B5439" s="257" t="s">
        <v>16610</v>
      </c>
      <c r="C5439" s="256" t="s">
        <v>8217</v>
      </c>
      <c r="E5439" s="258"/>
      <c r="F5439" s="479">
        <v>14.86</v>
      </c>
    </row>
    <row r="5440" spans="1:6" ht="20.399999999999999" x14ac:dyDescent="0.2">
      <c r="A5440" s="256">
        <v>1597</v>
      </c>
      <c r="B5440" s="257" t="s">
        <v>16611</v>
      </c>
      <c r="C5440" s="256" t="s">
        <v>8217</v>
      </c>
      <c r="E5440" s="258"/>
      <c r="F5440" s="479">
        <v>12.04</v>
      </c>
    </row>
    <row r="5441" spans="1:6" x14ac:dyDescent="0.2">
      <c r="A5441" s="256">
        <v>39602</v>
      </c>
      <c r="B5441" s="257" t="s">
        <v>16612</v>
      </c>
      <c r="C5441" s="256" t="s">
        <v>8217</v>
      </c>
      <c r="E5441" s="258"/>
      <c r="F5441" s="479">
        <v>1.69</v>
      </c>
    </row>
    <row r="5442" spans="1:6" x14ac:dyDescent="0.2">
      <c r="A5442" s="256">
        <v>39603</v>
      </c>
      <c r="B5442" s="257" t="s">
        <v>16613</v>
      </c>
      <c r="C5442" s="256" t="s">
        <v>8217</v>
      </c>
      <c r="E5442" s="258"/>
      <c r="F5442" s="479">
        <v>3.61</v>
      </c>
    </row>
    <row r="5443" spans="1:6" ht="20.399999999999999" x14ac:dyDescent="0.2">
      <c r="A5443" s="256">
        <v>11821</v>
      </c>
      <c r="B5443" s="257" t="s">
        <v>16614</v>
      </c>
      <c r="C5443" s="256" t="s">
        <v>8217</v>
      </c>
      <c r="E5443" s="258"/>
      <c r="F5443" s="479">
        <v>9.89</v>
      </c>
    </row>
    <row r="5444" spans="1:6" ht="20.399999999999999" x14ac:dyDescent="0.2">
      <c r="A5444" s="256">
        <v>1562</v>
      </c>
      <c r="B5444" s="257" t="s">
        <v>16615</v>
      </c>
      <c r="C5444" s="256" t="s">
        <v>8217</v>
      </c>
      <c r="E5444" s="258"/>
      <c r="F5444" s="479">
        <v>16.2</v>
      </c>
    </row>
    <row r="5445" spans="1:6" ht="20.399999999999999" x14ac:dyDescent="0.2">
      <c r="A5445" s="256">
        <v>1563</v>
      </c>
      <c r="B5445" s="257" t="s">
        <v>16616</v>
      </c>
      <c r="C5445" s="256" t="s">
        <v>8217</v>
      </c>
      <c r="E5445" s="258"/>
      <c r="F5445" s="479">
        <v>21.74</v>
      </c>
    </row>
    <row r="5446" spans="1:6" x14ac:dyDescent="0.2">
      <c r="A5446" s="256">
        <v>11856</v>
      </c>
      <c r="B5446" s="257" t="s">
        <v>16617</v>
      </c>
      <c r="C5446" s="256" t="s">
        <v>8217</v>
      </c>
      <c r="E5446" s="258"/>
      <c r="F5446" s="479">
        <v>6.48</v>
      </c>
    </row>
    <row r="5447" spans="1:6" x14ac:dyDescent="0.2">
      <c r="A5447" s="256">
        <v>11857</v>
      </c>
      <c r="B5447" s="257" t="s">
        <v>16618</v>
      </c>
      <c r="C5447" s="256" t="s">
        <v>8217</v>
      </c>
      <c r="E5447" s="258"/>
      <c r="F5447" s="479">
        <v>34.1</v>
      </c>
    </row>
    <row r="5448" spans="1:6" x14ac:dyDescent="0.2">
      <c r="A5448" s="256">
        <v>11858</v>
      </c>
      <c r="B5448" s="257" t="s">
        <v>16619</v>
      </c>
      <c r="C5448" s="256" t="s">
        <v>8217</v>
      </c>
      <c r="E5448" s="258"/>
      <c r="F5448" s="479">
        <v>42.33</v>
      </c>
    </row>
    <row r="5449" spans="1:6" x14ac:dyDescent="0.2">
      <c r="A5449" s="256">
        <v>1539</v>
      </c>
      <c r="B5449" s="257" t="s">
        <v>16620</v>
      </c>
      <c r="C5449" s="256" t="s">
        <v>8217</v>
      </c>
      <c r="E5449" s="258"/>
      <c r="F5449" s="479">
        <v>7.61</v>
      </c>
    </row>
    <row r="5450" spans="1:6" x14ac:dyDescent="0.2">
      <c r="A5450" s="256">
        <v>11859</v>
      </c>
      <c r="B5450" s="257" t="s">
        <v>16621</v>
      </c>
      <c r="C5450" s="256" t="s">
        <v>8217</v>
      </c>
      <c r="E5450" s="258"/>
      <c r="F5450" s="479">
        <v>57.59</v>
      </c>
    </row>
    <row r="5451" spans="1:6" x14ac:dyDescent="0.2">
      <c r="A5451" s="256">
        <v>1550</v>
      </c>
      <c r="B5451" s="257" t="s">
        <v>16622</v>
      </c>
      <c r="C5451" s="256" t="s">
        <v>8217</v>
      </c>
      <c r="E5451" s="258"/>
      <c r="F5451" s="479">
        <v>8.0299999999999994</v>
      </c>
    </row>
    <row r="5452" spans="1:6" x14ac:dyDescent="0.2">
      <c r="A5452" s="256">
        <v>11854</v>
      </c>
      <c r="B5452" s="257" t="s">
        <v>16623</v>
      </c>
      <c r="C5452" s="256" t="s">
        <v>8217</v>
      </c>
      <c r="E5452" s="258"/>
      <c r="F5452" s="479">
        <v>10.039999999999999</v>
      </c>
    </row>
    <row r="5453" spans="1:6" x14ac:dyDescent="0.2">
      <c r="A5453" s="256">
        <v>11862</v>
      </c>
      <c r="B5453" s="257" t="s">
        <v>16624</v>
      </c>
      <c r="C5453" s="256" t="s">
        <v>8217</v>
      </c>
      <c r="E5453" s="258"/>
      <c r="F5453" s="479">
        <v>14.08</v>
      </c>
    </row>
    <row r="5454" spans="1:6" x14ac:dyDescent="0.2">
      <c r="A5454" s="256">
        <v>11863</v>
      </c>
      <c r="B5454" s="257" t="s">
        <v>16625</v>
      </c>
      <c r="C5454" s="256" t="s">
        <v>8217</v>
      </c>
      <c r="E5454" s="258"/>
      <c r="F5454" s="479">
        <v>5.68</v>
      </c>
    </row>
    <row r="5455" spans="1:6" x14ac:dyDescent="0.2">
      <c r="A5455" s="256">
        <v>11855</v>
      </c>
      <c r="B5455" s="257" t="s">
        <v>16626</v>
      </c>
      <c r="C5455" s="256" t="s">
        <v>8217</v>
      </c>
      <c r="E5455" s="258"/>
      <c r="F5455" s="479">
        <v>21.02</v>
      </c>
    </row>
    <row r="5456" spans="1:6" x14ac:dyDescent="0.2">
      <c r="A5456" s="256">
        <v>11864</v>
      </c>
      <c r="B5456" s="257" t="s">
        <v>16627</v>
      </c>
      <c r="C5456" s="256" t="s">
        <v>8217</v>
      </c>
      <c r="E5456" s="258"/>
      <c r="F5456" s="479">
        <v>31.78</v>
      </c>
    </row>
    <row r="5457" spans="1:6" ht="20.399999999999999" x14ac:dyDescent="0.2">
      <c r="A5457" s="256">
        <v>2527</v>
      </c>
      <c r="B5457" s="257" t="s">
        <v>16628</v>
      </c>
      <c r="C5457" s="256" t="s">
        <v>8217</v>
      </c>
      <c r="E5457" s="258"/>
      <c r="F5457" s="479">
        <v>9.43</v>
      </c>
    </row>
    <row r="5458" spans="1:6" ht="20.399999999999999" x14ac:dyDescent="0.2">
      <c r="A5458" s="256">
        <v>2526</v>
      </c>
      <c r="B5458" s="257" t="s">
        <v>16629</v>
      </c>
      <c r="C5458" s="256" t="s">
        <v>8217</v>
      </c>
      <c r="E5458" s="258"/>
      <c r="F5458" s="479">
        <v>6.04</v>
      </c>
    </row>
    <row r="5459" spans="1:6" ht="20.399999999999999" x14ac:dyDescent="0.2">
      <c r="A5459" s="256">
        <v>2487</v>
      </c>
      <c r="B5459" s="257" t="s">
        <v>16630</v>
      </c>
      <c r="C5459" s="256" t="s">
        <v>8217</v>
      </c>
      <c r="E5459" s="258"/>
      <c r="F5459" s="479">
        <v>2.06</v>
      </c>
    </row>
    <row r="5460" spans="1:6" ht="20.399999999999999" x14ac:dyDescent="0.2">
      <c r="A5460" s="256">
        <v>2483</v>
      </c>
      <c r="B5460" s="257" t="s">
        <v>16631</v>
      </c>
      <c r="C5460" s="256" t="s">
        <v>8217</v>
      </c>
      <c r="E5460" s="258"/>
      <c r="F5460" s="479">
        <v>4.3</v>
      </c>
    </row>
    <row r="5461" spans="1:6" ht="20.399999999999999" x14ac:dyDescent="0.2">
      <c r="A5461" s="256">
        <v>2528</v>
      </c>
      <c r="B5461" s="257" t="s">
        <v>16632</v>
      </c>
      <c r="C5461" s="256" t="s">
        <v>8217</v>
      </c>
      <c r="E5461" s="258"/>
      <c r="F5461" s="479">
        <v>23.74</v>
      </c>
    </row>
    <row r="5462" spans="1:6" ht="20.399999999999999" x14ac:dyDescent="0.2">
      <c r="A5462" s="256">
        <v>2489</v>
      </c>
      <c r="B5462" s="257" t="s">
        <v>16633</v>
      </c>
      <c r="C5462" s="256" t="s">
        <v>8217</v>
      </c>
      <c r="E5462" s="258"/>
      <c r="F5462" s="479">
        <v>10.45</v>
      </c>
    </row>
    <row r="5463" spans="1:6" ht="20.399999999999999" x14ac:dyDescent="0.2">
      <c r="A5463" s="256">
        <v>2488</v>
      </c>
      <c r="B5463" s="257" t="s">
        <v>16634</v>
      </c>
      <c r="C5463" s="256" t="s">
        <v>8217</v>
      </c>
      <c r="E5463" s="258"/>
      <c r="F5463" s="479">
        <v>2.41</v>
      </c>
    </row>
    <row r="5464" spans="1:6" ht="20.399999999999999" x14ac:dyDescent="0.2">
      <c r="A5464" s="256">
        <v>2484</v>
      </c>
      <c r="B5464" s="257" t="s">
        <v>16635</v>
      </c>
      <c r="C5464" s="256" t="s">
        <v>8217</v>
      </c>
      <c r="E5464" s="258"/>
      <c r="F5464" s="479">
        <v>34.479999999999997</v>
      </c>
    </row>
    <row r="5465" spans="1:6" ht="20.399999999999999" x14ac:dyDescent="0.2">
      <c r="A5465" s="256">
        <v>2485</v>
      </c>
      <c r="B5465" s="257" t="s">
        <v>16636</v>
      </c>
      <c r="C5465" s="256" t="s">
        <v>8217</v>
      </c>
      <c r="E5465" s="258"/>
      <c r="F5465" s="479">
        <v>54.05</v>
      </c>
    </row>
    <row r="5466" spans="1:6" ht="20.399999999999999" x14ac:dyDescent="0.2">
      <c r="A5466" s="256">
        <v>39279</v>
      </c>
      <c r="B5466" s="257" t="s">
        <v>16637</v>
      </c>
      <c r="C5466" s="256" t="s">
        <v>8217</v>
      </c>
      <c r="E5466" s="258"/>
      <c r="F5466" s="479">
        <v>8.35</v>
      </c>
    </row>
    <row r="5467" spans="1:6" ht="20.399999999999999" x14ac:dyDescent="0.2">
      <c r="A5467" s="256">
        <v>39280</v>
      </c>
      <c r="B5467" s="257" t="s">
        <v>16638</v>
      </c>
      <c r="C5467" s="256" t="s">
        <v>8217</v>
      </c>
      <c r="E5467" s="258"/>
      <c r="F5467" s="479">
        <v>9.36</v>
      </c>
    </row>
    <row r="5468" spans="1:6" ht="20.399999999999999" x14ac:dyDescent="0.2">
      <c r="A5468" s="256">
        <v>39281</v>
      </c>
      <c r="B5468" s="257" t="s">
        <v>16639</v>
      </c>
      <c r="C5468" s="256" t="s">
        <v>8217</v>
      </c>
      <c r="E5468" s="258"/>
      <c r="F5468" s="479">
        <v>12.37</v>
      </c>
    </row>
    <row r="5469" spans="1:6" ht="20.399999999999999" x14ac:dyDescent="0.2">
      <c r="A5469" s="256">
        <v>39282</v>
      </c>
      <c r="B5469" s="257" t="s">
        <v>16640</v>
      </c>
      <c r="C5469" s="256" t="s">
        <v>8217</v>
      </c>
      <c r="E5469" s="258"/>
      <c r="F5469" s="479">
        <v>17.260000000000002</v>
      </c>
    </row>
    <row r="5470" spans="1:6" ht="20.399999999999999" x14ac:dyDescent="0.2">
      <c r="A5470" s="256">
        <v>38844</v>
      </c>
      <c r="B5470" s="257" t="s">
        <v>16641</v>
      </c>
      <c r="C5470" s="256" t="s">
        <v>8217</v>
      </c>
      <c r="E5470" s="258"/>
      <c r="F5470" s="479">
        <v>8.4700000000000006</v>
      </c>
    </row>
    <row r="5471" spans="1:6" ht="20.399999999999999" x14ac:dyDescent="0.2">
      <c r="A5471" s="256">
        <v>38846</v>
      </c>
      <c r="B5471" s="257" t="s">
        <v>16642</v>
      </c>
      <c r="C5471" s="256" t="s">
        <v>8217</v>
      </c>
      <c r="E5471" s="258"/>
      <c r="F5471" s="479">
        <v>8.6199999999999992</v>
      </c>
    </row>
    <row r="5472" spans="1:6" ht="20.399999999999999" x14ac:dyDescent="0.2">
      <c r="A5472" s="256">
        <v>38847</v>
      </c>
      <c r="B5472" s="257" t="s">
        <v>16643</v>
      </c>
      <c r="C5472" s="256" t="s">
        <v>8217</v>
      </c>
      <c r="E5472" s="258"/>
      <c r="F5472" s="479">
        <v>10.09</v>
      </c>
    </row>
    <row r="5473" spans="1:6" ht="20.399999999999999" x14ac:dyDescent="0.2">
      <c r="A5473" s="256">
        <v>38850</v>
      </c>
      <c r="B5473" s="257" t="s">
        <v>16644</v>
      </c>
      <c r="C5473" s="256" t="s">
        <v>8217</v>
      </c>
      <c r="E5473" s="258"/>
      <c r="F5473" s="479">
        <v>18.23</v>
      </c>
    </row>
    <row r="5474" spans="1:6" ht="20.399999999999999" x14ac:dyDescent="0.2">
      <c r="A5474" s="256">
        <v>38848</v>
      </c>
      <c r="B5474" s="257" t="s">
        <v>16645</v>
      </c>
      <c r="C5474" s="256" t="s">
        <v>8217</v>
      </c>
      <c r="E5474" s="258"/>
      <c r="F5474" s="479">
        <v>11.95</v>
      </c>
    </row>
    <row r="5475" spans="1:6" ht="20.399999999999999" x14ac:dyDescent="0.2">
      <c r="A5475" s="256">
        <v>38851</v>
      </c>
      <c r="B5475" s="257" t="s">
        <v>16646</v>
      </c>
      <c r="C5475" s="256" t="s">
        <v>8217</v>
      </c>
      <c r="E5475" s="258"/>
      <c r="F5475" s="479">
        <v>20.61</v>
      </c>
    </row>
    <row r="5476" spans="1:6" ht="20.399999999999999" x14ac:dyDescent="0.2">
      <c r="A5476" s="256">
        <v>38854</v>
      </c>
      <c r="B5476" s="257" t="s">
        <v>16647</v>
      </c>
      <c r="C5476" s="256" t="s">
        <v>8217</v>
      </c>
      <c r="E5476" s="258"/>
      <c r="F5476" s="479">
        <v>8.9499999999999993</v>
      </c>
    </row>
    <row r="5477" spans="1:6" x14ac:dyDescent="0.2">
      <c r="A5477" s="256">
        <v>44247</v>
      </c>
      <c r="B5477" s="257" t="s">
        <v>16648</v>
      </c>
      <c r="C5477" s="256" t="s">
        <v>8217</v>
      </c>
      <c r="E5477" s="258"/>
      <c r="F5477" s="479">
        <v>1278.1500000000001</v>
      </c>
    </row>
    <row r="5478" spans="1:6" x14ac:dyDescent="0.2">
      <c r="A5478" s="256">
        <v>38005</v>
      </c>
      <c r="B5478" s="257" t="s">
        <v>16649</v>
      </c>
      <c r="C5478" s="256" t="s">
        <v>8217</v>
      </c>
      <c r="E5478" s="258"/>
      <c r="F5478" s="479">
        <v>15.2</v>
      </c>
    </row>
    <row r="5479" spans="1:6" x14ac:dyDescent="0.2">
      <c r="A5479" s="256">
        <v>38006</v>
      </c>
      <c r="B5479" s="257" t="s">
        <v>16650</v>
      </c>
      <c r="C5479" s="256" t="s">
        <v>8217</v>
      </c>
      <c r="E5479" s="258"/>
      <c r="F5479" s="479">
        <v>20.190000000000001</v>
      </c>
    </row>
    <row r="5480" spans="1:6" x14ac:dyDescent="0.2">
      <c r="A5480" s="256">
        <v>38428</v>
      </c>
      <c r="B5480" s="257" t="s">
        <v>16651</v>
      </c>
      <c r="C5480" s="256" t="s">
        <v>8217</v>
      </c>
      <c r="E5480" s="258"/>
      <c r="F5480" s="479">
        <v>18.079999999999998</v>
      </c>
    </row>
    <row r="5481" spans="1:6" x14ac:dyDescent="0.2">
      <c r="A5481" s="256">
        <v>38007</v>
      </c>
      <c r="B5481" s="257" t="s">
        <v>16652</v>
      </c>
      <c r="C5481" s="256" t="s">
        <v>8217</v>
      </c>
      <c r="E5481" s="258"/>
      <c r="F5481" s="479">
        <v>23.3</v>
      </c>
    </row>
    <row r="5482" spans="1:6" x14ac:dyDescent="0.2">
      <c r="A5482" s="256">
        <v>38008</v>
      </c>
      <c r="B5482" s="257" t="s">
        <v>16653</v>
      </c>
      <c r="C5482" s="256" t="s">
        <v>8217</v>
      </c>
      <c r="E5482" s="258"/>
      <c r="F5482" s="479">
        <v>37.28</v>
      </c>
    </row>
    <row r="5483" spans="1:6" x14ac:dyDescent="0.2">
      <c r="A5483" s="256">
        <v>38009</v>
      </c>
      <c r="B5483" s="257" t="s">
        <v>16654</v>
      </c>
      <c r="C5483" s="256" t="s">
        <v>8217</v>
      </c>
      <c r="E5483" s="258"/>
      <c r="F5483" s="479">
        <v>45.64</v>
      </c>
    </row>
    <row r="5484" spans="1:6" x14ac:dyDescent="0.2">
      <c r="A5484" s="256">
        <v>44248</v>
      </c>
      <c r="B5484" s="257" t="s">
        <v>16655</v>
      </c>
      <c r="C5484" s="256" t="s">
        <v>8217</v>
      </c>
      <c r="E5484" s="258"/>
      <c r="F5484" s="479">
        <v>74.400000000000006</v>
      </c>
    </row>
    <row r="5485" spans="1:6" x14ac:dyDescent="0.2">
      <c r="A5485" s="256">
        <v>44249</v>
      </c>
      <c r="B5485" s="257" t="s">
        <v>16656</v>
      </c>
      <c r="C5485" s="256" t="s">
        <v>8217</v>
      </c>
      <c r="E5485" s="258"/>
      <c r="F5485" s="479">
        <v>287.05</v>
      </c>
    </row>
    <row r="5486" spans="1:6" x14ac:dyDescent="0.2">
      <c r="A5486" s="256">
        <v>44250</v>
      </c>
      <c r="B5486" s="257" t="s">
        <v>16657</v>
      </c>
      <c r="C5486" s="256" t="s">
        <v>8217</v>
      </c>
      <c r="E5486" s="258"/>
      <c r="F5486" s="479">
        <v>416.87</v>
      </c>
    </row>
    <row r="5487" spans="1:6" ht="40.799999999999997" x14ac:dyDescent="0.2">
      <c r="A5487" s="256">
        <v>3104</v>
      </c>
      <c r="B5487" s="257" t="s">
        <v>16658</v>
      </c>
      <c r="C5487" s="256" t="s">
        <v>14825</v>
      </c>
      <c r="E5487" s="258"/>
      <c r="F5487" s="479">
        <v>237.4</v>
      </c>
    </row>
    <row r="5488" spans="1:6" ht="20.399999999999999" x14ac:dyDescent="0.2">
      <c r="A5488" s="256">
        <v>1607</v>
      </c>
      <c r="B5488" s="257" t="s">
        <v>16659</v>
      </c>
      <c r="C5488" s="256" t="s">
        <v>14825</v>
      </c>
      <c r="E5488" s="258"/>
      <c r="F5488" s="479">
        <v>0.3</v>
      </c>
    </row>
    <row r="5489" spans="1:6" ht="20.399999999999999" x14ac:dyDescent="0.2">
      <c r="A5489" s="256">
        <v>38169</v>
      </c>
      <c r="B5489" s="257" t="s">
        <v>16660</v>
      </c>
      <c r="C5489" s="256" t="s">
        <v>14825</v>
      </c>
      <c r="E5489" s="258"/>
      <c r="F5489" s="479">
        <v>71.14</v>
      </c>
    </row>
    <row r="5490" spans="1:6" ht="20.399999999999999" x14ac:dyDescent="0.2">
      <c r="A5490" s="256">
        <v>6142</v>
      </c>
      <c r="B5490" s="257" t="s">
        <v>16661</v>
      </c>
      <c r="C5490" s="256" t="s">
        <v>8217</v>
      </c>
      <c r="E5490" s="258"/>
      <c r="F5490" s="479">
        <v>9.9700000000000006</v>
      </c>
    </row>
    <row r="5491" spans="1:6" ht="20.399999999999999" x14ac:dyDescent="0.2">
      <c r="A5491" s="256">
        <v>11686</v>
      </c>
      <c r="B5491" s="257" t="s">
        <v>16662</v>
      </c>
      <c r="C5491" s="256" t="s">
        <v>8217</v>
      </c>
      <c r="E5491" s="258"/>
      <c r="F5491" s="479">
        <v>13.84</v>
      </c>
    </row>
    <row r="5492" spans="1:6" ht="20.399999999999999" x14ac:dyDescent="0.2">
      <c r="A5492" s="256">
        <v>37598</v>
      </c>
      <c r="B5492" s="257" t="s">
        <v>16663</v>
      </c>
      <c r="C5492" s="256" t="s">
        <v>8217</v>
      </c>
      <c r="E5492" s="258"/>
      <c r="F5492" s="479">
        <v>42.05</v>
      </c>
    </row>
    <row r="5493" spans="1:6" ht="30.6" x14ac:dyDescent="0.2">
      <c r="A5493" s="256">
        <v>25398</v>
      </c>
      <c r="B5493" s="257" t="s">
        <v>16664</v>
      </c>
      <c r="C5493" s="256" t="s">
        <v>8217</v>
      </c>
      <c r="E5493" s="258"/>
      <c r="F5493" s="479">
        <v>4539.57</v>
      </c>
    </row>
    <row r="5494" spans="1:6" ht="30.6" x14ac:dyDescent="0.2">
      <c r="A5494" s="256">
        <v>25399</v>
      </c>
      <c r="B5494" s="257" t="s">
        <v>16665</v>
      </c>
      <c r="C5494" s="256" t="s">
        <v>8217</v>
      </c>
      <c r="E5494" s="258"/>
      <c r="F5494" s="479">
        <v>2755.92</v>
      </c>
    </row>
    <row r="5495" spans="1:6" ht="20.399999999999999" x14ac:dyDescent="0.2">
      <c r="A5495" s="256">
        <v>43440</v>
      </c>
      <c r="B5495" s="257" t="s">
        <v>16666</v>
      </c>
      <c r="C5495" s="256" t="s">
        <v>8217</v>
      </c>
      <c r="E5495" s="258"/>
      <c r="F5495" s="479">
        <v>496.53</v>
      </c>
    </row>
    <row r="5496" spans="1:6" ht="20.399999999999999" x14ac:dyDescent="0.2">
      <c r="A5496" s="256">
        <v>10667</v>
      </c>
      <c r="B5496" s="257" t="s">
        <v>16667</v>
      </c>
      <c r="C5496" s="256" t="s">
        <v>8217</v>
      </c>
      <c r="E5496" s="258"/>
      <c r="F5496" s="479">
        <v>19404</v>
      </c>
    </row>
    <row r="5497" spans="1:6" ht="20.399999999999999" x14ac:dyDescent="0.2">
      <c r="A5497" s="256">
        <v>1613</v>
      </c>
      <c r="B5497" s="257" t="s">
        <v>16668</v>
      </c>
      <c r="C5497" s="256" t="s">
        <v>8217</v>
      </c>
      <c r="E5497" s="258"/>
      <c r="F5497" s="479">
        <v>1892.45</v>
      </c>
    </row>
    <row r="5498" spans="1:6" ht="20.399999999999999" x14ac:dyDescent="0.2">
      <c r="A5498" s="256">
        <v>1626</v>
      </c>
      <c r="B5498" s="257" t="s">
        <v>16669</v>
      </c>
      <c r="C5498" s="256" t="s">
        <v>8217</v>
      </c>
      <c r="E5498" s="258"/>
      <c r="F5498" s="479">
        <v>2830.39</v>
      </c>
    </row>
    <row r="5499" spans="1:6" ht="20.399999999999999" x14ac:dyDescent="0.2">
      <c r="A5499" s="256">
        <v>1625</v>
      </c>
      <c r="B5499" s="257" t="s">
        <v>16670</v>
      </c>
      <c r="C5499" s="256" t="s">
        <v>8217</v>
      </c>
      <c r="E5499" s="258"/>
      <c r="F5499" s="479">
        <v>197.69</v>
      </c>
    </row>
    <row r="5500" spans="1:6" ht="20.399999999999999" x14ac:dyDescent="0.2">
      <c r="A5500" s="256">
        <v>1622</v>
      </c>
      <c r="B5500" s="257" t="s">
        <v>16671</v>
      </c>
      <c r="C5500" s="256" t="s">
        <v>8217</v>
      </c>
      <c r="E5500" s="258"/>
      <c r="F5500" s="479">
        <v>6387.02</v>
      </c>
    </row>
    <row r="5501" spans="1:6" ht="20.399999999999999" x14ac:dyDescent="0.2">
      <c r="A5501" s="256">
        <v>1620</v>
      </c>
      <c r="B5501" s="257" t="s">
        <v>16672</v>
      </c>
      <c r="C5501" s="256" t="s">
        <v>8217</v>
      </c>
      <c r="E5501" s="258"/>
      <c r="F5501" s="479">
        <v>416.44</v>
      </c>
    </row>
    <row r="5502" spans="1:6" ht="20.399999999999999" x14ac:dyDescent="0.2">
      <c r="A5502" s="256">
        <v>1629</v>
      </c>
      <c r="B5502" s="257" t="s">
        <v>16673</v>
      </c>
      <c r="C5502" s="256" t="s">
        <v>8217</v>
      </c>
      <c r="E5502" s="258"/>
      <c r="F5502" s="479">
        <v>15544.49</v>
      </c>
    </row>
    <row r="5503" spans="1:6" ht="20.399999999999999" x14ac:dyDescent="0.2">
      <c r="A5503" s="256">
        <v>1627</v>
      </c>
      <c r="B5503" s="257" t="s">
        <v>16674</v>
      </c>
      <c r="C5503" s="256" t="s">
        <v>8217</v>
      </c>
      <c r="E5503" s="258"/>
      <c r="F5503" s="479">
        <v>796.02</v>
      </c>
    </row>
    <row r="5504" spans="1:6" ht="20.399999999999999" x14ac:dyDescent="0.2">
      <c r="A5504" s="256">
        <v>1623</v>
      </c>
      <c r="B5504" s="257" t="s">
        <v>16675</v>
      </c>
      <c r="C5504" s="256" t="s">
        <v>8217</v>
      </c>
      <c r="E5504" s="258"/>
      <c r="F5504" s="479">
        <v>161.22</v>
      </c>
    </row>
    <row r="5505" spans="1:6" ht="20.399999999999999" x14ac:dyDescent="0.2">
      <c r="A5505" s="256">
        <v>1619</v>
      </c>
      <c r="B5505" s="257" t="s">
        <v>16676</v>
      </c>
      <c r="C5505" s="256" t="s">
        <v>8217</v>
      </c>
      <c r="E5505" s="258"/>
      <c r="F5505" s="479">
        <v>221.78</v>
      </c>
    </row>
    <row r="5506" spans="1:6" ht="20.399999999999999" x14ac:dyDescent="0.2">
      <c r="A5506" s="256">
        <v>1630</v>
      </c>
      <c r="B5506" s="257" t="s">
        <v>16677</v>
      </c>
      <c r="C5506" s="256" t="s">
        <v>8217</v>
      </c>
      <c r="E5506" s="258"/>
      <c r="F5506" s="479">
        <v>4883.01</v>
      </c>
    </row>
    <row r="5507" spans="1:6" ht="20.399999999999999" x14ac:dyDescent="0.2">
      <c r="A5507" s="256">
        <v>1616</v>
      </c>
      <c r="B5507" s="257" t="s">
        <v>16678</v>
      </c>
      <c r="C5507" s="256" t="s">
        <v>8217</v>
      </c>
      <c r="E5507" s="258"/>
      <c r="F5507" s="479">
        <v>7510.16</v>
      </c>
    </row>
    <row r="5508" spans="1:6" ht="20.399999999999999" x14ac:dyDescent="0.2">
      <c r="A5508" s="256">
        <v>1614</v>
      </c>
      <c r="B5508" s="257" t="s">
        <v>16679</v>
      </c>
      <c r="C5508" s="256" t="s">
        <v>8217</v>
      </c>
      <c r="E5508" s="258"/>
      <c r="F5508" s="479">
        <v>343.24</v>
      </c>
    </row>
    <row r="5509" spans="1:6" ht="20.399999999999999" x14ac:dyDescent="0.2">
      <c r="A5509" s="256">
        <v>1617</v>
      </c>
      <c r="B5509" s="257" t="s">
        <v>16680</v>
      </c>
      <c r="C5509" s="256" t="s">
        <v>8217</v>
      </c>
      <c r="E5509" s="258"/>
      <c r="F5509" s="479">
        <v>8965.5</v>
      </c>
    </row>
    <row r="5510" spans="1:6" ht="20.399999999999999" x14ac:dyDescent="0.2">
      <c r="A5510" s="256">
        <v>1621</v>
      </c>
      <c r="B5510" s="257" t="s">
        <v>16681</v>
      </c>
      <c r="C5510" s="256" t="s">
        <v>8217</v>
      </c>
      <c r="E5510" s="258"/>
      <c r="F5510" s="479">
        <v>613.88</v>
      </c>
    </row>
    <row r="5511" spans="1:6" ht="20.399999999999999" x14ac:dyDescent="0.2">
      <c r="A5511" s="256">
        <v>1624</v>
      </c>
      <c r="B5511" s="257" t="s">
        <v>16682</v>
      </c>
      <c r="C5511" s="256" t="s">
        <v>8217</v>
      </c>
      <c r="E5511" s="258"/>
      <c r="F5511" s="479">
        <v>22037.64</v>
      </c>
    </row>
    <row r="5512" spans="1:6" ht="20.399999999999999" x14ac:dyDescent="0.2">
      <c r="A5512" s="256">
        <v>1615</v>
      </c>
      <c r="B5512" s="257" t="s">
        <v>16683</v>
      </c>
      <c r="C5512" s="256" t="s">
        <v>8217</v>
      </c>
      <c r="E5512" s="258"/>
      <c r="F5512" s="479">
        <v>1152.76</v>
      </c>
    </row>
    <row r="5513" spans="1:6" ht="20.399999999999999" x14ac:dyDescent="0.2">
      <c r="A5513" s="256">
        <v>1612</v>
      </c>
      <c r="B5513" s="257" t="s">
        <v>16684</v>
      </c>
      <c r="C5513" s="256" t="s">
        <v>8217</v>
      </c>
      <c r="E5513" s="258"/>
      <c r="F5513" s="479">
        <v>151.83000000000001</v>
      </c>
    </row>
    <row r="5514" spans="1:6" ht="20.399999999999999" x14ac:dyDescent="0.2">
      <c r="A5514" s="256">
        <v>1618</v>
      </c>
      <c r="B5514" s="257" t="s">
        <v>16685</v>
      </c>
      <c r="C5514" s="256" t="s">
        <v>8217</v>
      </c>
      <c r="E5514" s="258"/>
      <c r="F5514" s="479">
        <v>1584.07</v>
      </c>
    </row>
    <row r="5515" spans="1:6" x14ac:dyDescent="0.2">
      <c r="A5515" s="256">
        <v>14211</v>
      </c>
      <c r="B5515" s="257" t="s">
        <v>16686</v>
      </c>
      <c r="C5515" s="256" t="s">
        <v>8217</v>
      </c>
      <c r="E5515" s="258"/>
      <c r="F5515" s="479">
        <v>48.22</v>
      </c>
    </row>
    <row r="5516" spans="1:6" ht="20.399999999999999" x14ac:dyDescent="0.2">
      <c r="A5516" s="256">
        <v>43657</v>
      </c>
      <c r="B5516" s="257" t="s">
        <v>16687</v>
      </c>
      <c r="C5516" s="256" t="s">
        <v>8223</v>
      </c>
      <c r="E5516" s="258"/>
      <c r="F5516" s="479">
        <v>6.76</v>
      </c>
    </row>
    <row r="5517" spans="1:6" x14ac:dyDescent="0.2">
      <c r="A5517" s="256">
        <v>38200</v>
      </c>
      <c r="B5517" s="257" t="s">
        <v>16688</v>
      </c>
      <c r="C5517" s="256" t="s">
        <v>14826</v>
      </c>
      <c r="E5517" s="258"/>
      <c r="F5517" s="479">
        <v>640.24</v>
      </c>
    </row>
    <row r="5518" spans="1:6" ht="20.399999999999999" x14ac:dyDescent="0.2">
      <c r="A5518" s="256">
        <v>39269</v>
      </c>
      <c r="B5518" s="257" t="s">
        <v>16689</v>
      </c>
      <c r="C5518" s="256" t="s">
        <v>8223</v>
      </c>
      <c r="E5518" s="258"/>
      <c r="F5518" s="479">
        <v>1.05</v>
      </c>
    </row>
    <row r="5519" spans="1:6" ht="20.399999999999999" x14ac:dyDescent="0.2">
      <c r="A5519" s="256">
        <v>11889</v>
      </c>
      <c r="B5519" s="257" t="s">
        <v>16690</v>
      </c>
      <c r="C5519" s="256" t="s">
        <v>8223</v>
      </c>
      <c r="E5519" s="258"/>
      <c r="F5519" s="479">
        <v>1.44</v>
      </c>
    </row>
    <row r="5520" spans="1:6" ht="20.399999999999999" x14ac:dyDescent="0.2">
      <c r="A5520" s="256">
        <v>39270</v>
      </c>
      <c r="B5520" s="257" t="s">
        <v>16691</v>
      </c>
      <c r="C5520" s="256" t="s">
        <v>8223</v>
      </c>
      <c r="E5520" s="258"/>
      <c r="F5520" s="479">
        <v>1.87</v>
      </c>
    </row>
    <row r="5521" spans="1:6" ht="20.399999999999999" x14ac:dyDescent="0.2">
      <c r="A5521" s="256">
        <v>11890</v>
      </c>
      <c r="B5521" s="257" t="s">
        <v>16692</v>
      </c>
      <c r="C5521" s="256" t="s">
        <v>8223</v>
      </c>
      <c r="E5521" s="258"/>
      <c r="F5521" s="479">
        <v>2.5499999999999998</v>
      </c>
    </row>
    <row r="5522" spans="1:6" ht="20.399999999999999" x14ac:dyDescent="0.2">
      <c r="A5522" s="256">
        <v>11891</v>
      </c>
      <c r="B5522" s="257" t="s">
        <v>16693</v>
      </c>
      <c r="C5522" s="256" t="s">
        <v>8223</v>
      </c>
      <c r="E5522" s="258"/>
      <c r="F5522" s="479">
        <v>4.13</v>
      </c>
    </row>
    <row r="5523" spans="1:6" ht="20.399999999999999" x14ac:dyDescent="0.2">
      <c r="A5523" s="256">
        <v>11892</v>
      </c>
      <c r="B5523" s="257" t="s">
        <v>16694</v>
      </c>
      <c r="C5523" s="256" t="s">
        <v>8223</v>
      </c>
      <c r="E5523" s="258"/>
      <c r="F5523" s="479">
        <v>6.76</v>
      </c>
    </row>
    <row r="5524" spans="1:6" x14ac:dyDescent="0.2">
      <c r="A5524" s="256">
        <v>37601</v>
      </c>
      <c r="B5524" s="257" t="s">
        <v>16695</v>
      </c>
      <c r="C5524" s="256" t="s">
        <v>8223</v>
      </c>
      <c r="E5524" s="258"/>
      <c r="F5524" s="479">
        <v>9.34</v>
      </c>
    </row>
    <row r="5525" spans="1:6" x14ac:dyDescent="0.2">
      <c r="A5525" s="256">
        <v>1634</v>
      </c>
      <c r="B5525" s="257" t="s">
        <v>16696</v>
      </c>
      <c r="C5525" s="256" t="s">
        <v>8223</v>
      </c>
      <c r="E5525" s="258"/>
      <c r="F5525" s="479">
        <v>9.65</v>
      </c>
    </row>
    <row r="5526" spans="1:6" ht="20.399999999999999" x14ac:dyDescent="0.2">
      <c r="A5526" s="256">
        <v>5086</v>
      </c>
      <c r="B5526" s="257" t="s">
        <v>8229</v>
      </c>
      <c r="C5526" s="256" t="s">
        <v>8230</v>
      </c>
      <c r="E5526" s="258"/>
      <c r="F5526" s="479">
        <v>29.45</v>
      </c>
    </row>
    <row r="5527" spans="1:6" ht="20.399999999999999" x14ac:dyDescent="0.2">
      <c r="A5527" s="256">
        <v>11280</v>
      </c>
      <c r="B5527" s="257" t="s">
        <v>16697</v>
      </c>
      <c r="C5527" s="256" t="s">
        <v>8217</v>
      </c>
      <c r="E5527" s="258"/>
      <c r="F5527" s="479">
        <v>12772.48</v>
      </c>
    </row>
    <row r="5528" spans="1:6" ht="20.399999999999999" x14ac:dyDescent="0.2">
      <c r="A5528" s="256">
        <v>40519</v>
      </c>
      <c r="B5528" s="257" t="s">
        <v>16698</v>
      </c>
      <c r="C5528" s="256" t="s">
        <v>8217</v>
      </c>
      <c r="E5528" s="258"/>
      <c r="F5528" s="479">
        <v>105292</v>
      </c>
    </row>
    <row r="5529" spans="1:6" x14ac:dyDescent="0.2">
      <c r="A5529" s="256">
        <v>39869</v>
      </c>
      <c r="B5529" s="257" t="s">
        <v>16699</v>
      </c>
      <c r="C5529" s="256" t="s">
        <v>8217</v>
      </c>
      <c r="E5529" s="258"/>
      <c r="F5529" s="479">
        <v>13.1</v>
      </c>
    </row>
    <row r="5530" spans="1:6" x14ac:dyDescent="0.2">
      <c r="A5530" s="256">
        <v>39870</v>
      </c>
      <c r="B5530" s="257" t="s">
        <v>16700</v>
      </c>
      <c r="C5530" s="256" t="s">
        <v>8217</v>
      </c>
      <c r="E5530" s="258"/>
      <c r="F5530" s="479">
        <v>20.03</v>
      </c>
    </row>
    <row r="5531" spans="1:6" x14ac:dyDescent="0.2">
      <c r="A5531" s="256">
        <v>39871</v>
      </c>
      <c r="B5531" s="257" t="s">
        <v>16701</v>
      </c>
      <c r="C5531" s="256" t="s">
        <v>8217</v>
      </c>
      <c r="E5531" s="258"/>
      <c r="F5531" s="479">
        <v>22.46</v>
      </c>
    </row>
    <row r="5532" spans="1:6" x14ac:dyDescent="0.2">
      <c r="A5532" s="256">
        <v>12722</v>
      </c>
      <c r="B5532" s="257" t="s">
        <v>16702</v>
      </c>
      <c r="C5532" s="256" t="s">
        <v>8217</v>
      </c>
      <c r="E5532" s="258"/>
      <c r="F5532" s="479">
        <v>751.53</v>
      </c>
    </row>
    <row r="5533" spans="1:6" x14ac:dyDescent="0.2">
      <c r="A5533" s="256">
        <v>12714</v>
      </c>
      <c r="B5533" s="257" t="s">
        <v>16703</v>
      </c>
      <c r="C5533" s="256" t="s">
        <v>8217</v>
      </c>
      <c r="E5533" s="258"/>
      <c r="F5533" s="479">
        <v>4.9000000000000004</v>
      </c>
    </row>
    <row r="5534" spans="1:6" x14ac:dyDescent="0.2">
      <c r="A5534" s="256">
        <v>12715</v>
      </c>
      <c r="B5534" s="257" t="s">
        <v>16704</v>
      </c>
      <c r="C5534" s="256" t="s">
        <v>8217</v>
      </c>
      <c r="E5534" s="258"/>
      <c r="F5534" s="479">
        <v>11.07</v>
      </c>
    </row>
    <row r="5535" spans="1:6" x14ac:dyDescent="0.2">
      <c r="A5535" s="256">
        <v>12716</v>
      </c>
      <c r="B5535" s="257" t="s">
        <v>16705</v>
      </c>
      <c r="C5535" s="256" t="s">
        <v>8217</v>
      </c>
      <c r="E5535" s="258"/>
      <c r="F5535" s="479">
        <v>19.02</v>
      </c>
    </row>
    <row r="5536" spans="1:6" x14ac:dyDescent="0.2">
      <c r="A5536" s="256">
        <v>12717</v>
      </c>
      <c r="B5536" s="257" t="s">
        <v>16706</v>
      </c>
      <c r="C5536" s="256" t="s">
        <v>8217</v>
      </c>
      <c r="E5536" s="258"/>
      <c r="F5536" s="479">
        <v>37.39</v>
      </c>
    </row>
    <row r="5537" spans="1:6" x14ac:dyDescent="0.2">
      <c r="A5537" s="256">
        <v>12718</v>
      </c>
      <c r="B5537" s="257" t="s">
        <v>16707</v>
      </c>
      <c r="C5537" s="256" t="s">
        <v>8217</v>
      </c>
      <c r="E5537" s="258"/>
      <c r="F5537" s="479">
        <v>57.38</v>
      </c>
    </row>
    <row r="5538" spans="1:6" x14ac:dyDescent="0.2">
      <c r="A5538" s="256">
        <v>12719</v>
      </c>
      <c r="B5538" s="257" t="s">
        <v>16708</v>
      </c>
      <c r="C5538" s="256" t="s">
        <v>8217</v>
      </c>
      <c r="E5538" s="258"/>
      <c r="F5538" s="479">
        <v>91.09</v>
      </c>
    </row>
    <row r="5539" spans="1:6" x14ac:dyDescent="0.2">
      <c r="A5539" s="256">
        <v>12720</v>
      </c>
      <c r="B5539" s="257" t="s">
        <v>16709</v>
      </c>
      <c r="C5539" s="256" t="s">
        <v>8217</v>
      </c>
      <c r="E5539" s="258"/>
      <c r="F5539" s="479">
        <v>317.17</v>
      </c>
    </row>
    <row r="5540" spans="1:6" x14ac:dyDescent="0.2">
      <c r="A5540" s="256">
        <v>12721</v>
      </c>
      <c r="B5540" s="257" t="s">
        <v>16710</v>
      </c>
      <c r="C5540" s="256" t="s">
        <v>8217</v>
      </c>
      <c r="E5540" s="258"/>
      <c r="F5540" s="479">
        <v>304.14</v>
      </c>
    </row>
    <row r="5541" spans="1:6" x14ac:dyDescent="0.2">
      <c r="A5541" s="256">
        <v>3468</v>
      </c>
      <c r="B5541" s="257" t="s">
        <v>16711</v>
      </c>
      <c r="C5541" s="256" t="s">
        <v>8217</v>
      </c>
      <c r="E5541" s="258"/>
      <c r="F5541" s="479">
        <v>47.39</v>
      </c>
    </row>
    <row r="5542" spans="1:6" ht="20.399999999999999" x14ac:dyDescent="0.2">
      <c r="A5542" s="256">
        <v>3465</v>
      </c>
      <c r="B5542" s="257" t="s">
        <v>16712</v>
      </c>
      <c r="C5542" s="256" t="s">
        <v>8217</v>
      </c>
      <c r="E5542" s="258"/>
      <c r="F5542" s="479">
        <v>47.37</v>
      </c>
    </row>
    <row r="5543" spans="1:6" x14ac:dyDescent="0.2">
      <c r="A5543" s="256">
        <v>12403</v>
      </c>
      <c r="B5543" s="257" t="s">
        <v>16713</v>
      </c>
      <c r="C5543" s="256" t="s">
        <v>8217</v>
      </c>
      <c r="E5543" s="258"/>
      <c r="F5543" s="479">
        <v>33.76</v>
      </c>
    </row>
    <row r="5544" spans="1:6" x14ac:dyDescent="0.2">
      <c r="A5544" s="256">
        <v>3463</v>
      </c>
      <c r="B5544" s="257" t="s">
        <v>16714</v>
      </c>
      <c r="C5544" s="256" t="s">
        <v>8217</v>
      </c>
      <c r="E5544" s="258"/>
      <c r="F5544" s="479">
        <v>19.73</v>
      </c>
    </row>
    <row r="5545" spans="1:6" x14ac:dyDescent="0.2">
      <c r="A5545" s="256">
        <v>3464</v>
      </c>
      <c r="B5545" s="257" t="s">
        <v>16715</v>
      </c>
      <c r="C5545" s="256" t="s">
        <v>8217</v>
      </c>
      <c r="E5545" s="258"/>
      <c r="F5545" s="479">
        <v>19.73</v>
      </c>
    </row>
    <row r="5546" spans="1:6" x14ac:dyDescent="0.2">
      <c r="A5546" s="256">
        <v>3466</v>
      </c>
      <c r="B5546" s="257" t="s">
        <v>16716</v>
      </c>
      <c r="C5546" s="256" t="s">
        <v>8217</v>
      </c>
      <c r="E5546" s="258"/>
      <c r="F5546" s="479">
        <v>120.31</v>
      </c>
    </row>
    <row r="5547" spans="1:6" x14ac:dyDescent="0.2">
      <c r="A5547" s="256">
        <v>3467</v>
      </c>
      <c r="B5547" s="257" t="s">
        <v>16717</v>
      </c>
      <c r="C5547" s="256" t="s">
        <v>8217</v>
      </c>
      <c r="E5547" s="258"/>
      <c r="F5547" s="479">
        <v>67.95</v>
      </c>
    </row>
    <row r="5548" spans="1:6" ht="20.399999999999999" x14ac:dyDescent="0.2">
      <c r="A5548" s="256">
        <v>3462</v>
      </c>
      <c r="B5548" s="257" t="s">
        <v>16718</v>
      </c>
      <c r="C5548" s="256" t="s">
        <v>8217</v>
      </c>
      <c r="E5548" s="258"/>
      <c r="F5548" s="479">
        <v>13.01</v>
      </c>
    </row>
    <row r="5549" spans="1:6" x14ac:dyDescent="0.2">
      <c r="A5549" s="256">
        <v>3446</v>
      </c>
      <c r="B5549" s="257" t="s">
        <v>16719</v>
      </c>
      <c r="C5549" s="256" t="s">
        <v>8217</v>
      </c>
      <c r="E5549" s="258"/>
      <c r="F5549" s="479">
        <v>40.06</v>
      </c>
    </row>
    <row r="5550" spans="1:6" x14ac:dyDescent="0.2">
      <c r="A5550" s="256">
        <v>3445</v>
      </c>
      <c r="B5550" s="257" t="s">
        <v>16720</v>
      </c>
      <c r="C5550" s="256" t="s">
        <v>8217</v>
      </c>
      <c r="E5550" s="258"/>
      <c r="F5550" s="479">
        <v>32.700000000000003</v>
      </c>
    </row>
    <row r="5551" spans="1:6" x14ac:dyDescent="0.2">
      <c r="A5551" s="256">
        <v>3441</v>
      </c>
      <c r="B5551" s="257" t="s">
        <v>16721</v>
      </c>
      <c r="C5551" s="256" t="s">
        <v>8217</v>
      </c>
      <c r="E5551" s="258"/>
      <c r="F5551" s="479">
        <v>9.23</v>
      </c>
    </row>
    <row r="5552" spans="1:6" x14ac:dyDescent="0.2">
      <c r="A5552" s="256">
        <v>3444</v>
      </c>
      <c r="B5552" s="257" t="s">
        <v>16722</v>
      </c>
      <c r="C5552" s="256" t="s">
        <v>8217</v>
      </c>
      <c r="E5552" s="258"/>
      <c r="F5552" s="479">
        <v>20.13</v>
      </c>
    </row>
    <row r="5553" spans="1:6" x14ac:dyDescent="0.2">
      <c r="A5553" s="256">
        <v>12402</v>
      </c>
      <c r="B5553" s="257" t="s">
        <v>16723</v>
      </c>
      <c r="C5553" s="256" t="s">
        <v>8217</v>
      </c>
      <c r="E5553" s="258"/>
      <c r="F5553" s="479">
        <v>112.6</v>
      </c>
    </row>
    <row r="5554" spans="1:6" x14ac:dyDescent="0.2">
      <c r="A5554" s="256">
        <v>3447</v>
      </c>
      <c r="B5554" s="257" t="s">
        <v>16724</v>
      </c>
      <c r="C5554" s="256" t="s">
        <v>8217</v>
      </c>
      <c r="E5554" s="258"/>
      <c r="F5554" s="479">
        <v>58.25</v>
      </c>
    </row>
    <row r="5555" spans="1:6" x14ac:dyDescent="0.2">
      <c r="A5555" s="256">
        <v>3442</v>
      </c>
      <c r="B5555" s="257" t="s">
        <v>16725</v>
      </c>
      <c r="C5555" s="256" t="s">
        <v>8217</v>
      </c>
      <c r="E5555" s="258"/>
      <c r="F5555" s="479">
        <v>13.8</v>
      </c>
    </row>
    <row r="5556" spans="1:6" x14ac:dyDescent="0.2">
      <c r="A5556" s="256">
        <v>3448</v>
      </c>
      <c r="B5556" s="257" t="s">
        <v>16726</v>
      </c>
      <c r="C5556" s="256" t="s">
        <v>8217</v>
      </c>
      <c r="E5556" s="258"/>
      <c r="F5556" s="479">
        <v>164.62</v>
      </c>
    </row>
    <row r="5557" spans="1:6" x14ac:dyDescent="0.2">
      <c r="A5557" s="256">
        <v>3449</v>
      </c>
      <c r="B5557" s="257" t="s">
        <v>16727</v>
      </c>
      <c r="C5557" s="256" t="s">
        <v>8217</v>
      </c>
      <c r="E5557" s="258"/>
      <c r="F5557" s="479">
        <v>288.45</v>
      </c>
    </row>
    <row r="5558" spans="1:6" x14ac:dyDescent="0.2">
      <c r="A5558" s="256">
        <v>37438</v>
      </c>
      <c r="B5558" s="257" t="s">
        <v>16728</v>
      </c>
      <c r="C5558" s="256" t="s">
        <v>8217</v>
      </c>
      <c r="E5558" s="258"/>
      <c r="F5558" s="479">
        <v>230</v>
      </c>
    </row>
    <row r="5559" spans="1:6" x14ac:dyDescent="0.2">
      <c r="A5559" s="256">
        <v>37439</v>
      </c>
      <c r="B5559" s="257" t="s">
        <v>16729</v>
      </c>
      <c r="C5559" s="256" t="s">
        <v>8217</v>
      </c>
      <c r="E5559" s="258"/>
      <c r="F5559" s="479">
        <v>1503.73</v>
      </c>
    </row>
    <row r="5560" spans="1:6" x14ac:dyDescent="0.2">
      <c r="A5560" s="256">
        <v>37435</v>
      </c>
      <c r="B5560" s="257" t="s">
        <v>16730</v>
      </c>
      <c r="C5560" s="256" t="s">
        <v>8217</v>
      </c>
      <c r="E5560" s="258"/>
      <c r="F5560" s="479">
        <v>27.03</v>
      </c>
    </row>
    <row r="5561" spans="1:6" x14ac:dyDescent="0.2">
      <c r="A5561" s="256">
        <v>37436</v>
      </c>
      <c r="B5561" s="257" t="s">
        <v>16731</v>
      </c>
      <c r="C5561" s="256" t="s">
        <v>8217</v>
      </c>
      <c r="E5561" s="258"/>
      <c r="F5561" s="479">
        <v>31.9</v>
      </c>
    </row>
    <row r="5562" spans="1:6" x14ac:dyDescent="0.2">
      <c r="A5562" s="256">
        <v>37437</v>
      </c>
      <c r="B5562" s="257" t="s">
        <v>16732</v>
      </c>
      <c r="C5562" s="256" t="s">
        <v>8217</v>
      </c>
      <c r="E5562" s="258"/>
      <c r="F5562" s="479">
        <v>46.14</v>
      </c>
    </row>
    <row r="5563" spans="1:6" x14ac:dyDescent="0.2">
      <c r="A5563" s="256">
        <v>3473</v>
      </c>
      <c r="B5563" s="257" t="s">
        <v>16733</v>
      </c>
      <c r="C5563" s="256" t="s">
        <v>8217</v>
      </c>
      <c r="E5563" s="258"/>
      <c r="F5563" s="479">
        <v>45.29</v>
      </c>
    </row>
    <row r="5564" spans="1:6" x14ac:dyDescent="0.2">
      <c r="A5564" s="256">
        <v>3474</v>
      </c>
      <c r="B5564" s="257" t="s">
        <v>16734</v>
      </c>
      <c r="C5564" s="256" t="s">
        <v>8217</v>
      </c>
      <c r="E5564" s="258"/>
      <c r="F5564" s="479">
        <v>37.33</v>
      </c>
    </row>
    <row r="5565" spans="1:6" x14ac:dyDescent="0.2">
      <c r="A5565" s="256">
        <v>3450</v>
      </c>
      <c r="B5565" s="257" t="s">
        <v>16735</v>
      </c>
      <c r="C5565" s="256" t="s">
        <v>8217</v>
      </c>
      <c r="E5565" s="258"/>
      <c r="F5565" s="479">
        <v>10.82</v>
      </c>
    </row>
    <row r="5566" spans="1:6" x14ac:dyDescent="0.2">
      <c r="A5566" s="256">
        <v>3443</v>
      </c>
      <c r="B5566" s="257" t="s">
        <v>16736</v>
      </c>
      <c r="C5566" s="256" t="s">
        <v>8217</v>
      </c>
      <c r="E5566" s="258"/>
      <c r="F5566" s="479">
        <v>23.22</v>
      </c>
    </row>
    <row r="5567" spans="1:6" x14ac:dyDescent="0.2">
      <c r="A5567" s="256">
        <v>3453</v>
      </c>
      <c r="B5567" s="257" t="s">
        <v>16737</v>
      </c>
      <c r="C5567" s="256" t="s">
        <v>8217</v>
      </c>
      <c r="E5567" s="258"/>
      <c r="F5567" s="479">
        <v>132.19999999999999</v>
      </c>
    </row>
    <row r="5568" spans="1:6" x14ac:dyDescent="0.2">
      <c r="A5568" s="256">
        <v>3452</v>
      </c>
      <c r="B5568" s="257" t="s">
        <v>16738</v>
      </c>
      <c r="C5568" s="256" t="s">
        <v>8217</v>
      </c>
      <c r="E5568" s="258"/>
      <c r="F5568" s="479">
        <v>65.25</v>
      </c>
    </row>
    <row r="5569" spans="1:6" x14ac:dyDescent="0.2">
      <c r="A5569" s="256">
        <v>3451</v>
      </c>
      <c r="B5569" s="257" t="s">
        <v>16739</v>
      </c>
      <c r="C5569" s="256" t="s">
        <v>8217</v>
      </c>
      <c r="E5569" s="258"/>
      <c r="F5569" s="479">
        <v>12.94</v>
      </c>
    </row>
    <row r="5570" spans="1:6" x14ac:dyDescent="0.2">
      <c r="A5570" s="256">
        <v>3454</v>
      </c>
      <c r="B5570" s="257" t="s">
        <v>16740</v>
      </c>
      <c r="C5570" s="256" t="s">
        <v>8217</v>
      </c>
      <c r="E5570" s="258"/>
      <c r="F5570" s="479">
        <v>201.07</v>
      </c>
    </row>
    <row r="5571" spans="1:6" x14ac:dyDescent="0.2">
      <c r="A5571" s="256">
        <v>3458</v>
      </c>
      <c r="B5571" s="257" t="s">
        <v>16741</v>
      </c>
      <c r="C5571" s="256" t="s">
        <v>8217</v>
      </c>
      <c r="E5571" s="258"/>
      <c r="F5571" s="479">
        <v>36.299999999999997</v>
      </c>
    </row>
    <row r="5572" spans="1:6" x14ac:dyDescent="0.2">
      <c r="A5572" s="256">
        <v>3457</v>
      </c>
      <c r="B5572" s="257" t="s">
        <v>16742</v>
      </c>
      <c r="C5572" s="256" t="s">
        <v>8217</v>
      </c>
      <c r="E5572" s="258"/>
      <c r="F5572" s="479">
        <v>27.25</v>
      </c>
    </row>
    <row r="5573" spans="1:6" x14ac:dyDescent="0.2">
      <c r="A5573" s="256">
        <v>3455</v>
      </c>
      <c r="B5573" s="257" t="s">
        <v>16743</v>
      </c>
      <c r="C5573" s="256" t="s">
        <v>8217</v>
      </c>
      <c r="E5573" s="258"/>
      <c r="F5573" s="479">
        <v>7.74</v>
      </c>
    </row>
    <row r="5574" spans="1:6" x14ac:dyDescent="0.2">
      <c r="A5574" s="256">
        <v>3472</v>
      </c>
      <c r="B5574" s="257" t="s">
        <v>16744</v>
      </c>
      <c r="C5574" s="256" t="s">
        <v>8217</v>
      </c>
      <c r="E5574" s="258"/>
      <c r="F5574" s="479">
        <v>17.39</v>
      </c>
    </row>
    <row r="5575" spans="1:6" x14ac:dyDescent="0.2">
      <c r="A5575" s="256">
        <v>3470</v>
      </c>
      <c r="B5575" s="257" t="s">
        <v>16745</v>
      </c>
      <c r="C5575" s="256" t="s">
        <v>8217</v>
      </c>
      <c r="E5575" s="258"/>
      <c r="F5575" s="479">
        <v>101.37</v>
      </c>
    </row>
    <row r="5576" spans="1:6" x14ac:dyDescent="0.2">
      <c r="A5576" s="256">
        <v>3471</v>
      </c>
      <c r="B5576" s="257" t="s">
        <v>16746</v>
      </c>
      <c r="C5576" s="256" t="s">
        <v>8217</v>
      </c>
      <c r="E5576" s="258"/>
      <c r="F5576" s="479">
        <v>55.7</v>
      </c>
    </row>
    <row r="5577" spans="1:6" x14ac:dyDescent="0.2">
      <c r="A5577" s="256">
        <v>3456</v>
      </c>
      <c r="B5577" s="257" t="s">
        <v>16747</v>
      </c>
      <c r="C5577" s="256" t="s">
        <v>8217</v>
      </c>
      <c r="E5577" s="258"/>
      <c r="F5577" s="479">
        <v>11.58</v>
      </c>
    </row>
    <row r="5578" spans="1:6" x14ac:dyDescent="0.2">
      <c r="A5578" s="256">
        <v>3459</v>
      </c>
      <c r="B5578" s="257" t="s">
        <v>16748</v>
      </c>
      <c r="C5578" s="256" t="s">
        <v>8217</v>
      </c>
      <c r="E5578" s="258"/>
      <c r="F5578" s="479">
        <v>142.97999999999999</v>
      </c>
    </row>
    <row r="5579" spans="1:6" x14ac:dyDescent="0.2">
      <c r="A5579" s="256">
        <v>3469</v>
      </c>
      <c r="B5579" s="257" t="s">
        <v>16749</v>
      </c>
      <c r="C5579" s="256" t="s">
        <v>8217</v>
      </c>
      <c r="E5579" s="258"/>
      <c r="F5579" s="479">
        <v>271.92</v>
      </c>
    </row>
    <row r="5580" spans="1:6" x14ac:dyDescent="0.2">
      <c r="A5580" s="256">
        <v>3460</v>
      </c>
      <c r="B5580" s="257" t="s">
        <v>16750</v>
      </c>
      <c r="C5580" s="256" t="s">
        <v>8217</v>
      </c>
      <c r="E5580" s="258"/>
      <c r="F5580" s="479">
        <v>396.77</v>
      </c>
    </row>
    <row r="5581" spans="1:6" x14ac:dyDescent="0.2">
      <c r="A5581" s="256">
        <v>3461</v>
      </c>
      <c r="B5581" s="257" t="s">
        <v>16751</v>
      </c>
      <c r="C5581" s="256" t="s">
        <v>8217</v>
      </c>
      <c r="E5581" s="258"/>
      <c r="F5581" s="479">
        <v>1014.11</v>
      </c>
    </row>
    <row r="5582" spans="1:6" x14ac:dyDescent="0.2">
      <c r="A5582" s="256">
        <v>37433</v>
      </c>
      <c r="B5582" s="257" t="s">
        <v>16752</v>
      </c>
      <c r="C5582" s="256" t="s">
        <v>8217</v>
      </c>
      <c r="E5582" s="258"/>
      <c r="F5582" s="479">
        <v>230</v>
      </c>
    </row>
    <row r="5583" spans="1:6" x14ac:dyDescent="0.2">
      <c r="A5583" s="256">
        <v>37430</v>
      </c>
      <c r="B5583" s="257" t="s">
        <v>16753</v>
      </c>
      <c r="C5583" s="256" t="s">
        <v>8217</v>
      </c>
      <c r="E5583" s="258"/>
      <c r="F5583" s="479">
        <v>28.82</v>
      </c>
    </row>
    <row r="5584" spans="1:6" x14ac:dyDescent="0.2">
      <c r="A5584" s="256">
        <v>37434</v>
      </c>
      <c r="B5584" s="257" t="s">
        <v>16754</v>
      </c>
      <c r="C5584" s="256" t="s">
        <v>8217</v>
      </c>
      <c r="E5584" s="258"/>
      <c r="F5584" s="479">
        <v>2144.52</v>
      </c>
    </row>
    <row r="5585" spans="1:6" x14ac:dyDescent="0.2">
      <c r="A5585" s="256">
        <v>37431</v>
      </c>
      <c r="B5585" s="257" t="s">
        <v>16755</v>
      </c>
      <c r="C5585" s="256" t="s">
        <v>8217</v>
      </c>
      <c r="E5585" s="258"/>
      <c r="F5585" s="479">
        <v>39.1</v>
      </c>
    </row>
    <row r="5586" spans="1:6" x14ac:dyDescent="0.2">
      <c r="A5586" s="256">
        <v>37432</v>
      </c>
      <c r="B5586" s="257" t="s">
        <v>16756</v>
      </c>
      <c r="C5586" s="256" t="s">
        <v>8217</v>
      </c>
      <c r="E5586" s="258"/>
      <c r="F5586" s="479">
        <v>72.12</v>
      </c>
    </row>
    <row r="5587" spans="1:6" ht="20.399999999999999" x14ac:dyDescent="0.2">
      <c r="A5587" s="256">
        <v>37413</v>
      </c>
      <c r="B5587" s="257" t="s">
        <v>16757</v>
      </c>
      <c r="C5587" s="256" t="s">
        <v>8217</v>
      </c>
      <c r="E5587" s="258"/>
      <c r="F5587" s="479">
        <v>3.83</v>
      </c>
    </row>
    <row r="5588" spans="1:6" ht="20.399999999999999" x14ac:dyDescent="0.2">
      <c r="A5588" s="256">
        <v>37414</v>
      </c>
      <c r="B5588" s="257" t="s">
        <v>16758</v>
      </c>
      <c r="C5588" s="256" t="s">
        <v>8217</v>
      </c>
      <c r="E5588" s="258"/>
      <c r="F5588" s="479">
        <v>4.34</v>
      </c>
    </row>
    <row r="5589" spans="1:6" ht="20.399999999999999" x14ac:dyDescent="0.2">
      <c r="A5589" s="256">
        <v>37415</v>
      </c>
      <c r="B5589" s="257" t="s">
        <v>16759</v>
      </c>
      <c r="C5589" s="256" t="s">
        <v>8217</v>
      </c>
      <c r="E5589" s="258"/>
      <c r="F5589" s="479">
        <v>7.9</v>
      </c>
    </row>
    <row r="5590" spans="1:6" ht="20.399999999999999" x14ac:dyDescent="0.2">
      <c r="A5590" s="256">
        <v>37416</v>
      </c>
      <c r="B5590" s="257" t="s">
        <v>16760</v>
      </c>
      <c r="C5590" s="256" t="s">
        <v>8217</v>
      </c>
      <c r="E5590" s="258"/>
      <c r="F5590" s="479">
        <v>3.58</v>
      </c>
    </row>
    <row r="5591" spans="1:6" ht="20.399999999999999" x14ac:dyDescent="0.2">
      <c r="A5591" s="256">
        <v>37417</v>
      </c>
      <c r="B5591" s="257" t="s">
        <v>16761</v>
      </c>
      <c r="C5591" s="256" t="s">
        <v>8217</v>
      </c>
      <c r="E5591" s="258"/>
      <c r="F5591" s="479">
        <v>5.15</v>
      </c>
    </row>
    <row r="5592" spans="1:6" ht="20.399999999999999" x14ac:dyDescent="0.2">
      <c r="A5592" s="256">
        <v>43590</v>
      </c>
      <c r="B5592" s="257" t="s">
        <v>16762</v>
      </c>
      <c r="C5592" s="256" t="s">
        <v>8217</v>
      </c>
      <c r="E5592" s="258"/>
      <c r="F5592" s="479">
        <v>136.91999999999999</v>
      </c>
    </row>
    <row r="5593" spans="1:6" ht="20.399999999999999" x14ac:dyDescent="0.2">
      <c r="A5593" s="256">
        <v>43589</v>
      </c>
      <c r="B5593" s="257" t="s">
        <v>16763</v>
      </c>
      <c r="C5593" s="256" t="s">
        <v>8217</v>
      </c>
      <c r="E5593" s="258"/>
      <c r="F5593" s="479">
        <v>24.77</v>
      </c>
    </row>
    <row r="5594" spans="1:6" x14ac:dyDescent="0.2">
      <c r="A5594" s="256">
        <v>34519</v>
      </c>
      <c r="B5594" s="257" t="s">
        <v>16764</v>
      </c>
      <c r="C5594" s="256" t="s">
        <v>8217</v>
      </c>
      <c r="E5594" s="258"/>
      <c r="F5594" s="479">
        <v>80.41</v>
      </c>
    </row>
    <row r="5595" spans="1:6" x14ac:dyDescent="0.2">
      <c r="A5595" s="256">
        <v>1649</v>
      </c>
      <c r="B5595" s="257" t="s">
        <v>16765</v>
      </c>
      <c r="C5595" s="256" t="s">
        <v>8217</v>
      </c>
      <c r="E5595" s="258"/>
      <c r="F5595" s="479">
        <v>85.61</v>
      </c>
    </row>
    <row r="5596" spans="1:6" x14ac:dyDescent="0.2">
      <c r="A5596" s="256">
        <v>1653</v>
      </c>
      <c r="B5596" s="257" t="s">
        <v>16766</v>
      </c>
      <c r="C5596" s="256" t="s">
        <v>8217</v>
      </c>
      <c r="E5596" s="258"/>
      <c r="F5596" s="479">
        <v>67.06</v>
      </c>
    </row>
    <row r="5597" spans="1:6" x14ac:dyDescent="0.2">
      <c r="A5597" s="256">
        <v>1647</v>
      </c>
      <c r="B5597" s="257" t="s">
        <v>16767</v>
      </c>
      <c r="C5597" s="256" t="s">
        <v>8217</v>
      </c>
      <c r="E5597" s="258"/>
      <c r="F5597" s="479">
        <v>24.01</v>
      </c>
    </row>
    <row r="5598" spans="1:6" x14ac:dyDescent="0.2">
      <c r="A5598" s="256">
        <v>1648</v>
      </c>
      <c r="B5598" s="257" t="s">
        <v>16768</v>
      </c>
      <c r="C5598" s="256" t="s">
        <v>8217</v>
      </c>
      <c r="E5598" s="258"/>
      <c r="F5598" s="479">
        <v>46.11</v>
      </c>
    </row>
    <row r="5599" spans="1:6" x14ac:dyDescent="0.2">
      <c r="A5599" s="256">
        <v>1651</v>
      </c>
      <c r="B5599" s="257" t="s">
        <v>16769</v>
      </c>
      <c r="C5599" s="256" t="s">
        <v>8217</v>
      </c>
      <c r="E5599" s="258"/>
      <c r="F5599" s="479">
        <v>213.9</v>
      </c>
    </row>
    <row r="5600" spans="1:6" x14ac:dyDescent="0.2">
      <c r="A5600" s="256">
        <v>1650</v>
      </c>
      <c r="B5600" s="257" t="s">
        <v>16770</v>
      </c>
      <c r="C5600" s="256" t="s">
        <v>8217</v>
      </c>
      <c r="E5600" s="258"/>
      <c r="F5600" s="479">
        <v>118.23</v>
      </c>
    </row>
    <row r="5601" spans="1:6" x14ac:dyDescent="0.2">
      <c r="A5601" s="256">
        <v>1654</v>
      </c>
      <c r="B5601" s="257" t="s">
        <v>16771</v>
      </c>
      <c r="C5601" s="256" t="s">
        <v>8217</v>
      </c>
      <c r="E5601" s="258"/>
      <c r="F5601" s="479">
        <v>32.96</v>
      </c>
    </row>
    <row r="5602" spans="1:6" x14ac:dyDescent="0.2">
      <c r="A5602" s="256">
        <v>1652</v>
      </c>
      <c r="B5602" s="257" t="s">
        <v>16772</v>
      </c>
      <c r="C5602" s="256" t="s">
        <v>8217</v>
      </c>
      <c r="E5602" s="258"/>
      <c r="F5602" s="479">
        <v>307.01</v>
      </c>
    </row>
    <row r="5603" spans="1:6" ht="20.399999999999999" x14ac:dyDescent="0.2">
      <c r="A5603" s="256">
        <v>10510</v>
      </c>
      <c r="B5603" s="257" t="s">
        <v>16773</v>
      </c>
      <c r="C5603" s="256" t="s">
        <v>8217</v>
      </c>
      <c r="E5603" s="258"/>
      <c r="F5603" s="479">
        <v>129.16</v>
      </c>
    </row>
    <row r="5604" spans="1:6" x14ac:dyDescent="0.2">
      <c r="A5604" s="256">
        <v>1747</v>
      </c>
      <c r="B5604" s="257" t="s">
        <v>16774</v>
      </c>
      <c r="C5604" s="256" t="s">
        <v>8217</v>
      </c>
      <c r="E5604" s="258"/>
      <c r="F5604" s="479">
        <v>170.56</v>
      </c>
    </row>
    <row r="5605" spans="1:6" x14ac:dyDescent="0.2">
      <c r="A5605" s="256">
        <v>1744</v>
      </c>
      <c r="B5605" s="257" t="s">
        <v>16775</v>
      </c>
      <c r="C5605" s="256" t="s">
        <v>8217</v>
      </c>
      <c r="E5605" s="258"/>
      <c r="F5605" s="479">
        <v>118.14</v>
      </c>
    </row>
    <row r="5606" spans="1:6" x14ac:dyDescent="0.2">
      <c r="A5606" s="256">
        <v>1743</v>
      </c>
      <c r="B5606" s="257" t="s">
        <v>16776</v>
      </c>
      <c r="C5606" s="256" t="s">
        <v>8217</v>
      </c>
      <c r="E5606" s="258"/>
      <c r="F5606" s="479">
        <v>155.13</v>
      </c>
    </row>
    <row r="5607" spans="1:6" ht="20.399999999999999" x14ac:dyDescent="0.2">
      <c r="A5607" s="256">
        <v>39640</v>
      </c>
      <c r="B5607" s="257" t="s">
        <v>16777</v>
      </c>
      <c r="C5607" s="256" t="s">
        <v>8217</v>
      </c>
      <c r="E5607" s="258"/>
      <c r="F5607" s="479">
        <v>11.35</v>
      </c>
    </row>
    <row r="5608" spans="1:6" ht="20.399999999999999" x14ac:dyDescent="0.2">
      <c r="A5608" s="256">
        <v>7216</v>
      </c>
      <c r="B5608" s="257" t="s">
        <v>16778</v>
      </c>
      <c r="C5608" s="256" t="s">
        <v>8217</v>
      </c>
      <c r="E5608" s="258"/>
      <c r="F5608" s="479">
        <v>61</v>
      </c>
    </row>
    <row r="5609" spans="1:6" ht="20.399999999999999" x14ac:dyDescent="0.2">
      <c r="A5609" s="256">
        <v>20235</v>
      </c>
      <c r="B5609" s="257" t="s">
        <v>16779</v>
      </c>
      <c r="C5609" s="256" t="s">
        <v>8217</v>
      </c>
      <c r="E5609" s="258"/>
      <c r="F5609" s="479">
        <v>49.04</v>
      </c>
    </row>
    <row r="5610" spans="1:6" ht="20.399999999999999" x14ac:dyDescent="0.2">
      <c r="A5610" s="256">
        <v>7181</v>
      </c>
      <c r="B5610" s="257" t="s">
        <v>16780</v>
      </c>
      <c r="C5610" s="256" t="s">
        <v>8217</v>
      </c>
      <c r="E5610" s="258"/>
      <c r="F5610" s="479">
        <v>5.79</v>
      </c>
    </row>
    <row r="5611" spans="1:6" ht="20.399999999999999" x14ac:dyDescent="0.2">
      <c r="A5611" s="256">
        <v>40742</v>
      </c>
      <c r="B5611" s="257" t="s">
        <v>16781</v>
      </c>
      <c r="C5611" s="256" t="s">
        <v>8217</v>
      </c>
      <c r="E5611" s="258"/>
      <c r="F5611" s="479">
        <v>10.92</v>
      </c>
    </row>
    <row r="5612" spans="1:6" ht="20.399999999999999" x14ac:dyDescent="0.2">
      <c r="A5612" s="256">
        <v>7214</v>
      </c>
      <c r="B5612" s="257" t="s">
        <v>16782</v>
      </c>
      <c r="C5612" s="256" t="s">
        <v>8217</v>
      </c>
      <c r="E5612" s="258"/>
      <c r="F5612" s="479">
        <v>59.57</v>
      </c>
    </row>
    <row r="5613" spans="1:6" ht="20.399999999999999" x14ac:dyDescent="0.2">
      <c r="A5613" s="256">
        <v>7219</v>
      </c>
      <c r="B5613" s="257" t="s">
        <v>16783</v>
      </c>
      <c r="C5613" s="256" t="s">
        <v>8217</v>
      </c>
      <c r="E5613" s="258"/>
      <c r="F5613" s="479">
        <v>52.83</v>
      </c>
    </row>
    <row r="5614" spans="1:6" x14ac:dyDescent="0.2">
      <c r="A5614" s="256">
        <v>37971</v>
      </c>
      <c r="B5614" s="257" t="s">
        <v>16784</v>
      </c>
      <c r="C5614" s="256" t="s">
        <v>8217</v>
      </c>
      <c r="E5614" s="258"/>
      <c r="F5614" s="479">
        <v>4.13</v>
      </c>
    </row>
    <row r="5615" spans="1:6" x14ac:dyDescent="0.2">
      <c r="A5615" s="256">
        <v>37972</v>
      </c>
      <c r="B5615" s="257" t="s">
        <v>16785</v>
      </c>
      <c r="C5615" s="256" t="s">
        <v>8217</v>
      </c>
      <c r="E5615" s="258"/>
      <c r="F5615" s="479">
        <v>5.86</v>
      </c>
    </row>
    <row r="5616" spans="1:6" x14ac:dyDescent="0.2">
      <c r="A5616" s="256">
        <v>37973</v>
      </c>
      <c r="B5616" s="257" t="s">
        <v>16786</v>
      </c>
      <c r="C5616" s="256" t="s">
        <v>8217</v>
      </c>
      <c r="E5616" s="258"/>
      <c r="F5616" s="479">
        <v>11.01</v>
      </c>
    </row>
    <row r="5617" spans="1:6" x14ac:dyDescent="0.2">
      <c r="A5617" s="256">
        <v>1926</v>
      </c>
      <c r="B5617" s="257" t="s">
        <v>16787</v>
      </c>
      <c r="C5617" s="256" t="s">
        <v>8217</v>
      </c>
      <c r="E5617" s="258"/>
      <c r="F5617" s="479">
        <v>1.93</v>
      </c>
    </row>
    <row r="5618" spans="1:6" x14ac:dyDescent="0.2">
      <c r="A5618" s="256">
        <v>1927</v>
      </c>
      <c r="B5618" s="257" t="s">
        <v>16788</v>
      </c>
      <c r="C5618" s="256" t="s">
        <v>8217</v>
      </c>
      <c r="E5618" s="258"/>
      <c r="F5618" s="479">
        <v>2.16</v>
      </c>
    </row>
    <row r="5619" spans="1:6" x14ac:dyDescent="0.2">
      <c r="A5619" s="256">
        <v>1923</v>
      </c>
      <c r="B5619" s="257" t="s">
        <v>16789</v>
      </c>
      <c r="C5619" s="256" t="s">
        <v>8217</v>
      </c>
      <c r="E5619" s="258"/>
      <c r="F5619" s="479">
        <v>3.94</v>
      </c>
    </row>
    <row r="5620" spans="1:6" x14ac:dyDescent="0.2">
      <c r="A5620" s="256">
        <v>1929</v>
      </c>
      <c r="B5620" s="257" t="s">
        <v>16790</v>
      </c>
      <c r="C5620" s="256" t="s">
        <v>8217</v>
      </c>
      <c r="E5620" s="258"/>
      <c r="F5620" s="479">
        <v>4.7699999999999996</v>
      </c>
    </row>
    <row r="5621" spans="1:6" x14ac:dyDescent="0.2">
      <c r="A5621" s="256">
        <v>1930</v>
      </c>
      <c r="B5621" s="257" t="s">
        <v>16791</v>
      </c>
      <c r="C5621" s="256" t="s">
        <v>8217</v>
      </c>
      <c r="E5621" s="258"/>
      <c r="F5621" s="479">
        <v>8.17</v>
      </c>
    </row>
    <row r="5622" spans="1:6" x14ac:dyDescent="0.2">
      <c r="A5622" s="256">
        <v>1924</v>
      </c>
      <c r="B5622" s="257" t="s">
        <v>16792</v>
      </c>
      <c r="C5622" s="256" t="s">
        <v>8217</v>
      </c>
      <c r="E5622" s="258"/>
      <c r="F5622" s="479">
        <v>13.19</v>
      </c>
    </row>
    <row r="5623" spans="1:6" x14ac:dyDescent="0.2">
      <c r="A5623" s="256">
        <v>1922</v>
      </c>
      <c r="B5623" s="257" t="s">
        <v>16793</v>
      </c>
      <c r="C5623" s="256" t="s">
        <v>8217</v>
      </c>
      <c r="E5623" s="258"/>
      <c r="F5623" s="479">
        <v>27.28</v>
      </c>
    </row>
    <row r="5624" spans="1:6" x14ac:dyDescent="0.2">
      <c r="A5624" s="256">
        <v>1953</v>
      </c>
      <c r="B5624" s="257" t="s">
        <v>16794</v>
      </c>
      <c r="C5624" s="256" t="s">
        <v>8217</v>
      </c>
      <c r="E5624" s="258"/>
      <c r="F5624" s="479">
        <v>33.299999999999997</v>
      </c>
    </row>
    <row r="5625" spans="1:6" x14ac:dyDescent="0.2">
      <c r="A5625" s="256">
        <v>1962</v>
      </c>
      <c r="B5625" s="257" t="s">
        <v>16795</v>
      </c>
      <c r="C5625" s="256" t="s">
        <v>8217</v>
      </c>
      <c r="E5625" s="258"/>
      <c r="F5625" s="479">
        <v>161.79</v>
      </c>
    </row>
    <row r="5626" spans="1:6" x14ac:dyDescent="0.2">
      <c r="A5626" s="256">
        <v>1955</v>
      </c>
      <c r="B5626" s="257" t="s">
        <v>16796</v>
      </c>
      <c r="C5626" s="256" t="s">
        <v>8217</v>
      </c>
      <c r="E5626" s="258"/>
      <c r="F5626" s="479">
        <v>1.86</v>
      </c>
    </row>
    <row r="5627" spans="1:6" x14ac:dyDescent="0.2">
      <c r="A5627" s="256">
        <v>1956</v>
      </c>
      <c r="B5627" s="257" t="s">
        <v>16797</v>
      </c>
      <c r="C5627" s="256" t="s">
        <v>8217</v>
      </c>
      <c r="E5627" s="258"/>
      <c r="F5627" s="479">
        <v>2.63</v>
      </c>
    </row>
    <row r="5628" spans="1:6" x14ac:dyDescent="0.2">
      <c r="A5628" s="256">
        <v>1957</v>
      </c>
      <c r="B5628" s="257" t="s">
        <v>16798</v>
      </c>
      <c r="C5628" s="256" t="s">
        <v>8217</v>
      </c>
      <c r="E5628" s="258"/>
      <c r="F5628" s="479">
        <v>5.69</v>
      </c>
    </row>
    <row r="5629" spans="1:6" x14ac:dyDescent="0.2">
      <c r="A5629" s="256">
        <v>1958</v>
      </c>
      <c r="B5629" s="257" t="s">
        <v>16799</v>
      </c>
      <c r="C5629" s="256" t="s">
        <v>8217</v>
      </c>
      <c r="E5629" s="258"/>
      <c r="F5629" s="479">
        <v>10.59</v>
      </c>
    </row>
    <row r="5630" spans="1:6" x14ac:dyDescent="0.2">
      <c r="A5630" s="256">
        <v>1959</v>
      </c>
      <c r="B5630" s="257" t="s">
        <v>16800</v>
      </c>
      <c r="C5630" s="256" t="s">
        <v>8217</v>
      </c>
      <c r="E5630" s="258"/>
      <c r="F5630" s="479">
        <v>11.49</v>
      </c>
    </row>
    <row r="5631" spans="1:6" x14ac:dyDescent="0.2">
      <c r="A5631" s="256">
        <v>1925</v>
      </c>
      <c r="B5631" s="257" t="s">
        <v>16801</v>
      </c>
      <c r="C5631" s="256" t="s">
        <v>8217</v>
      </c>
      <c r="E5631" s="258"/>
      <c r="F5631" s="479">
        <v>30.04</v>
      </c>
    </row>
    <row r="5632" spans="1:6" x14ac:dyDescent="0.2">
      <c r="A5632" s="256">
        <v>1960</v>
      </c>
      <c r="B5632" s="257" t="s">
        <v>16802</v>
      </c>
      <c r="C5632" s="256" t="s">
        <v>8217</v>
      </c>
      <c r="E5632" s="258"/>
      <c r="F5632" s="479">
        <v>46.14</v>
      </c>
    </row>
    <row r="5633" spans="1:6" x14ac:dyDescent="0.2">
      <c r="A5633" s="256">
        <v>1961</v>
      </c>
      <c r="B5633" s="257" t="s">
        <v>16803</v>
      </c>
      <c r="C5633" s="256" t="s">
        <v>8217</v>
      </c>
      <c r="E5633" s="258"/>
      <c r="F5633" s="479">
        <v>59.11</v>
      </c>
    </row>
    <row r="5634" spans="1:6" x14ac:dyDescent="0.2">
      <c r="A5634" s="256">
        <v>38423</v>
      </c>
      <c r="B5634" s="257" t="s">
        <v>16804</v>
      </c>
      <c r="C5634" s="256" t="s">
        <v>8217</v>
      </c>
      <c r="E5634" s="258"/>
      <c r="F5634" s="479">
        <v>33.479999999999997</v>
      </c>
    </row>
    <row r="5635" spans="1:6" ht="20.399999999999999" x14ac:dyDescent="0.2">
      <c r="A5635" s="256">
        <v>39866</v>
      </c>
      <c r="B5635" s="257" t="s">
        <v>16805</v>
      </c>
      <c r="C5635" s="256" t="s">
        <v>8217</v>
      </c>
      <c r="E5635" s="258"/>
      <c r="F5635" s="479">
        <v>17.350000000000001</v>
      </c>
    </row>
    <row r="5636" spans="1:6" ht="20.399999999999999" x14ac:dyDescent="0.2">
      <c r="A5636" s="256">
        <v>39867</v>
      </c>
      <c r="B5636" s="257" t="s">
        <v>16806</v>
      </c>
      <c r="C5636" s="256" t="s">
        <v>8217</v>
      </c>
      <c r="E5636" s="258"/>
      <c r="F5636" s="479">
        <v>38.57</v>
      </c>
    </row>
    <row r="5637" spans="1:6" ht="20.399999999999999" x14ac:dyDescent="0.2">
      <c r="A5637" s="256">
        <v>39868</v>
      </c>
      <c r="B5637" s="257" t="s">
        <v>16807</v>
      </c>
      <c r="C5637" s="256" t="s">
        <v>8217</v>
      </c>
      <c r="E5637" s="258"/>
      <c r="F5637" s="479">
        <v>69.48</v>
      </c>
    </row>
    <row r="5638" spans="1:6" x14ac:dyDescent="0.2">
      <c r="A5638" s="256">
        <v>37999</v>
      </c>
      <c r="B5638" s="257" t="s">
        <v>16808</v>
      </c>
      <c r="C5638" s="256" t="s">
        <v>8217</v>
      </c>
      <c r="E5638" s="258"/>
      <c r="F5638" s="479">
        <v>6.96</v>
      </c>
    </row>
    <row r="5639" spans="1:6" x14ac:dyDescent="0.2">
      <c r="A5639" s="256">
        <v>38000</v>
      </c>
      <c r="B5639" s="257" t="s">
        <v>16809</v>
      </c>
      <c r="C5639" s="256" t="s">
        <v>8217</v>
      </c>
      <c r="E5639" s="258"/>
      <c r="F5639" s="479">
        <v>8.1300000000000008</v>
      </c>
    </row>
    <row r="5640" spans="1:6" x14ac:dyDescent="0.2">
      <c r="A5640" s="256">
        <v>38129</v>
      </c>
      <c r="B5640" s="257" t="s">
        <v>16810</v>
      </c>
      <c r="C5640" s="256" t="s">
        <v>8217</v>
      </c>
      <c r="E5640" s="258"/>
      <c r="F5640" s="479">
        <v>4.34</v>
      </c>
    </row>
    <row r="5641" spans="1:6" x14ac:dyDescent="0.2">
      <c r="A5641" s="256">
        <v>38025</v>
      </c>
      <c r="B5641" s="257" t="s">
        <v>16811</v>
      </c>
      <c r="C5641" s="256" t="s">
        <v>8217</v>
      </c>
      <c r="E5641" s="258"/>
      <c r="F5641" s="479">
        <v>5.89</v>
      </c>
    </row>
    <row r="5642" spans="1:6" x14ac:dyDescent="0.2">
      <c r="A5642" s="256">
        <v>38026</v>
      </c>
      <c r="B5642" s="257" t="s">
        <v>16812</v>
      </c>
      <c r="C5642" s="256" t="s">
        <v>8217</v>
      </c>
      <c r="E5642" s="258"/>
      <c r="F5642" s="479">
        <v>14.54</v>
      </c>
    </row>
    <row r="5643" spans="1:6" x14ac:dyDescent="0.2">
      <c r="A5643" s="256">
        <v>1858</v>
      </c>
      <c r="B5643" s="257" t="s">
        <v>16813</v>
      </c>
      <c r="C5643" s="256" t="s">
        <v>8217</v>
      </c>
      <c r="E5643" s="258"/>
      <c r="F5643" s="479">
        <v>51.88</v>
      </c>
    </row>
    <row r="5644" spans="1:6" x14ac:dyDescent="0.2">
      <c r="A5644" s="256">
        <v>1844</v>
      </c>
      <c r="B5644" s="257" t="s">
        <v>16814</v>
      </c>
      <c r="C5644" s="256" t="s">
        <v>8217</v>
      </c>
      <c r="E5644" s="258"/>
      <c r="F5644" s="479">
        <v>118.8</v>
      </c>
    </row>
    <row r="5645" spans="1:6" x14ac:dyDescent="0.2">
      <c r="A5645" s="256">
        <v>1863</v>
      </c>
      <c r="B5645" s="257" t="s">
        <v>16815</v>
      </c>
      <c r="C5645" s="256" t="s">
        <v>8217</v>
      </c>
      <c r="E5645" s="258"/>
      <c r="F5645" s="479">
        <v>55.2</v>
      </c>
    </row>
    <row r="5646" spans="1:6" x14ac:dyDescent="0.2">
      <c r="A5646" s="256">
        <v>1865</v>
      </c>
      <c r="B5646" s="257" t="s">
        <v>16816</v>
      </c>
      <c r="C5646" s="256" t="s">
        <v>8217</v>
      </c>
      <c r="E5646" s="258"/>
      <c r="F5646" s="479">
        <v>143.83000000000001</v>
      </c>
    </row>
    <row r="5647" spans="1:6" x14ac:dyDescent="0.2">
      <c r="A5647" s="256">
        <v>36355</v>
      </c>
      <c r="B5647" s="257" t="s">
        <v>16817</v>
      </c>
      <c r="C5647" s="256" t="s">
        <v>8217</v>
      </c>
      <c r="E5647" s="258"/>
      <c r="F5647" s="479">
        <v>9.4600000000000009</v>
      </c>
    </row>
    <row r="5648" spans="1:6" x14ac:dyDescent="0.2">
      <c r="A5648" s="256">
        <v>36356</v>
      </c>
      <c r="B5648" s="257" t="s">
        <v>16818</v>
      </c>
      <c r="C5648" s="256" t="s">
        <v>8217</v>
      </c>
      <c r="E5648" s="258"/>
      <c r="F5648" s="479">
        <v>15.22</v>
      </c>
    </row>
    <row r="5649" spans="1:6" x14ac:dyDescent="0.2">
      <c r="A5649" s="256">
        <v>1966</v>
      </c>
      <c r="B5649" s="257" t="s">
        <v>16819</v>
      </c>
      <c r="C5649" s="256" t="s">
        <v>8217</v>
      </c>
      <c r="E5649" s="258"/>
      <c r="F5649" s="479">
        <v>22.01</v>
      </c>
    </row>
    <row r="5650" spans="1:6" x14ac:dyDescent="0.2">
      <c r="A5650" s="256">
        <v>1933</v>
      </c>
      <c r="B5650" s="257" t="s">
        <v>16820</v>
      </c>
      <c r="C5650" s="256" t="s">
        <v>8217</v>
      </c>
      <c r="E5650" s="258"/>
      <c r="F5650" s="479">
        <v>4.74</v>
      </c>
    </row>
    <row r="5651" spans="1:6" x14ac:dyDescent="0.2">
      <c r="A5651" s="256">
        <v>1932</v>
      </c>
      <c r="B5651" s="257" t="s">
        <v>16821</v>
      </c>
      <c r="C5651" s="256" t="s">
        <v>8217</v>
      </c>
      <c r="E5651" s="258"/>
      <c r="F5651" s="479">
        <v>10.86</v>
      </c>
    </row>
    <row r="5652" spans="1:6" x14ac:dyDescent="0.2">
      <c r="A5652" s="256">
        <v>1951</v>
      </c>
      <c r="B5652" s="257" t="s">
        <v>16822</v>
      </c>
      <c r="C5652" s="256" t="s">
        <v>8217</v>
      </c>
      <c r="E5652" s="258"/>
      <c r="F5652" s="479">
        <v>22.65</v>
      </c>
    </row>
    <row r="5653" spans="1:6" x14ac:dyDescent="0.2">
      <c r="A5653" s="256">
        <v>1970</v>
      </c>
      <c r="B5653" s="257" t="s">
        <v>16823</v>
      </c>
      <c r="C5653" s="256" t="s">
        <v>8217</v>
      </c>
      <c r="E5653" s="258"/>
      <c r="F5653" s="479">
        <v>55.03</v>
      </c>
    </row>
    <row r="5654" spans="1:6" x14ac:dyDescent="0.2">
      <c r="A5654" s="256">
        <v>1967</v>
      </c>
      <c r="B5654" s="257" t="s">
        <v>16824</v>
      </c>
      <c r="C5654" s="256" t="s">
        <v>8217</v>
      </c>
      <c r="E5654" s="258"/>
      <c r="F5654" s="479">
        <v>6.53</v>
      </c>
    </row>
    <row r="5655" spans="1:6" x14ac:dyDescent="0.2">
      <c r="A5655" s="256">
        <v>1968</v>
      </c>
      <c r="B5655" s="257" t="s">
        <v>16825</v>
      </c>
      <c r="C5655" s="256" t="s">
        <v>8217</v>
      </c>
      <c r="E5655" s="258"/>
      <c r="F5655" s="479">
        <v>12.91</v>
      </c>
    </row>
    <row r="5656" spans="1:6" x14ac:dyDescent="0.2">
      <c r="A5656" s="256">
        <v>1969</v>
      </c>
      <c r="B5656" s="257" t="s">
        <v>16826</v>
      </c>
      <c r="C5656" s="256" t="s">
        <v>8217</v>
      </c>
      <c r="E5656" s="258"/>
      <c r="F5656" s="479">
        <v>42.04</v>
      </c>
    </row>
    <row r="5657" spans="1:6" x14ac:dyDescent="0.2">
      <c r="A5657" s="256">
        <v>1827</v>
      </c>
      <c r="B5657" s="257" t="s">
        <v>16827</v>
      </c>
      <c r="C5657" s="256" t="s">
        <v>8217</v>
      </c>
      <c r="E5657" s="258"/>
      <c r="F5657" s="479">
        <v>122.91</v>
      </c>
    </row>
    <row r="5658" spans="1:6" x14ac:dyDescent="0.2">
      <c r="A5658" s="256">
        <v>1831</v>
      </c>
      <c r="B5658" s="257" t="s">
        <v>16828</v>
      </c>
      <c r="C5658" s="256" t="s">
        <v>8217</v>
      </c>
      <c r="E5658" s="258"/>
      <c r="F5658" s="479">
        <v>26.83</v>
      </c>
    </row>
    <row r="5659" spans="1:6" x14ac:dyDescent="0.2">
      <c r="A5659" s="256">
        <v>1825</v>
      </c>
      <c r="B5659" s="257" t="s">
        <v>16829</v>
      </c>
      <c r="C5659" s="256" t="s">
        <v>8217</v>
      </c>
      <c r="E5659" s="258"/>
      <c r="F5659" s="479">
        <v>66.22</v>
      </c>
    </row>
    <row r="5660" spans="1:6" x14ac:dyDescent="0.2">
      <c r="A5660" s="256">
        <v>1828</v>
      </c>
      <c r="B5660" s="257" t="s">
        <v>16830</v>
      </c>
      <c r="C5660" s="256" t="s">
        <v>8217</v>
      </c>
      <c r="E5660" s="258"/>
      <c r="F5660" s="479">
        <v>149.99</v>
      </c>
    </row>
    <row r="5661" spans="1:6" x14ac:dyDescent="0.2">
      <c r="A5661" s="256">
        <v>1845</v>
      </c>
      <c r="B5661" s="257" t="s">
        <v>16831</v>
      </c>
      <c r="C5661" s="256" t="s">
        <v>8217</v>
      </c>
      <c r="E5661" s="258"/>
      <c r="F5661" s="479">
        <v>33.619999999999997</v>
      </c>
    </row>
    <row r="5662" spans="1:6" x14ac:dyDescent="0.2">
      <c r="A5662" s="256">
        <v>1824</v>
      </c>
      <c r="B5662" s="257" t="s">
        <v>16832</v>
      </c>
      <c r="C5662" s="256" t="s">
        <v>8217</v>
      </c>
      <c r="E5662" s="258"/>
      <c r="F5662" s="479">
        <v>79.38</v>
      </c>
    </row>
    <row r="5663" spans="1:6" x14ac:dyDescent="0.2">
      <c r="A5663" s="256">
        <v>1940</v>
      </c>
      <c r="B5663" s="257" t="s">
        <v>16833</v>
      </c>
      <c r="C5663" s="256" t="s">
        <v>8217</v>
      </c>
      <c r="E5663" s="258"/>
      <c r="F5663" s="479">
        <v>29.36</v>
      </c>
    </row>
    <row r="5664" spans="1:6" x14ac:dyDescent="0.2">
      <c r="A5664" s="256">
        <v>1937</v>
      </c>
      <c r="B5664" s="257" t="s">
        <v>16834</v>
      </c>
      <c r="C5664" s="256" t="s">
        <v>8217</v>
      </c>
      <c r="E5664" s="258"/>
      <c r="F5664" s="479">
        <v>4.95</v>
      </c>
    </row>
    <row r="5665" spans="1:6" x14ac:dyDescent="0.2">
      <c r="A5665" s="256">
        <v>1939</v>
      </c>
      <c r="B5665" s="257" t="s">
        <v>16835</v>
      </c>
      <c r="C5665" s="256" t="s">
        <v>8217</v>
      </c>
      <c r="E5665" s="258"/>
      <c r="F5665" s="479">
        <v>8.0500000000000007</v>
      </c>
    </row>
    <row r="5666" spans="1:6" x14ac:dyDescent="0.2">
      <c r="A5666" s="256">
        <v>1938</v>
      </c>
      <c r="B5666" s="257" t="s">
        <v>16836</v>
      </c>
      <c r="C5666" s="256" t="s">
        <v>8217</v>
      </c>
      <c r="E5666" s="258"/>
      <c r="F5666" s="479">
        <v>5.63</v>
      </c>
    </row>
    <row r="5667" spans="1:6" ht="20.399999999999999" x14ac:dyDescent="0.2">
      <c r="A5667" s="256">
        <v>42693</v>
      </c>
      <c r="B5667" s="257" t="s">
        <v>16837</v>
      </c>
      <c r="C5667" s="256" t="s">
        <v>8217</v>
      </c>
      <c r="E5667" s="258"/>
      <c r="F5667" s="479">
        <v>404.06</v>
      </c>
    </row>
    <row r="5668" spans="1:6" ht="20.399999999999999" x14ac:dyDescent="0.2">
      <c r="A5668" s="256">
        <v>42695</v>
      </c>
      <c r="B5668" s="257" t="s">
        <v>16838</v>
      </c>
      <c r="C5668" s="256" t="s">
        <v>8217</v>
      </c>
      <c r="E5668" s="258"/>
      <c r="F5668" s="479">
        <v>282.3</v>
      </c>
    </row>
    <row r="5669" spans="1:6" ht="20.399999999999999" x14ac:dyDescent="0.2">
      <c r="A5669" s="256">
        <v>42694</v>
      </c>
      <c r="B5669" s="257" t="s">
        <v>16839</v>
      </c>
      <c r="C5669" s="256" t="s">
        <v>8217</v>
      </c>
      <c r="E5669" s="258"/>
      <c r="F5669" s="479">
        <v>540.72</v>
      </c>
    </row>
    <row r="5670" spans="1:6" ht="20.399999999999999" x14ac:dyDescent="0.2">
      <c r="A5670" s="256">
        <v>20097</v>
      </c>
      <c r="B5670" s="257" t="s">
        <v>16840</v>
      </c>
      <c r="C5670" s="256" t="s">
        <v>8217</v>
      </c>
      <c r="E5670" s="258"/>
      <c r="F5670" s="479">
        <v>23.44</v>
      </c>
    </row>
    <row r="5671" spans="1:6" ht="20.399999999999999" x14ac:dyDescent="0.2">
      <c r="A5671" s="256">
        <v>20098</v>
      </c>
      <c r="B5671" s="257" t="s">
        <v>16841</v>
      </c>
      <c r="C5671" s="256" t="s">
        <v>8217</v>
      </c>
      <c r="E5671" s="258"/>
      <c r="F5671" s="479">
        <v>95.82</v>
      </c>
    </row>
    <row r="5672" spans="1:6" ht="20.399999999999999" x14ac:dyDescent="0.2">
      <c r="A5672" s="256">
        <v>20096</v>
      </c>
      <c r="B5672" s="257" t="s">
        <v>16842</v>
      </c>
      <c r="C5672" s="256" t="s">
        <v>8217</v>
      </c>
      <c r="E5672" s="258"/>
      <c r="F5672" s="479">
        <v>24.27</v>
      </c>
    </row>
    <row r="5673" spans="1:6" ht="20.399999999999999" x14ac:dyDescent="0.2">
      <c r="A5673" s="256">
        <v>2628</v>
      </c>
      <c r="B5673" s="257" t="s">
        <v>16843</v>
      </c>
      <c r="C5673" s="256" t="s">
        <v>8217</v>
      </c>
      <c r="E5673" s="258"/>
      <c r="F5673" s="479">
        <v>208.91</v>
      </c>
    </row>
    <row r="5674" spans="1:6" ht="20.399999999999999" x14ac:dyDescent="0.2">
      <c r="A5674" s="256">
        <v>2622</v>
      </c>
      <c r="B5674" s="257" t="s">
        <v>16844</v>
      </c>
      <c r="C5674" s="256" t="s">
        <v>8217</v>
      </c>
      <c r="E5674" s="258"/>
      <c r="F5674" s="479">
        <v>4.96</v>
      </c>
    </row>
    <row r="5675" spans="1:6" ht="20.399999999999999" x14ac:dyDescent="0.2">
      <c r="A5675" s="256">
        <v>2623</v>
      </c>
      <c r="B5675" s="257" t="s">
        <v>16845</v>
      </c>
      <c r="C5675" s="256" t="s">
        <v>8217</v>
      </c>
      <c r="E5675" s="258"/>
      <c r="F5675" s="479">
        <v>5.97</v>
      </c>
    </row>
    <row r="5676" spans="1:6" ht="20.399999999999999" x14ac:dyDescent="0.2">
      <c r="A5676" s="256">
        <v>2624</v>
      </c>
      <c r="B5676" s="257" t="s">
        <v>16846</v>
      </c>
      <c r="C5676" s="256" t="s">
        <v>8217</v>
      </c>
      <c r="E5676" s="258"/>
      <c r="F5676" s="479">
        <v>9.49</v>
      </c>
    </row>
    <row r="5677" spans="1:6" ht="20.399999999999999" x14ac:dyDescent="0.2">
      <c r="A5677" s="256">
        <v>2625</v>
      </c>
      <c r="B5677" s="257" t="s">
        <v>16847</v>
      </c>
      <c r="C5677" s="256" t="s">
        <v>8217</v>
      </c>
      <c r="E5677" s="258"/>
      <c r="F5677" s="479">
        <v>20.04</v>
      </c>
    </row>
    <row r="5678" spans="1:6" ht="20.399999999999999" x14ac:dyDescent="0.2">
      <c r="A5678" s="256">
        <v>2626</v>
      </c>
      <c r="B5678" s="257" t="s">
        <v>16848</v>
      </c>
      <c r="C5678" s="256" t="s">
        <v>8217</v>
      </c>
      <c r="E5678" s="258"/>
      <c r="F5678" s="479">
        <v>29.37</v>
      </c>
    </row>
    <row r="5679" spans="1:6" ht="20.399999999999999" x14ac:dyDescent="0.2">
      <c r="A5679" s="256">
        <v>2630</v>
      </c>
      <c r="B5679" s="257" t="s">
        <v>16849</v>
      </c>
      <c r="C5679" s="256" t="s">
        <v>8217</v>
      </c>
      <c r="E5679" s="258"/>
      <c r="F5679" s="479">
        <v>44.67</v>
      </c>
    </row>
    <row r="5680" spans="1:6" ht="20.399999999999999" x14ac:dyDescent="0.2">
      <c r="A5680" s="256">
        <v>2627</v>
      </c>
      <c r="B5680" s="257" t="s">
        <v>16850</v>
      </c>
      <c r="C5680" s="256" t="s">
        <v>8217</v>
      </c>
      <c r="E5680" s="258"/>
      <c r="F5680" s="479">
        <v>78.69</v>
      </c>
    </row>
    <row r="5681" spans="1:6" ht="20.399999999999999" x14ac:dyDescent="0.2">
      <c r="A5681" s="256">
        <v>2629</v>
      </c>
      <c r="B5681" s="257" t="s">
        <v>16851</v>
      </c>
      <c r="C5681" s="256" t="s">
        <v>8217</v>
      </c>
      <c r="E5681" s="258"/>
      <c r="F5681" s="479">
        <v>106.43</v>
      </c>
    </row>
    <row r="5682" spans="1:6" x14ac:dyDescent="0.2">
      <c r="A5682" s="256">
        <v>1880</v>
      </c>
      <c r="B5682" s="257" t="s">
        <v>16852</v>
      </c>
      <c r="C5682" s="256" t="s">
        <v>8217</v>
      </c>
      <c r="E5682" s="258"/>
      <c r="F5682" s="479">
        <v>3.11</v>
      </c>
    </row>
    <row r="5683" spans="1:6" x14ac:dyDescent="0.2">
      <c r="A5683" s="256">
        <v>39274</v>
      </c>
      <c r="B5683" s="257" t="s">
        <v>16853</v>
      </c>
      <c r="C5683" s="256" t="s">
        <v>8217</v>
      </c>
      <c r="E5683" s="258"/>
      <c r="F5683" s="479">
        <v>2.41</v>
      </c>
    </row>
    <row r="5684" spans="1:6" x14ac:dyDescent="0.2">
      <c r="A5684" s="256">
        <v>12033</v>
      </c>
      <c r="B5684" s="257" t="s">
        <v>16854</v>
      </c>
      <c r="C5684" s="256" t="s">
        <v>8217</v>
      </c>
      <c r="E5684" s="258"/>
      <c r="F5684" s="479">
        <v>9.93</v>
      </c>
    </row>
    <row r="5685" spans="1:6" x14ac:dyDescent="0.2">
      <c r="A5685" s="256">
        <v>40408</v>
      </c>
      <c r="B5685" s="257" t="s">
        <v>16855</v>
      </c>
      <c r="C5685" s="256" t="s">
        <v>8217</v>
      </c>
      <c r="E5685" s="258"/>
      <c r="F5685" s="479">
        <v>6.53</v>
      </c>
    </row>
    <row r="5686" spans="1:6" x14ac:dyDescent="0.2">
      <c r="A5686" s="256">
        <v>40409</v>
      </c>
      <c r="B5686" s="257" t="s">
        <v>16856</v>
      </c>
      <c r="C5686" s="256" t="s">
        <v>8217</v>
      </c>
      <c r="E5686" s="258"/>
      <c r="F5686" s="479">
        <v>2.31</v>
      </c>
    </row>
    <row r="5687" spans="1:6" x14ac:dyDescent="0.2">
      <c r="A5687" s="256">
        <v>39276</v>
      </c>
      <c r="B5687" s="257" t="s">
        <v>16857</v>
      </c>
      <c r="C5687" s="256" t="s">
        <v>8217</v>
      </c>
      <c r="E5687" s="258"/>
      <c r="F5687" s="479">
        <v>5.88</v>
      </c>
    </row>
    <row r="5688" spans="1:6" x14ac:dyDescent="0.2">
      <c r="A5688" s="256">
        <v>39277</v>
      </c>
      <c r="B5688" s="257" t="s">
        <v>16858</v>
      </c>
      <c r="C5688" s="256" t="s">
        <v>8217</v>
      </c>
      <c r="E5688" s="258"/>
      <c r="F5688" s="479">
        <v>15.88</v>
      </c>
    </row>
    <row r="5689" spans="1:6" x14ac:dyDescent="0.2">
      <c r="A5689" s="256">
        <v>12034</v>
      </c>
      <c r="B5689" s="257" t="s">
        <v>16859</v>
      </c>
      <c r="C5689" s="256" t="s">
        <v>8217</v>
      </c>
      <c r="E5689" s="258"/>
      <c r="F5689" s="479">
        <v>4.5</v>
      </c>
    </row>
    <row r="5690" spans="1:6" x14ac:dyDescent="0.2">
      <c r="A5690" s="256">
        <v>39879</v>
      </c>
      <c r="B5690" s="257" t="s">
        <v>16860</v>
      </c>
      <c r="C5690" s="256" t="s">
        <v>8217</v>
      </c>
      <c r="E5690" s="258"/>
      <c r="F5690" s="479">
        <v>4.87</v>
      </c>
    </row>
    <row r="5691" spans="1:6" x14ac:dyDescent="0.2">
      <c r="A5691" s="256">
        <v>39880</v>
      </c>
      <c r="B5691" s="257" t="s">
        <v>16861</v>
      </c>
      <c r="C5691" s="256" t="s">
        <v>8217</v>
      </c>
      <c r="E5691" s="258"/>
      <c r="F5691" s="479">
        <v>10.8</v>
      </c>
    </row>
    <row r="5692" spans="1:6" x14ac:dyDescent="0.2">
      <c r="A5692" s="256">
        <v>39881</v>
      </c>
      <c r="B5692" s="257" t="s">
        <v>16862</v>
      </c>
      <c r="C5692" s="256" t="s">
        <v>8217</v>
      </c>
      <c r="E5692" s="258"/>
      <c r="F5692" s="479">
        <v>17.329999999999998</v>
      </c>
    </row>
    <row r="5693" spans="1:6" x14ac:dyDescent="0.2">
      <c r="A5693" s="256">
        <v>39882</v>
      </c>
      <c r="B5693" s="257" t="s">
        <v>16863</v>
      </c>
      <c r="C5693" s="256" t="s">
        <v>8217</v>
      </c>
      <c r="E5693" s="258"/>
      <c r="F5693" s="479">
        <v>45.66</v>
      </c>
    </row>
    <row r="5694" spans="1:6" x14ac:dyDescent="0.2">
      <c r="A5694" s="256">
        <v>39883</v>
      </c>
      <c r="B5694" s="257" t="s">
        <v>16864</v>
      </c>
      <c r="C5694" s="256" t="s">
        <v>8217</v>
      </c>
      <c r="E5694" s="258"/>
      <c r="F5694" s="479">
        <v>72.900000000000006</v>
      </c>
    </row>
    <row r="5695" spans="1:6" x14ac:dyDescent="0.2">
      <c r="A5695" s="256">
        <v>39884</v>
      </c>
      <c r="B5695" s="257" t="s">
        <v>16865</v>
      </c>
      <c r="C5695" s="256" t="s">
        <v>8217</v>
      </c>
      <c r="E5695" s="258"/>
      <c r="F5695" s="479">
        <v>108.29</v>
      </c>
    </row>
    <row r="5696" spans="1:6" x14ac:dyDescent="0.2">
      <c r="A5696" s="256">
        <v>39885</v>
      </c>
      <c r="B5696" s="257" t="s">
        <v>16866</v>
      </c>
      <c r="C5696" s="256" t="s">
        <v>8217</v>
      </c>
      <c r="E5696" s="258"/>
      <c r="F5696" s="479">
        <v>257.36</v>
      </c>
    </row>
    <row r="5697" spans="1:6" x14ac:dyDescent="0.2">
      <c r="A5697" s="256">
        <v>1777</v>
      </c>
      <c r="B5697" s="257" t="s">
        <v>16867</v>
      </c>
      <c r="C5697" s="256" t="s">
        <v>8217</v>
      </c>
      <c r="E5697" s="258"/>
      <c r="F5697" s="479">
        <v>92.31</v>
      </c>
    </row>
    <row r="5698" spans="1:6" x14ac:dyDescent="0.2">
      <c r="A5698" s="256">
        <v>1819</v>
      </c>
      <c r="B5698" s="257" t="s">
        <v>16868</v>
      </c>
      <c r="C5698" s="256" t="s">
        <v>8217</v>
      </c>
      <c r="E5698" s="258"/>
      <c r="F5698" s="479">
        <v>67.16</v>
      </c>
    </row>
    <row r="5699" spans="1:6" x14ac:dyDescent="0.2">
      <c r="A5699" s="256">
        <v>1775</v>
      </c>
      <c r="B5699" s="257" t="s">
        <v>16869</v>
      </c>
      <c r="C5699" s="256" t="s">
        <v>8217</v>
      </c>
      <c r="E5699" s="258"/>
      <c r="F5699" s="479">
        <v>20.079999999999998</v>
      </c>
    </row>
    <row r="5700" spans="1:6" x14ac:dyDescent="0.2">
      <c r="A5700" s="256">
        <v>1776</v>
      </c>
      <c r="B5700" s="257" t="s">
        <v>16870</v>
      </c>
      <c r="C5700" s="256" t="s">
        <v>8217</v>
      </c>
      <c r="E5700" s="258"/>
      <c r="F5700" s="479">
        <v>54.64</v>
      </c>
    </row>
    <row r="5701" spans="1:6" x14ac:dyDescent="0.2">
      <c r="A5701" s="256">
        <v>1778</v>
      </c>
      <c r="B5701" s="257" t="s">
        <v>16871</v>
      </c>
      <c r="C5701" s="256" t="s">
        <v>8217</v>
      </c>
      <c r="E5701" s="258"/>
      <c r="F5701" s="479">
        <v>223.44</v>
      </c>
    </row>
    <row r="5702" spans="1:6" x14ac:dyDescent="0.2">
      <c r="A5702" s="256">
        <v>1818</v>
      </c>
      <c r="B5702" s="257" t="s">
        <v>16872</v>
      </c>
      <c r="C5702" s="256" t="s">
        <v>8217</v>
      </c>
      <c r="E5702" s="258"/>
      <c r="F5702" s="479">
        <v>148.32</v>
      </c>
    </row>
    <row r="5703" spans="1:6" x14ac:dyDescent="0.2">
      <c r="A5703" s="256">
        <v>1820</v>
      </c>
      <c r="B5703" s="257" t="s">
        <v>16873</v>
      </c>
      <c r="C5703" s="256" t="s">
        <v>8217</v>
      </c>
      <c r="E5703" s="258"/>
      <c r="F5703" s="479">
        <v>29</v>
      </c>
    </row>
    <row r="5704" spans="1:6" x14ac:dyDescent="0.2">
      <c r="A5704" s="256">
        <v>1779</v>
      </c>
      <c r="B5704" s="257" t="s">
        <v>16874</v>
      </c>
      <c r="C5704" s="256" t="s">
        <v>8217</v>
      </c>
      <c r="E5704" s="258"/>
      <c r="F5704" s="479">
        <v>324.95999999999998</v>
      </c>
    </row>
    <row r="5705" spans="1:6" x14ac:dyDescent="0.2">
      <c r="A5705" s="256">
        <v>1780</v>
      </c>
      <c r="B5705" s="257" t="s">
        <v>16875</v>
      </c>
      <c r="C5705" s="256" t="s">
        <v>8217</v>
      </c>
      <c r="E5705" s="258"/>
      <c r="F5705" s="479">
        <v>669.91</v>
      </c>
    </row>
    <row r="5706" spans="1:6" x14ac:dyDescent="0.2">
      <c r="A5706" s="256">
        <v>1783</v>
      </c>
      <c r="B5706" s="257" t="s">
        <v>16876</v>
      </c>
      <c r="C5706" s="256" t="s">
        <v>8217</v>
      </c>
      <c r="E5706" s="258"/>
      <c r="F5706" s="479">
        <v>70.83</v>
      </c>
    </row>
    <row r="5707" spans="1:6" x14ac:dyDescent="0.2">
      <c r="A5707" s="256">
        <v>1782</v>
      </c>
      <c r="B5707" s="257" t="s">
        <v>16877</v>
      </c>
      <c r="C5707" s="256" t="s">
        <v>8217</v>
      </c>
      <c r="E5707" s="258"/>
      <c r="F5707" s="479">
        <v>56</v>
      </c>
    </row>
    <row r="5708" spans="1:6" x14ac:dyDescent="0.2">
      <c r="A5708" s="256">
        <v>1817</v>
      </c>
      <c r="B5708" s="257" t="s">
        <v>16878</v>
      </c>
      <c r="C5708" s="256" t="s">
        <v>8217</v>
      </c>
      <c r="E5708" s="258"/>
      <c r="F5708" s="479">
        <v>16.690000000000001</v>
      </c>
    </row>
    <row r="5709" spans="1:6" x14ac:dyDescent="0.2">
      <c r="A5709" s="256">
        <v>1781</v>
      </c>
      <c r="B5709" s="257" t="s">
        <v>16879</v>
      </c>
      <c r="C5709" s="256" t="s">
        <v>8217</v>
      </c>
      <c r="E5709" s="258"/>
      <c r="F5709" s="479">
        <v>36.49</v>
      </c>
    </row>
    <row r="5710" spans="1:6" x14ac:dyDescent="0.2">
      <c r="A5710" s="256">
        <v>1784</v>
      </c>
      <c r="B5710" s="257" t="s">
        <v>16880</v>
      </c>
      <c r="C5710" s="256" t="s">
        <v>8217</v>
      </c>
      <c r="E5710" s="258"/>
      <c r="F5710" s="479">
        <v>200.01</v>
      </c>
    </row>
    <row r="5711" spans="1:6" x14ac:dyDescent="0.2">
      <c r="A5711" s="256">
        <v>1810</v>
      </c>
      <c r="B5711" s="257" t="s">
        <v>16881</v>
      </c>
      <c r="C5711" s="256" t="s">
        <v>8217</v>
      </c>
      <c r="E5711" s="258"/>
      <c r="F5711" s="479">
        <v>110.94</v>
      </c>
    </row>
    <row r="5712" spans="1:6" x14ac:dyDescent="0.2">
      <c r="A5712" s="256">
        <v>1811</v>
      </c>
      <c r="B5712" s="257" t="s">
        <v>16882</v>
      </c>
      <c r="C5712" s="256" t="s">
        <v>8217</v>
      </c>
      <c r="E5712" s="258"/>
      <c r="F5712" s="479">
        <v>24</v>
      </c>
    </row>
    <row r="5713" spans="1:6" x14ac:dyDescent="0.2">
      <c r="A5713" s="256">
        <v>1812</v>
      </c>
      <c r="B5713" s="257" t="s">
        <v>16883</v>
      </c>
      <c r="C5713" s="256" t="s">
        <v>8217</v>
      </c>
      <c r="E5713" s="258"/>
      <c r="F5713" s="479">
        <v>280.05</v>
      </c>
    </row>
    <row r="5714" spans="1:6" x14ac:dyDescent="0.2">
      <c r="A5714" s="256">
        <v>40386</v>
      </c>
      <c r="B5714" s="257" t="s">
        <v>16884</v>
      </c>
      <c r="C5714" s="256" t="s">
        <v>8217</v>
      </c>
      <c r="E5714" s="258"/>
      <c r="F5714" s="479">
        <v>88.26</v>
      </c>
    </row>
    <row r="5715" spans="1:6" x14ac:dyDescent="0.2">
      <c r="A5715" s="256">
        <v>40384</v>
      </c>
      <c r="B5715" s="257" t="s">
        <v>16885</v>
      </c>
      <c r="C5715" s="256" t="s">
        <v>8217</v>
      </c>
      <c r="E5715" s="258"/>
      <c r="F5715" s="479">
        <v>60.42</v>
      </c>
    </row>
    <row r="5716" spans="1:6" x14ac:dyDescent="0.2">
      <c r="A5716" s="256">
        <v>40379</v>
      </c>
      <c r="B5716" s="257" t="s">
        <v>16886</v>
      </c>
      <c r="C5716" s="256" t="s">
        <v>8217</v>
      </c>
      <c r="E5716" s="258"/>
      <c r="F5716" s="479">
        <v>20.89</v>
      </c>
    </row>
    <row r="5717" spans="1:6" x14ac:dyDescent="0.2">
      <c r="A5717" s="256">
        <v>40423</v>
      </c>
      <c r="B5717" s="257" t="s">
        <v>16887</v>
      </c>
      <c r="C5717" s="256" t="s">
        <v>8217</v>
      </c>
      <c r="E5717" s="258"/>
      <c r="F5717" s="479">
        <v>39.53</v>
      </c>
    </row>
    <row r="5718" spans="1:6" x14ac:dyDescent="0.2">
      <c r="A5718" s="256">
        <v>40389</v>
      </c>
      <c r="B5718" s="257" t="s">
        <v>16888</v>
      </c>
      <c r="C5718" s="256" t="s">
        <v>8217</v>
      </c>
      <c r="E5718" s="258"/>
      <c r="F5718" s="479">
        <v>250.69</v>
      </c>
    </row>
    <row r="5719" spans="1:6" x14ac:dyDescent="0.2">
      <c r="A5719" s="256">
        <v>40388</v>
      </c>
      <c r="B5719" s="257" t="s">
        <v>16889</v>
      </c>
      <c r="C5719" s="256" t="s">
        <v>8217</v>
      </c>
      <c r="E5719" s="258"/>
      <c r="F5719" s="479">
        <v>125.48</v>
      </c>
    </row>
    <row r="5720" spans="1:6" x14ac:dyDescent="0.2">
      <c r="A5720" s="256">
        <v>40381</v>
      </c>
      <c r="B5720" s="257" t="s">
        <v>16890</v>
      </c>
      <c r="C5720" s="256" t="s">
        <v>8217</v>
      </c>
      <c r="E5720" s="258"/>
      <c r="F5720" s="479">
        <v>27.85</v>
      </c>
    </row>
    <row r="5721" spans="1:6" x14ac:dyDescent="0.2">
      <c r="A5721" s="256">
        <v>40391</v>
      </c>
      <c r="B5721" s="257" t="s">
        <v>16891</v>
      </c>
      <c r="C5721" s="256" t="s">
        <v>8217</v>
      </c>
      <c r="E5721" s="258"/>
      <c r="F5721" s="479">
        <v>650.66999999999996</v>
      </c>
    </row>
    <row r="5722" spans="1:6" ht="20.399999999999999" x14ac:dyDescent="0.2">
      <c r="A5722" s="256">
        <v>2609</v>
      </c>
      <c r="B5722" s="257" t="s">
        <v>16892</v>
      </c>
      <c r="C5722" s="256" t="s">
        <v>8217</v>
      </c>
      <c r="E5722" s="258"/>
      <c r="F5722" s="479">
        <v>4.66</v>
      </c>
    </row>
    <row r="5723" spans="1:6" ht="20.399999999999999" x14ac:dyDescent="0.2">
      <c r="A5723" s="256">
        <v>2634</v>
      </c>
      <c r="B5723" s="257" t="s">
        <v>16893</v>
      </c>
      <c r="C5723" s="256" t="s">
        <v>8217</v>
      </c>
      <c r="E5723" s="258"/>
      <c r="F5723" s="479">
        <v>6.12</v>
      </c>
    </row>
    <row r="5724" spans="1:6" ht="20.399999999999999" x14ac:dyDescent="0.2">
      <c r="A5724" s="256">
        <v>2611</v>
      </c>
      <c r="B5724" s="257" t="s">
        <v>16894</v>
      </c>
      <c r="C5724" s="256" t="s">
        <v>8217</v>
      </c>
      <c r="E5724" s="258"/>
      <c r="F5724" s="479">
        <v>17.25</v>
      </c>
    </row>
    <row r="5725" spans="1:6" x14ac:dyDescent="0.2">
      <c r="A5725" s="256">
        <v>40414</v>
      </c>
      <c r="B5725" s="257" t="s">
        <v>16895</v>
      </c>
      <c r="C5725" s="256" t="s">
        <v>8217</v>
      </c>
      <c r="E5725" s="258"/>
      <c r="F5725" s="479">
        <v>18.86</v>
      </c>
    </row>
    <row r="5726" spans="1:6" x14ac:dyDescent="0.2">
      <c r="A5726" s="256">
        <v>40416</v>
      </c>
      <c r="B5726" s="257" t="s">
        <v>16896</v>
      </c>
      <c r="C5726" s="256" t="s">
        <v>8217</v>
      </c>
      <c r="E5726" s="258"/>
      <c r="F5726" s="479">
        <v>26.08</v>
      </c>
    </row>
    <row r="5727" spans="1:6" x14ac:dyDescent="0.2">
      <c r="A5727" s="256">
        <v>40418</v>
      </c>
      <c r="B5727" s="257" t="s">
        <v>16897</v>
      </c>
      <c r="C5727" s="256" t="s">
        <v>8217</v>
      </c>
      <c r="E5727" s="258"/>
      <c r="F5727" s="479">
        <v>31.1</v>
      </c>
    </row>
    <row r="5728" spans="1:6" x14ac:dyDescent="0.2">
      <c r="A5728" s="256">
        <v>34359</v>
      </c>
      <c r="B5728" s="257" t="s">
        <v>16898</v>
      </c>
      <c r="C5728" s="256" t="s">
        <v>8217</v>
      </c>
      <c r="E5728" s="258"/>
      <c r="F5728" s="479">
        <v>9.44</v>
      </c>
    </row>
    <row r="5729" spans="1:6" x14ac:dyDescent="0.2">
      <c r="A5729" s="256">
        <v>1789</v>
      </c>
      <c r="B5729" s="257" t="s">
        <v>16899</v>
      </c>
      <c r="C5729" s="256" t="s">
        <v>8217</v>
      </c>
      <c r="E5729" s="258"/>
      <c r="F5729" s="479">
        <v>88.6</v>
      </c>
    </row>
    <row r="5730" spans="1:6" x14ac:dyDescent="0.2">
      <c r="A5730" s="256">
        <v>1788</v>
      </c>
      <c r="B5730" s="257" t="s">
        <v>16900</v>
      </c>
      <c r="C5730" s="256" t="s">
        <v>8217</v>
      </c>
      <c r="E5730" s="258"/>
      <c r="F5730" s="479">
        <v>71.02</v>
      </c>
    </row>
    <row r="5731" spans="1:6" x14ac:dyDescent="0.2">
      <c r="A5731" s="256">
        <v>1786</v>
      </c>
      <c r="B5731" s="257" t="s">
        <v>16901</v>
      </c>
      <c r="C5731" s="256" t="s">
        <v>8217</v>
      </c>
      <c r="E5731" s="258"/>
      <c r="F5731" s="479">
        <v>17.63</v>
      </c>
    </row>
    <row r="5732" spans="1:6" x14ac:dyDescent="0.2">
      <c r="A5732" s="256">
        <v>1787</v>
      </c>
      <c r="B5732" s="257" t="s">
        <v>16902</v>
      </c>
      <c r="C5732" s="256" t="s">
        <v>8217</v>
      </c>
      <c r="E5732" s="258"/>
      <c r="F5732" s="479">
        <v>42.22</v>
      </c>
    </row>
    <row r="5733" spans="1:6" x14ac:dyDescent="0.2">
      <c r="A5733" s="256">
        <v>1791</v>
      </c>
      <c r="B5733" s="257" t="s">
        <v>16903</v>
      </c>
      <c r="C5733" s="256" t="s">
        <v>8217</v>
      </c>
      <c r="E5733" s="258"/>
      <c r="F5733" s="479">
        <v>256.04000000000002</v>
      </c>
    </row>
    <row r="5734" spans="1:6" x14ac:dyDescent="0.2">
      <c r="A5734" s="256">
        <v>1790</v>
      </c>
      <c r="B5734" s="257" t="s">
        <v>16904</v>
      </c>
      <c r="C5734" s="256" t="s">
        <v>8217</v>
      </c>
      <c r="E5734" s="258"/>
      <c r="F5734" s="479">
        <v>147.54</v>
      </c>
    </row>
    <row r="5735" spans="1:6" x14ac:dyDescent="0.2">
      <c r="A5735" s="256">
        <v>1813</v>
      </c>
      <c r="B5735" s="257" t="s">
        <v>16905</v>
      </c>
      <c r="C5735" s="256" t="s">
        <v>8217</v>
      </c>
      <c r="E5735" s="258"/>
      <c r="F5735" s="479">
        <v>27.98</v>
      </c>
    </row>
    <row r="5736" spans="1:6" x14ac:dyDescent="0.2">
      <c r="A5736" s="256">
        <v>1792</v>
      </c>
      <c r="B5736" s="257" t="s">
        <v>16906</v>
      </c>
      <c r="C5736" s="256" t="s">
        <v>8217</v>
      </c>
      <c r="E5736" s="258"/>
      <c r="F5736" s="479">
        <v>345.62</v>
      </c>
    </row>
    <row r="5737" spans="1:6" x14ac:dyDescent="0.2">
      <c r="A5737" s="256">
        <v>1793</v>
      </c>
      <c r="B5737" s="257" t="s">
        <v>16907</v>
      </c>
      <c r="C5737" s="256" t="s">
        <v>8217</v>
      </c>
      <c r="E5737" s="258"/>
      <c r="F5737" s="479">
        <v>698.39</v>
      </c>
    </row>
    <row r="5738" spans="1:6" x14ac:dyDescent="0.2">
      <c r="A5738" s="256">
        <v>1809</v>
      </c>
      <c r="B5738" s="257" t="s">
        <v>16908</v>
      </c>
      <c r="C5738" s="256" t="s">
        <v>8217</v>
      </c>
      <c r="E5738" s="258"/>
      <c r="F5738" s="479">
        <v>83.06</v>
      </c>
    </row>
    <row r="5739" spans="1:6" x14ac:dyDescent="0.2">
      <c r="A5739" s="256">
        <v>1814</v>
      </c>
      <c r="B5739" s="257" t="s">
        <v>16909</v>
      </c>
      <c r="C5739" s="256" t="s">
        <v>8217</v>
      </c>
      <c r="E5739" s="258"/>
      <c r="F5739" s="479">
        <v>68.23</v>
      </c>
    </row>
    <row r="5740" spans="1:6" x14ac:dyDescent="0.2">
      <c r="A5740" s="256">
        <v>1803</v>
      </c>
      <c r="B5740" s="257" t="s">
        <v>16910</v>
      </c>
      <c r="C5740" s="256" t="s">
        <v>8217</v>
      </c>
      <c r="E5740" s="258"/>
      <c r="F5740" s="479">
        <v>17.239999999999998</v>
      </c>
    </row>
    <row r="5741" spans="1:6" x14ac:dyDescent="0.2">
      <c r="A5741" s="256">
        <v>1805</v>
      </c>
      <c r="B5741" s="257" t="s">
        <v>16911</v>
      </c>
      <c r="C5741" s="256" t="s">
        <v>8217</v>
      </c>
      <c r="E5741" s="258"/>
      <c r="F5741" s="479">
        <v>39.6</v>
      </c>
    </row>
    <row r="5742" spans="1:6" x14ac:dyDescent="0.2">
      <c r="A5742" s="256">
        <v>1821</v>
      </c>
      <c r="B5742" s="257" t="s">
        <v>16912</v>
      </c>
      <c r="C5742" s="256" t="s">
        <v>8217</v>
      </c>
      <c r="E5742" s="258"/>
      <c r="F5742" s="479">
        <v>233.93</v>
      </c>
    </row>
    <row r="5743" spans="1:6" x14ac:dyDescent="0.2">
      <c r="A5743" s="256">
        <v>1806</v>
      </c>
      <c r="B5743" s="257" t="s">
        <v>16913</v>
      </c>
      <c r="C5743" s="256" t="s">
        <v>8217</v>
      </c>
      <c r="E5743" s="258"/>
      <c r="F5743" s="479">
        <v>139.24</v>
      </c>
    </row>
    <row r="5744" spans="1:6" x14ac:dyDescent="0.2">
      <c r="A5744" s="256">
        <v>1804</v>
      </c>
      <c r="B5744" s="257" t="s">
        <v>16914</v>
      </c>
      <c r="C5744" s="256" t="s">
        <v>8217</v>
      </c>
      <c r="E5744" s="258"/>
      <c r="F5744" s="479">
        <v>24.54</v>
      </c>
    </row>
    <row r="5745" spans="1:6" x14ac:dyDescent="0.2">
      <c r="A5745" s="256">
        <v>1807</v>
      </c>
      <c r="B5745" s="257" t="s">
        <v>16915</v>
      </c>
      <c r="C5745" s="256" t="s">
        <v>8217</v>
      </c>
      <c r="E5745" s="258"/>
      <c r="F5745" s="479">
        <v>334.56</v>
      </c>
    </row>
    <row r="5746" spans="1:6" x14ac:dyDescent="0.2">
      <c r="A5746" s="256">
        <v>1808</v>
      </c>
      <c r="B5746" s="257" t="s">
        <v>16916</v>
      </c>
      <c r="C5746" s="256" t="s">
        <v>8217</v>
      </c>
      <c r="E5746" s="258"/>
      <c r="F5746" s="479">
        <v>670.74</v>
      </c>
    </row>
    <row r="5747" spans="1:6" x14ac:dyDescent="0.2">
      <c r="A5747" s="256">
        <v>1797</v>
      </c>
      <c r="B5747" s="257" t="s">
        <v>16917</v>
      </c>
      <c r="C5747" s="256" t="s">
        <v>8217</v>
      </c>
      <c r="E5747" s="258"/>
      <c r="F5747" s="479">
        <v>100.6</v>
      </c>
    </row>
    <row r="5748" spans="1:6" x14ac:dyDescent="0.2">
      <c r="A5748" s="256">
        <v>1796</v>
      </c>
      <c r="B5748" s="257" t="s">
        <v>16918</v>
      </c>
      <c r="C5748" s="256" t="s">
        <v>8217</v>
      </c>
      <c r="E5748" s="258"/>
      <c r="F5748" s="479">
        <v>77.17</v>
      </c>
    </row>
    <row r="5749" spans="1:6" x14ac:dyDescent="0.2">
      <c r="A5749" s="256">
        <v>1794</v>
      </c>
      <c r="B5749" s="257" t="s">
        <v>16919</v>
      </c>
      <c r="C5749" s="256" t="s">
        <v>8217</v>
      </c>
      <c r="E5749" s="258"/>
      <c r="F5749" s="479">
        <v>18.420000000000002</v>
      </c>
    </row>
    <row r="5750" spans="1:6" x14ac:dyDescent="0.2">
      <c r="A5750" s="256">
        <v>1816</v>
      </c>
      <c r="B5750" s="257" t="s">
        <v>16920</v>
      </c>
      <c r="C5750" s="256" t="s">
        <v>8217</v>
      </c>
      <c r="E5750" s="258"/>
      <c r="F5750" s="479">
        <v>41.53</v>
      </c>
    </row>
    <row r="5751" spans="1:6" x14ac:dyDescent="0.2">
      <c r="A5751" s="256">
        <v>1815</v>
      </c>
      <c r="B5751" s="257" t="s">
        <v>16921</v>
      </c>
      <c r="C5751" s="256" t="s">
        <v>8217</v>
      </c>
      <c r="E5751" s="258"/>
      <c r="F5751" s="479">
        <v>318.95999999999998</v>
      </c>
    </row>
    <row r="5752" spans="1:6" x14ac:dyDescent="0.2">
      <c r="A5752" s="256">
        <v>1798</v>
      </c>
      <c r="B5752" s="257" t="s">
        <v>16922</v>
      </c>
      <c r="C5752" s="256" t="s">
        <v>8217</v>
      </c>
      <c r="E5752" s="258"/>
      <c r="F5752" s="479">
        <v>142.72</v>
      </c>
    </row>
    <row r="5753" spans="1:6" x14ac:dyDescent="0.2">
      <c r="A5753" s="256">
        <v>1795</v>
      </c>
      <c r="B5753" s="257" t="s">
        <v>16923</v>
      </c>
      <c r="C5753" s="256" t="s">
        <v>8217</v>
      </c>
      <c r="E5753" s="258"/>
      <c r="F5753" s="479">
        <v>25.52</v>
      </c>
    </row>
    <row r="5754" spans="1:6" x14ac:dyDescent="0.2">
      <c r="A5754" s="256">
        <v>1799</v>
      </c>
      <c r="B5754" s="257" t="s">
        <v>16924</v>
      </c>
      <c r="C5754" s="256" t="s">
        <v>8217</v>
      </c>
      <c r="E5754" s="258"/>
      <c r="F5754" s="479">
        <v>415.42</v>
      </c>
    </row>
    <row r="5755" spans="1:6" x14ac:dyDescent="0.2">
      <c r="A5755" s="256">
        <v>1800</v>
      </c>
      <c r="B5755" s="257" t="s">
        <v>16925</v>
      </c>
      <c r="C5755" s="256" t="s">
        <v>8217</v>
      </c>
      <c r="E5755" s="258"/>
      <c r="F5755" s="479">
        <v>793.11</v>
      </c>
    </row>
    <row r="5756" spans="1:6" x14ac:dyDescent="0.2">
      <c r="A5756" s="256">
        <v>1802</v>
      </c>
      <c r="B5756" s="257" t="s">
        <v>16926</v>
      </c>
      <c r="C5756" s="256" t="s">
        <v>8217</v>
      </c>
      <c r="E5756" s="258"/>
      <c r="F5756" s="479">
        <v>1983.88</v>
      </c>
    </row>
    <row r="5757" spans="1:6" x14ac:dyDescent="0.2">
      <c r="A5757" s="256">
        <v>40385</v>
      </c>
      <c r="B5757" s="257" t="s">
        <v>16927</v>
      </c>
      <c r="C5757" s="256" t="s">
        <v>8217</v>
      </c>
      <c r="E5757" s="258"/>
      <c r="F5757" s="479">
        <v>88.26</v>
      </c>
    </row>
    <row r="5758" spans="1:6" x14ac:dyDescent="0.2">
      <c r="A5758" s="256">
        <v>40383</v>
      </c>
      <c r="B5758" s="257" t="s">
        <v>16928</v>
      </c>
      <c r="C5758" s="256" t="s">
        <v>8217</v>
      </c>
      <c r="E5758" s="258"/>
      <c r="F5758" s="479">
        <v>60.42</v>
      </c>
    </row>
    <row r="5759" spans="1:6" x14ac:dyDescent="0.2">
      <c r="A5759" s="256">
        <v>40378</v>
      </c>
      <c r="B5759" s="257" t="s">
        <v>16929</v>
      </c>
      <c r="C5759" s="256" t="s">
        <v>8217</v>
      </c>
      <c r="E5759" s="258"/>
      <c r="F5759" s="479">
        <v>20.89</v>
      </c>
    </row>
    <row r="5760" spans="1:6" x14ac:dyDescent="0.2">
      <c r="A5760" s="256">
        <v>40382</v>
      </c>
      <c r="B5760" s="257" t="s">
        <v>16930</v>
      </c>
      <c r="C5760" s="256" t="s">
        <v>8217</v>
      </c>
      <c r="E5760" s="258"/>
      <c r="F5760" s="479">
        <v>39.53</v>
      </c>
    </row>
    <row r="5761" spans="1:6" x14ac:dyDescent="0.2">
      <c r="A5761" s="256">
        <v>40422</v>
      </c>
      <c r="B5761" s="257" t="s">
        <v>16931</v>
      </c>
      <c r="C5761" s="256" t="s">
        <v>8217</v>
      </c>
      <c r="E5761" s="258"/>
      <c r="F5761" s="479">
        <v>269.3</v>
      </c>
    </row>
    <row r="5762" spans="1:6" x14ac:dyDescent="0.2">
      <c r="A5762" s="256">
        <v>40387</v>
      </c>
      <c r="B5762" s="257" t="s">
        <v>16932</v>
      </c>
      <c r="C5762" s="256" t="s">
        <v>8217</v>
      </c>
      <c r="E5762" s="258"/>
      <c r="F5762" s="479">
        <v>137.12</v>
      </c>
    </row>
    <row r="5763" spans="1:6" x14ac:dyDescent="0.2">
      <c r="A5763" s="256">
        <v>40380</v>
      </c>
      <c r="B5763" s="257" t="s">
        <v>16933</v>
      </c>
      <c r="C5763" s="256" t="s">
        <v>8217</v>
      </c>
      <c r="E5763" s="258"/>
      <c r="F5763" s="479">
        <v>27.85</v>
      </c>
    </row>
    <row r="5764" spans="1:6" x14ac:dyDescent="0.2">
      <c r="A5764" s="256">
        <v>40390</v>
      </c>
      <c r="B5764" s="257" t="s">
        <v>16934</v>
      </c>
      <c r="C5764" s="256" t="s">
        <v>8217</v>
      </c>
      <c r="E5764" s="258"/>
      <c r="F5764" s="479">
        <v>567.17999999999995</v>
      </c>
    </row>
    <row r="5765" spans="1:6" ht="20.399999999999999" x14ac:dyDescent="0.2">
      <c r="A5765" s="256">
        <v>2621</v>
      </c>
      <c r="B5765" s="257" t="s">
        <v>16935</v>
      </c>
      <c r="C5765" s="256" t="s">
        <v>8217</v>
      </c>
      <c r="E5765" s="258"/>
      <c r="F5765" s="479">
        <v>147.6</v>
      </c>
    </row>
    <row r="5766" spans="1:6" ht="20.399999999999999" x14ac:dyDescent="0.2">
      <c r="A5766" s="256">
        <v>2616</v>
      </c>
      <c r="B5766" s="257" t="s">
        <v>16936</v>
      </c>
      <c r="C5766" s="256" t="s">
        <v>8217</v>
      </c>
      <c r="E5766" s="258"/>
      <c r="F5766" s="479">
        <v>4.17</v>
      </c>
    </row>
    <row r="5767" spans="1:6" ht="20.399999999999999" x14ac:dyDescent="0.2">
      <c r="A5767" s="256">
        <v>2633</v>
      </c>
      <c r="B5767" s="257" t="s">
        <v>16937</v>
      </c>
      <c r="C5767" s="256" t="s">
        <v>8217</v>
      </c>
      <c r="E5767" s="258"/>
      <c r="F5767" s="479">
        <v>4.72</v>
      </c>
    </row>
    <row r="5768" spans="1:6" ht="20.399999999999999" x14ac:dyDescent="0.2">
      <c r="A5768" s="256">
        <v>2617</v>
      </c>
      <c r="B5768" s="257" t="s">
        <v>16938</v>
      </c>
      <c r="C5768" s="256" t="s">
        <v>8217</v>
      </c>
      <c r="E5768" s="258"/>
      <c r="F5768" s="479">
        <v>6.42</v>
      </c>
    </row>
    <row r="5769" spans="1:6" ht="20.399999999999999" x14ac:dyDescent="0.2">
      <c r="A5769" s="256">
        <v>2618</v>
      </c>
      <c r="B5769" s="257" t="s">
        <v>16939</v>
      </c>
      <c r="C5769" s="256" t="s">
        <v>8217</v>
      </c>
      <c r="E5769" s="258"/>
      <c r="F5769" s="479">
        <v>14.62</v>
      </c>
    </row>
    <row r="5770" spans="1:6" ht="20.399999999999999" x14ac:dyDescent="0.2">
      <c r="A5770" s="256">
        <v>2632</v>
      </c>
      <c r="B5770" s="257" t="s">
        <v>16940</v>
      </c>
      <c r="C5770" s="256" t="s">
        <v>8217</v>
      </c>
      <c r="E5770" s="258"/>
      <c r="F5770" s="479">
        <v>17.829999999999998</v>
      </c>
    </row>
    <row r="5771" spans="1:6" ht="20.399999999999999" x14ac:dyDescent="0.2">
      <c r="A5771" s="256">
        <v>2631</v>
      </c>
      <c r="B5771" s="257" t="s">
        <v>16941</v>
      </c>
      <c r="C5771" s="256" t="s">
        <v>8217</v>
      </c>
      <c r="E5771" s="258"/>
      <c r="F5771" s="479">
        <v>26.18</v>
      </c>
    </row>
    <row r="5772" spans="1:6" ht="20.399999999999999" x14ac:dyDescent="0.2">
      <c r="A5772" s="256">
        <v>2619</v>
      </c>
      <c r="B5772" s="257" t="s">
        <v>16942</v>
      </c>
      <c r="C5772" s="256" t="s">
        <v>8217</v>
      </c>
      <c r="E5772" s="258"/>
      <c r="F5772" s="479">
        <v>66.290000000000006</v>
      </c>
    </row>
    <row r="5773" spans="1:6" ht="20.399999999999999" x14ac:dyDescent="0.2">
      <c r="A5773" s="256">
        <v>2620</v>
      </c>
      <c r="B5773" s="257" t="s">
        <v>16943</v>
      </c>
      <c r="C5773" s="256" t="s">
        <v>8217</v>
      </c>
      <c r="E5773" s="258"/>
      <c r="F5773" s="479">
        <v>87.03</v>
      </c>
    </row>
    <row r="5774" spans="1:6" x14ac:dyDescent="0.2">
      <c r="A5774" s="256">
        <v>40413</v>
      </c>
      <c r="B5774" s="257" t="s">
        <v>16944</v>
      </c>
      <c r="C5774" s="256" t="s">
        <v>8217</v>
      </c>
      <c r="E5774" s="258"/>
      <c r="F5774" s="479">
        <v>20.49</v>
      </c>
    </row>
    <row r="5775" spans="1:6" x14ac:dyDescent="0.2">
      <c r="A5775" s="256">
        <v>40415</v>
      </c>
      <c r="B5775" s="257" t="s">
        <v>16945</v>
      </c>
      <c r="C5775" s="256" t="s">
        <v>8217</v>
      </c>
      <c r="E5775" s="258"/>
      <c r="F5775" s="479">
        <v>29.2</v>
      </c>
    </row>
    <row r="5776" spans="1:6" x14ac:dyDescent="0.2">
      <c r="A5776" s="256">
        <v>40417</v>
      </c>
      <c r="B5776" s="257" t="s">
        <v>16946</v>
      </c>
      <c r="C5776" s="256" t="s">
        <v>8217</v>
      </c>
      <c r="E5776" s="258"/>
      <c r="F5776" s="479">
        <v>34.450000000000003</v>
      </c>
    </row>
    <row r="5777" spans="1:6" x14ac:dyDescent="0.2">
      <c r="A5777" s="256">
        <v>39271</v>
      </c>
      <c r="B5777" s="257" t="s">
        <v>16947</v>
      </c>
      <c r="C5777" s="256" t="s">
        <v>8217</v>
      </c>
      <c r="E5777" s="258"/>
      <c r="F5777" s="479">
        <v>2</v>
      </c>
    </row>
    <row r="5778" spans="1:6" x14ac:dyDescent="0.2">
      <c r="A5778" s="256">
        <v>39273</v>
      </c>
      <c r="B5778" s="257" t="s">
        <v>16948</v>
      </c>
      <c r="C5778" s="256" t="s">
        <v>8217</v>
      </c>
      <c r="E5778" s="258"/>
      <c r="F5778" s="479">
        <v>3.4</v>
      </c>
    </row>
    <row r="5779" spans="1:6" x14ac:dyDescent="0.2">
      <c r="A5779" s="256">
        <v>39272</v>
      </c>
      <c r="B5779" s="257" t="s">
        <v>16949</v>
      </c>
      <c r="C5779" s="256" t="s">
        <v>8217</v>
      </c>
      <c r="E5779" s="258"/>
      <c r="F5779" s="479">
        <v>2.46</v>
      </c>
    </row>
    <row r="5780" spans="1:6" x14ac:dyDescent="0.2">
      <c r="A5780" s="256">
        <v>1875</v>
      </c>
      <c r="B5780" s="257" t="s">
        <v>16950</v>
      </c>
      <c r="C5780" s="256" t="s">
        <v>8217</v>
      </c>
      <c r="E5780" s="258"/>
      <c r="F5780" s="479">
        <v>5.43</v>
      </c>
    </row>
    <row r="5781" spans="1:6" x14ac:dyDescent="0.2">
      <c r="A5781" s="256">
        <v>1874</v>
      </c>
      <c r="B5781" s="257" t="s">
        <v>16951</v>
      </c>
      <c r="C5781" s="256" t="s">
        <v>8217</v>
      </c>
      <c r="E5781" s="258"/>
      <c r="F5781" s="479">
        <v>4.4800000000000004</v>
      </c>
    </row>
    <row r="5782" spans="1:6" x14ac:dyDescent="0.2">
      <c r="A5782" s="256">
        <v>1870</v>
      </c>
      <c r="B5782" s="257" t="s">
        <v>16952</v>
      </c>
      <c r="C5782" s="256" t="s">
        <v>8217</v>
      </c>
      <c r="E5782" s="258"/>
      <c r="F5782" s="479">
        <v>2.59</v>
      </c>
    </row>
    <row r="5783" spans="1:6" x14ac:dyDescent="0.2">
      <c r="A5783" s="256">
        <v>1884</v>
      </c>
      <c r="B5783" s="257" t="s">
        <v>16953</v>
      </c>
      <c r="C5783" s="256" t="s">
        <v>8217</v>
      </c>
      <c r="E5783" s="258"/>
      <c r="F5783" s="479">
        <v>3.97</v>
      </c>
    </row>
    <row r="5784" spans="1:6" x14ac:dyDescent="0.2">
      <c r="A5784" s="256">
        <v>1887</v>
      </c>
      <c r="B5784" s="257" t="s">
        <v>16954</v>
      </c>
      <c r="C5784" s="256" t="s">
        <v>8217</v>
      </c>
      <c r="E5784" s="258"/>
      <c r="F5784" s="479">
        <v>22.52</v>
      </c>
    </row>
    <row r="5785" spans="1:6" x14ac:dyDescent="0.2">
      <c r="A5785" s="256">
        <v>1876</v>
      </c>
      <c r="B5785" s="257" t="s">
        <v>16955</v>
      </c>
      <c r="C5785" s="256" t="s">
        <v>8217</v>
      </c>
      <c r="E5785" s="258"/>
      <c r="F5785" s="479">
        <v>8.82</v>
      </c>
    </row>
    <row r="5786" spans="1:6" x14ac:dyDescent="0.2">
      <c r="A5786" s="256">
        <v>1879</v>
      </c>
      <c r="B5786" s="257" t="s">
        <v>16956</v>
      </c>
      <c r="C5786" s="256" t="s">
        <v>8217</v>
      </c>
      <c r="E5786" s="258"/>
      <c r="F5786" s="479">
        <v>2.62</v>
      </c>
    </row>
    <row r="5787" spans="1:6" x14ac:dyDescent="0.2">
      <c r="A5787" s="256">
        <v>1877</v>
      </c>
      <c r="B5787" s="257" t="s">
        <v>16957</v>
      </c>
      <c r="C5787" s="256" t="s">
        <v>8217</v>
      </c>
      <c r="E5787" s="258"/>
      <c r="F5787" s="479">
        <v>22.55</v>
      </c>
    </row>
    <row r="5788" spans="1:6" x14ac:dyDescent="0.2">
      <c r="A5788" s="256">
        <v>1878</v>
      </c>
      <c r="B5788" s="257" t="s">
        <v>16958</v>
      </c>
      <c r="C5788" s="256" t="s">
        <v>8217</v>
      </c>
      <c r="E5788" s="258"/>
      <c r="F5788" s="479">
        <v>45.3</v>
      </c>
    </row>
    <row r="5789" spans="1:6" x14ac:dyDescent="0.2">
      <c r="A5789" s="256">
        <v>44472</v>
      </c>
      <c r="B5789" s="257" t="s">
        <v>16959</v>
      </c>
      <c r="C5789" s="256" t="s">
        <v>8217</v>
      </c>
      <c r="E5789" s="258"/>
      <c r="F5789" s="479">
        <v>49.12</v>
      </c>
    </row>
    <row r="5790" spans="1:6" ht="20.399999999999999" x14ac:dyDescent="0.2">
      <c r="A5790" s="256">
        <v>38369</v>
      </c>
      <c r="B5790" s="257" t="s">
        <v>16960</v>
      </c>
      <c r="C5790" s="256" t="s">
        <v>8217</v>
      </c>
      <c r="E5790" s="258"/>
      <c r="F5790" s="479">
        <v>20.91</v>
      </c>
    </row>
    <row r="5791" spans="1:6" x14ac:dyDescent="0.2">
      <c r="A5791" s="256">
        <v>38370</v>
      </c>
      <c r="B5791" s="257" t="s">
        <v>16961</v>
      </c>
      <c r="C5791" s="256" t="s">
        <v>8217</v>
      </c>
      <c r="E5791" s="258"/>
      <c r="F5791" s="479">
        <v>20.91</v>
      </c>
    </row>
    <row r="5792" spans="1:6" x14ac:dyDescent="0.2">
      <c r="A5792" s="256">
        <v>38372</v>
      </c>
      <c r="B5792" s="257" t="s">
        <v>16962</v>
      </c>
      <c r="C5792" s="256" t="s">
        <v>8217</v>
      </c>
      <c r="E5792" s="258"/>
      <c r="F5792" s="479">
        <v>24.17</v>
      </c>
    </row>
    <row r="5793" spans="1:6" x14ac:dyDescent="0.2">
      <c r="A5793" s="256">
        <v>2358</v>
      </c>
      <c r="B5793" s="257" t="s">
        <v>16963</v>
      </c>
      <c r="C5793" s="256" t="s">
        <v>14819</v>
      </c>
      <c r="E5793" s="258"/>
      <c r="F5793" s="479">
        <v>46.93</v>
      </c>
    </row>
    <row r="5794" spans="1:6" x14ac:dyDescent="0.2">
      <c r="A5794" s="256">
        <v>40807</v>
      </c>
      <c r="B5794" s="257" t="s">
        <v>16964</v>
      </c>
      <c r="C5794" s="256" t="s">
        <v>14820</v>
      </c>
      <c r="E5794" s="258"/>
      <c r="F5794" s="479">
        <v>8211.74</v>
      </c>
    </row>
    <row r="5795" spans="1:6" x14ac:dyDescent="0.2">
      <c r="A5795" s="256">
        <v>44330</v>
      </c>
      <c r="B5795" s="257" t="s">
        <v>16965</v>
      </c>
      <c r="C5795" s="256" t="s">
        <v>14817</v>
      </c>
      <c r="E5795" s="258"/>
      <c r="F5795" s="479">
        <v>9.17</v>
      </c>
    </row>
    <row r="5796" spans="1:6" x14ac:dyDescent="0.2">
      <c r="A5796" s="256">
        <v>43144</v>
      </c>
      <c r="B5796" s="257" t="s">
        <v>16966</v>
      </c>
      <c r="C5796" s="256" t="s">
        <v>8230</v>
      </c>
      <c r="E5796" s="258"/>
      <c r="F5796" s="479">
        <v>37.15</v>
      </c>
    </row>
    <row r="5797" spans="1:6" x14ac:dyDescent="0.2">
      <c r="A5797" s="256">
        <v>39397</v>
      </c>
      <c r="B5797" s="257" t="s">
        <v>16967</v>
      </c>
      <c r="C5797" s="256" t="s">
        <v>14817</v>
      </c>
      <c r="E5797" s="258"/>
      <c r="F5797" s="479">
        <v>16.93</v>
      </c>
    </row>
    <row r="5798" spans="1:6" ht="20.399999999999999" x14ac:dyDescent="0.2">
      <c r="A5798" s="256">
        <v>2692</v>
      </c>
      <c r="B5798" s="257" t="s">
        <v>16968</v>
      </c>
      <c r="C5798" s="256" t="s">
        <v>14817</v>
      </c>
      <c r="E5798" s="258"/>
      <c r="F5798" s="479">
        <v>6.83</v>
      </c>
    </row>
    <row r="5799" spans="1:6" x14ac:dyDescent="0.2">
      <c r="A5799" s="256">
        <v>44329</v>
      </c>
      <c r="B5799" s="257" t="s">
        <v>16969</v>
      </c>
      <c r="C5799" s="256" t="s">
        <v>14817</v>
      </c>
      <c r="E5799" s="258"/>
      <c r="F5799" s="479">
        <v>12.02</v>
      </c>
    </row>
    <row r="5800" spans="1:6" x14ac:dyDescent="0.2">
      <c r="A5800" s="256">
        <v>5318</v>
      </c>
      <c r="B5800" s="257" t="s">
        <v>16970</v>
      </c>
      <c r="C5800" s="256" t="s">
        <v>14817</v>
      </c>
      <c r="E5800" s="258"/>
      <c r="F5800" s="479">
        <v>19.43</v>
      </c>
    </row>
    <row r="5801" spans="1:6" x14ac:dyDescent="0.2">
      <c r="A5801" s="256">
        <v>5330</v>
      </c>
      <c r="B5801" s="257" t="s">
        <v>16971</v>
      </c>
      <c r="C5801" s="256" t="s">
        <v>14817</v>
      </c>
      <c r="E5801" s="258"/>
      <c r="F5801" s="479">
        <v>44.29</v>
      </c>
    </row>
    <row r="5802" spans="1:6" x14ac:dyDescent="0.2">
      <c r="A5802" s="256">
        <v>44532</v>
      </c>
      <c r="B5802" s="257" t="s">
        <v>16972</v>
      </c>
      <c r="C5802" s="256" t="s">
        <v>8217</v>
      </c>
      <c r="E5802" s="258"/>
      <c r="F5802" s="479">
        <v>44.63</v>
      </c>
    </row>
    <row r="5803" spans="1:6" ht="20.399999999999999" x14ac:dyDescent="0.2">
      <c r="A5803" s="256">
        <v>44531</v>
      </c>
      <c r="B5803" s="257" t="s">
        <v>16973</v>
      </c>
      <c r="C5803" s="256" t="s">
        <v>8217</v>
      </c>
      <c r="E5803" s="258"/>
      <c r="F5803" s="479">
        <v>141.85</v>
      </c>
    </row>
    <row r="5804" spans="1:6" ht="20.399999999999999" x14ac:dyDescent="0.2">
      <c r="A5804" s="256">
        <v>38140</v>
      </c>
      <c r="B5804" s="257" t="s">
        <v>16974</v>
      </c>
      <c r="C5804" s="256" t="s">
        <v>8217</v>
      </c>
      <c r="E5804" s="258"/>
      <c r="F5804" s="479">
        <v>34.4</v>
      </c>
    </row>
    <row r="5805" spans="1:6" ht="20.399999999999999" x14ac:dyDescent="0.2">
      <c r="A5805" s="256">
        <v>13887</v>
      </c>
      <c r="B5805" s="257" t="s">
        <v>16975</v>
      </c>
      <c r="C5805" s="256" t="s">
        <v>8217</v>
      </c>
      <c r="E5805" s="258"/>
      <c r="F5805" s="479">
        <v>814.44</v>
      </c>
    </row>
    <row r="5806" spans="1:6" x14ac:dyDescent="0.2">
      <c r="A5806" s="256">
        <v>44495</v>
      </c>
      <c r="B5806" s="257" t="s">
        <v>16976</v>
      </c>
      <c r="C5806" s="256" t="s">
        <v>8217</v>
      </c>
      <c r="E5806" s="258"/>
      <c r="F5806" s="479">
        <v>36.25</v>
      </c>
    </row>
    <row r="5807" spans="1:6" ht="20.399999999999999" x14ac:dyDescent="0.2">
      <c r="A5807" s="256">
        <v>44533</v>
      </c>
      <c r="B5807" s="257" t="s">
        <v>16977</v>
      </c>
      <c r="C5807" s="256" t="s">
        <v>8217</v>
      </c>
      <c r="E5807" s="258"/>
      <c r="F5807" s="479">
        <v>34.24</v>
      </c>
    </row>
    <row r="5808" spans="1:6" x14ac:dyDescent="0.2">
      <c r="A5808" s="256">
        <v>44534</v>
      </c>
      <c r="B5808" s="257" t="s">
        <v>16978</v>
      </c>
      <c r="C5808" s="256" t="s">
        <v>8217</v>
      </c>
      <c r="E5808" s="258"/>
      <c r="F5808" s="479">
        <v>8.92</v>
      </c>
    </row>
    <row r="5809" spans="1:6" x14ac:dyDescent="0.2">
      <c r="A5809" s="256">
        <v>34544</v>
      </c>
      <c r="B5809" s="257" t="s">
        <v>16979</v>
      </c>
      <c r="C5809" s="256" t="s">
        <v>8217</v>
      </c>
      <c r="E5809" s="258"/>
      <c r="F5809" s="479">
        <v>1265.19</v>
      </c>
    </row>
    <row r="5810" spans="1:6" ht="20.399999999999999" x14ac:dyDescent="0.2">
      <c r="A5810" s="256">
        <v>34729</v>
      </c>
      <c r="B5810" s="257" t="s">
        <v>16980</v>
      </c>
      <c r="C5810" s="256" t="s">
        <v>8217</v>
      </c>
      <c r="E5810" s="258"/>
      <c r="F5810" s="479">
        <v>995.27</v>
      </c>
    </row>
    <row r="5811" spans="1:6" ht="20.399999999999999" x14ac:dyDescent="0.2">
      <c r="A5811" s="256">
        <v>34734</v>
      </c>
      <c r="B5811" s="257" t="s">
        <v>16981</v>
      </c>
      <c r="C5811" s="256" t="s">
        <v>8217</v>
      </c>
      <c r="E5811" s="258"/>
      <c r="F5811" s="479">
        <v>1540.99</v>
      </c>
    </row>
    <row r="5812" spans="1:6" ht="20.399999999999999" x14ac:dyDescent="0.2">
      <c r="A5812" s="256">
        <v>34738</v>
      </c>
      <c r="B5812" s="257" t="s">
        <v>16982</v>
      </c>
      <c r="C5812" s="256" t="s">
        <v>8217</v>
      </c>
      <c r="E5812" s="258"/>
      <c r="F5812" s="479">
        <v>3600.25</v>
      </c>
    </row>
    <row r="5813" spans="1:6" x14ac:dyDescent="0.2">
      <c r="A5813" s="256">
        <v>34623</v>
      </c>
      <c r="B5813" s="257" t="s">
        <v>16983</v>
      </c>
      <c r="C5813" s="256" t="s">
        <v>8217</v>
      </c>
      <c r="E5813" s="258"/>
      <c r="F5813" s="479">
        <v>43.14</v>
      </c>
    </row>
    <row r="5814" spans="1:6" x14ac:dyDescent="0.2">
      <c r="A5814" s="256">
        <v>34616</v>
      </c>
      <c r="B5814" s="257" t="s">
        <v>16984</v>
      </c>
      <c r="C5814" s="256" t="s">
        <v>8217</v>
      </c>
      <c r="E5814" s="258"/>
      <c r="F5814" s="479">
        <v>43.81</v>
      </c>
    </row>
    <row r="5815" spans="1:6" x14ac:dyDescent="0.2">
      <c r="A5815" s="256">
        <v>34628</v>
      </c>
      <c r="B5815" s="257" t="s">
        <v>16985</v>
      </c>
      <c r="C5815" s="256" t="s">
        <v>8217</v>
      </c>
      <c r="E5815" s="258"/>
      <c r="F5815" s="479">
        <v>61.79</v>
      </c>
    </row>
    <row r="5816" spans="1:6" ht="20.399999999999999" x14ac:dyDescent="0.2">
      <c r="A5816" s="256">
        <v>34686</v>
      </c>
      <c r="B5816" s="257" t="s">
        <v>16986</v>
      </c>
      <c r="C5816" s="256" t="s">
        <v>8217</v>
      </c>
      <c r="E5816" s="258"/>
      <c r="F5816" s="479">
        <v>11.33</v>
      </c>
    </row>
    <row r="5817" spans="1:6" x14ac:dyDescent="0.2">
      <c r="A5817" s="256">
        <v>34653</v>
      </c>
      <c r="B5817" s="257" t="s">
        <v>16987</v>
      </c>
      <c r="C5817" s="256" t="s">
        <v>8217</v>
      </c>
      <c r="E5817" s="258"/>
      <c r="F5817" s="479">
        <v>7.64</v>
      </c>
    </row>
    <row r="5818" spans="1:6" x14ac:dyDescent="0.2">
      <c r="A5818" s="256">
        <v>34688</v>
      </c>
      <c r="B5818" s="257" t="s">
        <v>16988</v>
      </c>
      <c r="C5818" s="256" t="s">
        <v>8217</v>
      </c>
      <c r="E5818" s="258"/>
      <c r="F5818" s="479">
        <v>13.85</v>
      </c>
    </row>
    <row r="5819" spans="1:6" x14ac:dyDescent="0.2">
      <c r="A5819" s="256">
        <v>34709</v>
      </c>
      <c r="B5819" s="257" t="s">
        <v>16989</v>
      </c>
      <c r="C5819" s="256" t="s">
        <v>8217</v>
      </c>
      <c r="E5819" s="258"/>
      <c r="F5819" s="479">
        <v>53.68</v>
      </c>
    </row>
    <row r="5820" spans="1:6" x14ac:dyDescent="0.2">
      <c r="A5820" s="256">
        <v>34714</v>
      </c>
      <c r="B5820" s="257" t="s">
        <v>16990</v>
      </c>
      <c r="C5820" s="256" t="s">
        <v>8217</v>
      </c>
      <c r="E5820" s="258"/>
      <c r="F5820" s="479">
        <v>64.11</v>
      </c>
    </row>
    <row r="5821" spans="1:6" x14ac:dyDescent="0.2">
      <c r="A5821" s="256">
        <v>2391</v>
      </c>
      <c r="B5821" s="257" t="s">
        <v>16991</v>
      </c>
      <c r="C5821" s="256" t="s">
        <v>8217</v>
      </c>
      <c r="E5821" s="258"/>
      <c r="F5821" s="479">
        <v>292.82</v>
      </c>
    </row>
    <row r="5822" spans="1:6" x14ac:dyDescent="0.2">
      <c r="A5822" s="256">
        <v>2374</v>
      </c>
      <c r="B5822" s="257" t="s">
        <v>16992</v>
      </c>
      <c r="C5822" s="256" t="s">
        <v>8217</v>
      </c>
      <c r="E5822" s="258"/>
      <c r="F5822" s="479">
        <v>332.19</v>
      </c>
    </row>
    <row r="5823" spans="1:6" x14ac:dyDescent="0.2">
      <c r="A5823" s="256">
        <v>2377</v>
      </c>
      <c r="B5823" s="257" t="s">
        <v>16993</v>
      </c>
      <c r="C5823" s="256" t="s">
        <v>8217</v>
      </c>
      <c r="E5823" s="258"/>
      <c r="F5823" s="479">
        <v>466.2</v>
      </c>
    </row>
    <row r="5824" spans="1:6" x14ac:dyDescent="0.2">
      <c r="A5824" s="256">
        <v>2393</v>
      </c>
      <c r="B5824" s="257" t="s">
        <v>16994</v>
      </c>
      <c r="C5824" s="256" t="s">
        <v>8217</v>
      </c>
      <c r="E5824" s="258"/>
      <c r="F5824" s="479">
        <v>780.71</v>
      </c>
    </row>
    <row r="5825" spans="1:6" x14ac:dyDescent="0.2">
      <c r="A5825" s="256">
        <v>34705</v>
      </c>
      <c r="B5825" s="257" t="s">
        <v>16995</v>
      </c>
      <c r="C5825" s="256" t="s">
        <v>8217</v>
      </c>
      <c r="E5825" s="258"/>
      <c r="F5825" s="479">
        <v>682.84</v>
      </c>
    </row>
    <row r="5826" spans="1:6" x14ac:dyDescent="0.2">
      <c r="A5826" s="256">
        <v>34707</v>
      </c>
      <c r="B5826" s="257" t="s">
        <v>16996</v>
      </c>
      <c r="C5826" s="256" t="s">
        <v>8217</v>
      </c>
      <c r="E5826" s="258"/>
      <c r="F5826" s="479">
        <v>1265.32</v>
      </c>
    </row>
    <row r="5827" spans="1:6" x14ac:dyDescent="0.2">
      <c r="A5827" s="256">
        <v>2378</v>
      </c>
      <c r="B5827" s="257" t="s">
        <v>16997</v>
      </c>
      <c r="C5827" s="256" t="s">
        <v>8217</v>
      </c>
      <c r="E5827" s="258"/>
      <c r="F5827" s="479">
        <v>1072.4100000000001</v>
      </c>
    </row>
    <row r="5828" spans="1:6" x14ac:dyDescent="0.2">
      <c r="A5828" s="256">
        <v>2379</v>
      </c>
      <c r="B5828" s="257" t="s">
        <v>16998</v>
      </c>
      <c r="C5828" s="256" t="s">
        <v>8217</v>
      </c>
      <c r="E5828" s="258"/>
      <c r="F5828" s="479">
        <v>1072.4100000000001</v>
      </c>
    </row>
    <row r="5829" spans="1:6" x14ac:dyDescent="0.2">
      <c r="A5829" s="256">
        <v>2376</v>
      </c>
      <c r="B5829" s="257" t="s">
        <v>16999</v>
      </c>
      <c r="C5829" s="256" t="s">
        <v>8217</v>
      </c>
      <c r="E5829" s="258"/>
      <c r="F5829" s="479">
        <v>1766.26</v>
      </c>
    </row>
    <row r="5830" spans="1:6" x14ac:dyDescent="0.2">
      <c r="A5830" s="256">
        <v>2394</v>
      </c>
      <c r="B5830" s="257" t="s">
        <v>17000</v>
      </c>
      <c r="C5830" s="256" t="s">
        <v>8217</v>
      </c>
      <c r="E5830" s="258"/>
      <c r="F5830" s="479">
        <v>3775.94</v>
      </c>
    </row>
    <row r="5831" spans="1:6" x14ac:dyDescent="0.2">
      <c r="A5831" s="256">
        <v>2388</v>
      </c>
      <c r="B5831" s="257" t="s">
        <v>17001</v>
      </c>
      <c r="C5831" s="256" t="s">
        <v>8217</v>
      </c>
      <c r="E5831" s="258"/>
      <c r="F5831" s="479">
        <v>53.28</v>
      </c>
    </row>
    <row r="5832" spans="1:6" x14ac:dyDescent="0.2">
      <c r="A5832" s="256">
        <v>34606</v>
      </c>
      <c r="B5832" s="257" t="s">
        <v>17002</v>
      </c>
      <c r="C5832" s="256" t="s">
        <v>8217</v>
      </c>
      <c r="E5832" s="258"/>
      <c r="F5832" s="479">
        <v>81.73</v>
      </c>
    </row>
    <row r="5833" spans="1:6" x14ac:dyDescent="0.2">
      <c r="A5833" s="256">
        <v>34689</v>
      </c>
      <c r="B5833" s="257" t="s">
        <v>17003</v>
      </c>
      <c r="C5833" s="256" t="s">
        <v>8217</v>
      </c>
      <c r="E5833" s="258"/>
      <c r="F5833" s="479">
        <v>26.02</v>
      </c>
    </row>
    <row r="5834" spans="1:6" x14ac:dyDescent="0.2">
      <c r="A5834" s="256">
        <v>2370</v>
      </c>
      <c r="B5834" s="257" t="s">
        <v>17004</v>
      </c>
      <c r="C5834" s="256" t="s">
        <v>8217</v>
      </c>
      <c r="E5834" s="258"/>
      <c r="F5834" s="479">
        <v>9.9</v>
      </c>
    </row>
    <row r="5835" spans="1:6" x14ac:dyDescent="0.2">
      <c r="A5835" s="256">
        <v>2386</v>
      </c>
      <c r="B5835" s="257" t="s">
        <v>17005</v>
      </c>
      <c r="C5835" s="256" t="s">
        <v>8217</v>
      </c>
      <c r="E5835" s="258"/>
      <c r="F5835" s="479">
        <v>16.600000000000001</v>
      </c>
    </row>
    <row r="5836" spans="1:6" x14ac:dyDescent="0.2">
      <c r="A5836" s="256">
        <v>2392</v>
      </c>
      <c r="B5836" s="257" t="s">
        <v>17006</v>
      </c>
      <c r="C5836" s="256" t="s">
        <v>8217</v>
      </c>
      <c r="E5836" s="258"/>
      <c r="F5836" s="479">
        <v>66.45</v>
      </c>
    </row>
    <row r="5837" spans="1:6" x14ac:dyDescent="0.2">
      <c r="A5837" s="256">
        <v>2373</v>
      </c>
      <c r="B5837" s="257" t="s">
        <v>17007</v>
      </c>
      <c r="C5837" s="256" t="s">
        <v>8217</v>
      </c>
      <c r="E5837" s="258"/>
      <c r="F5837" s="479">
        <v>93.63</v>
      </c>
    </row>
    <row r="5838" spans="1:6" ht="20.399999999999999" x14ac:dyDescent="0.2">
      <c r="A5838" s="256">
        <v>39465</v>
      </c>
      <c r="B5838" s="257" t="s">
        <v>17008</v>
      </c>
      <c r="C5838" s="256" t="s">
        <v>8217</v>
      </c>
      <c r="E5838" s="258"/>
      <c r="F5838" s="479">
        <v>57.2</v>
      </c>
    </row>
    <row r="5839" spans="1:6" ht="20.399999999999999" x14ac:dyDescent="0.2">
      <c r="A5839" s="256">
        <v>39466</v>
      </c>
      <c r="B5839" s="257" t="s">
        <v>17009</v>
      </c>
      <c r="C5839" s="256" t="s">
        <v>8217</v>
      </c>
      <c r="E5839" s="258"/>
      <c r="F5839" s="479">
        <v>64.349999999999994</v>
      </c>
    </row>
    <row r="5840" spans="1:6" ht="20.399999999999999" x14ac:dyDescent="0.2">
      <c r="A5840" s="256">
        <v>39467</v>
      </c>
      <c r="B5840" s="257" t="s">
        <v>17010</v>
      </c>
      <c r="C5840" s="256" t="s">
        <v>8217</v>
      </c>
      <c r="E5840" s="258"/>
      <c r="F5840" s="479">
        <v>82.31</v>
      </c>
    </row>
    <row r="5841" spans="1:6" ht="20.399999999999999" x14ac:dyDescent="0.2">
      <c r="A5841" s="256">
        <v>39468</v>
      </c>
      <c r="B5841" s="257" t="s">
        <v>17011</v>
      </c>
      <c r="C5841" s="256" t="s">
        <v>8217</v>
      </c>
      <c r="E5841" s="258"/>
      <c r="F5841" s="479">
        <v>146.30000000000001</v>
      </c>
    </row>
    <row r="5842" spans="1:6" ht="20.399999999999999" x14ac:dyDescent="0.2">
      <c r="A5842" s="256">
        <v>39469</v>
      </c>
      <c r="B5842" s="257" t="s">
        <v>17012</v>
      </c>
      <c r="C5842" s="256" t="s">
        <v>8217</v>
      </c>
      <c r="E5842" s="258"/>
      <c r="F5842" s="479">
        <v>59.59</v>
      </c>
    </row>
    <row r="5843" spans="1:6" ht="20.399999999999999" x14ac:dyDescent="0.2">
      <c r="A5843" s="256">
        <v>39470</v>
      </c>
      <c r="B5843" s="257" t="s">
        <v>17013</v>
      </c>
      <c r="C5843" s="256" t="s">
        <v>8217</v>
      </c>
      <c r="E5843" s="258"/>
      <c r="F5843" s="479">
        <v>73.22</v>
      </c>
    </row>
    <row r="5844" spans="1:6" ht="20.399999999999999" x14ac:dyDescent="0.2">
      <c r="A5844" s="256">
        <v>39471</v>
      </c>
      <c r="B5844" s="257" t="s">
        <v>17014</v>
      </c>
      <c r="C5844" s="256" t="s">
        <v>8217</v>
      </c>
      <c r="E5844" s="258"/>
      <c r="F5844" s="479">
        <v>88</v>
      </c>
    </row>
    <row r="5845" spans="1:6" ht="20.399999999999999" x14ac:dyDescent="0.2">
      <c r="A5845" s="256">
        <v>39472</v>
      </c>
      <c r="B5845" s="257" t="s">
        <v>17015</v>
      </c>
      <c r="C5845" s="256" t="s">
        <v>8217</v>
      </c>
      <c r="E5845" s="258"/>
      <c r="F5845" s="479">
        <v>152.88999999999999</v>
      </c>
    </row>
    <row r="5846" spans="1:6" ht="20.399999999999999" x14ac:dyDescent="0.2">
      <c r="A5846" s="256">
        <v>39473</v>
      </c>
      <c r="B5846" s="257" t="s">
        <v>17016</v>
      </c>
      <c r="C5846" s="256" t="s">
        <v>8217</v>
      </c>
      <c r="E5846" s="258"/>
      <c r="F5846" s="479">
        <v>98.77</v>
      </c>
    </row>
    <row r="5847" spans="1:6" ht="20.399999999999999" x14ac:dyDescent="0.2">
      <c r="A5847" s="256">
        <v>39474</v>
      </c>
      <c r="B5847" s="257" t="s">
        <v>17017</v>
      </c>
      <c r="C5847" s="256" t="s">
        <v>8217</v>
      </c>
      <c r="E5847" s="258"/>
      <c r="F5847" s="479">
        <v>105.29</v>
      </c>
    </row>
    <row r="5848" spans="1:6" ht="20.399999999999999" x14ac:dyDescent="0.2">
      <c r="A5848" s="256">
        <v>39475</v>
      </c>
      <c r="B5848" s="257" t="s">
        <v>17018</v>
      </c>
      <c r="C5848" s="256" t="s">
        <v>8217</v>
      </c>
      <c r="E5848" s="258"/>
      <c r="F5848" s="479">
        <v>119.47</v>
      </c>
    </row>
    <row r="5849" spans="1:6" ht="20.399999999999999" x14ac:dyDescent="0.2">
      <c r="A5849" s="256">
        <v>39476</v>
      </c>
      <c r="B5849" s="257" t="s">
        <v>17019</v>
      </c>
      <c r="C5849" s="256" t="s">
        <v>8217</v>
      </c>
      <c r="E5849" s="258"/>
      <c r="F5849" s="479">
        <v>224.89</v>
      </c>
    </row>
    <row r="5850" spans="1:6" ht="20.399999999999999" x14ac:dyDescent="0.2">
      <c r="A5850" s="256">
        <v>39477</v>
      </c>
      <c r="B5850" s="257" t="s">
        <v>17020</v>
      </c>
      <c r="C5850" s="256" t="s">
        <v>8217</v>
      </c>
      <c r="E5850" s="258"/>
      <c r="F5850" s="479">
        <v>110.19</v>
      </c>
    </row>
    <row r="5851" spans="1:6" ht="20.399999999999999" x14ac:dyDescent="0.2">
      <c r="A5851" s="256">
        <v>39478</v>
      </c>
      <c r="B5851" s="257" t="s">
        <v>17021</v>
      </c>
      <c r="C5851" s="256" t="s">
        <v>8217</v>
      </c>
      <c r="E5851" s="258"/>
      <c r="F5851" s="479">
        <v>113.6</v>
      </c>
    </row>
    <row r="5852" spans="1:6" ht="20.399999999999999" x14ac:dyDescent="0.2">
      <c r="A5852" s="256">
        <v>39479</v>
      </c>
      <c r="B5852" s="257" t="s">
        <v>17022</v>
      </c>
      <c r="C5852" s="256" t="s">
        <v>8217</v>
      </c>
      <c r="E5852" s="258"/>
      <c r="F5852" s="479">
        <v>133.84</v>
      </c>
    </row>
    <row r="5853" spans="1:6" ht="20.399999999999999" x14ac:dyDescent="0.2">
      <c r="A5853" s="256">
        <v>39480</v>
      </c>
      <c r="B5853" s="257" t="s">
        <v>17023</v>
      </c>
      <c r="C5853" s="256" t="s">
        <v>8217</v>
      </c>
      <c r="E5853" s="258"/>
      <c r="F5853" s="479">
        <v>276.18</v>
      </c>
    </row>
    <row r="5854" spans="1:6" x14ac:dyDescent="0.2">
      <c r="A5854" s="256">
        <v>39459</v>
      </c>
      <c r="B5854" s="257" t="s">
        <v>17024</v>
      </c>
      <c r="C5854" s="256" t="s">
        <v>8217</v>
      </c>
      <c r="E5854" s="258"/>
      <c r="F5854" s="479">
        <v>234.41</v>
      </c>
    </row>
    <row r="5855" spans="1:6" x14ac:dyDescent="0.2">
      <c r="A5855" s="256">
        <v>39445</v>
      </c>
      <c r="B5855" s="257" t="s">
        <v>17025</v>
      </c>
      <c r="C5855" s="256" t="s">
        <v>8217</v>
      </c>
      <c r="E5855" s="258"/>
      <c r="F5855" s="479">
        <v>117.7</v>
      </c>
    </row>
    <row r="5856" spans="1:6" x14ac:dyDescent="0.2">
      <c r="A5856" s="256">
        <v>39446</v>
      </c>
      <c r="B5856" s="257" t="s">
        <v>17026</v>
      </c>
      <c r="C5856" s="256" t="s">
        <v>8217</v>
      </c>
      <c r="E5856" s="258"/>
      <c r="F5856" s="479">
        <v>119.79</v>
      </c>
    </row>
    <row r="5857" spans="1:6" x14ac:dyDescent="0.2">
      <c r="A5857" s="256">
        <v>39447</v>
      </c>
      <c r="B5857" s="257" t="s">
        <v>17027</v>
      </c>
      <c r="C5857" s="256" t="s">
        <v>8217</v>
      </c>
      <c r="E5857" s="258"/>
      <c r="F5857" s="479">
        <v>128.1</v>
      </c>
    </row>
    <row r="5858" spans="1:6" x14ac:dyDescent="0.2">
      <c r="A5858" s="256">
        <v>39448</v>
      </c>
      <c r="B5858" s="257" t="s">
        <v>17028</v>
      </c>
      <c r="C5858" s="256" t="s">
        <v>8217</v>
      </c>
      <c r="E5858" s="258"/>
      <c r="F5858" s="479">
        <v>218.44</v>
      </c>
    </row>
    <row r="5859" spans="1:6" x14ac:dyDescent="0.2">
      <c r="A5859" s="256">
        <v>39450</v>
      </c>
      <c r="B5859" s="257" t="s">
        <v>17029</v>
      </c>
      <c r="C5859" s="256" t="s">
        <v>8217</v>
      </c>
      <c r="E5859" s="258"/>
      <c r="F5859" s="479">
        <v>133.27000000000001</v>
      </c>
    </row>
    <row r="5860" spans="1:6" x14ac:dyDescent="0.2">
      <c r="A5860" s="256">
        <v>39451</v>
      </c>
      <c r="B5860" s="257" t="s">
        <v>17030</v>
      </c>
      <c r="C5860" s="256" t="s">
        <v>8217</v>
      </c>
      <c r="E5860" s="258"/>
      <c r="F5860" s="479">
        <v>145.36000000000001</v>
      </c>
    </row>
    <row r="5861" spans="1:6" x14ac:dyDescent="0.2">
      <c r="A5861" s="256">
        <v>39452</v>
      </c>
      <c r="B5861" s="257" t="s">
        <v>17031</v>
      </c>
      <c r="C5861" s="256" t="s">
        <v>8217</v>
      </c>
      <c r="E5861" s="258"/>
      <c r="F5861" s="479">
        <v>146.22999999999999</v>
      </c>
    </row>
    <row r="5862" spans="1:6" x14ac:dyDescent="0.2">
      <c r="A5862" s="256">
        <v>39523</v>
      </c>
      <c r="B5862" s="257" t="s">
        <v>17032</v>
      </c>
      <c r="C5862" s="256" t="s">
        <v>8217</v>
      </c>
      <c r="E5862" s="258"/>
      <c r="F5862" s="479">
        <v>244.71</v>
      </c>
    </row>
    <row r="5863" spans="1:6" x14ac:dyDescent="0.2">
      <c r="A5863" s="256">
        <v>39449</v>
      </c>
      <c r="B5863" s="257" t="s">
        <v>17033</v>
      </c>
      <c r="C5863" s="256" t="s">
        <v>8217</v>
      </c>
      <c r="E5863" s="258"/>
      <c r="F5863" s="479">
        <v>271</v>
      </c>
    </row>
    <row r="5864" spans="1:6" x14ac:dyDescent="0.2">
      <c r="A5864" s="256">
        <v>39455</v>
      </c>
      <c r="B5864" s="257" t="s">
        <v>17034</v>
      </c>
      <c r="C5864" s="256" t="s">
        <v>8217</v>
      </c>
      <c r="E5864" s="258"/>
      <c r="F5864" s="479">
        <v>134.1</v>
      </c>
    </row>
    <row r="5865" spans="1:6" x14ac:dyDescent="0.2">
      <c r="A5865" s="256">
        <v>39456</v>
      </c>
      <c r="B5865" s="257" t="s">
        <v>17035</v>
      </c>
      <c r="C5865" s="256" t="s">
        <v>8217</v>
      </c>
      <c r="E5865" s="258"/>
      <c r="F5865" s="479">
        <v>134.19999999999999</v>
      </c>
    </row>
    <row r="5866" spans="1:6" x14ac:dyDescent="0.2">
      <c r="A5866" s="256">
        <v>39457</v>
      </c>
      <c r="B5866" s="257" t="s">
        <v>17036</v>
      </c>
      <c r="C5866" s="256" t="s">
        <v>8217</v>
      </c>
      <c r="E5866" s="258"/>
      <c r="F5866" s="479">
        <v>146.30000000000001</v>
      </c>
    </row>
    <row r="5867" spans="1:6" x14ac:dyDescent="0.2">
      <c r="A5867" s="256">
        <v>39458</v>
      </c>
      <c r="B5867" s="257" t="s">
        <v>17037</v>
      </c>
      <c r="C5867" s="256" t="s">
        <v>8217</v>
      </c>
      <c r="E5867" s="258"/>
      <c r="F5867" s="479">
        <v>273</v>
      </c>
    </row>
    <row r="5868" spans="1:6" x14ac:dyDescent="0.2">
      <c r="A5868" s="256">
        <v>39464</v>
      </c>
      <c r="B5868" s="257" t="s">
        <v>17038</v>
      </c>
      <c r="C5868" s="256" t="s">
        <v>8217</v>
      </c>
      <c r="E5868" s="258"/>
      <c r="F5868" s="479">
        <v>439</v>
      </c>
    </row>
    <row r="5869" spans="1:6" x14ac:dyDescent="0.2">
      <c r="A5869" s="256">
        <v>39460</v>
      </c>
      <c r="B5869" s="257" t="s">
        <v>17039</v>
      </c>
      <c r="C5869" s="256" t="s">
        <v>8217</v>
      </c>
      <c r="E5869" s="258"/>
      <c r="F5869" s="479">
        <v>166.5</v>
      </c>
    </row>
    <row r="5870" spans="1:6" x14ac:dyDescent="0.2">
      <c r="A5870" s="256">
        <v>39461</v>
      </c>
      <c r="B5870" s="257" t="s">
        <v>17040</v>
      </c>
      <c r="C5870" s="256" t="s">
        <v>8217</v>
      </c>
      <c r="E5870" s="258"/>
      <c r="F5870" s="479">
        <v>195.1</v>
      </c>
    </row>
    <row r="5871" spans="1:6" x14ac:dyDescent="0.2">
      <c r="A5871" s="256">
        <v>39462</v>
      </c>
      <c r="B5871" s="257" t="s">
        <v>17041</v>
      </c>
      <c r="C5871" s="256" t="s">
        <v>8217</v>
      </c>
      <c r="E5871" s="258"/>
      <c r="F5871" s="479">
        <v>188.03</v>
      </c>
    </row>
    <row r="5872" spans="1:6" x14ac:dyDescent="0.2">
      <c r="A5872" s="256">
        <v>39463</v>
      </c>
      <c r="B5872" s="257" t="s">
        <v>17042</v>
      </c>
      <c r="C5872" s="256" t="s">
        <v>8217</v>
      </c>
      <c r="E5872" s="258"/>
      <c r="F5872" s="479">
        <v>435.6</v>
      </c>
    </row>
    <row r="5873" spans="1:6" x14ac:dyDescent="0.2">
      <c r="A5873" s="256">
        <v>26039</v>
      </c>
      <c r="B5873" s="257" t="s">
        <v>17043</v>
      </c>
      <c r="C5873" s="256" t="s">
        <v>8217</v>
      </c>
      <c r="E5873" s="258"/>
      <c r="F5873" s="479">
        <v>391246.87</v>
      </c>
    </row>
    <row r="5874" spans="1:6" ht="20.399999999999999" x14ac:dyDescent="0.2">
      <c r="A5874" s="256">
        <v>2401</v>
      </c>
      <c r="B5874" s="257" t="s">
        <v>17044</v>
      </c>
      <c r="C5874" s="256" t="s">
        <v>8217</v>
      </c>
      <c r="E5874" s="258"/>
      <c r="F5874" s="479">
        <v>89991.11</v>
      </c>
    </row>
    <row r="5875" spans="1:6" ht="20.399999999999999" x14ac:dyDescent="0.2">
      <c r="A5875" s="256">
        <v>38870</v>
      </c>
      <c r="B5875" s="257" t="s">
        <v>17045</v>
      </c>
      <c r="C5875" s="256" t="s">
        <v>8217</v>
      </c>
      <c r="E5875" s="258"/>
      <c r="F5875" s="479">
        <v>29.51</v>
      </c>
    </row>
    <row r="5876" spans="1:6" ht="20.399999999999999" x14ac:dyDescent="0.2">
      <c r="A5876" s="256">
        <v>38869</v>
      </c>
      <c r="B5876" s="257" t="s">
        <v>17046</v>
      </c>
      <c r="C5876" s="256" t="s">
        <v>8217</v>
      </c>
      <c r="E5876" s="258"/>
      <c r="F5876" s="479">
        <v>19.91</v>
      </c>
    </row>
    <row r="5877" spans="1:6" ht="20.399999999999999" x14ac:dyDescent="0.2">
      <c r="A5877" s="256">
        <v>38872</v>
      </c>
      <c r="B5877" s="257" t="s">
        <v>17047</v>
      </c>
      <c r="C5877" s="256" t="s">
        <v>8217</v>
      </c>
      <c r="E5877" s="258"/>
      <c r="F5877" s="479">
        <v>37.590000000000003</v>
      </c>
    </row>
    <row r="5878" spans="1:6" ht="20.399999999999999" x14ac:dyDescent="0.2">
      <c r="A5878" s="256">
        <v>38871</v>
      </c>
      <c r="B5878" s="257" t="s">
        <v>17048</v>
      </c>
      <c r="C5878" s="256" t="s">
        <v>8217</v>
      </c>
      <c r="E5878" s="258"/>
      <c r="F5878" s="479">
        <v>25.99</v>
      </c>
    </row>
    <row r="5879" spans="1:6" ht="20.399999999999999" x14ac:dyDescent="0.2">
      <c r="A5879" s="256">
        <v>39283</v>
      </c>
      <c r="B5879" s="257" t="s">
        <v>17049</v>
      </c>
      <c r="C5879" s="256" t="s">
        <v>8217</v>
      </c>
      <c r="E5879" s="258"/>
      <c r="F5879" s="479">
        <v>121.76</v>
      </c>
    </row>
    <row r="5880" spans="1:6" ht="20.399999999999999" x14ac:dyDescent="0.2">
      <c r="A5880" s="256">
        <v>39285</v>
      </c>
      <c r="B5880" s="257" t="s">
        <v>17050</v>
      </c>
      <c r="C5880" s="256" t="s">
        <v>8217</v>
      </c>
      <c r="E5880" s="258"/>
      <c r="F5880" s="479">
        <v>139.16</v>
      </c>
    </row>
    <row r="5881" spans="1:6" ht="20.399999999999999" x14ac:dyDescent="0.2">
      <c r="A5881" s="256">
        <v>39286</v>
      </c>
      <c r="B5881" s="257" t="s">
        <v>17051</v>
      </c>
      <c r="C5881" s="256" t="s">
        <v>8217</v>
      </c>
      <c r="E5881" s="258"/>
      <c r="F5881" s="479">
        <v>133.37</v>
      </c>
    </row>
    <row r="5882" spans="1:6" ht="20.399999999999999" x14ac:dyDescent="0.2">
      <c r="A5882" s="256">
        <v>39288</v>
      </c>
      <c r="B5882" s="257" t="s">
        <v>17052</v>
      </c>
      <c r="C5882" s="256" t="s">
        <v>8217</v>
      </c>
      <c r="E5882" s="258"/>
      <c r="F5882" s="479">
        <v>162.34</v>
      </c>
    </row>
    <row r="5883" spans="1:6" ht="20.399999999999999" x14ac:dyDescent="0.2">
      <c r="A5883" s="256">
        <v>44476</v>
      </c>
      <c r="B5883" s="257" t="s">
        <v>17053</v>
      </c>
      <c r="C5883" s="256" t="s">
        <v>14821</v>
      </c>
      <c r="E5883" s="258"/>
      <c r="F5883" s="479">
        <v>757.01</v>
      </c>
    </row>
    <row r="5884" spans="1:6" x14ac:dyDescent="0.2">
      <c r="A5884" s="256">
        <v>10629</v>
      </c>
      <c r="B5884" s="257" t="s">
        <v>17054</v>
      </c>
      <c r="C5884" s="256" t="s">
        <v>14821</v>
      </c>
      <c r="E5884" s="258"/>
      <c r="F5884" s="479">
        <v>815.31</v>
      </c>
    </row>
    <row r="5885" spans="1:6" x14ac:dyDescent="0.2">
      <c r="A5885" s="256">
        <v>10698</v>
      </c>
      <c r="B5885" s="257" t="s">
        <v>17055</v>
      </c>
      <c r="C5885" s="256" t="s">
        <v>14821</v>
      </c>
      <c r="E5885" s="258"/>
      <c r="F5885" s="479">
        <v>245.82</v>
      </c>
    </row>
    <row r="5886" spans="1:6" ht="20.399999999999999" x14ac:dyDescent="0.2">
      <c r="A5886" s="256">
        <v>40521</v>
      </c>
      <c r="B5886" s="257" t="s">
        <v>17056</v>
      </c>
      <c r="C5886" s="256" t="s">
        <v>8217</v>
      </c>
      <c r="E5886" s="258"/>
      <c r="F5886" s="479">
        <v>111592.58</v>
      </c>
    </row>
    <row r="5887" spans="1:6" ht="20.399999999999999" x14ac:dyDescent="0.2">
      <c r="A5887" s="256">
        <v>2432</v>
      </c>
      <c r="B5887" s="257" t="s">
        <v>17057</v>
      </c>
      <c r="C5887" s="256" t="s">
        <v>8217</v>
      </c>
      <c r="E5887" s="258"/>
      <c r="F5887" s="479">
        <v>34.43</v>
      </c>
    </row>
    <row r="5888" spans="1:6" ht="20.399999999999999" x14ac:dyDescent="0.2">
      <c r="A5888" s="256">
        <v>2433</v>
      </c>
      <c r="B5888" s="257" t="s">
        <v>17058</v>
      </c>
      <c r="C5888" s="256" t="s">
        <v>8217</v>
      </c>
      <c r="E5888" s="258"/>
      <c r="F5888" s="479">
        <v>11.66</v>
      </c>
    </row>
    <row r="5889" spans="1:6" ht="20.399999999999999" x14ac:dyDescent="0.2">
      <c r="A5889" s="256">
        <v>2418</v>
      </c>
      <c r="B5889" s="257" t="s">
        <v>17059</v>
      </c>
      <c r="C5889" s="256" t="s">
        <v>8217</v>
      </c>
      <c r="E5889" s="258"/>
      <c r="F5889" s="479">
        <v>15.97</v>
      </c>
    </row>
    <row r="5890" spans="1:6" ht="20.399999999999999" x14ac:dyDescent="0.2">
      <c r="A5890" s="256">
        <v>2420</v>
      </c>
      <c r="B5890" s="257" t="s">
        <v>17060</v>
      </c>
      <c r="C5890" s="256" t="s">
        <v>8217</v>
      </c>
      <c r="E5890" s="258"/>
      <c r="F5890" s="479">
        <v>20.03</v>
      </c>
    </row>
    <row r="5891" spans="1:6" ht="20.399999999999999" x14ac:dyDescent="0.2">
      <c r="A5891" s="256">
        <v>11447</v>
      </c>
      <c r="B5891" s="257" t="s">
        <v>17061</v>
      </c>
      <c r="C5891" s="256" t="s">
        <v>8217</v>
      </c>
      <c r="E5891" s="258"/>
      <c r="F5891" s="479">
        <v>39.58</v>
      </c>
    </row>
    <row r="5892" spans="1:6" x14ac:dyDescent="0.2">
      <c r="A5892" s="256">
        <v>11451</v>
      </c>
      <c r="B5892" s="257" t="s">
        <v>17062</v>
      </c>
      <c r="C5892" s="256" t="s">
        <v>8217</v>
      </c>
      <c r="E5892" s="258"/>
      <c r="F5892" s="479">
        <v>106.12</v>
      </c>
    </row>
    <row r="5893" spans="1:6" x14ac:dyDescent="0.2">
      <c r="A5893" s="256">
        <v>11116</v>
      </c>
      <c r="B5893" s="257" t="s">
        <v>17063</v>
      </c>
      <c r="C5893" s="256" t="s">
        <v>8217</v>
      </c>
      <c r="E5893" s="258"/>
      <c r="F5893" s="479">
        <v>838.13</v>
      </c>
    </row>
    <row r="5894" spans="1:6" x14ac:dyDescent="0.2">
      <c r="A5894" s="256">
        <v>38411</v>
      </c>
      <c r="B5894" s="257" t="s">
        <v>17064</v>
      </c>
      <c r="C5894" s="256" t="s">
        <v>8217</v>
      </c>
      <c r="E5894" s="258"/>
      <c r="F5894" s="479">
        <v>1590.28</v>
      </c>
    </row>
    <row r="5895" spans="1:6" ht="20.399999999999999" x14ac:dyDescent="0.2">
      <c r="A5895" s="256">
        <v>38189</v>
      </c>
      <c r="B5895" s="257" t="s">
        <v>17065</v>
      </c>
      <c r="C5895" s="256" t="s">
        <v>8217</v>
      </c>
      <c r="E5895" s="258"/>
      <c r="F5895" s="479">
        <v>151.88999999999999</v>
      </c>
    </row>
    <row r="5896" spans="1:6" ht="20.399999999999999" x14ac:dyDescent="0.2">
      <c r="A5896" s="256">
        <v>38190</v>
      </c>
      <c r="B5896" s="257" t="s">
        <v>17066</v>
      </c>
      <c r="C5896" s="256" t="s">
        <v>8217</v>
      </c>
      <c r="E5896" s="258"/>
      <c r="F5896" s="479">
        <v>319.99</v>
      </c>
    </row>
    <row r="5897" spans="1:6" ht="20.399999999999999" x14ac:dyDescent="0.2">
      <c r="A5897" s="256">
        <v>7608</v>
      </c>
      <c r="B5897" s="257" t="s">
        <v>17067</v>
      </c>
      <c r="C5897" s="256" t="s">
        <v>8217</v>
      </c>
      <c r="E5897" s="258"/>
      <c r="F5897" s="479">
        <v>12.58</v>
      </c>
    </row>
    <row r="5898" spans="1:6" x14ac:dyDescent="0.2">
      <c r="A5898" s="256">
        <v>1370</v>
      </c>
      <c r="B5898" s="257" t="s">
        <v>17068</v>
      </c>
      <c r="C5898" s="256" t="s">
        <v>8217</v>
      </c>
      <c r="E5898" s="258"/>
      <c r="F5898" s="479">
        <v>121.06</v>
      </c>
    </row>
    <row r="5899" spans="1:6" ht="20.399999999999999" x14ac:dyDescent="0.2">
      <c r="A5899" s="256">
        <v>36516</v>
      </c>
      <c r="B5899" s="257" t="s">
        <v>17069</v>
      </c>
      <c r="C5899" s="256" t="s">
        <v>8217</v>
      </c>
      <c r="E5899" s="258"/>
      <c r="F5899" s="479">
        <v>131056.21</v>
      </c>
    </row>
    <row r="5900" spans="1:6" ht="20.399999999999999" x14ac:dyDescent="0.2">
      <c r="A5900" s="256">
        <v>34777</v>
      </c>
      <c r="B5900" s="257" t="s">
        <v>17070</v>
      </c>
      <c r="C5900" s="256" t="s">
        <v>8217</v>
      </c>
      <c r="E5900" s="258"/>
      <c r="F5900" s="479">
        <v>2.87</v>
      </c>
    </row>
    <row r="5901" spans="1:6" ht="20.399999999999999" x14ac:dyDescent="0.2">
      <c r="A5901" s="256">
        <v>7272</v>
      </c>
      <c r="B5901" s="257" t="s">
        <v>17071</v>
      </c>
      <c r="C5901" s="256" t="s">
        <v>8217</v>
      </c>
      <c r="E5901" s="258"/>
      <c r="F5901" s="479">
        <v>2.42</v>
      </c>
    </row>
    <row r="5902" spans="1:6" x14ac:dyDescent="0.2">
      <c r="A5902" s="256">
        <v>10605</v>
      </c>
      <c r="B5902" s="257" t="s">
        <v>17072</v>
      </c>
      <c r="C5902" s="256" t="s">
        <v>8217</v>
      </c>
      <c r="E5902" s="258"/>
      <c r="F5902" s="479">
        <v>5.1100000000000003</v>
      </c>
    </row>
    <row r="5903" spans="1:6" x14ac:dyDescent="0.2">
      <c r="A5903" s="256">
        <v>10604</v>
      </c>
      <c r="B5903" s="257" t="s">
        <v>17073</v>
      </c>
      <c r="C5903" s="256" t="s">
        <v>8217</v>
      </c>
      <c r="E5903" s="258"/>
      <c r="F5903" s="479">
        <v>11.91</v>
      </c>
    </row>
    <row r="5904" spans="1:6" x14ac:dyDescent="0.2">
      <c r="A5904" s="256">
        <v>672</v>
      </c>
      <c r="B5904" s="257" t="s">
        <v>17074</v>
      </c>
      <c r="C5904" s="256" t="s">
        <v>8217</v>
      </c>
      <c r="E5904" s="258"/>
      <c r="F5904" s="479">
        <v>16.38</v>
      </c>
    </row>
    <row r="5905" spans="1:6" x14ac:dyDescent="0.2">
      <c r="A5905" s="256">
        <v>668</v>
      </c>
      <c r="B5905" s="257" t="s">
        <v>17075</v>
      </c>
      <c r="C5905" s="256" t="s">
        <v>8217</v>
      </c>
      <c r="E5905" s="258"/>
      <c r="F5905" s="479">
        <v>19.78</v>
      </c>
    </row>
    <row r="5906" spans="1:6" x14ac:dyDescent="0.2">
      <c r="A5906" s="256">
        <v>10578</v>
      </c>
      <c r="B5906" s="257" t="s">
        <v>17076</v>
      </c>
      <c r="C5906" s="256" t="s">
        <v>8217</v>
      </c>
      <c r="E5906" s="258"/>
      <c r="F5906" s="479">
        <v>23.04</v>
      </c>
    </row>
    <row r="5907" spans="1:6" x14ac:dyDescent="0.2">
      <c r="A5907" s="256">
        <v>666</v>
      </c>
      <c r="B5907" s="257" t="s">
        <v>17077</v>
      </c>
      <c r="C5907" s="256" t="s">
        <v>8217</v>
      </c>
      <c r="E5907" s="258"/>
      <c r="F5907" s="479">
        <v>25.62</v>
      </c>
    </row>
    <row r="5908" spans="1:6" x14ac:dyDescent="0.2">
      <c r="A5908" s="256">
        <v>665</v>
      </c>
      <c r="B5908" s="257" t="s">
        <v>17078</v>
      </c>
      <c r="C5908" s="256" t="s">
        <v>8217</v>
      </c>
      <c r="E5908" s="258"/>
      <c r="F5908" s="479">
        <v>34.26</v>
      </c>
    </row>
    <row r="5909" spans="1:6" x14ac:dyDescent="0.2">
      <c r="A5909" s="256">
        <v>10577</v>
      </c>
      <c r="B5909" s="257" t="s">
        <v>17079</v>
      </c>
      <c r="C5909" s="256" t="s">
        <v>8217</v>
      </c>
      <c r="E5909" s="258"/>
      <c r="F5909" s="479">
        <v>30.39</v>
      </c>
    </row>
    <row r="5910" spans="1:6" x14ac:dyDescent="0.2">
      <c r="A5910" s="256">
        <v>10583</v>
      </c>
      <c r="B5910" s="257" t="s">
        <v>17080</v>
      </c>
      <c r="C5910" s="256" t="s">
        <v>8217</v>
      </c>
      <c r="E5910" s="258"/>
      <c r="F5910" s="479">
        <v>15.79</v>
      </c>
    </row>
    <row r="5911" spans="1:6" x14ac:dyDescent="0.2">
      <c r="A5911" s="256">
        <v>10579</v>
      </c>
      <c r="B5911" s="257" t="s">
        <v>17081</v>
      </c>
      <c r="C5911" s="256" t="s">
        <v>8217</v>
      </c>
      <c r="E5911" s="258"/>
      <c r="F5911" s="479">
        <v>27.52</v>
      </c>
    </row>
    <row r="5912" spans="1:6" x14ac:dyDescent="0.2">
      <c r="A5912" s="256">
        <v>10582</v>
      </c>
      <c r="B5912" s="257" t="s">
        <v>17082</v>
      </c>
      <c r="C5912" s="256" t="s">
        <v>8217</v>
      </c>
      <c r="E5912" s="258"/>
      <c r="F5912" s="479">
        <v>13.9</v>
      </c>
    </row>
    <row r="5913" spans="1:6" x14ac:dyDescent="0.2">
      <c r="A5913" s="256">
        <v>2436</v>
      </c>
      <c r="B5913" s="257" t="s">
        <v>17083</v>
      </c>
      <c r="C5913" s="256" t="s">
        <v>14819</v>
      </c>
      <c r="E5913" s="258"/>
      <c r="F5913" s="479">
        <v>26.64</v>
      </c>
    </row>
    <row r="5914" spans="1:6" x14ac:dyDescent="0.2">
      <c r="A5914" s="256">
        <v>40918</v>
      </c>
      <c r="B5914" s="257" t="s">
        <v>17084</v>
      </c>
      <c r="C5914" s="256" t="s">
        <v>14820</v>
      </c>
      <c r="E5914" s="258"/>
      <c r="F5914" s="479">
        <v>4660.8999999999996</v>
      </c>
    </row>
    <row r="5915" spans="1:6" x14ac:dyDescent="0.2">
      <c r="A5915" s="256">
        <v>2439</v>
      </c>
      <c r="B5915" s="257" t="s">
        <v>17085</v>
      </c>
      <c r="C5915" s="256" t="s">
        <v>14819</v>
      </c>
      <c r="E5915" s="258"/>
      <c r="F5915" s="479">
        <v>24.84</v>
      </c>
    </row>
    <row r="5916" spans="1:6" x14ac:dyDescent="0.2">
      <c r="A5916" s="256">
        <v>40923</v>
      </c>
      <c r="B5916" s="257" t="s">
        <v>17086</v>
      </c>
      <c r="C5916" s="256" t="s">
        <v>14820</v>
      </c>
      <c r="E5916" s="258"/>
      <c r="F5916" s="479">
        <v>4346.3100000000004</v>
      </c>
    </row>
    <row r="5917" spans="1:6" x14ac:dyDescent="0.2">
      <c r="A5917" s="256">
        <v>10998</v>
      </c>
      <c r="B5917" s="257" t="s">
        <v>17087</v>
      </c>
      <c r="C5917" s="256" t="s">
        <v>8230</v>
      </c>
      <c r="E5917" s="258"/>
      <c r="F5917" s="479">
        <v>50.31</v>
      </c>
    </row>
    <row r="5918" spans="1:6" x14ac:dyDescent="0.2">
      <c r="A5918" s="256">
        <v>11002</v>
      </c>
      <c r="B5918" s="257" t="s">
        <v>17088</v>
      </c>
      <c r="C5918" s="256" t="s">
        <v>8230</v>
      </c>
      <c r="E5918" s="258"/>
      <c r="F5918" s="479">
        <v>46.09</v>
      </c>
    </row>
    <row r="5919" spans="1:6" x14ac:dyDescent="0.2">
      <c r="A5919" s="256">
        <v>10999</v>
      </c>
      <c r="B5919" s="257" t="s">
        <v>17089</v>
      </c>
      <c r="C5919" s="256" t="s">
        <v>8230</v>
      </c>
      <c r="E5919" s="258"/>
      <c r="F5919" s="479">
        <v>44.29</v>
      </c>
    </row>
    <row r="5920" spans="1:6" x14ac:dyDescent="0.2">
      <c r="A5920" s="256">
        <v>10997</v>
      </c>
      <c r="B5920" s="257" t="s">
        <v>17090</v>
      </c>
      <c r="C5920" s="256" t="s">
        <v>8230</v>
      </c>
      <c r="E5920" s="258"/>
      <c r="F5920" s="479">
        <v>48</v>
      </c>
    </row>
    <row r="5921" spans="1:6" x14ac:dyDescent="0.2">
      <c r="A5921" s="256">
        <v>2685</v>
      </c>
      <c r="B5921" s="257" t="s">
        <v>17091</v>
      </c>
      <c r="C5921" s="256" t="s">
        <v>8223</v>
      </c>
      <c r="E5921" s="258"/>
      <c r="F5921" s="479">
        <v>6.87</v>
      </c>
    </row>
    <row r="5922" spans="1:6" x14ac:dyDescent="0.2">
      <c r="A5922" s="256">
        <v>2680</v>
      </c>
      <c r="B5922" s="257" t="s">
        <v>17092</v>
      </c>
      <c r="C5922" s="256" t="s">
        <v>8223</v>
      </c>
      <c r="E5922" s="258"/>
      <c r="F5922" s="479">
        <v>10.050000000000001</v>
      </c>
    </row>
    <row r="5923" spans="1:6" x14ac:dyDescent="0.2">
      <c r="A5923" s="256">
        <v>2684</v>
      </c>
      <c r="B5923" s="257" t="s">
        <v>17093</v>
      </c>
      <c r="C5923" s="256" t="s">
        <v>8223</v>
      </c>
      <c r="E5923" s="258"/>
      <c r="F5923" s="479">
        <v>9.14</v>
      </c>
    </row>
    <row r="5924" spans="1:6" x14ac:dyDescent="0.2">
      <c r="A5924" s="256">
        <v>2673</v>
      </c>
      <c r="B5924" s="257" t="s">
        <v>17094</v>
      </c>
      <c r="C5924" s="256" t="s">
        <v>8223</v>
      </c>
      <c r="E5924" s="258"/>
      <c r="F5924" s="479">
        <v>3.53</v>
      </c>
    </row>
    <row r="5925" spans="1:6" x14ac:dyDescent="0.2">
      <c r="A5925" s="256">
        <v>2681</v>
      </c>
      <c r="B5925" s="257" t="s">
        <v>17095</v>
      </c>
      <c r="C5925" s="256" t="s">
        <v>8223</v>
      </c>
      <c r="E5925" s="258"/>
      <c r="F5925" s="479">
        <v>16.420000000000002</v>
      </c>
    </row>
    <row r="5926" spans="1:6" x14ac:dyDescent="0.2">
      <c r="A5926" s="256">
        <v>2682</v>
      </c>
      <c r="B5926" s="257" t="s">
        <v>17096</v>
      </c>
      <c r="C5926" s="256" t="s">
        <v>8223</v>
      </c>
      <c r="E5926" s="258"/>
      <c r="F5926" s="479">
        <v>23.96</v>
      </c>
    </row>
    <row r="5927" spans="1:6" x14ac:dyDescent="0.2">
      <c r="A5927" s="256">
        <v>2686</v>
      </c>
      <c r="B5927" s="257" t="s">
        <v>17097</v>
      </c>
      <c r="C5927" s="256" t="s">
        <v>8223</v>
      </c>
      <c r="E5927" s="258"/>
      <c r="F5927" s="479">
        <v>30.05</v>
      </c>
    </row>
    <row r="5928" spans="1:6" x14ac:dyDescent="0.2">
      <c r="A5928" s="256">
        <v>2674</v>
      </c>
      <c r="B5928" s="257" t="s">
        <v>17098</v>
      </c>
      <c r="C5928" s="256" t="s">
        <v>8223</v>
      </c>
      <c r="E5928" s="258"/>
      <c r="F5928" s="479">
        <v>4.3899999999999997</v>
      </c>
    </row>
    <row r="5929" spans="1:6" x14ac:dyDescent="0.2">
      <c r="A5929" s="256">
        <v>2683</v>
      </c>
      <c r="B5929" s="257" t="s">
        <v>17099</v>
      </c>
      <c r="C5929" s="256" t="s">
        <v>8223</v>
      </c>
      <c r="E5929" s="258"/>
      <c r="F5929" s="479">
        <v>47.35</v>
      </c>
    </row>
    <row r="5930" spans="1:6" x14ac:dyDescent="0.2">
      <c r="A5930" s="256">
        <v>2676</v>
      </c>
      <c r="B5930" s="257" t="s">
        <v>17100</v>
      </c>
      <c r="C5930" s="256" t="s">
        <v>8223</v>
      </c>
      <c r="E5930" s="258"/>
      <c r="F5930" s="479">
        <v>2.0499999999999998</v>
      </c>
    </row>
    <row r="5931" spans="1:6" x14ac:dyDescent="0.2">
      <c r="A5931" s="256">
        <v>2678</v>
      </c>
      <c r="B5931" s="257" t="s">
        <v>17101</v>
      </c>
      <c r="C5931" s="256" t="s">
        <v>8223</v>
      </c>
      <c r="E5931" s="258"/>
      <c r="F5931" s="479">
        <v>2.57</v>
      </c>
    </row>
    <row r="5932" spans="1:6" x14ac:dyDescent="0.2">
      <c r="A5932" s="256">
        <v>2679</v>
      </c>
      <c r="B5932" s="257" t="s">
        <v>17102</v>
      </c>
      <c r="C5932" s="256" t="s">
        <v>8223</v>
      </c>
      <c r="E5932" s="258"/>
      <c r="F5932" s="479">
        <v>3.96</v>
      </c>
    </row>
    <row r="5933" spans="1:6" x14ac:dyDescent="0.2">
      <c r="A5933" s="256">
        <v>12070</v>
      </c>
      <c r="B5933" s="257" t="s">
        <v>17103</v>
      </c>
      <c r="C5933" s="256" t="s">
        <v>8223</v>
      </c>
      <c r="E5933" s="258"/>
      <c r="F5933" s="479">
        <v>5.51</v>
      </c>
    </row>
    <row r="5934" spans="1:6" x14ac:dyDescent="0.2">
      <c r="A5934" s="256">
        <v>2675</v>
      </c>
      <c r="B5934" s="257" t="s">
        <v>17104</v>
      </c>
      <c r="C5934" s="256" t="s">
        <v>8223</v>
      </c>
      <c r="E5934" s="258"/>
      <c r="F5934" s="479">
        <v>7.17</v>
      </c>
    </row>
    <row r="5935" spans="1:6" x14ac:dyDescent="0.2">
      <c r="A5935" s="256">
        <v>12067</v>
      </c>
      <c r="B5935" s="257" t="s">
        <v>17105</v>
      </c>
      <c r="C5935" s="256" t="s">
        <v>8223</v>
      </c>
      <c r="E5935" s="258"/>
      <c r="F5935" s="479">
        <v>9.73</v>
      </c>
    </row>
    <row r="5936" spans="1:6" x14ac:dyDescent="0.2">
      <c r="A5936" s="256">
        <v>21136</v>
      </c>
      <c r="B5936" s="257" t="s">
        <v>17106</v>
      </c>
      <c r="C5936" s="256" t="s">
        <v>8223</v>
      </c>
      <c r="E5936" s="258"/>
      <c r="F5936" s="479">
        <v>12.49</v>
      </c>
    </row>
    <row r="5937" spans="1:6" ht="20.399999999999999" x14ac:dyDescent="0.2">
      <c r="A5937" s="256">
        <v>21128</v>
      </c>
      <c r="B5937" s="257" t="s">
        <v>17107</v>
      </c>
      <c r="C5937" s="256" t="s">
        <v>8223</v>
      </c>
      <c r="E5937" s="258"/>
      <c r="F5937" s="479">
        <v>9.67</v>
      </c>
    </row>
    <row r="5938" spans="1:6" ht="20.399999999999999" x14ac:dyDescent="0.2">
      <c r="A5938" s="256">
        <v>21130</v>
      </c>
      <c r="B5938" s="257" t="s">
        <v>17108</v>
      </c>
      <c r="C5938" s="256" t="s">
        <v>8223</v>
      </c>
      <c r="E5938" s="258"/>
      <c r="F5938" s="479">
        <v>24.42</v>
      </c>
    </row>
    <row r="5939" spans="1:6" ht="20.399999999999999" x14ac:dyDescent="0.2">
      <c r="A5939" s="256">
        <v>21135</v>
      </c>
      <c r="B5939" s="257" t="s">
        <v>17109</v>
      </c>
      <c r="C5939" s="256" t="s">
        <v>8223</v>
      </c>
      <c r="E5939" s="258"/>
      <c r="F5939" s="479">
        <v>24.04</v>
      </c>
    </row>
    <row r="5940" spans="1:6" x14ac:dyDescent="0.2">
      <c r="A5940" s="256">
        <v>40401</v>
      </c>
      <c r="B5940" s="257" t="s">
        <v>17110</v>
      </c>
      <c r="C5940" s="256" t="s">
        <v>8223</v>
      </c>
      <c r="E5940" s="258"/>
      <c r="F5940" s="479">
        <v>2.88</v>
      </c>
    </row>
    <row r="5941" spans="1:6" x14ac:dyDescent="0.2">
      <c r="A5941" s="256">
        <v>40402</v>
      </c>
      <c r="B5941" s="257" t="s">
        <v>17111</v>
      </c>
      <c r="C5941" s="256" t="s">
        <v>8223</v>
      </c>
      <c r="E5941" s="258"/>
      <c r="F5941" s="479">
        <v>3.69</v>
      </c>
    </row>
    <row r="5942" spans="1:6" x14ac:dyDescent="0.2">
      <c r="A5942" s="256">
        <v>40400</v>
      </c>
      <c r="B5942" s="257" t="s">
        <v>17112</v>
      </c>
      <c r="C5942" s="256" t="s">
        <v>8223</v>
      </c>
      <c r="E5942" s="258"/>
      <c r="F5942" s="479">
        <v>1.95</v>
      </c>
    </row>
    <row r="5943" spans="1:6" ht="20.399999999999999" x14ac:dyDescent="0.2">
      <c r="A5943" s="256">
        <v>21137</v>
      </c>
      <c r="B5943" s="257" t="s">
        <v>17113</v>
      </c>
      <c r="C5943" s="256" t="s">
        <v>8223</v>
      </c>
      <c r="E5943" s="258"/>
      <c r="F5943" s="479">
        <v>9.9</v>
      </c>
    </row>
    <row r="5944" spans="1:6" ht="20.399999999999999" x14ac:dyDescent="0.2">
      <c r="A5944" s="256">
        <v>2504</v>
      </c>
      <c r="B5944" s="257" t="s">
        <v>17114</v>
      </c>
      <c r="C5944" s="256" t="s">
        <v>8223</v>
      </c>
      <c r="E5944" s="258"/>
      <c r="F5944" s="479">
        <v>10.73</v>
      </c>
    </row>
    <row r="5945" spans="1:6" ht="20.399999999999999" x14ac:dyDescent="0.2">
      <c r="A5945" s="256">
        <v>2501</v>
      </c>
      <c r="B5945" s="257" t="s">
        <v>17115</v>
      </c>
      <c r="C5945" s="256" t="s">
        <v>8223</v>
      </c>
      <c r="E5945" s="258"/>
      <c r="F5945" s="479">
        <v>14.07</v>
      </c>
    </row>
    <row r="5946" spans="1:6" ht="20.399999999999999" x14ac:dyDescent="0.2">
      <c r="A5946" s="256">
        <v>2502</v>
      </c>
      <c r="B5946" s="257" t="s">
        <v>17116</v>
      </c>
      <c r="C5946" s="256" t="s">
        <v>8223</v>
      </c>
      <c r="E5946" s="258"/>
      <c r="F5946" s="479">
        <v>21.23</v>
      </c>
    </row>
    <row r="5947" spans="1:6" ht="20.399999999999999" x14ac:dyDescent="0.2">
      <c r="A5947" s="256">
        <v>2503</v>
      </c>
      <c r="B5947" s="257" t="s">
        <v>17117</v>
      </c>
      <c r="C5947" s="256" t="s">
        <v>8223</v>
      </c>
      <c r="E5947" s="258"/>
      <c r="F5947" s="479">
        <v>27.32</v>
      </c>
    </row>
    <row r="5948" spans="1:6" ht="20.399999999999999" x14ac:dyDescent="0.2">
      <c r="A5948" s="256">
        <v>2500</v>
      </c>
      <c r="B5948" s="257" t="s">
        <v>17118</v>
      </c>
      <c r="C5948" s="256" t="s">
        <v>8223</v>
      </c>
      <c r="E5948" s="258"/>
      <c r="F5948" s="479">
        <v>36.39</v>
      </c>
    </row>
    <row r="5949" spans="1:6" ht="20.399999999999999" x14ac:dyDescent="0.2">
      <c r="A5949" s="256">
        <v>2505</v>
      </c>
      <c r="B5949" s="257" t="s">
        <v>17119</v>
      </c>
      <c r="C5949" s="256" t="s">
        <v>8223</v>
      </c>
      <c r="E5949" s="258"/>
      <c r="F5949" s="479">
        <v>56.72</v>
      </c>
    </row>
    <row r="5950" spans="1:6" ht="20.399999999999999" x14ac:dyDescent="0.2">
      <c r="A5950" s="256">
        <v>12058</v>
      </c>
      <c r="B5950" s="257" t="s">
        <v>17120</v>
      </c>
      <c r="C5950" s="256" t="s">
        <v>8223</v>
      </c>
      <c r="E5950" s="258"/>
      <c r="F5950" s="479">
        <v>12.13</v>
      </c>
    </row>
    <row r="5951" spans="1:6" ht="20.399999999999999" x14ac:dyDescent="0.2">
      <c r="A5951" s="256">
        <v>12056</v>
      </c>
      <c r="B5951" s="257" t="s">
        <v>17121</v>
      </c>
      <c r="C5951" s="256" t="s">
        <v>8223</v>
      </c>
      <c r="E5951" s="258"/>
      <c r="F5951" s="479">
        <v>22.92</v>
      </c>
    </row>
    <row r="5952" spans="1:6" ht="20.399999999999999" x14ac:dyDescent="0.2">
      <c r="A5952" s="256">
        <v>12057</v>
      </c>
      <c r="B5952" s="257" t="s">
        <v>17122</v>
      </c>
      <c r="C5952" s="256" t="s">
        <v>8223</v>
      </c>
      <c r="E5952" s="258"/>
      <c r="F5952" s="479">
        <v>19.47</v>
      </c>
    </row>
    <row r="5953" spans="1:6" ht="20.399999999999999" x14ac:dyDescent="0.2">
      <c r="A5953" s="256">
        <v>12059</v>
      </c>
      <c r="B5953" s="257" t="s">
        <v>17123</v>
      </c>
      <c r="C5953" s="256" t="s">
        <v>8223</v>
      </c>
      <c r="E5953" s="258"/>
      <c r="F5953" s="479">
        <v>6.83</v>
      </c>
    </row>
    <row r="5954" spans="1:6" ht="20.399999999999999" x14ac:dyDescent="0.2">
      <c r="A5954" s="256">
        <v>12060</v>
      </c>
      <c r="B5954" s="257" t="s">
        <v>17124</v>
      </c>
      <c r="C5954" s="256" t="s">
        <v>8223</v>
      </c>
      <c r="E5954" s="258"/>
      <c r="F5954" s="479">
        <v>50.58</v>
      </c>
    </row>
    <row r="5955" spans="1:6" ht="20.399999999999999" x14ac:dyDescent="0.2">
      <c r="A5955" s="256">
        <v>12061</v>
      </c>
      <c r="B5955" s="257" t="s">
        <v>17125</v>
      </c>
      <c r="C5955" s="256" t="s">
        <v>8223</v>
      </c>
      <c r="E5955" s="258"/>
      <c r="F5955" s="479">
        <v>30.88</v>
      </c>
    </row>
    <row r="5956" spans="1:6" ht="20.399999999999999" x14ac:dyDescent="0.2">
      <c r="A5956" s="256">
        <v>12062</v>
      </c>
      <c r="B5956" s="257" t="s">
        <v>17126</v>
      </c>
      <c r="C5956" s="256" t="s">
        <v>8223</v>
      </c>
      <c r="E5956" s="258"/>
      <c r="F5956" s="479">
        <v>56.95</v>
      </c>
    </row>
    <row r="5957" spans="1:6" x14ac:dyDescent="0.2">
      <c r="A5957" s="256">
        <v>2687</v>
      </c>
      <c r="B5957" s="257" t="s">
        <v>17127</v>
      </c>
      <c r="C5957" s="256" t="s">
        <v>8223</v>
      </c>
      <c r="E5957" s="258"/>
      <c r="F5957" s="479">
        <v>1.79</v>
      </c>
    </row>
    <row r="5958" spans="1:6" x14ac:dyDescent="0.2">
      <c r="A5958" s="256">
        <v>2689</v>
      </c>
      <c r="B5958" s="257" t="s">
        <v>17128</v>
      </c>
      <c r="C5958" s="256" t="s">
        <v>8223</v>
      </c>
      <c r="E5958" s="258"/>
      <c r="F5958" s="479">
        <v>2.13</v>
      </c>
    </row>
    <row r="5959" spans="1:6" x14ac:dyDescent="0.2">
      <c r="A5959" s="256">
        <v>2688</v>
      </c>
      <c r="B5959" s="257" t="s">
        <v>17129</v>
      </c>
      <c r="C5959" s="256" t="s">
        <v>8223</v>
      </c>
      <c r="E5959" s="258"/>
      <c r="F5959" s="479">
        <v>2.31</v>
      </c>
    </row>
    <row r="5960" spans="1:6" x14ac:dyDescent="0.2">
      <c r="A5960" s="256">
        <v>2690</v>
      </c>
      <c r="B5960" s="257" t="s">
        <v>17130</v>
      </c>
      <c r="C5960" s="256" t="s">
        <v>8223</v>
      </c>
      <c r="E5960" s="258"/>
      <c r="F5960" s="479">
        <v>3.95</v>
      </c>
    </row>
    <row r="5961" spans="1:6" ht="20.399999999999999" x14ac:dyDescent="0.2">
      <c r="A5961" s="256">
        <v>39243</v>
      </c>
      <c r="B5961" s="257" t="s">
        <v>17131</v>
      </c>
      <c r="C5961" s="256" t="s">
        <v>8223</v>
      </c>
      <c r="E5961" s="258"/>
      <c r="F5961" s="479">
        <v>2.6</v>
      </c>
    </row>
    <row r="5962" spans="1:6" ht="20.399999999999999" x14ac:dyDescent="0.2">
      <c r="A5962" s="256">
        <v>39244</v>
      </c>
      <c r="B5962" s="257" t="s">
        <v>17132</v>
      </c>
      <c r="C5962" s="256" t="s">
        <v>8223</v>
      </c>
      <c r="E5962" s="258"/>
      <c r="F5962" s="479">
        <v>3.52</v>
      </c>
    </row>
    <row r="5963" spans="1:6" ht="20.399999999999999" x14ac:dyDescent="0.2">
      <c r="A5963" s="256">
        <v>39245</v>
      </c>
      <c r="B5963" s="257" t="s">
        <v>17133</v>
      </c>
      <c r="C5963" s="256" t="s">
        <v>8223</v>
      </c>
      <c r="E5963" s="258"/>
      <c r="F5963" s="479">
        <v>6.78</v>
      </c>
    </row>
    <row r="5964" spans="1:6" ht="20.399999999999999" x14ac:dyDescent="0.2">
      <c r="A5964" s="256">
        <v>39254</v>
      </c>
      <c r="B5964" s="257" t="s">
        <v>17134</v>
      </c>
      <c r="C5964" s="256" t="s">
        <v>8223</v>
      </c>
      <c r="E5964" s="258"/>
      <c r="F5964" s="479">
        <v>10.14</v>
      </c>
    </row>
    <row r="5965" spans="1:6" ht="20.399999999999999" x14ac:dyDescent="0.2">
      <c r="A5965" s="256">
        <v>39255</v>
      </c>
      <c r="B5965" s="257" t="s">
        <v>17135</v>
      </c>
      <c r="C5965" s="256" t="s">
        <v>8223</v>
      </c>
      <c r="E5965" s="258"/>
      <c r="F5965" s="479">
        <v>18.760000000000002</v>
      </c>
    </row>
    <row r="5966" spans="1:6" ht="20.399999999999999" x14ac:dyDescent="0.2">
      <c r="A5966" s="256">
        <v>39253</v>
      </c>
      <c r="B5966" s="257" t="s">
        <v>17136</v>
      </c>
      <c r="C5966" s="256" t="s">
        <v>8223</v>
      </c>
      <c r="E5966" s="258"/>
      <c r="F5966" s="479">
        <v>12.92</v>
      </c>
    </row>
    <row r="5967" spans="1:6" ht="20.399999999999999" x14ac:dyDescent="0.2">
      <c r="A5967" s="256">
        <v>39246</v>
      </c>
      <c r="B5967" s="257" t="s">
        <v>17137</v>
      </c>
      <c r="C5967" s="256" t="s">
        <v>8223</v>
      </c>
      <c r="E5967" s="258"/>
      <c r="F5967" s="479">
        <v>5</v>
      </c>
    </row>
    <row r="5968" spans="1:6" ht="20.399999999999999" x14ac:dyDescent="0.2">
      <c r="A5968" s="256">
        <v>39247</v>
      </c>
      <c r="B5968" s="257" t="s">
        <v>17138</v>
      </c>
      <c r="C5968" s="256" t="s">
        <v>8223</v>
      </c>
      <c r="E5968" s="258"/>
      <c r="F5968" s="479">
        <v>4.3600000000000003</v>
      </c>
    </row>
    <row r="5969" spans="1:6" ht="20.399999999999999" x14ac:dyDescent="0.2">
      <c r="A5969" s="256">
        <v>2446</v>
      </c>
      <c r="B5969" s="257" t="s">
        <v>17139</v>
      </c>
      <c r="C5969" s="256" t="s">
        <v>8223</v>
      </c>
      <c r="E5969" s="258"/>
      <c r="F5969" s="479">
        <v>7.18</v>
      </c>
    </row>
    <row r="5970" spans="1:6" ht="20.399999999999999" x14ac:dyDescent="0.2">
      <c r="A5970" s="256">
        <v>2442</v>
      </c>
      <c r="B5970" s="257" t="s">
        <v>17140</v>
      </c>
      <c r="C5970" s="256" t="s">
        <v>8223</v>
      </c>
      <c r="E5970" s="258"/>
      <c r="F5970" s="479">
        <v>10.06</v>
      </c>
    </row>
    <row r="5971" spans="1:6" ht="20.399999999999999" x14ac:dyDescent="0.2">
      <c r="A5971" s="256">
        <v>39248</v>
      </c>
      <c r="B5971" s="257" t="s">
        <v>17141</v>
      </c>
      <c r="C5971" s="256" t="s">
        <v>8223</v>
      </c>
      <c r="E5971" s="258"/>
      <c r="F5971" s="479">
        <v>14.02</v>
      </c>
    </row>
    <row r="5972" spans="1:6" x14ac:dyDescent="0.2">
      <c r="A5972" s="256">
        <v>2438</v>
      </c>
      <c r="B5972" s="257" t="s">
        <v>17142</v>
      </c>
      <c r="C5972" s="256" t="s">
        <v>14819</v>
      </c>
      <c r="E5972" s="258"/>
      <c r="F5972" s="479">
        <v>31.34</v>
      </c>
    </row>
    <row r="5973" spans="1:6" x14ac:dyDescent="0.2">
      <c r="A5973" s="256">
        <v>40922</v>
      </c>
      <c r="B5973" s="257" t="s">
        <v>17143</v>
      </c>
      <c r="C5973" s="256" t="s">
        <v>14820</v>
      </c>
      <c r="E5973" s="258"/>
      <c r="F5973" s="479">
        <v>5484.55</v>
      </c>
    </row>
    <row r="5974" spans="1:6" ht="30.6" x14ac:dyDescent="0.2">
      <c r="A5974" s="256">
        <v>36486</v>
      </c>
      <c r="B5974" s="257" t="s">
        <v>17144</v>
      </c>
      <c r="C5974" s="256" t="s">
        <v>8217</v>
      </c>
      <c r="E5974" s="258"/>
      <c r="F5974" s="479">
        <v>70127.199999999997</v>
      </c>
    </row>
    <row r="5975" spans="1:6" ht="30.6" x14ac:dyDescent="0.2">
      <c r="A5975" s="256">
        <v>37777</v>
      </c>
      <c r="B5975" s="257" t="s">
        <v>17145</v>
      </c>
      <c r="C5975" s="256" t="s">
        <v>8217</v>
      </c>
      <c r="E5975" s="258"/>
      <c r="F5975" s="479">
        <v>330157.49</v>
      </c>
    </row>
    <row r="5976" spans="1:6" ht="20.399999999999999" x14ac:dyDescent="0.2">
      <c r="A5976" s="256">
        <v>12624</v>
      </c>
      <c r="B5976" s="257" t="s">
        <v>17146</v>
      </c>
      <c r="C5976" s="256" t="s">
        <v>8217</v>
      </c>
      <c r="E5976" s="258"/>
      <c r="F5976" s="479">
        <v>30.27</v>
      </c>
    </row>
    <row r="5977" spans="1:6" x14ac:dyDescent="0.2">
      <c r="A5977" s="256">
        <v>517</v>
      </c>
      <c r="B5977" s="257" t="s">
        <v>17147</v>
      </c>
      <c r="C5977" s="256" t="s">
        <v>14817</v>
      </c>
      <c r="E5977" s="258"/>
      <c r="F5977" s="479">
        <v>10.73</v>
      </c>
    </row>
    <row r="5978" spans="1:6" ht="20.399999999999999" x14ac:dyDescent="0.2">
      <c r="A5978" s="256">
        <v>37534</v>
      </c>
      <c r="B5978" s="257" t="s">
        <v>17148</v>
      </c>
      <c r="C5978" s="256" t="s">
        <v>8230</v>
      </c>
      <c r="E5978" s="258"/>
      <c r="F5978" s="479">
        <v>17.350000000000001</v>
      </c>
    </row>
    <row r="5979" spans="1:6" ht="20.399999999999999" x14ac:dyDescent="0.2">
      <c r="A5979" s="256">
        <v>37535</v>
      </c>
      <c r="B5979" s="257" t="s">
        <v>17149</v>
      </c>
      <c r="C5979" s="256" t="s">
        <v>8230</v>
      </c>
      <c r="E5979" s="258"/>
      <c r="F5979" s="479">
        <v>17.350000000000001</v>
      </c>
    </row>
    <row r="5980" spans="1:6" ht="20.399999999999999" x14ac:dyDescent="0.2">
      <c r="A5980" s="256">
        <v>37533</v>
      </c>
      <c r="B5980" s="257" t="s">
        <v>17150</v>
      </c>
      <c r="C5980" s="256" t="s">
        <v>8230</v>
      </c>
      <c r="E5980" s="258"/>
      <c r="F5980" s="479">
        <v>17.350000000000001</v>
      </c>
    </row>
    <row r="5981" spans="1:6" ht="20.399999999999999" x14ac:dyDescent="0.2">
      <c r="A5981" s="256">
        <v>37537</v>
      </c>
      <c r="B5981" s="257" t="s">
        <v>17151</v>
      </c>
      <c r="C5981" s="256" t="s">
        <v>8230</v>
      </c>
      <c r="E5981" s="258"/>
      <c r="F5981" s="479">
        <v>13.13</v>
      </c>
    </row>
    <row r="5982" spans="1:6" ht="20.399999999999999" x14ac:dyDescent="0.2">
      <c r="A5982" s="256">
        <v>37536</v>
      </c>
      <c r="B5982" s="257" t="s">
        <v>17152</v>
      </c>
      <c r="C5982" s="256" t="s">
        <v>8230</v>
      </c>
      <c r="E5982" s="258"/>
      <c r="F5982" s="479">
        <v>13.13</v>
      </c>
    </row>
    <row r="5983" spans="1:6" ht="20.399999999999999" x14ac:dyDescent="0.2">
      <c r="A5983" s="256">
        <v>37532</v>
      </c>
      <c r="B5983" s="257" t="s">
        <v>17153</v>
      </c>
      <c r="C5983" s="256" t="s">
        <v>8230</v>
      </c>
      <c r="E5983" s="258"/>
      <c r="F5983" s="479">
        <v>13.13</v>
      </c>
    </row>
    <row r="5984" spans="1:6" x14ac:dyDescent="0.2">
      <c r="A5984" s="256">
        <v>2696</v>
      </c>
      <c r="B5984" s="257" t="s">
        <v>17154</v>
      </c>
      <c r="C5984" s="256" t="s">
        <v>14819</v>
      </c>
      <c r="E5984" s="258"/>
      <c r="F5984" s="479">
        <v>23.59</v>
      </c>
    </row>
    <row r="5985" spans="1:6" x14ac:dyDescent="0.2">
      <c r="A5985" s="256">
        <v>40928</v>
      </c>
      <c r="B5985" s="257" t="s">
        <v>17155</v>
      </c>
      <c r="C5985" s="256" t="s">
        <v>14820</v>
      </c>
      <c r="E5985" s="258"/>
      <c r="F5985" s="479">
        <v>4127.8500000000004</v>
      </c>
    </row>
    <row r="5986" spans="1:6" x14ac:dyDescent="0.2">
      <c r="A5986" s="256">
        <v>4083</v>
      </c>
      <c r="B5986" s="257" t="s">
        <v>17156</v>
      </c>
      <c r="C5986" s="256" t="s">
        <v>14819</v>
      </c>
      <c r="E5986" s="258"/>
      <c r="F5986" s="479">
        <v>37.99</v>
      </c>
    </row>
    <row r="5987" spans="1:6" x14ac:dyDescent="0.2">
      <c r="A5987" s="256">
        <v>40818</v>
      </c>
      <c r="B5987" s="257" t="s">
        <v>17157</v>
      </c>
      <c r="C5987" s="256" t="s">
        <v>14820</v>
      </c>
      <c r="E5987" s="258"/>
      <c r="F5987" s="479">
        <v>6646.82</v>
      </c>
    </row>
    <row r="5988" spans="1:6" x14ac:dyDescent="0.2">
      <c r="A5988" s="256">
        <v>43146</v>
      </c>
      <c r="B5988" s="257" t="s">
        <v>17158</v>
      </c>
      <c r="C5988" s="256" t="s">
        <v>8230</v>
      </c>
      <c r="E5988" s="258"/>
      <c r="F5988" s="479">
        <v>8.75</v>
      </c>
    </row>
    <row r="5989" spans="1:6" x14ac:dyDescent="0.2">
      <c r="A5989" s="256">
        <v>2705</v>
      </c>
      <c r="B5989" s="257" t="s">
        <v>17159</v>
      </c>
      <c r="C5989" s="256" t="s">
        <v>14827</v>
      </c>
      <c r="E5989" s="258"/>
      <c r="F5989" s="479">
        <v>0.74</v>
      </c>
    </row>
    <row r="5990" spans="1:6" ht="20.399999999999999" x14ac:dyDescent="0.2">
      <c r="A5990" s="256">
        <v>14250</v>
      </c>
      <c r="B5990" s="257" t="s">
        <v>17160</v>
      </c>
      <c r="C5990" s="256" t="s">
        <v>14827</v>
      </c>
      <c r="E5990" s="258"/>
      <c r="F5990" s="479">
        <v>0.76</v>
      </c>
    </row>
    <row r="5991" spans="1:6" x14ac:dyDescent="0.2">
      <c r="A5991" s="256">
        <v>11683</v>
      </c>
      <c r="B5991" s="257" t="s">
        <v>17161</v>
      </c>
      <c r="C5991" s="256" t="s">
        <v>8217</v>
      </c>
      <c r="E5991" s="258"/>
      <c r="F5991" s="479">
        <v>41.61</v>
      </c>
    </row>
    <row r="5992" spans="1:6" x14ac:dyDescent="0.2">
      <c r="A5992" s="256">
        <v>11684</v>
      </c>
      <c r="B5992" s="257" t="s">
        <v>17162</v>
      </c>
      <c r="C5992" s="256" t="s">
        <v>8217</v>
      </c>
      <c r="E5992" s="258"/>
      <c r="F5992" s="479">
        <v>45.54</v>
      </c>
    </row>
    <row r="5993" spans="1:6" x14ac:dyDescent="0.2">
      <c r="A5993" s="256">
        <v>6141</v>
      </c>
      <c r="B5993" s="257" t="s">
        <v>17163</v>
      </c>
      <c r="C5993" s="256" t="s">
        <v>8217</v>
      </c>
      <c r="E5993" s="258"/>
      <c r="F5993" s="479">
        <v>6.64</v>
      </c>
    </row>
    <row r="5994" spans="1:6" x14ac:dyDescent="0.2">
      <c r="A5994" s="256">
        <v>11681</v>
      </c>
      <c r="B5994" s="257" t="s">
        <v>17164</v>
      </c>
      <c r="C5994" s="256" t="s">
        <v>8217</v>
      </c>
      <c r="E5994" s="258"/>
      <c r="F5994" s="479">
        <v>8.3699999999999992</v>
      </c>
    </row>
    <row r="5995" spans="1:6" x14ac:dyDescent="0.2">
      <c r="A5995" s="256">
        <v>2706</v>
      </c>
      <c r="B5995" s="257" t="s">
        <v>17165</v>
      </c>
      <c r="C5995" s="256" t="s">
        <v>14819</v>
      </c>
      <c r="E5995" s="258"/>
      <c r="F5995" s="479">
        <v>101.35</v>
      </c>
    </row>
    <row r="5996" spans="1:6" x14ac:dyDescent="0.2">
      <c r="A5996" s="256">
        <v>40811</v>
      </c>
      <c r="B5996" s="257" t="s">
        <v>17166</v>
      </c>
      <c r="C5996" s="256" t="s">
        <v>14820</v>
      </c>
      <c r="E5996" s="258"/>
      <c r="F5996" s="479">
        <v>17730.27</v>
      </c>
    </row>
    <row r="5997" spans="1:6" x14ac:dyDescent="0.2">
      <c r="A5997" s="256">
        <v>2707</v>
      </c>
      <c r="B5997" s="257" t="s">
        <v>17167</v>
      </c>
      <c r="C5997" s="256" t="s">
        <v>14819</v>
      </c>
      <c r="E5997" s="258"/>
      <c r="F5997" s="479">
        <v>103.1</v>
      </c>
    </row>
    <row r="5998" spans="1:6" x14ac:dyDescent="0.2">
      <c r="A5998" s="256">
        <v>40813</v>
      </c>
      <c r="B5998" s="257" t="s">
        <v>17168</v>
      </c>
      <c r="C5998" s="256" t="s">
        <v>14820</v>
      </c>
      <c r="E5998" s="258"/>
      <c r="F5998" s="479">
        <v>18036.349999999999</v>
      </c>
    </row>
    <row r="5999" spans="1:6" x14ac:dyDescent="0.2">
      <c r="A5999" s="256">
        <v>2708</v>
      </c>
      <c r="B5999" s="257" t="s">
        <v>17169</v>
      </c>
      <c r="C5999" s="256" t="s">
        <v>14819</v>
      </c>
      <c r="E5999" s="258"/>
      <c r="F5999" s="479">
        <v>144.41999999999999</v>
      </c>
    </row>
    <row r="6000" spans="1:6" x14ac:dyDescent="0.2">
      <c r="A6000" s="256">
        <v>40814</v>
      </c>
      <c r="B6000" s="257" t="s">
        <v>17170</v>
      </c>
      <c r="C6000" s="256" t="s">
        <v>14820</v>
      </c>
      <c r="E6000" s="258"/>
      <c r="F6000" s="479">
        <v>25265.25</v>
      </c>
    </row>
    <row r="6001" spans="1:6" x14ac:dyDescent="0.2">
      <c r="A6001" s="256">
        <v>38403</v>
      </c>
      <c r="B6001" s="257" t="s">
        <v>17171</v>
      </c>
      <c r="C6001" s="256" t="s">
        <v>8217</v>
      </c>
      <c r="E6001" s="258"/>
      <c r="F6001" s="479">
        <v>51.75</v>
      </c>
    </row>
    <row r="6002" spans="1:6" x14ac:dyDescent="0.2">
      <c r="A6002" s="256">
        <v>43482</v>
      </c>
      <c r="B6002" s="257" t="s">
        <v>17172</v>
      </c>
      <c r="C6002" s="256" t="s">
        <v>14819</v>
      </c>
      <c r="E6002" s="258"/>
      <c r="F6002" s="479">
        <v>0.79</v>
      </c>
    </row>
    <row r="6003" spans="1:6" x14ac:dyDescent="0.2">
      <c r="A6003" s="256">
        <v>43494</v>
      </c>
      <c r="B6003" s="257" t="s">
        <v>17173</v>
      </c>
      <c r="C6003" s="256" t="s">
        <v>14820</v>
      </c>
      <c r="E6003" s="258"/>
      <c r="F6003" s="479">
        <v>148.04</v>
      </c>
    </row>
    <row r="6004" spans="1:6" ht="20.399999999999999" x14ac:dyDescent="0.2">
      <c r="A6004" s="256">
        <v>43483</v>
      </c>
      <c r="B6004" s="257" t="s">
        <v>17174</v>
      </c>
      <c r="C6004" s="256" t="s">
        <v>14819</v>
      </c>
      <c r="E6004" s="258"/>
      <c r="F6004" s="479">
        <v>1.43</v>
      </c>
    </row>
    <row r="6005" spans="1:6" ht="20.399999999999999" x14ac:dyDescent="0.2">
      <c r="A6005" s="256">
        <v>43495</v>
      </c>
      <c r="B6005" s="257" t="s">
        <v>17175</v>
      </c>
      <c r="C6005" s="256" t="s">
        <v>14820</v>
      </c>
      <c r="E6005" s="258"/>
      <c r="F6005" s="479">
        <v>269.97000000000003</v>
      </c>
    </row>
    <row r="6006" spans="1:6" x14ac:dyDescent="0.2">
      <c r="A6006" s="256">
        <v>43484</v>
      </c>
      <c r="B6006" s="257" t="s">
        <v>17176</v>
      </c>
      <c r="C6006" s="256" t="s">
        <v>14819</v>
      </c>
      <c r="E6006" s="258"/>
      <c r="F6006" s="479">
        <v>1.2</v>
      </c>
    </row>
    <row r="6007" spans="1:6" x14ac:dyDescent="0.2">
      <c r="A6007" s="256">
        <v>43496</v>
      </c>
      <c r="B6007" s="257" t="s">
        <v>17177</v>
      </c>
      <c r="C6007" s="256" t="s">
        <v>14820</v>
      </c>
      <c r="E6007" s="258"/>
      <c r="F6007" s="479">
        <v>226.41</v>
      </c>
    </row>
    <row r="6008" spans="1:6" x14ac:dyDescent="0.2">
      <c r="A6008" s="256">
        <v>43485</v>
      </c>
      <c r="B6008" s="257" t="s">
        <v>17178</v>
      </c>
      <c r="C6008" s="256" t="s">
        <v>14819</v>
      </c>
      <c r="E6008" s="258"/>
      <c r="F6008" s="479">
        <v>1.06</v>
      </c>
    </row>
    <row r="6009" spans="1:6" x14ac:dyDescent="0.2">
      <c r="A6009" s="256">
        <v>43497</v>
      </c>
      <c r="B6009" s="257" t="s">
        <v>17179</v>
      </c>
      <c r="C6009" s="256" t="s">
        <v>14820</v>
      </c>
      <c r="E6009" s="258"/>
      <c r="F6009" s="479">
        <v>199.2</v>
      </c>
    </row>
    <row r="6010" spans="1:6" ht="20.399999999999999" x14ac:dyDescent="0.2">
      <c r="A6010" s="256">
        <v>43487</v>
      </c>
      <c r="B6010" s="257" t="s">
        <v>17180</v>
      </c>
      <c r="C6010" s="256" t="s">
        <v>14819</v>
      </c>
      <c r="E6010" s="258"/>
      <c r="F6010" s="479">
        <v>1.25</v>
      </c>
    </row>
    <row r="6011" spans="1:6" ht="20.399999999999999" x14ac:dyDescent="0.2">
      <c r="A6011" s="256">
        <v>43499</v>
      </c>
      <c r="B6011" s="257" t="s">
        <v>17181</v>
      </c>
      <c r="C6011" s="256" t="s">
        <v>14820</v>
      </c>
      <c r="E6011" s="258"/>
      <c r="F6011" s="479">
        <v>236.16</v>
      </c>
    </row>
    <row r="6012" spans="1:6" ht="20.399999999999999" x14ac:dyDescent="0.2">
      <c r="A6012" s="256">
        <v>43486</v>
      </c>
      <c r="B6012" s="257" t="s">
        <v>17182</v>
      </c>
      <c r="C6012" s="256" t="s">
        <v>14819</v>
      </c>
      <c r="E6012" s="258"/>
      <c r="F6012" s="479">
        <v>0.74</v>
      </c>
    </row>
    <row r="6013" spans="1:6" ht="20.399999999999999" x14ac:dyDescent="0.2">
      <c r="A6013" s="256">
        <v>43498</v>
      </c>
      <c r="B6013" s="257" t="s">
        <v>17183</v>
      </c>
      <c r="C6013" s="256" t="s">
        <v>14820</v>
      </c>
      <c r="E6013" s="258"/>
      <c r="F6013" s="479">
        <v>140.22999999999999</v>
      </c>
    </row>
    <row r="6014" spans="1:6" ht="20.399999999999999" x14ac:dyDescent="0.2">
      <c r="A6014" s="256">
        <v>43488</v>
      </c>
      <c r="B6014" s="257" t="s">
        <v>17184</v>
      </c>
      <c r="C6014" s="256" t="s">
        <v>14819</v>
      </c>
      <c r="E6014" s="258"/>
      <c r="F6014" s="479">
        <v>0.86</v>
      </c>
    </row>
    <row r="6015" spans="1:6" ht="20.399999999999999" x14ac:dyDescent="0.2">
      <c r="A6015" s="256">
        <v>43500</v>
      </c>
      <c r="B6015" s="257" t="s">
        <v>17185</v>
      </c>
      <c r="C6015" s="256" t="s">
        <v>14820</v>
      </c>
      <c r="E6015" s="258"/>
      <c r="F6015" s="479">
        <v>162.97</v>
      </c>
    </row>
    <row r="6016" spans="1:6" x14ac:dyDescent="0.2">
      <c r="A6016" s="256">
        <v>43489</v>
      </c>
      <c r="B6016" s="257" t="s">
        <v>17186</v>
      </c>
      <c r="C6016" s="256" t="s">
        <v>14819</v>
      </c>
      <c r="E6016" s="258"/>
      <c r="F6016" s="479">
        <v>1.24</v>
      </c>
    </row>
    <row r="6017" spans="1:6" x14ac:dyDescent="0.2">
      <c r="A6017" s="256">
        <v>43501</v>
      </c>
      <c r="B6017" s="257" t="s">
        <v>17187</v>
      </c>
      <c r="C6017" s="256" t="s">
        <v>14820</v>
      </c>
      <c r="E6017" s="258"/>
      <c r="F6017" s="479">
        <v>233.35</v>
      </c>
    </row>
    <row r="6018" spans="1:6" x14ac:dyDescent="0.2">
      <c r="A6018" s="256">
        <v>43490</v>
      </c>
      <c r="B6018" s="257" t="s">
        <v>17188</v>
      </c>
      <c r="C6018" s="256" t="s">
        <v>14819</v>
      </c>
      <c r="E6018" s="258"/>
      <c r="F6018" s="479">
        <v>1.73</v>
      </c>
    </row>
    <row r="6019" spans="1:6" x14ac:dyDescent="0.2">
      <c r="A6019" s="256">
        <v>43502</v>
      </c>
      <c r="B6019" s="257" t="s">
        <v>17189</v>
      </c>
      <c r="C6019" s="256" t="s">
        <v>14820</v>
      </c>
      <c r="E6019" s="258"/>
      <c r="F6019" s="479">
        <v>325.51</v>
      </c>
    </row>
    <row r="6020" spans="1:6" x14ac:dyDescent="0.2">
      <c r="A6020" s="256">
        <v>43491</v>
      </c>
      <c r="B6020" s="257" t="s">
        <v>17190</v>
      </c>
      <c r="C6020" s="256" t="s">
        <v>14819</v>
      </c>
      <c r="E6020" s="258"/>
      <c r="F6020" s="479">
        <v>1.33</v>
      </c>
    </row>
    <row r="6021" spans="1:6" x14ac:dyDescent="0.2">
      <c r="A6021" s="256">
        <v>43503</v>
      </c>
      <c r="B6021" s="257" t="s">
        <v>17191</v>
      </c>
      <c r="C6021" s="256" t="s">
        <v>14820</v>
      </c>
      <c r="E6021" s="258"/>
      <c r="F6021" s="479">
        <v>250.24</v>
      </c>
    </row>
    <row r="6022" spans="1:6" x14ac:dyDescent="0.2">
      <c r="A6022" s="256">
        <v>43492</v>
      </c>
      <c r="B6022" s="257" t="s">
        <v>17192</v>
      </c>
      <c r="C6022" s="256" t="s">
        <v>14819</v>
      </c>
      <c r="E6022" s="258"/>
      <c r="F6022" s="479">
        <v>1.79</v>
      </c>
    </row>
    <row r="6023" spans="1:6" x14ac:dyDescent="0.2">
      <c r="A6023" s="256">
        <v>43504</v>
      </c>
      <c r="B6023" s="257" t="s">
        <v>17193</v>
      </c>
      <c r="C6023" s="256" t="s">
        <v>14820</v>
      </c>
      <c r="E6023" s="258"/>
      <c r="F6023" s="479">
        <v>337.87</v>
      </c>
    </row>
    <row r="6024" spans="1:6" x14ac:dyDescent="0.2">
      <c r="A6024" s="256">
        <v>43493</v>
      </c>
      <c r="B6024" s="257" t="s">
        <v>17194</v>
      </c>
      <c r="C6024" s="256" t="s">
        <v>14819</v>
      </c>
      <c r="E6024" s="258"/>
      <c r="F6024" s="479">
        <v>0.71</v>
      </c>
    </row>
    <row r="6025" spans="1:6" x14ac:dyDescent="0.2">
      <c r="A6025" s="256">
        <v>43505</v>
      </c>
      <c r="B6025" s="257" t="s">
        <v>17195</v>
      </c>
      <c r="C6025" s="256" t="s">
        <v>14820</v>
      </c>
      <c r="E6025" s="258"/>
      <c r="F6025" s="479">
        <v>132.94</v>
      </c>
    </row>
    <row r="6026" spans="1:6" ht="30.6" x14ac:dyDescent="0.2">
      <c r="A6026" s="256">
        <v>37774</v>
      </c>
      <c r="B6026" s="257" t="s">
        <v>17196</v>
      </c>
      <c r="C6026" s="256" t="s">
        <v>8217</v>
      </c>
      <c r="E6026" s="258"/>
      <c r="F6026" s="479">
        <v>565124.71</v>
      </c>
    </row>
    <row r="6027" spans="1:6" ht="40.799999999999997" x14ac:dyDescent="0.2">
      <c r="A6027" s="256">
        <v>38629</v>
      </c>
      <c r="B6027" s="257" t="s">
        <v>17197</v>
      </c>
      <c r="C6027" s="256" t="s">
        <v>8217</v>
      </c>
      <c r="E6027" s="258"/>
      <c r="F6027" s="479">
        <v>2602792.96</v>
      </c>
    </row>
    <row r="6028" spans="1:6" ht="30.6" x14ac:dyDescent="0.2">
      <c r="A6028" s="256">
        <v>38630</v>
      </c>
      <c r="B6028" s="257" t="s">
        <v>17198</v>
      </c>
      <c r="C6028" s="256" t="s">
        <v>8217</v>
      </c>
      <c r="E6028" s="258"/>
      <c r="F6028" s="479">
        <v>1748542.96</v>
      </c>
    </row>
    <row r="6029" spans="1:6" x14ac:dyDescent="0.2">
      <c r="A6029" s="256">
        <v>38476</v>
      </c>
      <c r="B6029" s="257" t="s">
        <v>17199</v>
      </c>
      <c r="C6029" s="256" t="s">
        <v>8217</v>
      </c>
      <c r="E6029" s="258"/>
      <c r="F6029" s="479">
        <v>388.94</v>
      </c>
    </row>
    <row r="6030" spans="1:6" x14ac:dyDescent="0.2">
      <c r="A6030" s="256">
        <v>38477</v>
      </c>
      <c r="B6030" s="257" t="s">
        <v>17200</v>
      </c>
      <c r="C6030" s="256" t="s">
        <v>8217</v>
      </c>
      <c r="E6030" s="258"/>
      <c r="F6030" s="479">
        <v>1101.48</v>
      </c>
    </row>
    <row r="6031" spans="1:6" ht="20.399999999999999" x14ac:dyDescent="0.2">
      <c r="A6031" s="256">
        <v>40635</v>
      </c>
      <c r="B6031" s="257" t="s">
        <v>17201</v>
      </c>
      <c r="C6031" s="256" t="s">
        <v>8217</v>
      </c>
      <c r="E6031" s="258"/>
      <c r="F6031" s="479">
        <v>938024</v>
      </c>
    </row>
    <row r="6032" spans="1:6" ht="20.399999999999999" x14ac:dyDescent="0.2">
      <c r="A6032" s="256">
        <v>36483</v>
      </c>
      <c r="B6032" s="257" t="s">
        <v>17202</v>
      </c>
      <c r="C6032" s="256" t="s">
        <v>8217</v>
      </c>
      <c r="E6032" s="258"/>
      <c r="F6032" s="479">
        <v>850000</v>
      </c>
    </row>
    <row r="6033" spans="1:6" ht="20.399999999999999" x14ac:dyDescent="0.2">
      <c r="A6033" s="256">
        <v>14525</v>
      </c>
      <c r="B6033" s="257" t="s">
        <v>17203</v>
      </c>
      <c r="C6033" s="256" t="s">
        <v>8217</v>
      </c>
      <c r="E6033" s="258"/>
      <c r="F6033" s="479">
        <v>890000</v>
      </c>
    </row>
    <row r="6034" spans="1:6" ht="20.399999999999999" x14ac:dyDescent="0.2">
      <c r="A6034" s="256">
        <v>36482</v>
      </c>
      <c r="B6034" s="257" t="s">
        <v>17204</v>
      </c>
      <c r="C6034" s="256" t="s">
        <v>8217</v>
      </c>
      <c r="E6034" s="258"/>
      <c r="F6034" s="479">
        <v>763298.96</v>
      </c>
    </row>
    <row r="6035" spans="1:6" ht="20.399999999999999" x14ac:dyDescent="0.2">
      <c r="A6035" s="256">
        <v>36408</v>
      </c>
      <c r="B6035" s="257" t="s">
        <v>17205</v>
      </c>
      <c r="C6035" s="256" t="s">
        <v>8217</v>
      </c>
      <c r="E6035" s="258"/>
      <c r="F6035" s="479">
        <v>912000</v>
      </c>
    </row>
    <row r="6036" spans="1:6" ht="20.399999999999999" x14ac:dyDescent="0.2">
      <c r="A6036" s="256">
        <v>2723</v>
      </c>
      <c r="B6036" s="257" t="s">
        <v>17206</v>
      </c>
      <c r="C6036" s="256" t="s">
        <v>8217</v>
      </c>
      <c r="E6036" s="258"/>
      <c r="F6036" s="479">
        <v>700000</v>
      </c>
    </row>
    <row r="6037" spans="1:6" ht="20.399999999999999" x14ac:dyDescent="0.2">
      <c r="A6037" s="256">
        <v>36481</v>
      </c>
      <c r="B6037" s="257" t="s">
        <v>17207</v>
      </c>
      <c r="C6037" s="256" t="s">
        <v>8217</v>
      </c>
      <c r="E6037" s="258"/>
      <c r="F6037" s="479">
        <v>835000</v>
      </c>
    </row>
    <row r="6038" spans="1:6" ht="20.399999999999999" x14ac:dyDescent="0.2">
      <c r="A6038" s="256">
        <v>10685</v>
      </c>
      <c r="B6038" s="257" t="s">
        <v>17208</v>
      </c>
      <c r="C6038" s="256" t="s">
        <v>8217</v>
      </c>
      <c r="E6038" s="258"/>
      <c r="F6038" s="479">
        <v>800000</v>
      </c>
    </row>
    <row r="6039" spans="1:6" ht="30.6" x14ac:dyDescent="0.2">
      <c r="A6039" s="256">
        <v>40636</v>
      </c>
      <c r="B6039" s="257" t="s">
        <v>17209</v>
      </c>
      <c r="C6039" s="256" t="s">
        <v>8217</v>
      </c>
      <c r="E6039" s="258"/>
      <c r="F6039" s="479">
        <v>903024</v>
      </c>
    </row>
    <row r="6040" spans="1:6" x14ac:dyDescent="0.2">
      <c r="A6040" s="256">
        <v>4111</v>
      </c>
      <c r="B6040" s="257" t="s">
        <v>17210</v>
      </c>
      <c r="C6040" s="256" t="s">
        <v>8217</v>
      </c>
      <c r="E6040" s="258"/>
      <c r="F6040" s="479">
        <v>47.99</v>
      </c>
    </row>
    <row r="6041" spans="1:6" ht="20.399999999999999" x14ac:dyDescent="0.2">
      <c r="A6041" s="256">
        <v>44538</v>
      </c>
      <c r="B6041" s="257" t="s">
        <v>17211</v>
      </c>
      <c r="C6041" s="256" t="s">
        <v>8217</v>
      </c>
      <c r="E6041" s="258"/>
      <c r="F6041" s="479">
        <v>82.42</v>
      </c>
    </row>
    <row r="6042" spans="1:6" x14ac:dyDescent="0.2">
      <c r="A6042" s="256">
        <v>12</v>
      </c>
      <c r="B6042" s="257" t="s">
        <v>17212</v>
      </c>
      <c r="C6042" s="256" t="s">
        <v>8217</v>
      </c>
      <c r="E6042" s="258"/>
      <c r="F6042" s="479">
        <v>8.9</v>
      </c>
    </row>
    <row r="6043" spans="1:6" ht="20.399999999999999" x14ac:dyDescent="0.2">
      <c r="A6043" s="256">
        <v>37554</v>
      </c>
      <c r="B6043" s="257" t="s">
        <v>17213</v>
      </c>
      <c r="C6043" s="256" t="s">
        <v>8217</v>
      </c>
      <c r="E6043" s="258"/>
      <c r="F6043" s="479">
        <v>358.18</v>
      </c>
    </row>
    <row r="6044" spans="1:6" ht="20.399999999999999" x14ac:dyDescent="0.2">
      <c r="A6044" s="256">
        <v>37555</v>
      </c>
      <c r="B6044" s="257" t="s">
        <v>17214</v>
      </c>
      <c r="C6044" s="256" t="s">
        <v>8217</v>
      </c>
      <c r="E6044" s="258"/>
      <c r="F6044" s="479">
        <v>435.71</v>
      </c>
    </row>
    <row r="6045" spans="1:6" ht="20.399999999999999" x14ac:dyDescent="0.2">
      <c r="A6045" s="256">
        <v>10902</v>
      </c>
      <c r="B6045" s="257" t="s">
        <v>17215</v>
      </c>
      <c r="C6045" s="256" t="s">
        <v>8217</v>
      </c>
      <c r="E6045" s="258"/>
      <c r="F6045" s="479">
        <v>109.33</v>
      </c>
    </row>
    <row r="6046" spans="1:6" ht="20.399999999999999" x14ac:dyDescent="0.2">
      <c r="A6046" s="256">
        <v>20965</v>
      </c>
      <c r="B6046" s="257" t="s">
        <v>17216</v>
      </c>
      <c r="C6046" s="256" t="s">
        <v>8217</v>
      </c>
      <c r="E6046" s="258"/>
      <c r="F6046" s="479">
        <v>110.35</v>
      </c>
    </row>
    <row r="6047" spans="1:6" ht="20.399999999999999" x14ac:dyDescent="0.2">
      <c r="A6047" s="256">
        <v>20966</v>
      </c>
      <c r="B6047" s="257" t="s">
        <v>17217</v>
      </c>
      <c r="C6047" s="256" t="s">
        <v>8217</v>
      </c>
      <c r="E6047" s="258"/>
      <c r="F6047" s="479">
        <v>118.81</v>
      </c>
    </row>
    <row r="6048" spans="1:6" ht="20.399999999999999" x14ac:dyDescent="0.2">
      <c r="A6048" s="256">
        <v>10903</v>
      </c>
      <c r="B6048" s="257" t="s">
        <v>17218</v>
      </c>
      <c r="C6048" s="256" t="s">
        <v>8217</v>
      </c>
      <c r="E6048" s="258"/>
      <c r="F6048" s="479">
        <v>180.09</v>
      </c>
    </row>
    <row r="6049" spans="1:6" ht="20.399999999999999" x14ac:dyDescent="0.2">
      <c r="A6049" s="256">
        <v>20967</v>
      </c>
      <c r="B6049" s="257" t="s">
        <v>17219</v>
      </c>
      <c r="C6049" s="256" t="s">
        <v>8217</v>
      </c>
      <c r="E6049" s="258"/>
      <c r="F6049" s="479">
        <v>180.09</v>
      </c>
    </row>
    <row r="6050" spans="1:6" ht="20.399999999999999" x14ac:dyDescent="0.2">
      <c r="A6050" s="256">
        <v>20968</v>
      </c>
      <c r="B6050" s="257" t="s">
        <v>17220</v>
      </c>
      <c r="C6050" s="256" t="s">
        <v>8217</v>
      </c>
      <c r="E6050" s="258"/>
      <c r="F6050" s="479">
        <v>197.52</v>
      </c>
    </row>
    <row r="6051" spans="1:6" ht="20.399999999999999" x14ac:dyDescent="0.2">
      <c r="A6051" s="256">
        <v>11359</v>
      </c>
      <c r="B6051" s="257" t="s">
        <v>17221</v>
      </c>
      <c r="C6051" s="256" t="s">
        <v>8217</v>
      </c>
      <c r="E6051" s="258"/>
      <c r="F6051" s="479">
        <v>924.5</v>
      </c>
    </row>
    <row r="6052" spans="1:6" ht="20.399999999999999" x14ac:dyDescent="0.2">
      <c r="A6052" s="256">
        <v>39017</v>
      </c>
      <c r="B6052" s="257" t="s">
        <v>17222</v>
      </c>
      <c r="C6052" s="256" t="s">
        <v>8217</v>
      </c>
      <c r="E6052" s="258"/>
      <c r="F6052" s="479">
        <v>0.22</v>
      </c>
    </row>
    <row r="6053" spans="1:6" ht="20.399999999999999" x14ac:dyDescent="0.2">
      <c r="A6053" s="256">
        <v>39315</v>
      </c>
      <c r="B6053" s="257" t="s">
        <v>17223</v>
      </c>
      <c r="C6053" s="256" t="s">
        <v>8217</v>
      </c>
      <c r="E6053" s="258"/>
      <c r="F6053" s="479">
        <v>0.35</v>
      </c>
    </row>
    <row r="6054" spans="1:6" ht="20.399999999999999" x14ac:dyDescent="0.2">
      <c r="A6054" s="256">
        <v>39016</v>
      </c>
      <c r="B6054" s="257" t="s">
        <v>17224</v>
      </c>
      <c r="C6054" s="256" t="s">
        <v>8217</v>
      </c>
      <c r="E6054" s="258"/>
      <c r="F6054" s="479">
        <v>0.36</v>
      </c>
    </row>
    <row r="6055" spans="1:6" ht="20.399999999999999" x14ac:dyDescent="0.2">
      <c r="A6055" s="256">
        <v>39481</v>
      </c>
      <c r="B6055" s="257" t="s">
        <v>17225</v>
      </c>
      <c r="C6055" s="256" t="s">
        <v>8217</v>
      </c>
      <c r="E6055" s="258"/>
      <c r="F6055" s="479">
        <v>1.74</v>
      </c>
    </row>
    <row r="6056" spans="1:6" ht="20.399999999999999" x14ac:dyDescent="0.2">
      <c r="A6056" s="256">
        <v>39013</v>
      </c>
      <c r="B6056" s="257" t="s">
        <v>17226</v>
      </c>
      <c r="C6056" s="256" t="s">
        <v>8217</v>
      </c>
      <c r="E6056" s="258"/>
      <c r="F6056" s="479">
        <v>1.48</v>
      </c>
    </row>
    <row r="6057" spans="1:6" ht="20.399999999999999" x14ac:dyDescent="0.2">
      <c r="A6057" s="256">
        <v>44919</v>
      </c>
      <c r="B6057" s="257" t="s">
        <v>17227</v>
      </c>
      <c r="C6057" s="256" t="s">
        <v>8217</v>
      </c>
      <c r="E6057" s="258"/>
      <c r="F6057" s="479">
        <v>2.77</v>
      </c>
    </row>
    <row r="6058" spans="1:6" x14ac:dyDescent="0.2">
      <c r="A6058" s="256">
        <v>40433</v>
      </c>
      <c r="B6058" s="257" t="s">
        <v>17228</v>
      </c>
      <c r="C6058" s="256" t="s">
        <v>8217</v>
      </c>
      <c r="E6058" s="258"/>
      <c r="F6058" s="479">
        <v>1.53</v>
      </c>
    </row>
    <row r="6059" spans="1:6" ht="20.399999999999999" x14ac:dyDescent="0.2">
      <c r="A6059" s="256">
        <v>20219</v>
      </c>
      <c r="B6059" s="257" t="s">
        <v>17229</v>
      </c>
      <c r="C6059" s="256" t="s">
        <v>8217</v>
      </c>
      <c r="E6059" s="258"/>
      <c r="F6059" s="479">
        <v>116000</v>
      </c>
    </row>
    <row r="6060" spans="1:6" ht="30.6" x14ac:dyDescent="0.2">
      <c r="A6060" s="256">
        <v>36484</v>
      </c>
      <c r="B6060" s="257" t="s">
        <v>17230</v>
      </c>
      <c r="C6060" s="256" t="s">
        <v>8217</v>
      </c>
      <c r="E6060" s="258"/>
      <c r="F6060" s="479">
        <v>246246.87</v>
      </c>
    </row>
    <row r="6061" spans="1:6" x14ac:dyDescent="0.2">
      <c r="A6061" s="256">
        <v>38367</v>
      </c>
      <c r="B6061" s="257" t="s">
        <v>17231</v>
      </c>
      <c r="C6061" s="256" t="s">
        <v>8217</v>
      </c>
      <c r="E6061" s="258"/>
      <c r="F6061" s="479">
        <v>20.9</v>
      </c>
    </row>
    <row r="6062" spans="1:6" x14ac:dyDescent="0.2">
      <c r="A6062" s="256">
        <v>38368</v>
      </c>
      <c r="B6062" s="257" t="s">
        <v>17232</v>
      </c>
      <c r="C6062" s="256" t="s">
        <v>8217</v>
      </c>
      <c r="E6062" s="258"/>
      <c r="F6062" s="479">
        <v>9.4</v>
      </c>
    </row>
    <row r="6063" spans="1:6" x14ac:dyDescent="0.2">
      <c r="A6063" s="256">
        <v>38091</v>
      </c>
      <c r="B6063" s="257" t="s">
        <v>17233</v>
      </c>
      <c r="C6063" s="256" t="s">
        <v>8217</v>
      </c>
      <c r="E6063" s="258"/>
      <c r="F6063" s="479">
        <v>2.57</v>
      </c>
    </row>
    <row r="6064" spans="1:6" x14ac:dyDescent="0.2">
      <c r="A6064" s="256">
        <v>38095</v>
      </c>
      <c r="B6064" s="257" t="s">
        <v>17234</v>
      </c>
      <c r="C6064" s="256" t="s">
        <v>8217</v>
      </c>
      <c r="E6064" s="258"/>
      <c r="F6064" s="479">
        <v>5.45</v>
      </c>
    </row>
    <row r="6065" spans="1:6" x14ac:dyDescent="0.2">
      <c r="A6065" s="256">
        <v>38092</v>
      </c>
      <c r="B6065" s="257" t="s">
        <v>17235</v>
      </c>
      <c r="C6065" s="256" t="s">
        <v>8217</v>
      </c>
      <c r="E6065" s="258"/>
      <c r="F6065" s="479">
        <v>2.44</v>
      </c>
    </row>
    <row r="6066" spans="1:6" x14ac:dyDescent="0.2">
      <c r="A6066" s="256">
        <v>38093</v>
      </c>
      <c r="B6066" s="257" t="s">
        <v>17236</v>
      </c>
      <c r="C6066" s="256" t="s">
        <v>8217</v>
      </c>
      <c r="E6066" s="258"/>
      <c r="F6066" s="479">
        <v>2.52</v>
      </c>
    </row>
    <row r="6067" spans="1:6" x14ac:dyDescent="0.2">
      <c r="A6067" s="256">
        <v>38096</v>
      </c>
      <c r="B6067" s="257" t="s">
        <v>17237</v>
      </c>
      <c r="C6067" s="256" t="s">
        <v>8217</v>
      </c>
      <c r="E6067" s="258"/>
      <c r="F6067" s="479">
        <v>5.86</v>
      </c>
    </row>
    <row r="6068" spans="1:6" x14ac:dyDescent="0.2">
      <c r="A6068" s="256">
        <v>38094</v>
      </c>
      <c r="B6068" s="257" t="s">
        <v>17238</v>
      </c>
      <c r="C6068" s="256" t="s">
        <v>8217</v>
      </c>
      <c r="E6068" s="258"/>
      <c r="F6068" s="479">
        <v>3.09</v>
      </c>
    </row>
    <row r="6069" spans="1:6" x14ac:dyDescent="0.2">
      <c r="A6069" s="256">
        <v>38097</v>
      </c>
      <c r="B6069" s="257" t="s">
        <v>17239</v>
      </c>
      <c r="C6069" s="256" t="s">
        <v>8217</v>
      </c>
      <c r="E6069" s="258"/>
      <c r="F6069" s="479">
        <v>6.28</v>
      </c>
    </row>
    <row r="6070" spans="1:6" x14ac:dyDescent="0.2">
      <c r="A6070" s="256">
        <v>38098</v>
      </c>
      <c r="B6070" s="257" t="s">
        <v>17240</v>
      </c>
      <c r="C6070" s="256" t="s">
        <v>8217</v>
      </c>
      <c r="E6070" s="258"/>
      <c r="F6070" s="479">
        <v>6.28</v>
      </c>
    </row>
    <row r="6071" spans="1:6" x14ac:dyDescent="0.2">
      <c r="A6071" s="256">
        <v>11186</v>
      </c>
      <c r="B6071" s="257" t="s">
        <v>17241</v>
      </c>
      <c r="C6071" s="256" t="s">
        <v>14821</v>
      </c>
      <c r="E6071" s="258"/>
      <c r="F6071" s="479">
        <v>451.5</v>
      </c>
    </row>
    <row r="6072" spans="1:6" ht="20.399999999999999" x14ac:dyDescent="0.2">
      <c r="A6072" s="256">
        <v>11558</v>
      </c>
      <c r="B6072" s="257" t="s">
        <v>17242</v>
      </c>
      <c r="C6072" s="256" t="s">
        <v>14822</v>
      </c>
      <c r="E6072" s="258"/>
      <c r="F6072" s="479">
        <v>12.9</v>
      </c>
    </row>
    <row r="6073" spans="1:6" ht="20.399999999999999" x14ac:dyDescent="0.2">
      <c r="A6073" s="256">
        <v>11557</v>
      </c>
      <c r="B6073" s="257" t="s">
        <v>17243</v>
      </c>
      <c r="C6073" s="256" t="s">
        <v>14822</v>
      </c>
      <c r="E6073" s="258"/>
      <c r="F6073" s="479">
        <v>32.659999999999997</v>
      </c>
    </row>
    <row r="6074" spans="1:6" x14ac:dyDescent="0.2">
      <c r="A6074" s="256">
        <v>2759</v>
      </c>
      <c r="B6074" s="257" t="s">
        <v>17244</v>
      </c>
      <c r="C6074" s="256" t="s">
        <v>8217</v>
      </c>
      <c r="E6074" s="258"/>
      <c r="F6074" s="479">
        <v>10.68</v>
      </c>
    </row>
    <row r="6075" spans="1:6" x14ac:dyDescent="0.2">
      <c r="A6075" s="256">
        <v>38124</v>
      </c>
      <c r="B6075" s="257" t="s">
        <v>17245</v>
      </c>
      <c r="C6075" s="256" t="s">
        <v>8217</v>
      </c>
      <c r="E6075" s="258"/>
      <c r="F6075" s="479">
        <v>33.32</v>
      </c>
    </row>
    <row r="6076" spans="1:6" x14ac:dyDescent="0.2">
      <c r="A6076" s="256">
        <v>38380</v>
      </c>
      <c r="B6076" s="257" t="s">
        <v>17246</v>
      </c>
      <c r="C6076" s="256" t="s">
        <v>8217</v>
      </c>
      <c r="E6076" s="258"/>
      <c r="F6076" s="479">
        <v>33.200000000000003</v>
      </c>
    </row>
    <row r="6077" spans="1:6" ht="30.6" x14ac:dyDescent="0.2">
      <c r="A6077" s="256">
        <v>42429</v>
      </c>
      <c r="B6077" s="257" t="s">
        <v>17247</v>
      </c>
      <c r="C6077" s="256" t="s">
        <v>8217</v>
      </c>
      <c r="E6077" s="258"/>
      <c r="F6077" s="479">
        <v>6025.1</v>
      </c>
    </row>
    <row r="6078" spans="1:6" x14ac:dyDescent="0.2">
      <c r="A6078" s="256">
        <v>39616</v>
      </c>
      <c r="B6078" s="257" t="s">
        <v>17248</v>
      </c>
      <c r="C6078" s="256" t="s">
        <v>8217</v>
      </c>
      <c r="E6078" s="258"/>
      <c r="F6078" s="479">
        <v>400.44</v>
      </c>
    </row>
    <row r="6079" spans="1:6" x14ac:dyDescent="0.2">
      <c r="A6079" s="256">
        <v>39618</v>
      </c>
      <c r="B6079" s="257" t="s">
        <v>17249</v>
      </c>
      <c r="C6079" s="256" t="s">
        <v>8217</v>
      </c>
      <c r="E6079" s="258"/>
      <c r="F6079" s="479">
        <v>726.33</v>
      </c>
    </row>
    <row r="6080" spans="1:6" x14ac:dyDescent="0.2">
      <c r="A6080" s="256">
        <v>39619</v>
      </c>
      <c r="B6080" s="257" t="s">
        <v>17250</v>
      </c>
      <c r="C6080" s="256" t="s">
        <v>8217</v>
      </c>
      <c r="E6080" s="258"/>
      <c r="F6080" s="479">
        <v>994.78</v>
      </c>
    </row>
    <row r="6081" spans="1:6" x14ac:dyDescent="0.2">
      <c r="A6081" s="256">
        <v>39613</v>
      </c>
      <c r="B6081" s="257" t="s">
        <v>17251</v>
      </c>
      <c r="C6081" s="256" t="s">
        <v>8217</v>
      </c>
      <c r="E6081" s="258"/>
      <c r="F6081" s="479">
        <v>159.06</v>
      </c>
    </row>
    <row r="6082" spans="1:6" x14ac:dyDescent="0.2">
      <c r="A6082" s="256">
        <v>39614</v>
      </c>
      <c r="B6082" s="257" t="s">
        <v>17252</v>
      </c>
      <c r="C6082" s="256" t="s">
        <v>8217</v>
      </c>
      <c r="E6082" s="258"/>
      <c r="F6082" s="479">
        <v>232.06</v>
      </c>
    </row>
    <row r="6083" spans="1:6" ht="30.6" x14ac:dyDescent="0.2">
      <c r="A6083" s="256">
        <v>38538</v>
      </c>
      <c r="B6083" s="257" t="s">
        <v>17253</v>
      </c>
      <c r="C6083" s="256" t="s">
        <v>8223</v>
      </c>
      <c r="E6083" s="258"/>
      <c r="F6083" s="479">
        <v>77.599999999999994</v>
      </c>
    </row>
    <row r="6084" spans="1:6" ht="20.399999999999999" x14ac:dyDescent="0.2">
      <c r="A6084" s="256">
        <v>38539</v>
      </c>
      <c r="B6084" s="257" t="s">
        <v>17254</v>
      </c>
      <c r="C6084" s="256" t="s">
        <v>8223</v>
      </c>
      <c r="E6084" s="258"/>
      <c r="F6084" s="479">
        <v>105.52</v>
      </c>
    </row>
    <row r="6085" spans="1:6" ht="20.399999999999999" x14ac:dyDescent="0.2">
      <c r="A6085" s="256">
        <v>38540</v>
      </c>
      <c r="B6085" s="257" t="s">
        <v>17255</v>
      </c>
      <c r="C6085" s="256" t="s">
        <v>8223</v>
      </c>
      <c r="E6085" s="258"/>
      <c r="F6085" s="479">
        <v>270.44</v>
      </c>
    </row>
    <row r="6086" spans="1:6" x14ac:dyDescent="0.2">
      <c r="A6086" s="256">
        <v>38384</v>
      </c>
      <c r="B6086" s="257" t="s">
        <v>17256</v>
      </c>
      <c r="C6086" s="256" t="s">
        <v>8217</v>
      </c>
      <c r="E6086" s="258"/>
      <c r="F6086" s="479">
        <v>24.35</v>
      </c>
    </row>
    <row r="6087" spans="1:6" x14ac:dyDescent="0.2">
      <c r="A6087" s="256">
        <v>13</v>
      </c>
      <c r="B6087" s="257" t="s">
        <v>17257</v>
      </c>
      <c r="C6087" s="256" t="s">
        <v>8230</v>
      </c>
      <c r="E6087" s="258"/>
      <c r="F6087" s="479">
        <v>13.7</v>
      </c>
    </row>
    <row r="6088" spans="1:6" x14ac:dyDescent="0.2">
      <c r="A6088" s="256">
        <v>2762</v>
      </c>
      <c r="B6088" s="257" t="s">
        <v>17258</v>
      </c>
      <c r="C6088" s="256" t="s">
        <v>8223</v>
      </c>
      <c r="E6088" s="258"/>
      <c r="F6088" s="479">
        <v>13.35</v>
      </c>
    </row>
    <row r="6089" spans="1:6" ht="20.399999999999999" x14ac:dyDescent="0.2">
      <c r="A6089" s="256">
        <v>21142</v>
      </c>
      <c r="B6089" s="257" t="s">
        <v>17259</v>
      </c>
      <c r="C6089" s="256" t="s">
        <v>8217</v>
      </c>
      <c r="E6089" s="258"/>
      <c r="F6089" s="479">
        <v>37.71</v>
      </c>
    </row>
    <row r="6090" spans="1:6" x14ac:dyDescent="0.2">
      <c r="A6090" s="256">
        <v>4223</v>
      </c>
      <c r="B6090" s="257" t="s">
        <v>17260</v>
      </c>
      <c r="C6090" s="256" t="s">
        <v>14817</v>
      </c>
      <c r="E6090" s="258"/>
      <c r="F6090" s="479">
        <v>3.43</v>
      </c>
    </row>
    <row r="6091" spans="1:6" x14ac:dyDescent="0.2">
      <c r="A6091" s="256">
        <v>37372</v>
      </c>
      <c r="B6091" s="257" t="s">
        <v>17261</v>
      </c>
      <c r="C6091" s="256" t="s">
        <v>14819</v>
      </c>
      <c r="E6091" s="258"/>
      <c r="F6091" s="479">
        <v>1.34</v>
      </c>
    </row>
    <row r="6092" spans="1:6" x14ac:dyDescent="0.2">
      <c r="A6092" s="256">
        <v>40863</v>
      </c>
      <c r="B6092" s="257" t="s">
        <v>17262</v>
      </c>
      <c r="C6092" s="256" t="s">
        <v>14820</v>
      </c>
      <c r="E6092" s="258"/>
      <c r="F6092" s="479">
        <v>252.08</v>
      </c>
    </row>
    <row r="6093" spans="1:6" x14ac:dyDescent="0.2">
      <c r="A6093" s="256">
        <v>38475</v>
      </c>
      <c r="B6093" s="257" t="s">
        <v>17263</v>
      </c>
      <c r="C6093" s="256" t="s">
        <v>8217</v>
      </c>
      <c r="E6093" s="258"/>
      <c r="F6093" s="479">
        <v>44.65</v>
      </c>
    </row>
    <row r="6094" spans="1:6" x14ac:dyDescent="0.2">
      <c r="A6094" s="256">
        <v>38474</v>
      </c>
      <c r="B6094" s="257" t="s">
        <v>17264</v>
      </c>
      <c r="C6094" s="256" t="s">
        <v>8217</v>
      </c>
      <c r="E6094" s="258"/>
      <c r="F6094" s="479">
        <v>55.2</v>
      </c>
    </row>
    <row r="6095" spans="1:6" x14ac:dyDescent="0.2">
      <c r="A6095" s="256">
        <v>10886</v>
      </c>
      <c r="B6095" s="257" t="s">
        <v>17265</v>
      </c>
      <c r="C6095" s="256" t="s">
        <v>8217</v>
      </c>
      <c r="E6095" s="258"/>
      <c r="F6095" s="479">
        <v>200.37</v>
      </c>
    </row>
    <row r="6096" spans="1:6" x14ac:dyDescent="0.2">
      <c r="A6096" s="256">
        <v>10888</v>
      </c>
      <c r="B6096" s="257" t="s">
        <v>17266</v>
      </c>
      <c r="C6096" s="256" t="s">
        <v>8217</v>
      </c>
      <c r="E6096" s="258"/>
      <c r="F6096" s="479">
        <v>634.15</v>
      </c>
    </row>
    <row r="6097" spans="1:6" x14ac:dyDescent="0.2">
      <c r="A6097" s="256">
        <v>10889</v>
      </c>
      <c r="B6097" s="257" t="s">
        <v>17267</v>
      </c>
      <c r="C6097" s="256" t="s">
        <v>8217</v>
      </c>
      <c r="E6097" s="258"/>
      <c r="F6097" s="479">
        <v>687</v>
      </c>
    </row>
    <row r="6098" spans="1:6" ht="20.399999999999999" x14ac:dyDescent="0.2">
      <c r="A6098" s="256">
        <v>10890</v>
      </c>
      <c r="B6098" s="257" t="s">
        <v>17268</v>
      </c>
      <c r="C6098" s="256" t="s">
        <v>8217</v>
      </c>
      <c r="E6098" s="258"/>
      <c r="F6098" s="479">
        <v>317.07</v>
      </c>
    </row>
    <row r="6099" spans="1:6" ht="20.399999999999999" x14ac:dyDescent="0.2">
      <c r="A6099" s="256">
        <v>10891</v>
      </c>
      <c r="B6099" s="257" t="s">
        <v>17269</v>
      </c>
      <c r="C6099" s="256" t="s">
        <v>8217</v>
      </c>
      <c r="E6099" s="258"/>
      <c r="F6099" s="479">
        <v>193.76</v>
      </c>
    </row>
    <row r="6100" spans="1:6" ht="20.399999999999999" x14ac:dyDescent="0.2">
      <c r="A6100" s="256">
        <v>10892</v>
      </c>
      <c r="B6100" s="257" t="s">
        <v>17270</v>
      </c>
      <c r="C6100" s="256" t="s">
        <v>8217</v>
      </c>
      <c r="E6100" s="258"/>
      <c r="F6100" s="479">
        <v>229</v>
      </c>
    </row>
    <row r="6101" spans="1:6" ht="20.399999999999999" x14ac:dyDescent="0.2">
      <c r="A6101" s="256">
        <v>20977</v>
      </c>
      <c r="B6101" s="257" t="s">
        <v>17271</v>
      </c>
      <c r="C6101" s="256" t="s">
        <v>8217</v>
      </c>
      <c r="E6101" s="258"/>
      <c r="F6101" s="479">
        <v>273.02999999999997</v>
      </c>
    </row>
    <row r="6102" spans="1:6" x14ac:dyDescent="0.2">
      <c r="A6102" s="256">
        <v>3073</v>
      </c>
      <c r="B6102" s="257" t="s">
        <v>17272</v>
      </c>
      <c r="C6102" s="256" t="s">
        <v>8217</v>
      </c>
      <c r="E6102" s="258"/>
      <c r="F6102" s="479">
        <v>180.78</v>
      </c>
    </row>
    <row r="6103" spans="1:6" x14ac:dyDescent="0.2">
      <c r="A6103" s="256">
        <v>3074</v>
      </c>
      <c r="B6103" s="257" t="s">
        <v>17273</v>
      </c>
      <c r="C6103" s="256" t="s">
        <v>8217</v>
      </c>
      <c r="E6103" s="258"/>
      <c r="F6103" s="479">
        <v>114.13</v>
      </c>
    </row>
    <row r="6104" spans="1:6" x14ac:dyDescent="0.2">
      <c r="A6104" s="256">
        <v>3076</v>
      </c>
      <c r="B6104" s="257" t="s">
        <v>17274</v>
      </c>
      <c r="C6104" s="256" t="s">
        <v>8217</v>
      </c>
      <c r="E6104" s="258"/>
      <c r="F6104" s="479">
        <v>148.62</v>
      </c>
    </row>
    <row r="6105" spans="1:6" x14ac:dyDescent="0.2">
      <c r="A6105" s="256">
        <v>3075</v>
      </c>
      <c r="B6105" s="257" t="s">
        <v>17275</v>
      </c>
      <c r="C6105" s="256" t="s">
        <v>8217</v>
      </c>
      <c r="E6105" s="258"/>
      <c r="F6105" s="479">
        <v>93.92</v>
      </c>
    </row>
    <row r="6106" spans="1:6" ht="20.399999999999999" x14ac:dyDescent="0.2">
      <c r="A6106" s="256">
        <v>10781</v>
      </c>
      <c r="B6106" s="257" t="s">
        <v>17276</v>
      </c>
      <c r="C6106" s="256" t="s">
        <v>8217</v>
      </c>
      <c r="E6106" s="258"/>
      <c r="F6106" s="479">
        <v>12.73</v>
      </c>
    </row>
    <row r="6107" spans="1:6" ht="20.399999999999999" x14ac:dyDescent="0.2">
      <c r="A6107" s="256">
        <v>43612</v>
      </c>
      <c r="B6107" s="257" t="s">
        <v>17277</v>
      </c>
      <c r="C6107" s="256" t="s">
        <v>14825</v>
      </c>
      <c r="E6107" s="258"/>
      <c r="F6107" s="479">
        <v>149.94999999999999</v>
      </c>
    </row>
    <row r="6108" spans="1:6" ht="20.399999999999999" x14ac:dyDescent="0.2">
      <c r="A6108" s="256">
        <v>43613</v>
      </c>
      <c r="B6108" s="257" t="s">
        <v>17278</v>
      </c>
      <c r="C6108" s="256" t="s">
        <v>14825</v>
      </c>
      <c r="E6108" s="258"/>
      <c r="F6108" s="479">
        <v>124.14</v>
      </c>
    </row>
    <row r="6109" spans="1:6" ht="20.399999999999999" x14ac:dyDescent="0.2">
      <c r="A6109" s="256">
        <v>11480</v>
      </c>
      <c r="B6109" s="257" t="s">
        <v>17279</v>
      </c>
      <c r="C6109" s="256" t="s">
        <v>14825</v>
      </c>
      <c r="E6109" s="258"/>
      <c r="F6109" s="479">
        <v>190.51</v>
      </c>
    </row>
    <row r="6110" spans="1:6" ht="30.6" x14ac:dyDescent="0.2">
      <c r="A6110" s="256">
        <v>11469</v>
      </c>
      <c r="B6110" s="257" t="s">
        <v>17280</v>
      </c>
      <c r="C6110" s="256" t="s">
        <v>8217</v>
      </c>
      <c r="E6110" s="258"/>
      <c r="F6110" s="479">
        <v>20.34</v>
      </c>
    </row>
    <row r="6111" spans="1:6" ht="20.399999999999999" x14ac:dyDescent="0.2">
      <c r="A6111" s="256">
        <v>11468</v>
      </c>
      <c r="B6111" s="257" t="s">
        <v>17281</v>
      </c>
      <c r="C6111" s="256" t="s">
        <v>8217</v>
      </c>
      <c r="E6111" s="258"/>
      <c r="F6111" s="479">
        <v>20.350000000000001</v>
      </c>
    </row>
    <row r="6112" spans="1:6" ht="20.399999999999999" x14ac:dyDescent="0.2">
      <c r="A6112" s="256">
        <v>11484</v>
      </c>
      <c r="B6112" s="257" t="s">
        <v>17282</v>
      </c>
      <c r="C6112" s="256" t="s">
        <v>8217</v>
      </c>
      <c r="E6112" s="258"/>
      <c r="F6112" s="479">
        <v>89.38</v>
      </c>
    </row>
    <row r="6113" spans="1:6" ht="20.399999999999999" x14ac:dyDescent="0.2">
      <c r="A6113" s="256">
        <v>38155</v>
      </c>
      <c r="B6113" s="257" t="s">
        <v>17283</v>
      </c>
      <c r="C6113" s="256" t="s">
        <v>8217</v>
      </c>
      <c r="E6113" s="258"/>
      <c r="F6113" s="479">
        <v>138.76</v>
      </c>
    </row>
    <row r="6114" spans="1:6" ht="20.399999999999999" x14ac:dyDescent="0.2">
      <c r="A6114" s="256">
        <v>11467</v>
      </c>
      <c r="B6114" s="257" t="s">
        <v>17284</v>
      </c>
      <c r="C6114" s="256" t="s">
        <v>8217</v>
      </c>
      <c r="E6114" s="258"/>
      <c r="F6114" s="479">
        <v>31.71</v>
      </c>
    </row>
    <row r="6115" spans="1:6" ht="30.6" x14ac:dyDescent="0.2">
      <c r="A6115" s="256">
        <v>38153</v>
      </c>
      <c r="B6115" s="257" t="s">
        <v>17285</v>
      </c>
      <c r="C6115" s="256" t="s">
        <v>14825</v>
      </c>
      <c r="E6115" s="258"/>
      <c r="F6115" s="479">
        <v>80.989999999999995</v>
      </c>
    </row>
    <row r="6116" spans="1:6" ht="30.6" x14ac:dyDescent="0.2">
      <c r="A6116" s="256">
        <v>43607</v>
      </c>
      <c r="B6116" s="257" t="s">
        <v>17286</v>
      </c>
      <c r="C6116" s="256" t="s">
        <v>14825</v>
      </c>
      <c r="E6116" s="258"/>
      <c r="F6116" s="479">
        <v>153.19</v>
      </c>
    </row>
    <row r="6117" spans="1:6" ht="30.6" x14ac:dyDescent="0.2">
      <c r="A6117" s="256">
        <v>3080</v>
      </c>
      <c r="B6117" s="257" t="s">
        <v>17287</v>
      </c>
      <c r="C6117" s="256" t="s">
        <v>14825</v>
      </c>
      <c r="E6117" s="258"/>
      <c r="F6117" s="479">
        <v>103</v>
      </c>
    </row>
    <row r="6118" spans="1:6" ht="30.6" x14ac:dyDescent="0.2">
      <c r="A6118" s="256">
        <v>3081</v>
      </c>
      <c r="B6118" s="257" t="s">
        <v>17288</v>
      </c>
      <c r="C6118" s="256" t="s">
        <v>14825</v>
      </c>
      <c r="E6118" s="258"/>
      <c r="F6118" s="479">
        <v>203.78</v>
      </c>
    </row>
    <row r="6119" spans="1:6" ht="30.6" x14ac:dyDescent="0.2">
      <c r="A6119" s="256">
        <v>3090</v>
      </c>
      <c r="B6119" s="257" t="s">
        <v>17289</v>
      </c>
      <c r="C6119" s="256" t="s">
        <v>14825</v>
      </c>
      <c r="E6119" s="258"/>
      <c r="F6119" s="479">
        <v>91.93</v>
      </c>
    </row>
    <row r="6120" spans="1:6" ht="30.6" x14ac:dyDescent="0.2">
      <c r="A6120" s="256">
        <v>43611</v>
      </c>
      <c r="B6120" s="257" t="s">
        <v>17290</v>
      </c>
      <c r="C6120" s="256" t="s">
        <v>14825</v>
      </c>
      <c r="E6120" s="258"/>
      <c r="F6120" s="479">
        <v>152.55000000000001</v>
      </c>
    </row>
    <row r="6121" spans="1:6" ht="30.6" x14ac:dyDescent="0.2">
      <c r="A6121" s="256">
        <v>3103</v>
      </c>
      <c r="B6121" s="257" t="s">
        <v>17291</v>
      </c>
      <c r="C6121" s="256" t="s">
        <v>8217</v>
      </c>
      <c r="E6121" s="258"/>
      <c r="F6121" s="479">
        <v>76.22</v>
      </c>
    </row>
    <row r="6122" spans="1:6" ht="30.6" x14ac:dyDescent="0.2">
      <c r="A6122" s="256">
        <v>3097</v>
      </c>
      <c r="B6122" s="257" t="s">
        <v>17292</v>
      </c>
      <c r="C6122" s="256" t="s">
        <v>14825</v>
      </c>
      <c r="E6122" s="258"/>
      <c r="F6122" s="479">
        <v>115.32</v>
      </c>
    </row>
    <row r="6123" spans="1:6" ht="30.6" x14ac:dyDescent="0.2">
      <c r="A6123" s="256">
        <v>3099</v>
      </c>
      <c r="B6123" s="257" t="s">
        <v>17293</v>
      </c>
      <c r="C6123" s="256" t="s">
        <v>14825</v>
      </c>
      <c r="E6123" s="258"/>
      <c r="F6123" s="479">
        <v>184.66</v>
      </c>
    </row>
    <row r="6124" spans="1:6" ht="30.6" x14ac:dyDescent="0.2">
      <c r="A6124" s="256">
        <v>38151</v>
      </c>
      <c r="B6124" s="257" t="s">
        <v>17294</v>
      </c>
      <c r="C6124" s="256" t="s">
        <v>14825</v>
      </c>
      <c r="E6124" s="258"/>
      <c r="F6124" s="479">
        <v>133.87</v>
      </c>
    </row>
    <row r="6125" spans="1:6" ht="30.6" x14ac:dyDescent="0.2">
      <c r="A6125" s="256">
        <v>38152</v>
      </c>
      <c r="B6125" s="257" t="s">
        <v>17295</v>
      </c>
      <c r="C6125" s="256" t="s">
        <v>14825</v>
      </c>
      <c r="E6125" s="258"/>
      <c r="F6125" s="479">
        <v>215.95</v>
      </c>
    </row>
    <row r="6126" spans="1:6" ht="40.799999999999997" x14ac:dyDescent="0.2">
      <c r="A6126" s="256">
        <v>43610</v>
      </c>
      <c r="B6126" s="257" t="s">
        <v>17296</v>
      </c>
      <c r="C6126" s="256" t="s">
        <v>14825</v>
      </c>
      <c r="E6126" s="258"/>
      <c r="F6126" s="479">
        <v>114.43</v>
      </c>
    </row>
    <row r="6127" spans="1:6" ht="30.6" x14ac:dyDescent="0.2">
      <c r="A6127" s="256">
        <v>3093</v>
      </c>
      <c r="B6127" s="257" t="s">
        <v>17297</v>
      </c>
      <c r="C6127" s="256" t="s">
        <v>14825</v>
      </c>
      <c r="E6127" s="258"/>
      <c r="F6127" s="479">
        <v>184.66</v>
      </c>
    </row>
    <row r="6128" spans="1:6" ht="20.399999999999999" x14ac:dyDescent="0.2">
      <c r="A6128" s="256">
        <v>38165</v>
      </c>
      <c r="B6128" s="257" t="s">
        <v>17298</v>
      </c>
      <c r="C6128" s="256" t="s">
        <v>14825</v>
      </c>
      <c r="E6128" s="258"/>
      <c r="F6128" s="479">
        <v>62.07</v>
      </c>
    </row>
    <row r="6129" spans="1:6" ht="20.399999999999999" x14ac:dyDescent="0.2">
      <c r="A6129" s="256">
        <v>38177</v>
      </c>
      <c r="B6129" s="257" t="s">
        <v>17299</v>
      </c>
      <c r="C6129" s="256" t="s">
        <v>8217</v>
      </c>
      <c r="E6129" s="258"/>
      <c r="F6129" s="479">
        <v>18.440000000000001</v>
      </c>
    </row>
    <row r="6130" spans="1:6" ht="20.399999999999999" x14ac:dyDescent="0.2">
      <c r="A6130" s="256">
        <v>11458</v>
      </c>
      <c r="B6130" s="257" t="s">
        <v>17300</v>
      </c>
      <c r="C6130" s="256" t="s">
        <v>8217</v>
      </c>
      <c r="E6130" s="258"/>
      <c r="F6130" s="479">
        <v>22.02</v>
      </c>
    </row>
    <row r="6131" spans="1:6" ht="30.6" x14ac:dyDescent="0.2">
      <c r="A6131" s="256">
        <v>3108</v>
      </c>
      <c r="B6131" s="257" t="s">
        <v>17301</v>
      </c>
      <c r="C6131" s="256" t="s">
        <v>8217</v>
      </c>
      <c r="E6131" s="258"/>
      <c r="F6131" s="479">
        <v>93.61</v>
      </c>
    </row>
    <row r="6132" spans="1:6" ht="30.6" x14ac:dyDescent="0.2">
      <c r="A6132" s="256">
        <v>3105</v>
      </c>
      <c r="B6132" s="257" t="s">
        <v>17302</v>
      </c>
      <c r="C6132" s="256" t="s">
        <v>8217</v>
      </c>
      <c r="E6132" s="258"/>
      <c r="F6132" s="479">
        <v>122.44</v>
      </c>
    </row>
    <row r="6133" spans="1:6" ht="30.6" x14ac:dyDescent="0.2">
      <c r="A6133" s="256">
        <v>38178</v>
      </c>
      <c r="B6133" s="257" t="s">
        <v>17303</v>
      </c>
      <c r="C6133" s="256" t="s">
        <v>8217</v>
      </c>
      <c r="E6133" s="258"/>
      <c r="F6133" s="479">
        <v>20.29</v>
      </c>
    </row>
    <row r="6134" spans="1:6" ht="30.6" x14ac:dyDescent="0.2">
      <c r="A6134" s="256">
        <v>43575</v>
      </c>
      <c r="B6134" s="257" t="s">
        <v>17304</v>
      </c>
      <c r="C6134" s="256" t="s">
        <v>8217</v>
      </c>
      <c r="E6134" s="258"/>
      <c r="F6134" s="479">
        <v>43.97</v>
      </c>
    </row>
    <row r="6135" spans="1:6" ht="30.6" x14ac:dyDescent="0.2">
      <c r="A6135" s="256">
        <v>43577</v>
      </c>
      <c r="B6135" s="257" t="s">
        <v>17305</v>
      </c>
      <c r="C6135" s="256" t="s">
        <v>8217</v>
      </c>
      <c r="E6135" s="258"/>
      <c r="F6135" s="479">
        <v>76.45</v>
      </c>
    </row>
    <row r="6136" spans="1:6" ht="20.399999999999999" x14ac:dyDescent="0.2">
      <c r="A6136" s="256">
        <v>43458</v>
      </c>
      <c r="B6136" s="257" t="s">
        <v>17306</v>
      </c>
      <c r="C6136" s="256" t="s">
        <v>14819</v>
      </c>
      <c r="E6136" s="258"/>
      <c r="F6136" s="479">
        <v>0.06</v>
      </c>
    </row>
    <row r="6137" spans="1:6" ht="20.399999999999999" x14ac:dyDescent="0.2">
      <c r="A6137" s="256">
        <v>43470</v>
      </c>
      <c r="B6137" s="257" t="s">
        <v>17307</v>
      </c>
      <c r="C6137" s="256" t="s">
        <v>14820</v>
      </c>
      <c r="E6137" s="258"/>
      <c r="F6137" s="479">
        <v>10.89</v>
      </c>
    </row>
    <row r="6138" spans="1:6" ht="20.399999999999999" x14ac:dyDescent="0.2">
      <c r="A6138" s="256">
        <v>43459</v>
      </c>
      <c r="B6138" s="257" t="s">
        <v>17308</v>
      </c>
      <c r="C6138" s="256" t="s">
        <v>14819</v>
      </c>
      <c r="E6138" s="258"/>
      <c r="F6138" s="479">
        <v>0.49</v>
      </c>
    </row>
    <row r="6139" spans="1:6" ht="20.399999999999999" x14ac:dyDescent="0.2">
      <c r="A6139" s="256">
        <v>43471</v>
      </c>
      <c r="B6139" s="257" t="s">
        <v>17309</v>
      </c>
      <c r="C6139" s="256" t="s">
        <v>14820</v>
      </c>
      <c r="E6139" s="258"/>
      <c r="F6139" s="479">
        <v>92.26</v>
      </c>
    </row>
    <row r="6140" spans="1:6" ht="20.399999999999999" x14ac:dyDescent="0.2">
      <c r="A6140" s="256">
        <v>43460</v>
      </c>
      <c r="B6140" s="257" t="s">
        <v>17310</v>
      </c>
      <c r="C6140" s="256" t="s">
        <v>14819</v>
      </c>
      <c r="E6140" s="258"/>
      <c r="F6140" s="479">
        <v>0.85</v>
      </c>
    </row>
    <row r="6141" spans="1:6" ht="20.399999999999999" x14ac:dyDescent="0.2">
      <c r="A6141" s="256">
        <v>43472</v>
      </c>
      <c r="B6141" s="257" t="s">
        <v>17311</v>
      </c>
      <c r="C6141" s="256" t="s">
        <v>14820</v>
      </c>
      <c r="E6141" s="258"/>
      <c r="F6141" s="479">
        <v>159.72999999999999</v>
      </c>
    </row>
    <row r="6142" spans="1:6" ht="20.399999999999999" x14ac:dyDescent="0.2">
      <c r="A6142" s="256">
        <v>43461</v>
      </c>
      <c r="B6142" s="257" t="s">
        <v>17312</v>
      </c>
      <c r="C6142" s="256" t="s">
        <v>14819</v>
      </c>
      <c r="E6142" s="258"/>
      <c r="F6142" s="479">
        <v>0.31</v>
      </c>
    </row>
    <row r="6143" spans="1:6" ht="20.399999999999999" x14ac:dyDescent="0.2">
      <c r="A6143" s="256">
        <v>43473</v>
      </c>
      <c r="B6143" s="257" t="s">
        <v>17313</v>
      </c>
      <c r="C6143" s="256" t="s">
        <v>14820</v>
      </c>
      <c r="E6143" s="258"/>
      <c r="F6143" s="479">
        <v>59.28</v>
      </c>
    </row>
    <row r="6144" spans="1:6" ht="20.399999999999999" x14ac:dyDescent="0.2">
      <c r="A6144" s="256">
        <v>43463</v>
      </c>
      <c r="B6144" s="257" t="s">
        <v>17314</v>
      </c>
      <c r="C6144" s="256" t="s">
        <v>14819</v>
      </c>
      <c r="E6144" s="258"/>
      <c r="F6144" s="479">
        <v>0.1</v>
      </c>
    </row>
    <row r="6145" spans="1:6" ht="20.399999999999999" x14ac:dyDescent="0.2">
      <c r="A6145" s="256">
        <v>43475</v>
      </c>
      <c r="B6145" s="257" t="s">
        <v>17315</v>
      </c>
      <c r="C6145" s="256" t="s">
        <v>14820</v>
      </c>
      <c r="E6145" s="258"/>
      <c r="F6145" s="479">
        <v>18.73</v>
      </c>
    </row>
    <row r="6146" spans="1:6" ht="20.399999999999999" x14ac:dyDescent="0.2">
      <c r="A6146" s="256">
        <v>43462</v>
      </c>
      <c r="B6146" s="257" t="s">
        <v>17316</v>
      </c>
      <c r="C6146" s="256" t="s">
        <v>14819</v>
      </c>
      <c r="E6146" s="258"/>
      <c r="F6146" s="479">
        <v>0.01</v>
      </c>
    </row>
    <row r="6147" spans="1:6" ht="20.399999999999999" x14ac:dyDescent="0.2">
      <c r="A6147" s="256">
        <v>43474</v>
      </c>
      <c r="B6147" s="257" t="s">
        <v>17317</v>
      </c>
      <c r="C6147" s="256" t="s">
        <v>14820</v>
      </c>
      <c r="E6147" s="258"/>
      <c r="F6147" s="479">
        <v>2.29</v>
      </c>
    </row>
    <row r="6148" spans="1:6" ht="20.399999999999999" x14ac:dyDescent="0.2">
      <c r="A6148" s="256">
        <v>43464</v>
      </c>
      <c r="B6148" s="257" t="s">
        <v>17318</v>
      </c>
      <c r="C6148" s="256" t="s">
        <v>14819</v>
      </c>
      <c r="E6148" s="258"/>
      <c r="F6148" s="479">
        <v>0.01</v>
      </c>
    </row>
    <row r="6149" spans="1:6" ht="20.399999999999999" x14ac:dyDescent="0.2">
      <c r="A6149" s="256">
        <v>43476</v>
      </c>
      <c r="B6149" s="257" t="s">
        <v>17319</v>
      </c>
      <c r="C6149" s="256" t="s">
        <v>14820</v>
      </c>
      <c r="E6149" s="258"/>
      <c r="F6149" s="479">
        <v>0.01</v>
      </c>
    </row>
    <row r="6150" spans="1:6" ht="20.399999999999999" x14ac:dyDescent="0.2">
      <c r="A6150" s="256">
        <v>43465</v>
      </c>
      <c r="B6150" s="257" t="s">
        <v>17320</v>
      </c>
      <c r="C6150" s="256" t="s">
        <v>14819</v>
      </c>
      <c r="E6150" s="258"/>
      <c r="F6150" s="479">
        <v>0.82</v>
      </c>
    </row>
    <row r="6151" spans="1:6" ht="20.399999999999999" x14ac:dyDescent="0.2">
      <c r="A6151" s="256">
        <v>43477</v>
      </c>
      <c r="B6151" s="257" t="s">
        <v>17321</v>
      </c>
      <c r="C6151" s="256" t="s">
        <v>14820</v>
      </c>
      <c r="E6151" s="258"/>
      <c r="F6151" s="479">
        <v>155.21</v>
      </c>
    </row>
    <row r="6152" spans="1:6" ht="20.399999999999999" x14ac:dyDescent="0.2">
      <c r="A6152" s="256">
        <v>43466</v>
      </c>
      <c r="B6152" s="257" t="s">
        <v>17322</v>
      </c>
      <c r="C6152" s="256" t="s">
        <v>14819</v>
      </c>
      <c r="E6152" s="258"/>
      <c r="F6152" s="479">
        <v>1.97</v>
      </c>
    </row>
    <row r="6153" spans="1:6" ht="20.399999999999999" x14ac:dyDescent="0.2">
      <c r="A6153" s="256">
        <v>43478</v>
      </c>
      <c r="B6153" s="257" t="s">
        <v>17323</v>
      </c>
      <c r="C6153" s="256" t="s">
        <v>14820</v>
      </c>
      <c r="E6153" s="258"/>
      <c r="F6153" s="479">
        <v>371.21</v>
      </c>
    </row>
    <row r="6154" spans="1:6" ht="20.399999999999999" x14ac:dyDescent="0.2">
      <c r="A6154" s="256">
        <v>43467</v>
      </c>
      <c r="B6154" s="257" t="s">
        <v>17324</v>
      </c>
      <c r="C6154" s="256" t="s">
        <v>14819</v>
      </c>
      <c r="E6154" s="258"/>
      <c r="F6154" s="479">
        <v>0.61</v>
      </c>
    </row>
    <row r="6155" spans="1:6" ht="20.399999999999999" x14ac:dyDescent="0.2">
      <c r="A6155" s="256">
        <v>43479</v>
      </c>
      <c r="B6155" s="257" t="s">
        <v>17325</v>
      </c>
      <c r="C6155" s="256" t="s">
        <v>14820</v>
      </c>
      <c r="E6155" s="258"/>
      <c r="F6155" s="479">
        <v>114.72</v>
      </c>
    </row>
    <row r="6156" spans="1:6" ht="20.399999999999999" x14ac:dyDescent="0.2">
      <c r="A6156" s="256">
        <v>43468</v>
      </c>
      <c r="B6156" s="257" t="s">
        <v>17326</v>
      </c>
      <c r="C6156" s="256" t="s">
        <v>14819</v>
      </c>
      <c r="E6156" s="258"/>
      <c r="F6156" s="479">
        <v>1.23</v>
      </c>
    </row>
    <row r="6157" spans="1:6" ht="20.399999999999999" x14ac:dyDescent="0.2">
      <c r="A6157" s="256">
        <v>43480</v>
      </c>
      <c r="B6157" s="257" t="s">
        <v>17327</v>
      </c>
      <c r="C6157" s="256" t="s">
        <v>14820</v>
      </c>
      <c r="E6157" s="258"/>
      <c r="F6157" s="479">
        <v>232.31</v>
      </c>
    </row>
    <row r="6158" spans="1:6" ht="20.399999999999999" x14ac:dyDescent="0.2">
      <c r="A6158" s="256">
        <v>43469</v>
      </c>
      <c r="B6158" s="257" t="s">
        <v>17328</v>
      </c>
      <c r="C6158" s="256" t="s">
        <v>14819</v>
      </c>
      <c r="E6158" s="258"/>
      <c r="F6158" s="479">
        <v>7.0000000000000007E-2</v>
      </c>
    </row>
    <row r="6159" spans="1:6" ht="20.399999999999999" x14ac:dyDescent="0.2">
      <c r="A6159" s="256">
        <v>43481</v>
      </c>
      <c r="B6159" s="257" t="s">
        <v>17329</v>
      </c>
      <c r="C6159" s="256" t="s">
        <v>14820</v>
      </c>
      <c r="E6159" s="258"/>
      <c r="F6159" s="479">
        <v>12.77</v>
      </c>
    </row>
    <row r="6160" spans="1:6" ht="30.6" x14ac:dyDescent="0.2">
      <c r="A6160" s="256">
        <v>3119</v>
      </c>
      <c r="B6160" s="257" t="s">
        <v>17330</v>
      </c>
      <c r="C6160" s="256" t="s">
        <v>8217</v>
      </c>
      <c r="E6160" s="258"/>
      <c r="F6160" s="479">
        <v>2.38</v>
      </c>
    </row>
    <row r="6161" spans="1:6" ht="20.399999999999999" x14ac:dyDescent="0.2">
      <c r="A6161" s="256">
        <v>3122</v>
      </c>
      <c r="B6161" s="257" t="s">
        <v>17331</v>
      </c>
      <c r="C6161" s="256" t="s">
        <v>8217</v>
      </c>
      <c r="E6161" s="258"/>
      <c r="F6161" s="479">
        <v>4.8499999999999996</v>
      </c>
    </row>
    <row r="6162" spans="1:6" ht="20.399999999999999" x14ac:dyDescent="0.2">
      <c r="A6162" s="256">
        <v>3121</v>
      </c>
      <c r="B6162" s="257" t="s">
        <v>17332</v>
      </c>
      <c r="C6162" s="256" t="s">
        <v>8217</v>
      </c>
      <c r="E6162" s="258"/>
      <c r="F6162" s="479">
        <v>5.5</v>
      </c>
    </row>
    <row r="6163" spans="1:6" ht="20.399999999999999" x14ac:dyDescent="0.2">
      <c r="A6163" s="256">
        <v>3120</v>
      </c>
      <c r="B6163" s="257" t="s">
        <v>17333</v>
      </c>
      <c r="C6163" s="256" t="s">
        <v>8217</v>
      </c>
      <c r="E6163" s="258"/>
      <c r="F6163" s="479">
        <v>10.42</v>
      </c>
    </row>
    <row r="6164" spans="1:6" ht="20.399999999999999" x14ac:dyDescent="0.2">
      <c r="A6164" s="256">
        <v>11455</v>
      </c>
      <c r="B6164" s="257" t="s">
        <v>17334</v>
      </c>
      <c r="C6164" s="256" t="s">
        <v>8217</v>
      </c>
      <c r="E6164" s="258"/>
      <c r="F6164" s="479">
        <v>15.07</v>
      </c>
    </row>
    <row r="6165" spans="1:6" ht="20.399999999999999" x14ac:dyDescent="0.2">
      <c r="A6165" s="256">
        <v>11456</v>
      </c>
      <c r="B6165" s="257" t="s">
        <v>17335</v>
      </c>
      <c r="C6165" s="256" t="s">
        <v>8217</v>
      </c>
      <c r="E6165" s="258"/>
      <c r="F6165" s="479">
        <v>18.02</v>
      </c>
    </row>
    <row r="6166" spans="1:6" ht="30.6" x14ac:dyDescent="0.2">
      <c r="A6166" s="256">
        <v>3107</v>
      </c>
      <c r="B6166" s="257" t="s">
        <v>17336</v>
      </c>
      <c r="C6166" s="256" t="s">
        <v>8217</v>
      </c>
      <c r="E6166" s="258"/>
      <c r="F6166" s="479">
        <v>7.6</v>
      </c>
    </row>
    <row r="6167" spans="1:6" ht="30.6" x14ac:dyDescent="0.2">
      <c r="A6167" s="256">
        <v>43583</v>
      </c>
      <c r="B6167" s="257" t="s">
        <v>17337</v>
      </c>
      <c r="C6167" s="256" t="s">
        <v>8217</v>
      </c>
      <c r="E6167" s="258"/>
      <c r="F6167" s="479">
        <v>8.57</v>
      </c>
    </row>
    <row r="6168" spans="1:6" ht="30.6" x14ac:dyDescent="0.2">
      <c r="A6168" s="256">
        <v>43586</v>
      </c>
      <c r="B6168" s="257" t="s">
        <v>17338</v>
      </c>
      <c r="C6168" s="256" t="s">
        <v>8217</v>
      </c>
      <c r="E6168" s="258"/>
      <c r="F6168" s="479">
        <v>8.7799999999999994</v>
      </c>
    </row>
    <row r="6169" spans="1:6" ht="30.6" x14ac:dyDescent="0.2">
      <c r="A6169" s="256">
        <v>11461</v>
      </c>
      <c r="B6169" s="257" t="s">
        <v>17339</v>
      </c>
      <c r="C6169" s="256" t="s">
        <v>8217</v>
      </c>
      <c r="E6169" s="258"/>
      <c r="F6169" s="479">
        <v>9.57</v>
      </c>
    </row>
    <row r="6170" spans="1:6" ht="30.6" x14ac:dyDescent="0.2">
      <c r="A6170" s="256">
        <v>43587</v>
      </c>
      <c r="B6170" s="257" t="s">
        <v>17340</v>
      </c>
      <c r="C6170" s="256" t="s">
        <v>8217</v>
      </c>
      <c r="E6170" s="258"/>
      <c r="F6170" s="479">
        <v>11.04</v>
      </c>
    </row>
    <row r="6171" spans="1:6" ht="30.6" x14ac:dyDescent="0.2">
      <c r="A6171" s="256">
        <v>3106</v>
      </c>
      <c r="B6171" s="257" t="s">
        <v>17341</v>
      </c>
      <c r="C6171" s="256" t="s">
        <v>8217</v>
      </c>
      <c r="E6171" s="258"/>
      <c r="F6171" s="479">
        <v>14.01</v>
      </c>
    </row>
    <row r="6172" spans="1:6" x14ac:dyDescent="0.2">
      <c r="A6172" s="256">
        <v>44539</v>
      </c>
      <c r="B6172" s="257" t="s">
        <v>17342</v>
      </c>
      <c r="C6172" s="256" t="s">
        <v>8230</v>
      </c>
      <c r="E6172" s="258"/>
      <c r="F6172" s="479">
        <v>2.79</v>
      </c>
    </row>
    <row r="6173" spans="1:6" x14ac:dyDescent="0.2">
      <c r="A6173" s="256">
        <v>3123</v>
      </c>
      <c r="B6173" s="257" t="s">
        <v>17343</v>
      </c>
      <c r="C6173" s="256" t="s">
        <v>8230</v>
      </c>
      <c r="E6173" s="258"/>
      <c r="F6173" s="479">
        <v>2.6</v>
      </c>
    </row>
    <row r="6174" spans="1:6" x14ac:dyDescent="0.2">
      <c r="A6174" s="256">
        <v>38125</v>
      </c>
      <c r="B6174" s="257" t="s">
        <v>17344</v>
      </c>
      <c r="C6174" s="256" t="s">
        <v>8230</v>
      </c>
      <c r="E6174" s="258"/>
      <c r="F6174" s="479">
        <v>1.71</v>
      </c>
    </row>
    <row r="6175" spans="1:6" ht="20.399999999999999" x14ac:dyDescent="0.2">
      <c r="A6175" s="256">
        <v>39014</v>
      </c>
      <c r="B6175" s="257" t="s">
        <v>17345</v>
      </c>
      <c r="C6175" s="256" t="s">
        <v>8230</v>
      </c>
      <c r="E6175" s="258"/>
      <c r="F6175" s="479">
        <v>9.1199999999999992</v>
      </c>
    </row>
    <row r="6176" spans="1:6" ht="20.399999999999999" x14ac:dyDescent="0.2">
      <c r="A6176" s="256">
        <v>39365</v>
      </c>
      <c r="B6176" s="257" t="s">
        <v>17346</v>
      </c>
      <c r="C6176" s="256" t="s">
        <v>8217</v>
      </c>
      <c r="E6176" s="258"/>
      <c r="F6176" s="479">
        <v>1878.12</v>
      </c>
    </row>
    <row r="6177" spans="1:6" ht="20.399999999999999" x14ac:dyDescent="0.2">
      <c r="A6177" s="256">
        <v>39366</v>
      </c>
      <c r="B6177" s="257" t="s">
        <v>17347</v>
      </c>
      <c r="C6177" s="256" t="s">
        <v>8217</v>
      </c>
      <c r="E6177" s="258"/>
      <c r="F6177" s="479">
        <v>2849.42</v>
      </c>
    </row>
    <row r="6178" spans="1:6" ht="20.399999999999999" x14ac:dyDescent="0.2">
      <c r="A6178" s="256">
        <v>39367</v>
      </c>
      <c r="B6178" s="257" t="s">
        <v>17348</v>
      </c>
      <c r="C6178" s="256" t="s">
        <v>8217</v>
      </c>
      <c r="E6178" s="258"/>
      <c r="F6178" s="479">
        <v>4882.3</v>
      </c>
    </row>
    <row r="6179" spans="1:6" ht="20.399999999999999" x14ac:dyDescent="0.2">
      <c r="A6179" s="256">
        <v>37394</v>
      </c>
      <c r="B6179" s="257" t="s">
        <v>17349</v>
      </c>
      <c r="C6179" s="256" t="s">
        <v>14828</v>
      </c>
      <c r="E6179" s="258"/>
      <c r="F6179" s="479">
        <v>42.47</v>
      </c>
    </row>
    <row r="6180" spans="1:6" ht="20.399999999999999" x14ac:dyDescent="0.2">
      <c r="A6180" s="256">
        <v>14146</v>
      </c>
      <c r="B6180" s="257" t="s">
        <v>17350</v>
      </c>
      <c r="C6180" s="256" t="s">
        <v>14828</v>
      </c>
      <c r="E6180" s="258"/>
      <c r="F6180" s="479">
        <v>68.3</v>
      </c>
    </row>
    <row r="6181" spans="1:6" ht="20.399999999999999" x14ac:dyDescent="0.2">
      <c r="A6181" s="256">
        <v>938</v>
      </c>
      <c r="B6181" s="257" t="s">
        <v>17351</v>
      </c>
      <c r="C6181" s="256" t="s">
        <v>8223</v>
      </c>
      <c r="E6181" s="258"/>
      <c r="F6181" s="479">
        <v>1.2</v>
      </c>
    </row>
    <row r="6182" spans="1:6" ht="20.399999999999999" x14ac:dyDescent="0.2">
      <c r="A6182" s="256">
        <v>937</v>
      </c>
      <c r="B6182" s="257" t="s">
        <v>17352</v>
      </c>
      <c r="C6182" s="256" t="s">
        <v>8223</v>
      </c>
      <c r="E6182" s="258"/>
      <c r="F6182" s="479">
        <v>7.04</v>
      </c>
    </row>
    <row r="6183" spans="1:6" ht="20.399999999999999" x14ac:dyDescent="0.2">
      <c r="A6183" s="256">
        <v>939</v>
      </c>
      <c r="B6183" s="257" t="s">
        <v>17353</v>
      </c>
      <c r="C6183" s="256" t="s">
        <v>8223</v>
      </c>
      <c r="E6183" s="258"/>
      <c r="F6183" s="479">
        <v>1.95</v>
      </c>
    </row>
    <row r="6184" spans="1:6" ht="20.399999999999999" x14ac:dyDescent="0.2">
      <c r="A6184" s="256">
        <v>944</v>
      </c>
      <c r="B6184" s="257" t="s">
        <v>17354</v>
      </c>
      <c r="C6184" s="256" t="s">
        <v>8223</v>
      </c>
      <c r="E6184" s="258"/>
      <c r="F6184" s="479">
        <v>3.08</v>
      </c>
    </row>
    <row r="6185" spans="1:6" ht="20.399999999999999" x14ac:dyDescent="0.2">
      <c r="A6185" s="256">
        <v>940</v>
      </c>
      <c r="B6185" s="257" t="s">
        <v>17355</v>
      </c>
      <c r="C6185" s="256" t="s">
        <v>8223</v>
      </c>
      <c r="E6185" s="258"/>
      <c r="F6185" s="479">
        <v>4.45</v>
      </c>
    </row>
    <row r="6186" spans="1:6" x14ac:dyDescent="0.2">
      <c r="A6186" s="256">
        <v>44397</v>
      </c>
      <c r="B6186" s="257" t="s">
        <v>17356</v>
      </c>
      <c r="C6186" s="256" t="s">
        <v>8223</v>
      </c>
      <c r="E6186" s="258"/>
      <c r="F6186" s="479">
        <v>3.71</v>
      </c>
    </row>
    <row r="6187" spans="1:6" x14ac:dyDescent="0.2">
      <c r="A6187" s="256">
        <v>406</v>
      </c>
      <c r="B6187" s="257" t="s">
        <v>17357</v>
      </c>
      <c r="C6187" s="256" t="s">
        <v>8217</v>
      </c>
      <c r="E6187" s="258"/>
      <c r="F6187" s="479">
        <v>73.7</v>
      </c>
    </row>
    <row r="6188" spans="1:6" x14ac:dyDescent="0.2">
      <c r="A6188" s="256">
        <v>42529</v>
      </c>
      <c r="B6188" s="257" t="s">
        <v>17358</v>
      </c>
      <c r="C6188" s="256" t="s">
        <v>8223</v>
      </c>
      <c r="E6188" s="258"/>
      <c r="F6188" s="479">
        <v>1.35</v>
      </c>
    </row>
    <row r="6189" spans="1:6" ht="20.399999999999999" x14ac:dyDescent="0.2">
      <c r="A6189" s="256">
        <v>39634</v>
      </c>
      <c r="B6189" s="257" t="s">
        <v>17359</v>
      </c>
      <c r="C6189" s="256" t="s">
        <v>8223</v>
      </c>
      <c r="E6189" s="258"/>
      <c r="F6189" s="479">
        <v>4.26</v>
      </c>
    </row>
    <row r="6190" spans="1:6" x14ac:dyDescent="0.2">
      <c r="A6190" s="256">
        <v>39701</v>
      </c>
      <c r="B6190" s="257" t="s">
        <v>17360</v>
      </c>
      <c r="C6190" s="256" t="s">
        <v>8217</v>
      </c>
      <c r="E6190" s="258"/>
      <c r="F6190" s="479">
        <v>110.32</v>
      </c>
    </row>
    <row r="6191" spans="1:6" x14ac:dyDescent="0.2">
      <c r="A6191" s="256">
        <v>12815</v>
      </c>
      <c r="B6191" s="257" t="s">
        <v>17361</v>
      </c>
      <c r="C6191" s="256" t="s">
        <v>8217</v>
      </c>
      <c r="E6191" s="258"/>
      <c r="F6191" s="479">
        <v>10.72</v>
      </c>
    </row>
    <row r="6192" spans="1:6" ht="20.399999999999999" x14ac:dyDescent="0.2">
      <c r="A6192" s="256">
        <v>39431</v>
      </c>
      <c r="B6192" s="257" t="s">
        <v>17362</v>
      </c>
      <c r="C6192" s="256" t="s">
        <v>8223</v>
      </c>
      <c r="E6192" s="258"/>
      <c r="F6192" s="479">
        <v>0.28999999999999998</v>
      </c>
    </row>
    <row r="6193" spans="1:6" ht="20.399999999999999" x14ac:dyDescent="0.2">
      <c r="A6193" s="256">
        <v>39432</v>
      </c>
      <c r="B6193" s="257" t="s">
        <v>17363</v>
      </c>
      <c r="C6193" s="256" t="s">
        <v>8223</v>
      </c>
      <c r="E6193" s="258"/>
      <c r="F6193" s="479">
        <v>2.62</v>
      </c>
    </row>
    <row r="6194" spans="1:6" x14ac:dyDescent="0.2">
      <c r="A6194" s="256">
        <v>20111</v>
      </c>
      <c r="B6194" s="257" t="s">
        <v>17364</v>
      </c>
      <c r="C6194" s="256" t="s">
        <v>8217</v>
      </c>
      <c r="E6194" s="258"/>
      <c r="F6194" s="479">
        <v>19.62</v>
      </c>
    </row>
    <row r="6195" spans="1:6" x14ac:dyDescent="0.2">
      <c r="A6195" s="256">
        <v>21127</v>
      </c>
      <c r="B6195" s="257" t="s">
        <v>17365</v>
      </c>
      <c r="C6195" s="256" t="s">
        <v>8217</v>
      </c>
      <c r="E6195" s="258"/>
      <c r="F6195" s="479">
        <v>7.41</v>
      </c>
    </row>
    <row r="6196" spans="1:6" x14ac:dyDescent="0.2">
      <c r="A6196" s="256">
        <v>404</v>
      </c>
      <c r="B6196" s="257" t="s">
        <v>17366</v>
      </c>
      <c r="C6196" s="256" t="s">
        <v>8223</v>
      </c>
      <c r="E6196" s="258"/>
      <c r="F6196" s="479">
        <v>2.67</v>
      </c>
    </row>
    <row r="6197" spans="1:6" x14ac:dyDescent="0.2">
      <c r="A6197" s="256">
        <v>14151</v>
      </c>
      <c r="B6197" s="257" t="s">
        <v>17367</v>
      </c>
      <c r="C6197" s="256" t="s">
        <v>8217</v>
      </c>
      <c r="E6197" s="258"/>
      <c r="F6197" s="479">
        <v>49.09</v>
      </c>
    </row>
    <row r="6198" spans="1:6" x14ac:dyDescent="0.2">
      <c r="A6198" s="256">
        <v>14153</v>
      </c>
      <c r="B6198" s="257" t="s">
        <v>17368</v>
      </c>
      <c r="C6198" s="256" t="s">
        <v>8217</v>
      </c>
      <c r="E6198" s="258"/>
      <c r="F6198" s="479">
        <v>55.49</v>
      </c>
    </row>
    <row r="6199" spans="1:6" x14ac:dyDescent="0.2">
      <c r="A6199" s="256">
        <v>14152</v>
      </c>
      <c r="B6199" s="257" t="s">
        <v>17369</v>
      </c>
      <c r="C6199" s="256" t="s">
        <v>8217</v>
      </c>
      <c r="E6199" s="258"/>
      <c r="F6199" s="479">
        <v>42.6</v>
      </c>
    </row>
    <row r="6200" spans="1:6" ht="20.399999999999999" x14ac:dyDescent="0.2">
      <c r="A6200" s="256">
        <v>14154</v>
      </c>
      <c r="B6200" s="257" t="s">
        <v>17370</v>
      </c>
      <c r="C6200" s="256" t="s">
        <v>8217</v>
      </c>
      <c r="E6200" s="258"/>
      <c r="F6200" s="479">
        <v>149.1</v>
      </c>
    </row>
    <row r="6201" spans="1:6" x14ac:dyDescent="0.2">
      <c r="A6201" s="256">
        <v>3146</v>
      </c>
      <c r="B6201" s="257" t="s">
        <v>17371</v>
      </c>
      <c r="C6201" s="256" t="s">
        <v>8217</v>
      </c>
      <c r="E6201" s="258"/>
      <c r="F6201" s="479">
        <v>2.19</v>
      </c>
    </row>
    <row r="6202" spans="1:6" x14ac:dyDescent="0.2">
      <c r="A6202" s="256">
        <v>3143</v>
      </c>
      <c r="B6202" s="257" t="s">
        <v>17372</v>
      </c>
      <c r="C6202" s="256" t="s">
        <v>8217</v>
      </c>
      <c r="E6202" s="258"/>
      <c r="F6202" s="479">
        <v>4.9800000000000004</v>
      </c>
    </row>
    <row r="6203" spans="1:6" x14ac:dyDescent="0.2">
      <c r="A6203" s="256">
        <v>3148</v>
      </c>
      <c r="B6203" s="257" t="s">
        <v>17373</v>
      </c>
      <c r="C6203" s="256" t="s">
        <v>8217</v>
      </c>
      <c r="E6203" s="258"/>
      <c r="F6203" s="479">
        <v>8.07</v>
      </c>
    </row>
    <row r="6204" spans="1:6" ht="20.399999999999999" x14ac:dyDescent="0.2">
      <c r="A6204" s="256">
        <v>4310</v>
      </c>
      <c r="B6204" s="257" t="s">
        <v>17374</v>
      </c>
      <c r="C6204" s="256" t="s">
        <v>8217</v>
      </c>
      <c r="E6204" s="258"/>
      <c r="F6204" s="479">
        <v>3.6</v>
      </c>
    </row>
    <row r="6205" spans="1:6" x14ac:dyDescent="0.2">
      <c r="A6205" s="256">
        <v>4311</v>
      </c>
      <c r="B6205" s="257" t="s">
        <v>17375</v>
      </c>
      <c r="C6205" s="256" t="s">
        <v>8217</v>
      </c>
      <c r="E6205" s="258"/>
      <c r="F6205" s="479">
        <v>2.5299999999999998</v>
      </c>
    </row>
    <row r="6206" spans="1:6" x14ac:dyDescent="0.2">
      <c r="A6206" s="256">
        <v>4312</v>
      </c>
      <c r="B6206" s="257" t="s">
        <v>17376</v>
      </c>
      <c r="C6206" s="256" t="s">
        <v>8217</v>
      </c>
      <c r="E6206" s="258"/>
      <c r="F6206" s="479">
        <v>3.55</v>
      </c>
    </row>
    <row r="6207" spans="1:6" x14ac:dyDescent="0.2">
      <c r="A6207" s="256">
        <v>13261</v>
      </c>
      <c r="B6207" s="257" t="s">
        <v>17377</v>
      </c>
      <c r="C6207" s="256" t="s">
        <v>8217</v>
      </c>
      <c r="E6207" s="258"/>
      <c r="F6207" s="479">
        <v>2.1</v>
      </c>
    </row>
    <row r="6208" spans="1:6" x14ac:dyDescent="0.2">
      <c r="A6208" s="256">
        <v>3272</v>
      </c>
      <c r="B6208" s="257" t="s">
        <v>17378</v>
      </c>
      <c r="C6208" s="256" t="s">
        <v>8217</v>
      </c>
      <c r="E6208" s="258"/>
      <c r="F6208" s="479">
        <v>59.03</v>
      </c>
    </row>
    <row r="6209" spans="1:6" x14ac:dyDescent="0.2">
      <c r="A6209" s="256">
        <v>3265</v>
      </c>
      <c r="B6209" s="257" t="s">
        <v>17379</v>
      </c>
      <c r="C6209" s="256" t="s">
        <v>8217</v>
      </c>
      <c r="E6209" s="258"/>
      <c r="F6209" s="479">
        <v>46.9</v>
      </c>
    </row>
    <row r="6210" spans="1:6" x14ac:dyDescent="0.2">
      <c r="A6210" s="256">
        <v>3262</v>
      </c>
      <c r="B6210" s="257" t="s">
        <v>17380</v>
      </c>
      <c r="C6210" s="256" t="s">
        <v>8217</v>
      </c>
      <c r="E6210" s="258"/>
      <c r="F6210" s="479">
        <v>20.53</v>
      </c>
    </row>
    <row r="6211" spans="1:6" x14ac:dyDescent="0.2">
      <c r="A6211" s="256">
        <v>3264</v>
      </c>
      <c r="B6211" s="257" t="s">
        <v>17381</v>
      </c>
      <c r="C6211" s="256" t="s">
        <v>8217</v>
      </c>
      <c r="E6211" s="258"/>
      <c r="F6211" s="479">
        <v>33.72</v>
      </c>
    </row>
    <row r="6212" spans="1:6" x14ac:dyDescent="0.2">
      <c r="A6212" s="256">
        <v>3267</v>
      </c>
      <c r="B6212" s="257" t="s">
        <v>17382</v>
      </c>
      <c r="C6212" s="256" t="s">
        <v>8217</v>
      </c>
      <c r="E6212" s="258"/>
      <c r="F6212" s="479">
        <v>110.13</v>
      </c>
    </row>
    <row r="6213" spans="1:6" x14ac:dyDescent="0.2">
      <c r="A6213" s="256">
        <v>3266</v>
      </c>
      <c r="B6213" s="257" t="s">
        <v>17383</v>
      </c>
      <c r="C6213" s="256" t="s">
        <v>8217</v>
      </c>
      <c r="E6213" s="258"/>
      <c r="F6213" s="479">
        <v>70.069999999999993</v>
      </c>
    </row>
    <row r="6214" spans="1:6" x14ac:dyDescent="0.2">
      <c r="A6214" s="256">
        <v>3263</v>
      </c>
      <c r="B6214" s="257" t="s">
        <v>17384</v>
      </c>
      <c r="C6214" s="256" t="s">
        <v>8217</v>
      </c>
      <c r="E6214" s="258"/>
      <c r="F6214" s="479">
        <v>28.04</v>
      </c>
    </row>
    <row r="6215" spans="1:6" x14ac:dyDescent="0.2">
      <c r="A6215" s="256">
        <v>3268</v>
      </c>
      <c r="B6215" s="257" t="s">
        <v>17385</v>
      </c>
      <c r="C6215" s="256" t="s">
        <v>8217</v>
      </c>
      <c r="E6215" s="258"/>
      <c r="F6215" s="479">
        <v>148.9</v>
      </c>
    </row>
    <row r="6216" spans="1:6" x14ac:dyDescent="0.2">
      <c r="A6216" s="256">
        <v>3271</v>
      </c>
      <c r="B6216" s="257" t="s">
        <v>17386</v>
      </c>
      <c r="C6216" s="256" t="s">
        <v>8217</v>
      </c>
      <c r="E6216" s="258"/>
      <c r="F6216" s="479">
        <v>220.14</v>
      </c>
    </row>
    <row r="6217" spans="1:6" x14ac:dyDescent="0.2">
      <c r="A6217" s="256">
        <v>3270</v>
      </c>
      <c r="B6217" s="257" t="s">
        <v>17387</v>
      </c>
      <c r="C6217" s="256" t="s">
        <v>8217</v>
      </c>
      <c r="E6217" s="258"/>
      <c r="F6217" s="479">
        <v>369.85</v>
      </c>
    </row>
    <row r="6218" spans="1:6" ht="20.399999999999999" x14ac:dyDescent="0.2">
      <c r="A6218" s="256">
        <v>3275</v>
      </c>
      <c r="B6218" s="257" t="s">
        <v>17388</v>
      </c>
      <c r="C6218" s="256" t="s">
        <v>14821</v>
      </c>
      <c r="E6218" s="258"/>
      <c r="F6218" s="479">
        <v>124.36</v>
      </c>
    </row>
    <row r="6219" spans="1:6" ht="30.6" x14ac:dyDescent="0.2">
      <c r="A6219" s="256">
        <v>39512</v>
      </c>
      <c r="B6219" s="257" t="s">
        <v>17389</v>
      </c>
      <c r="C6219" s="256" t="s">
        <v>14821</v>
      </c>
      <c r="E6219" s="258"/>
      <c r="F6219" s="479">
        <v>112.98</v>
      </c>
    </row>
    <row r="6220" spans="1:6" ht="30.6" x14ac:dyDescent="0.2">
      <c r="A6220" s="256">
        <v>39511</v>
      </c>
      <c r="B6220" s="257" t="s">
        <v>17390</v>
      </c>
      <c r="C6220" s="256" t="s">
        <v>14821</v>
      </c>
      <c r="E6220" s="258"/>
      <c r="F6220" s="479">
        <v>123.23</v>
      </c>
    </row>
    <row r="6221" spans="1:6" ht="30.6" x14ac:dyDescent="0.2">
      <c r="A6221" s="256">
        <v>39513</v>
      </c>
      <c r="B6221" s="257" t="s">
        <v>17391</v>
      </c>
      <c r="C6221" s="256" t="s">
        <v>14821</v>
      </c>
      <c r="E6221" s="258"/>
      <c r="F6221" s="479">
        <v>132.16999999999999</v>
      </c>
    </row>
    <row r="6222" spans="1:6" ht="20.399999999999999" x14ac:dyDescent="0.2">
      <c r="A6222" s="256">
        <v>3286</v>
      </c>
      <c r="B6222" s="257" t="s">
        <v>17392</v>
      </c>
      <c r="C6222" s="256" t="s">
        <v>14821</v>
      </c>
      <c r="E6222" s="258"/>
      <c r="F6222" s="479">
        <v>86.02</v>
      </c>
    </row>
    <row r="6223" spans="1:6" ht="20.399999999999999" x14ac:dyDescent="0.2">
      <c r="A6223" s="256">
        <v>3287</v>
      </c>
      <c r="B6223" s="257" t="s">
        <v>17393</v>
      </c>
      <c r="C6223" s="256" t="s">
        <v>14821</v>
      </c>
      <c r="E6223" s="258"/>
      <c r="F6223" s="479">
        <v>130</v>
      </c>
    </row>
    <row r="6224" spans="1:6" ht="20.399999999999999" x14ac:dyDescent="0.2">
      <c r="A6224" s="256">
        <v>3283</v>
      </c>
      <c r="B6224" s="257" t="s">
        <v>17394</v>
      </c>
      <c r="C6224" s="256" t="s">
        <v>14821</v>
      </c>
      <c r="E6224" s="258"/>
      <c r="F6224" s="479">
        <v>27.3</v>
      </c>
    </row>
    <row r="6225" spans="1:6" ht="20.399999999999999" x14ac:dyDescent="0.2">
      <c r="A6225" s="256">
        <v>11587</v>
      </c>
      <c r="B6225" s="257" t="s">
        <v>17395</v>
      </c>
      <c r="C6225" s="256" t="s">
        <v>14821</v>
      </c>
      <c r="E6225" s="258"/>
      <c r="F6225" s="479">
        <v>85.27</v>
      </c>
    </row>
    <row r="6226" spans="1:6" ht="20.399999999999999" x14ac:dyDescent="0.2">
      <c r="A6226" s="256">
        <v>36225</v>
      </c>
      <c r="B6226" s="257" t="s">
        <v>17396</v>
      </c>
      <c r="C6226" s="256" t="s">
        <v>14821</v>
      </c>
      <c r="E6226" s="258"/>
      <c r="F6226" s="479">
        <v>34.64</v>
      </c>
    </row>
    <row r="6227" spans="1:6" ht="20.399999999999999" x14ac:dyDescent="0.2">
      <c r="A6227" s="256">
        <v>36230</v>
      </c>
      <c r="B6227" s="257" t="s">
        <v>17397</v>
      </c>
      <c r="C6227" s="256" t="s">
        <v>14821</v>
      </c>
      <c r="E6227" s="258"/>
      <c r="F6227" s="479">
        <v>25.45</v>
      </c>
    </row>
    <row r="6228" spans="1:6" ht="20.399999999999999" x14ac:dyDescent="0.2">
      <c r="A6228" s="256">
        <v>36238</v>
      </c>
      <c r="B6228" s="257" t="s">
        <v>17398</v>
      </c>
      <c r="C6228" s="256" t="s">
        <v>14821</v>
      </c>
      <c r="E6228" s="258"/>
      <c r="F6228" s="479">
        <v>24.87</v>
      </c>
    </row>
    <row r="6229" spans="1:6" ht="30.6" x14ac:dyDescent="0.2">
      <c r="A6229" s="256">
        <v>39363</v>
      </c>
      <c r="B6229" s="257" t="s">
        <v>17399</v>
      </c>
      <c r="C6229" s="256" t="s">
        <v>8217</v>
      </c>
      <c r="E6229" s="258"/>
      <c r="F6229" s="479">
        <v>5536.07</v>
      </c>
    </row>
    <row r="6230" spans="1:6" ht="30.6" x14ac:dyDescent="0.2">
      <c r="A6230" s="256">
        <v>39361</v>
      </c>
      <c r="B6230" s="257" t="s">
        <v>17400</v>
      </c>
      <c r="C6230" s="256" t="s">
        <v>8217</v>
      </c>
      <c r="E6230" s="258"/>
      <c r="F6230" s="479">
        <v>1691.31</v>
      </c>
    </row>
    <row r="6231" spans="1:6" ht="30.6" x14ac:dyDescent="0.2">
      <c r="A6231" s="256">
        <v>39362</v>
      </c>
      <c r="B6231" s="257" t="s">
        <v>17401</v>
      </c>
      <c r="C6231" s="256" t="s">
        <v>8217</v>
      </c>
      <c r="E6231" s="258"/>
      <c r="F6231" s="479">
        <v>2987.78</v>
      </c>
    </row>
    <row r="6232" spans="1:6" ht="30.6" x14ac:dyDescent="0.2">
      <c r="A6232" s="256">
        <v>39364</v>
      </c>
      <c r="B6232" s="257" t="s">
        <v>17402</v>
      </c>
      <c r="C6232" s="256" t="s">
        <v>8217</v>
      </c>
      <c r="E6232" s="258"/>
      <c r="F6232" s="479">
        <v>11677.04</v>
      </c>
    </row>
    <row r="6233" spans="1:6" ht="20.399999999999999" x14ac:dyDescent="0.2">
      <c r="A6233" s="256">
        <v>14576</v>
      </c>
      <c r="B6233" s="257" t="s">
        <v>17403</v>
      </c>
      <c r="C6233" s="256" t="s">
        <v>8217</v>
      </c>
      <c r="E6233" s="258"/>
      <c r="F6233" s="479">
        <v>5377090.3099999996</v>
      </c>
    </row>
    <row r="6234" spans="1:6" ht="20.399999999999999" x14ac:dyDescent="0.2">
      <c r="A6234" s="256">
        <v>13877</v>
      </c>
      <c r="B6234" s="257" t="s">
        <v>17404</v>
      </c>
      <c r="C6234" s="256" t="s">
        <v>8217</v>
      </c>
      <c r="E6234" s="258"/>
      <c r="F6234" s="479">
        <v>2301852.16</v>
      </c>
    </row>
    <row r="6235" spans="1:6" x14ac:dyDescent="0.2">
      <c r="A6235" s="256">
        <v>7307</v>
      </c>
      <c r="B6235" s="257" t="s">
        <v>17405</v>
      </c>
      <c r="C6235" s="256" t="s">
        <v>14817</v>
      </c>
      <c r="E6235" s="258"/>
      <c r="F6235" s="479">
        <v>43.78</v>
      </c>
    </row>
    <row r="6236" spans="1:6" x14ac:dyDescent="0.2">
      <c r="A6236" s="256">
        <v>38122</v>
      </c>
      <c r="B6236" s="257" t="s">
        <v>17406</v>
      </c>
      <c r="C6236" s="256" t="s">
        <v>14817</v>
      </c>
      <c r="E6236" s="258"/>
      <c r="F6236" s="479">
        <v>19.399999999999999</v>
      </c>
    </row>
    <row r="6237" spans="1:6" x14ac:dyDescent="0.2">
      <c r="A6237" s="256">
        <v>43653</v>
      </c>
      <c r="B6237" s="257" t="s">
        <v>17407</v>
      </c>
      <c r="C6237" s="256" t="s">
        <v>14817</v>
      </c>
      <c r="E6237" s="258"/>
      <c r="F6237" s="479">
        <v>35.21</v>
      </c>
    </row>
    <row r="6238" spans="1:6" ht="20.399999999999999" x14ac:dyDescent="0.2">
      <c r="A6238" s="256">
        <v>38633</v>
      </c>
      <c r="B6238" s="257" t="s">
        <v>17408</v>
      </c>
      <c r="C6238" s="256" t="s">
        <v>8217</v>
      </c>
      <c r="E6238" s="258"/>
      <c r="F6238" s="479">
        <v>28.51</v>
      </c>
    </row>
    <row r="6239" spans="1:6" ht="20.399999999999999" x14ac:dyDescent="0.2">
      <c r="A6239" s="256">
        <v>12344</v>
      </c>
      <c r="B6239" s="257" t="s">
        <v>17409</v>
      </c>
      <c r="C6239" s="256" t="s">
        <v>8217</v>
      </c>
      <c r="E6239" s="258"/>
      <c r="F6239" s="479">
        <v>4.49</v>
      </c>
    </row>
    <row r="6240" spans="1:6" ht="20.399999999999999" x14ac:dyDescent="0.2">
      <c r="A6240" s="256">
        <v>12343</v>
      </c>
      <c r="B6240" s="257" t="s">
        <v>17410</v>
      </c>
      <c r="C6240" s="256" t="s">
        <v>8217</v>
      </c>
      <c r="E6240" s="258"/>
      <c r="F6240" s="479">
        <v>6.96</v>
      </c>
    </row>
    <row r="6241" spans="1:6" ht="20.399999999999999" x14ac:dyDescent="0.2">
      <c r="A6241" s="256">
        <v>3295</v>
      </c>
      <c r="B6241" s="257" t="s">
        <v>17411</v>
      </c>
      <c r="C6241" s="256" t="s">
        <v>8217</v>
      </c>
      <c r="E6241" s="258"/>
      <c r="F6241" s="479">
        <v>24.33</v>
      </c>
    </row>
    <row r="6242" spans="1:6" ht="20.399999999999999" x14ac:dyDescent="0.2">
      <c r="A6242" s="256">
        <v>3302</v>
      </c>
      <c r="B6242" s="257" t="s">
        <v>17412</v>
      </c>
      <c r="C6242" s="256" t="s">
        <v>8217</v>
      </c>
      <c r="E6242" s="258"/>
      <c r="F6242" s="479">
        <v>25.44</v>
      </c>
    </row>
    <row r="6243" spans="1:6" ht="20.399999999999999" x14ac:dyDescent="0.2">
      <c r="A6243" s="256">
        <v>3297</v>
      </c>
      <c r="B6243" s="257" t="s">
        <v>17413</v>
      </c>
      <c r="C6243" s="256" t="s">
        <v>8217</v>
      </c>
      <c r="E6243" s="258"/>
      <c r="F6243" s="479">
        <v>27.15</v>
      </c>
    </row>
    <row r="6244" spans="1:6" ht="20.399999999999999" x14ac:dyDescent="0.2">
      <c r="A6244" s="256">
        <v>3294</v>
      </c>
      <c r="B6244" s="257" t="s">
        <v>17414</v>
      </c>
      <c r="C6244" s="256" t="s">
        <v>8217</v>
      </c>
      <c r="E6244" s="258"/>
      <c r="F6244" s="479">
        <v>27.57</v>
      </c>
    </row>
    <row r="6245" spans="1:6" ht="20.399999999999999" x14ac:dyDescent="0.2">
      <c r="A6245" s="256">
        <v>3292</v>
      </c>
      <c r="B6245" s="257" t="s">
        <v>17415</v>
      </c>
      <c r="C6245" s="256" t="s">
        <v>8217</v>
      </c>
      <c r="E6245" s="258"/>
      <c r="F6245" s="479">
        <v>25.9</v>
      </c>
    </row>
    <row r="6246" spans="1:6" ht="20.399999999999999" x14ac:dyDescent="0.2">
      <c r="A6246" s="256">
        <v>3298</v>
      </c>
      <c r="B6246" s="257" t="s">
        <v>17416</v>
      </c>
      <c r="C6246" s="256" t="s">
        <v>8217</v>
      </c>
      <c r="E6246" s="258"/>
      <c r="F6246" s="479">
        <v>60.7</v>
      </c>
    </row>
    <row r="6247" spans="1:6" ht="20.399999999999999" x14ac:dyDescent="0.2">
      <c r="A6247" s="256">
        <v>11596</v>
      </c>
      <c r="B6247" s="257" t="s">
        <v>17417</v>
      </c>
      <c r="C6247" s="256" t="s">
        <v>8217</v>
      </c>
      <c r="E6247" s="258"/>
      <c r="F6247" s="479">
        <v>350.29</v>
      </c>
    </row>
    <row r="6248" spans="1:6" ht="20.399999999999999" x14ac:dyDescent="0.2">
      <c r="A6248" s="256">
        <v>34802</v>
      </c>
      <c r="B6248" s="257" t="s">
        <v>17418</v>
      </c>
      <c r="C6248" s="256" t="s">
        <v>8217</v>
      </c>
      <c r="E6248" s="258"/>
      <c r="F6248" s="479">
        <v>962.02</v>
      </c>
    </row>
    <row r="6249" spans="1:6" ht="20.399999999999999" x14ac:dyDescent="0.2">
      <c r="A6249" s="256">
        <v>11588</v>
      </c>
      <c r="B6249" s="257" t="s">
        <v>17419</v>
      </c>
      <c r="C6249" s="256" t="s">
        <v>8217</v>
      </c>
      <c r="E6249" s="258"/>
      <c r="F6249" s="479">
        <v>1037.8599999999999</v>
      </c>
    </row>
    <row r="6250" spans="1:6" ht="20.399999999999999" x14ac:dyDescent="0.2">
      <c r="A6250" s="256">
        <v>34383</v>
      </c>
      <c r="B6250" s="257" t="s">
        <v>17420</v>
      </c>
      <c r="C6250" s="256" t="s">
        <v>8217</v>
      </c>
      <c r="E6250" s="258"/>
      <c r="F6250" s="479">
        <v>1141.73</v>
      </c>
    </row>
    <row r="6251" spans="1:6" ht="20.399999999999999" x14ac:dyDescent="0.2">
      <c r="A6251" s="256">
        <v>40451</v>
      </c>
      <c r="B6251" s="257" t="s">
        <v>17421</v>
      </c>
      <c r="C6251" s="256" t="s">
        <v>14821</v>
      </c>
      <c r="E6251" s="258"/>
      <c r="F6251" s="479">
        <v>92.29</v>
      </c>
    </row>
    <row r="6252" spans="1:6" ht="20.399999999999999" x14ac:dyDescent="0.2">
      <c r="A6252" s="256">
        <v>40453</v>
      </c>
      <c r="B6252" s="257" t="s">
        <v>17422</v>
      </c>
      <c r="C6252" s="256" t="s">
        <v>14821</v>
      </c>
      <c r="E6252" s="258"/>
      <c r="F6252" s="479">
        <v>99.85</v>
      </c>
    </row>
    <row r="6253" spans="1:6" ht="20.399999999999999" x14ac:dyDescent="0.2">
      <c r="A6253" s="256">
        <v>40452</v>
      </c>
      <c r="B6253" s="257" t="s">
        <v>17423</v>
      </c>
      <c r="C6253" s="256" t="s">
        <v>14821</v>
      </c>
      <c r="E6253" s="258"/>
      <c r="F6253" s="479">
        <v>109.53</v>
      </c>
    </row>
    <row r="6254" spans="1:6" ht="20.399999999999999" x14ac:dyDescent="0.2">
      <c r="A6254" s="256">
        <v>11594</v>
      </c>
      <c r="B6254" s="257" t="s">
        <v>17424</v>
      </c>
      <c r="C6254" s="256" t="s">
        <v>8217</v>
      </c>
      <c r="E6254" s="258"/>
      <c r="F6254" s="479">
        <v>330.8</v>
      </c>
    </row>
    <row r="6255" spans="1:6" ht="20.399999999999999" x14ac:dyDescent="0.2">
      <c r="A6255" s="256">
        <v>3311</v>
      </c>
      <c r="B6255" s="257" t="s">
        <v>17425</v>
      </c>
      <c r="C6255" s="256" t="s">
        <v>14818</v>
      </c>
      <c r="E6255" s="258"/>
      <c r="F6255" s="479">
        <v>330.8</v>
      </c>
    </row>
    <row r="6256" spans="1:6" x14ac:dyDescent="0.2">
      <c r="A6256" s="256">
        <v>11599</v>
      </c>
      <c r="B6256" s="257" t="s">
        <v>17426</v>
      </c>
      <c r="C6256" s="256" t="s">
        <v>8217</v>
      </c>
      <c r="E6256" s="258"/>
      <c r="F6256" s="479">
        <v>439.92</v>
      </c>
    </row>
    <row r="6257" spans="1:6" ht="20.399999999999999" x14ac:dyDescent="0.2">
      <c r="A6257" s="256">
        <v>11593</v>
      </c>
      <c r="B6257" s="257" t="s">
        <v>17427</v>
      </c>
      <c r="C6257" s="256" t="s">
        <v>8217</v>
      </c>
      <c r="E6257" s="258"/>
      <c r="F6257" s="479">
        <v>616.74</v>
      </c>
    </row>
    <row r="6258" spans="1:6" ht="20.399999999999999" x14ac:dyDescent="0.2">
      <c r="A6258" s="256">
        <v>3314</v>
      </c>
      <c r="B6258" s="257" t="s">
        <v>17428</v>
      </c>
      <c r="C6258" s="256" t="s">
        <v>14818</v>
      </c>
      <c r="E6258" s="258"/>
      <c r="F6258" s="479">
        <v>441.1</v>
      </c>
    </row>
    <row r="6259" spans="1:6" ht="20.399999999999999" x14ac:dyDescent="0.2">
      <c r="A6259" s="256">
        <v>11597</v>
      </c>
      <c r="B6259" s="257" t="s">
        <v>17429</v>
      </c>
      <c r="C6259" s="256" t="s">
        <v>8217</v>
      </c>
      <c r="E6259" s="258"/>
      <c r="F6259" s="479">
        <v>512.94000000000005</v>
      </c>
    </row>
    <row r="6260" spans="1:6" x14ac:dyDescent="0.2">
      <c r="A6260" s="256">
        <v>3309</v>
      </c>
      <c r="B6260" s="257" t="s">
        <v>17430</v>
      </c>
      <c r="C6260" s="256" t="s">
        <v>14818</v>
      </c>
      <c r="E6260" s="258"/>
      <c r="F6260" s="479">
        <v>350.29</v>
      </c>
    </row>
    <row r="6261" spans="1:6" ht="30.6" x14ac:dyDescent="0.2">
      <c r="A6261" s="256">
        <v>34612</v>
      </c>
      <c r="B6261" s="257" t="s">
        <v>17431</v>
      </c>
      <c r="C6261" s="256" t="s">
        <v>8217</v>
      </c>
      <c r="E6261" s="258"/>
      <c r="F6261" s="479">
        <v>634.41999999999996</v>
      </c>
    </row>
    <row r="6262" spans="1:6" ht="30.6" x14ac:dyDescent="0.2">
      <c r="A6262" s="256">
        <v>34635</v>
      </c>
      <c r="B6262" s="257" t="s">
        <v>17432</v>
      </c>
      <c r="C6262" s="256" t="s">
        <v>8217</v>
      </c>
      <c r="E6262" s="258"/>
      <c r="F6262" s="479">
        <v>815.83</v>
      </c>
    </row>
    <row r="6263" spans="1:6" ht="30.6" x14ac:dyDescent="0.2">
      <c r="A6263" s="256">
        <v>34633</v>
      </c>
      <c r="B6263" s="257" t="s">
        <v>17433</v>
      </c>
      <c r="C6263" s="256" t="s">
        <v>8217</v>
      </c>
      <c r="E6263" s="258"/>
      <c r="F6263" s="479">
        <v>899.26</v>
      </c>
    </row>
    <row r="6264" spans="1:6" ht="30.6" x14ac:dyDescent="0.2">
      <c r="A6264" s="256">
        <v>40440</v>
      </c>
      <c r="B6264" s="257" t="s">
        <v>17434</v>
      </c>
      <c r="C6264" s="256" t="s">
        <v>14818</v>
      </c>
      <c r="E6264" s="258"/>
      <c r="F6264" s="479">
        <v>459.45</v>
      </c>
    </row>
    <row r="6265" spans="1:6" ht="30.6" x14ac:dyDescent="0.2">
      <c r="A6265" s="256">
        <v>40441</v>
      </c>
      <c r="B6265" s="257" t="s">
        <v>17435</v>
      </c>
      <c r="C6265" s="256" t="s">
        <v>14818</v>
      </c>
      <c r="E6265" s="258"/>
      <c r="F6265" s="479">
        <v>293.33</v>
      </c>
    </row>
    <row r="6266" spans="1:6" ht="30.6" x14ac:dyDescent="0.2">
      <c r="A6266" s="256">
        <v>40449</v>
      </c>
      <c r="B6266" s="257" t="s">
        <v>17436</v>
      </c>
      <c r="C6266" s="256" t="s">
        <v>14818</v>
      </c>
      <c r="E6266" s="258"/>
      <c r="F6266" s="479">
        <v>246.59</v>
      </c>
    </row>
    <row r="6267" spans="1:6" ht="20.399999999999999" x14ac:dyDescent="0.2">
      <c r="A6267" s="256">
        <v>34800</v>
      </c>
      <c r="B6267" s="257" t="s">
        <v>17437</v>
      </c>
      <c r="C6267" s="256" t="s">
        <v>14818</v>
      </c>
      <c r="E6267" s="258"/>
      <c r="F6267" s="479">
        <v>308.37</v>
      </c>
    </row>
    <row r="6268" spans="1:6" ht="20.399999999999999" x14ac:dyDescent="0.2">
      <c r="A6268" s="256">
        <v>11592</v>
      </c>
      <c r="B6268" s="257" t="s">
        <v>17438</v>
      </c>
      <c r="C6268" s="256" t="s">
        <v>8217</v>
      </c>
      <c r="E6268" s="258"/>
      <c r="F6268" s="479">
        <v>441.1</v>
      </c>
    </row>
    <row r="6269" spans="1:6" ht="20.399999999999999" x14ac:dyDescent="0.2">
      <c r="A6269" s="256">
        <v>40438</v>
      </c>
      <c r="B6269" s="257" t="s">
        <v>17439</v>
      </c>
      <c r="C6269" s="256" t="s">
        <v>14818</v>
      </c>
      <c r="E6269" s="258"/>
      <c r="F6269" s="479">
        <v>205.44</v>
      </c>
    </row>
    <row r="6270" spans="1:6" ht="20.399999999999999" x14ac:dyDescent="0.2">
      <c r="A6270" s="256">
        <v>40436</v>
      </c>
      <c r="B6270" s="257" t="s">
        <v>17440</v>
      </c>
      <c r="C6270" s="256" t="s">
        <v>14818</v>
      </c>
      <c r="E6270" s="258"/>
      <c r="F6270" s="479">
        <v>256.17</v>
      </c>
    </row>
    <row r="6271" spans="1:6" ht="20.399999999999999" x14ac:dyDescent="0.2">
      <c r="A6271" s="256">
        <v>4315</v>
      </c>
      <c r="B6271" s="257" t="s">
        <v>17441</v>
      </c>
      <c r="C6271" s="256" t="s">
        <v>8217</v>
      </c>
      <c r="E6271" s="258"/>
      <c r="F6271" s="479">
        <v>2.61</v>
      </c>
    </row>
    <row r="6272" spans="1:6" x14ac:dyDescent="0.2">
      <c r="A6272" s="256">
        <v>402</v>
      </c>
      <c r="B6272" s="257" t="s">
        <v>17442</v>
      </c>
      <c r="C6272" s="256" t="s">
        <v>8217</v>
      </c>
      <c r="E6272" s="258"/>
      <c r="F6272" s="479">
        <v>11.67</v>
      </c>
    </row>
    <row r="6273" spans="1:6" x14ac:dyDescent="0.2">
      <c r="A6273" s="256">
        <v>4226</v>
      </c>
      <c r="B6273" s="257" t="s">
        <v>17443</v>
      </c>
      <c r="C6273" s="256" t="s">
        <v>8230</v>
      </c>
      <c r="E6273" s="258"/>
      <c r="F6273" s="479">
        <v>7.81</v>
      </c>
    </row>
    <row r="6274" spans="1:6" x14ac:dyDescent="0.2">
      <c r="A6274" s="256">
        <v>4222</v>
      </c>
      <c r="B6274" s="257" t="s">
        <v>17444</v>
      </c>
      <c r="C6274" s="256" t="s">
        <v>14817</v>
      </c>
      <c r="E6274" s="258"/>
      <c r="F6274" s="479">
        <v>5.61</v>
      </c>
    </row>
    <row r="6275" spans="1:6" ht="20.399999999999999" x14ac:dyDescent="0.2">
      <c r="A6275" s="256">
        <v>34804</v>
      </c>
      <c r="B6275" s="257" t="s">
        <v>17445</v>
      </c>
      <c r="C6275" s="256" t="s">
        <v>14821</v>
      </c>
      <c r="E6275" s="258"/>
      <c r="F6275" s="479">
        <v>37.229999999999997</v>
      </c>
    </row>
    <row r="6276" spans="1:6" ht="20.399999999999999" x14ac:dyDescent="0.2">
      <c r="A6276" s="256">
        <v>4013</v>
      </c>
      <c r="B6276" s="257" t="s">
        <v>17446</v>
      </c>
      <c r="C6276" s="256" t="s">
        <v>14821</v>
      </c>
      <c r="E6276" s="258"/>
      <c r="F6276" s="479">
        <v>7.78</v>
      </c>
    </row>
    <row r="6277" spans="1:6" ht="20.399999999999999" x14ac:dyDescent="0.2">
      <c r="A6277" s="256">
        <v>4011</v>
      </c>
      <c r="B6277" s="257" t="s">
        <v>17447</v>
      </c>
      <c r="C6277" s="256" t="s">
        <v>14821</v>
      </c>
      <c r="E6277" s="258"/>
      <c r="F6277" s="479">
        <v>8.69</v>
      </c>
    </row>
    <row r="6278" spans="1:6" ht="20.399999999999999" x14ac:dyDescent="0.2">
      <c r="A6278" s="256">
        <v>4021</v>
      </c>
      <c r="B6278" s="257" t="s">
        <v>17448</v>
      </c>
      <c r="C6278" s="256" t="s">
        <v>14821</v>
      </c>
      <c r="E6278" s="258"/>
      <c r="F6278" s="479">
        <v>10.84</v>
      </c>
    </row>
    <row r="6279" spans="1:6" ht="20.399999999999999" x14ac:dyDescent="0.2">
      <c r="A6279" s="256">
        <v>4019</v>
      </c>
      <c r="B6279" s="257" t="s">
        <v>17449</v>
      </c>
      <c r="C6279" s="256" t="s">
        <v>14821</v>
      </c>
      <c r="E6279" s="258"/>
      <c r="F6279" s="479">
        <v>13.01</v>
      </c>
    </row>
    <row r="6280" spans="1:6" ht="20.399999999999999" x14ac:dyDescent="0.2">
      <c r="A6280" s="256">
        <v>4012</v>
      </c>
      <c r="B6280" s="257" t="s">
        <v>17450</v>
      </c>
      <c r="C6280" s="256" t="s">
        <v>14821</v>
      </c>
      <c r="E6280" s="258"/>
      <c r="F6280" s="479">
        <v>17.43</v>
      </c>
    </row>
    <row r="6281" spans="1:6" ht="20.399999999999999" x14ac:dyDescent="0.2">
      <c r="A6281" s="256">
        <v>4020</v>
      </c>
      <c r="B6281" s="257" t="s">
        <v>17451</v>
      </c>
      <c r="C6281" s="256" t="s">
        <v>14821</v>
      </c>
      <c r="E6281" s="258"/>
      <c r="F6281" s="479">
        <v>21.83</v>
      </c>
    </row>
    <row r="6282" spans="1:6" ht="20.399999999999999" x14ac:dyDescent="0.2">
      <c r="A6282" s="256">
        <v>4018</v>
      </c>
      <c r="B6282" s="257" t="s">
        <v>17452</v>
      </c>
      <c r="C6282" s="256" t="s">
        <v>14821</v>
      </c>
      <c r="E6282" s="258"/>
      <c r="F6282" s="479">
        <v>26.15</v>
      </c>
    </row>
    <row r="6283" spans="1:6" ht="20.399999999999999" x14ac:dyDescent="0.2">
      <c r="A6283" s="256">
        <v>36498</v>
      </c>
      <c r="B6283" s="257" t="s">
        <v>17453</v>
      </c>
      <c r="C6283" s="256" t="s">
        <v>8217</v>
      </c>
      <c r="E6283" s="258"/>
      <c r="F6283" s="479">
        <v>8600.61</v>
      </c>
    </row>
    <row r="6284" spans="1:6" x14ac:dyDescent="0.2">
      <c r="A6284" s="256">
        <v>12872</v>
      </c>
      <c r="B6284" s="257" t="s">
        <v>17454</v>
      </c>
      <c r="C6284" s="256" t="s">
        <v>14819</v>
      </c>
      <c r="E6284" s="258"/>
      <c r="F6284" s="479">
        <v>20.3</v>
      </c>
    </row>
    <row r="6285" spans="1:6" x14ac:dyDescent="0.2">
      <c r="A6285" s="256">
        <v>41075</v>
      </c>
      <c r="B6285" s="257" t="s">
        <v>17455</v>
      </c>
      <c r="C6285" s="256" t="s">
        <v>14820</v>
      </c>
      <c r="E6285" s="258"/>
      <c r="F6285" s="479">
        <v>3552.55</v>
      </c>
    </row>
    <row r="6286" spans="1:6" x14ac:dyDescent="0.2">
      <c r="A6286" s="256">
        <v>44324</v>
      </c>
      <c r="B6286" s="257" t="s">
        <v>17456</v>
      </c>
      <c r="C6286" s="256" t="s">
        <v>8230</v>
      </c>
      <c r="E6286" s="258"/>
      <c r="F6286" s="479">
        <v>2.6</v>
      </c>
    </row>
    <row r="6287" spans="1:6" x14ac:dyDescent="0.2">
      <c r="A6287" s="256">
        <v>3315</v>
      </c>
      <c r="B6287" s="257" t="s">
        <v>17457</v>
      </c>
      <c r="C6287" s="256" t="s">
        <v>8230</v>
      </c>
      <c r="E6287" s="258"/>
      <c r="F6287" s="479">
        <v>0.75</v>
      </c>
    </row>
    <row r="6288" spans="1:6" x14ac:dyDescent="0.2">
      <c r="A6288" s="256">
        <v>36870</v>
      </c>
      <c r="B6288" s="257" t="s">
        <v>17458</v>
      </c>
      <c r="C6288" s="256" t="s">
        <v>8230</v>
      </c>
      <c r="E6288" s="258"/>
      <c r="F6288" s="479">
        <v>0.57999999999999996</v>
      </c>
    </row>
    <row r="6289" spans="1:6" ht="20.399999999999999" x14ac:dyDescent="0.2">
      <c r="A6289" s="256">
        <v>5092</v>
      </c>
      <c r="B6289" s="257" t="s">
        <v>17459</v>
      </c>
      <c r="C6289" s="256" t="s">
        <v>14822</v>
      </c>
      <c r="E6289" s="258"/>
      <c r="F6289" s="479">
        <v>15.79</v>
      </c>
    </row>
    <row r="6290" spans="1:6" x14ac:dyDescent="0.2">
      <c r="A6290" s="256">
        <v>11462</v>
      </c>
      <c r="B6290" s="257" t="s">
        <v>17460</v>
      </c>
      <c r="C6290" s="256" t="s">
        <v>14822</v>
      </c>
      <c r="E6290" s="258"/>
      <c r="F6290" s="479">
        <v>16.149999999999999</v>
      </c>
    </row>
    <row r="6291" spans="1:6" ht="20.399999999999999" x14ac:dyDescent="0.2">
      <c r="A6291" s="256">
        <v>36529</v>
      </c>
      <c r="B6291" s="257" t="s">
        <v>17461</v>
      </c>
      <c r="C6291" s="256" t="s">
        <v>8217</v>
      </c>
      <c r="E6291" s="258"/>
      <c r="F6291" s="479">
        <v>62499.99</v>
      </c>
    </row>
    <row r="6292" spans="1:6" ht="20.399999999999999" x14ac:dyDescent="0.2">
      <c r="A6292" s="256">
        <v>3318</v>
      </c>
      <c r="B6292" s="257" t="s">
        <v>17462</v>
      </c>
      <c r="C6292" s="256" t="s">
        <v>8217</v>
      </c>
      <c r="E6292" s="258"/>
      <c r="F6292" s="479">
        <v>49000</v>
      </c>
    </row>
    <row r="6293" spans="1:6" x14ac:dyDescent="0.2">
      <c r="A6293" s="256">
        <v>3324</v>
      </c>
      <c r="B6293" s="257" t="s">
        <v>17463</v>
      </c>
      <c r="C6293" s="256" t="s">
        <v>14821</v>
      </c>
      <c r="E6293" s="258"/>
      <c r="F6293" s="479">
        <v>12.14</v>
      </c>
    </row>
    <row r="6294" spans="1:6" x14ac:dyDescent="0.2">
      <c r="A6294" s="256">
        <v>3322</v>
      </c>
      <c r="B6294" s="257" t="s">
        <v>17464</v>
      </c>
      <c r="C6294" s="256" t="s">
        <v>14821</v>
      </c>
      <c r="E6294" s="258"/>
      <c r="F6294" s="479">
        <v>17</v>
      </c>
    </row>
    <row r="6295" spans="1:6" x14ac:dyDescent="0.2">
      <c r="A6295" s="256">
        <v>5076</v>
      </c>
      <c r="B6295" s="257" t="s">
        <v>17465</v>
      </c>
      <c r="C6295" s="256" t="s">
        <v>8230</v>
      </c>
      <c r="E6295" s="258"/>
      <c r="F6295" s="479">
        <v>14.64</v>
      </c>
    </row>
    <row r="6296" spans="1:6" x14ac:dyDescent="0.2">
      <c r="A6296" s="256">
        <v>5077</v>
      </c>
      <c r="B6296" s="257" t="s">
        <v>17466</v>
      </c>
      <c r="C6296" s="256" t="s">
        <v>8230</v>
      </c>
      <c r="E6296" s="258"/>
      <c r="F6296" s="479">
        <v>16.18</v>
      </c>
    </row>
    <row r="6297" spans="1:6" ht="20.399999999999999" x14ac:dyDescent="0.2">
      <c r="A6297" s="256">
        <v>11837</v>
      </c>
      <c r="B6297" s="257" t="s">
        <v>17467</v>
      </c>
      <c r="C6297" s="256" t="s">
        <v>8217</v>
      </c>
      <c r="E6297" s="258"/>
      <c r="F6297" s="479">
        <v>83.32</v>
      </c>
    </row>
    <row r="6298" spans="1:6" ht="20.399999999999999" x14ac:dyDescent="0.2">
      <c r="A6298" s="256">
        <v>38055</v>
      </c>
      <c r="B6298" s="257" t="s">
        <v>17468</v>
      </c>
      <c r="C6298" s="256" t="s">
        <v>8217</v>
      </c>
      <c r="E6298" s="258"/>
      <c r="F6298" s="479">
        <v>7.56</v>
      </c>
    </row>
    <row r="6299" spans="1:6" ht="20.399999999999999" x14ac:dyDescent="0.2">
      <c r="A6299" s="256">
        <v>415</v>
      </c>
      <c r="B6299" s="257" t="s">
        <v>17469</v>
      </c>
      <c r="C6299" s="256" t="s">
        <v>8217</v>
      </c>
      <c r="E6299" s="258"/>
      <c r="F6299" s="479">
        <v>34.159999999999997</v>
      </c>
    </row>
    <row r="6300" spans="1:6" ht="20.399999999999999" x14ac:dyDescent="0.2">
      <c r="A6300" s="256">
        <v>416</v>
      </c>
      <c r="B6300" s="257" t="s">
        <v>17470</v>
      </c>
      <c r="C6300" s="256" t="s">
        <v>8217</v>
      </c>
      <c r="E6300" s="258"/>
      <c r="F6300" s="479">
        <v>12.51</v>
      </c>
    </row>
    <row r="6301" spans="1:6" ht="20.399999999999999" x14ac:dyDescent="0.2">
      <c r="A6301" s="256">
        <v>425</v>
      </c>
      <c r="B6301" s="257" t="s">
        <v>17471</v>
      </c>
      <c r="C6301" s="256" t="s">
        <v>8217</v>
      </c>
      <c r="E6301" s="258"/>
      <c r="F6301" s="479">
        <v>7.75</v>
      </c>
    </row>
    <row r="6302" spans="1:6" ht="20.399999999999999" x14ac:dyDescent="0.2">
      <c r="A6302" s="256">
        <v>426</v>
      </c>
      <c r="B6302" s="257" t="s">
        <v>17472</v>
      </c>
      <c r="C6302" s="256" t="s">
        <v>8217</v>
      </c>
      <c r="E6302" s="258"/>
      <c r="F6302" s="479">
        <v>42.7</v>
      </c>
    </row>
    <row r="6303" spans="1:6" ht="20.399999999999999" x14ac:dyDescent="0.2">
      <c r="A6303" s="256">
        <v>38056</v>
      </c>
      <c r="B6303" s="257" t="s">
        <v>17473</v>
      </c>
      <c r="C6303" s="256" t="s">
        <v>8217</v>
      </c>
      <c r="E6303" s="258"/>
      <c r="F6303" s="479">
        <v>41.7</v>
      </c>
    </row>
    <row r="6304" spans="1:6" x14ac:dyDescent="0.2">
      <c r="A6304" s="256">
        <v>1564</v>
      </c>
      <c r="B6304" s="257" t="s">
        <v>17474</v>
      </c>
      <c r="C6304" s="256" t="s">
        <v>8217</v>
      </c>
      <c r="E6304" s="258"/>
      <c r="F6304" s="479">
        <v>15.91</v>
      </c>
    </row>
    <row r="6305" spans="1:6" x14ac:dyDescent="0.2">
      <c r="A6305" s="256">
        <v>11032</v>
      </c>
      <c r="B6305" s="257" t="s">
        <v>17475</v>
      </c>
      <c r="C6305" s="256" t="s">
        <v>8217</v>
      </c>
      <c r="E6305" s="258"/>
      <c r="F6305" s="479">
        <v>14.73</v>
      </c>
    </row>
    <row r="6306" spans="1:6" ht="20.399999999999999" x14ac:dyDescent="0.2">
      <c r="A6306" s="256">
        <v>36786</v>
      </c>
      <c r="B6306" s="257" t="s">
        <v>17476</v>
      </c>
      <c r="C6306" s="256" t="s">
        <v>14829</v>
      </c>
      <c r="E6306" s="258"/>
      <c r="F6306" s="479">
        <v>154.63999999999999</v>
      </c>
    </row>
    <row r="6307" spans="1:6" x14ac:dyDescent="0.2">
      <c r="A6307" s="256">
        <v>36785</v>
      </c>
      <c r="B6307" s="257" t="s">
        <v>17477</v>
      </c>
      <c r="C6307" s="256" t="s">
        <v>14829</v>
      </c>
      <c r="E6307" s="258"/>
      <c r="F6307" s="479">
        <v>134.38</v>
      </c>
    </row>
    <row r="6308" spans="1:6" ht="20.399999999999999" x14ac:dyDescent="0.2">
      <c r="A6308" s="256">
        <v>36782</v>
      </c>
      <c r="B6308" s="257" t="s">
        <v>17478</v>
      </c>
      <c r="C6308" s="256" t="s">
        <v>14829</v>
      </c>
      <c r="E6308" s="258"/>
      <c r="F6308" s="479">
        <v>160.4</v>
      </c>
    </row>
    <row r="6309" spans="1:6" ht="20.399999999999999" x14ac:dyDescent="0.2">
      <c r="A6309" s="256">
        <v>44481</v>
      </c>
      <c r="B6309" s="257" t="s">
        <v>17479</v>
      </c>
      <c r="C6309" s="256" t="s">
        <v>14829</v>
      </c>
      <c r="E6309" s="258"/>
      <c r="F6309" s="479">
        <v>180.68</v>
      </c>
    </row>
    <row r="6310" spans="1:6" ht="20.399999999999999" x14ac:dyDescent="0.2">
      <c r="A6310" s="256">
        <v>4824</v>
      </c>
      <c r="B6310" s="257" t="s">
        <v>17480</v>
      </c>
      <c r="C6310" s="256" t="s">
        <v>8230</v>
      </c>
      <c r="E6310" s="258"/>
      <c r="F6310" s="479">
        <v>0.76</v>
      </c>
    </row>
    <row r="6311" spans="1:6" ht="20.399999999999999" x14ac:dyDescent="0.2">
      <c r="A6311" s="256">
        <v>11795</v>
      </c>
      <c r="B6311" s="257" t="s">
        <v>17481</v>
      </c>
      <c r="C6311" s="256" t="s">
        <v>14821</v>
      </c>
      <c r="E6311" s="258"/>
      <c r="F6311" s="479">
        <v>683.01</v>
      </c>
    </row>
    <row r="6312" spans="1:6" x14ac:dyDescent="0.2">
      <c r="A6312" s="256">
        <v>134</v>
      </c>
      <c r="B6312" s="257" t="s">
        <v>17482</v>
      </c>
      <c r="C6312" s="256" t="s">
        <v>8230</v>
      </c>
      <c r="E6312" s="258"/>
      <c r="F6312" s="479">
        <v>1.67</v>
      </c>
    </row>
    <row r="6313" spans="1:6" ht="20.399999999999999" x14ac:dyDescent="0.2">
      <c r="A6313" s="256">
        <v>4229</v>
      </c>
      <c r="B6313" s="257" t="s">
        <v>17483</v>
      </c>
      <c r="C6313" s="256" t="s">
        <v>8230</v>
      </c>
      <c r="E6313" s="258"/>
      <c r="F6313" s="479">
        <v>43.87</v>
      </c>
    </row>
    <row r="6314" spans="1:6" x14ac:dyDescent="0.2">
      <c r="A6314" s="256">
        <v>11731</v>
      </c>
      <c r="B6314" s="257" t="s">
        <v>17484</v>
      </c>
      <c r="C6314" s="256" t="s">
        <v>8217</v>
      </c>
      <c r="E6314" s="258"/>
      <c r="F6314" s="479">
        <v>10.5</v>
      </c>
    </row>
    <row r="6315" spans="1:6" x14ac:dyDescent="0.2">
      <c r="A6315" s="256">
        <v>11732</v>
      </c>
      <c r="B6315" s="257" t="s">
        <v>17485</v>
      </c>
      <c r="C6315" s="256" t="s">
        <v>8217</v>
      </c>
      <c r="E6315" s="258"/>
      <c r="F6315" s="479">
        <v>27.52</v>
      </c>
    </row>
    <row r="6316" spans="1:6" x14ac:dyDescent="0.2">
      <c r="A6316" s="256">
        <v>11244</v>
      </c>
      <c r="B6316" s="257" t="s">
        <v>17486</v>
      </c>
      <c r="C6316" s="256" t="s">
        <v>8217</v>
      </c>
      <c r="E6316" s="258"/>
      <c r="F6316" s="479">
        <v>285.24</v>
      </c>
    </row>
    <row r="6317" spans="1:6" ht="20.399999999999999" x14ac:dyDescent="0.2">
      <c r="A6317" s="256">
        <v>11245</v>
      </c>
      <c r="B6317" s="257" t="s">
        <v>17487</v>
      </c>
      <c r="C6317" s="256" t="s">
        <v>8217</v>
      </c>
      <c r="E6317" s="258"/>
      <c r="F6317" s="479">
        <v>394.53</v>
      </c>
    </row>
    <row r="6318" spans="1:6" ht="20.399999999999999" x14ac:dyDescent="0.2">
      <c r="A6318" s="256">
        <v>11235</v>
      </c>
      <c r="B6318" s="257" t="s">
        <v>17488</v>
      </c>
      <c r="C6318" s="256" t="s">
        <v>8217</v>
      </c>
      <c r="E6318" s="258"/>
      <c r="F6318" s="479">
        <v>217.67</v>
      </c>
    </row>
    <row r="6319" spans="1:6" ht="20.399999999999999" x14ac:dyDescent="0.2">
      <c r="A6319" s="256">
        <v>11236</v>
      </c>
      <c r="B6319" s="257" t="s">
        <v>17489</v>
      </c>
      <c r="C6319" s="256" t="s">
        <v>8217</v>
      </c>
      <c r="E6319" s="258"/>
      <c r="F6319" s="479">
        <v>276.62</v>
      </c>
    </row>
    <row r="6320" spans="1:6" x14ac:dyDescent="0.2">
      <c r="A6320" s="256">
        <v>36494</v>
      </c>
      <c r="B6320" s="257" t="s">
        <v>17490</v>
      </c>
      <c r="C6320" s="256" t="s">
        <v>8217</v>
      </c>
      <c r="E6320" s="258"/>
      <c r="F6320" s="479">
        <v>719505.07</v>
      </c>
    </row>
    <row r="6321" spans="1:6" x14ac:dyDescent="0.2">
      <c r="A6321" s="256">
        <v>36493</v>
      </c>
      <c r="B6321" s="257" t="s">
        <v>17491</v>
      </c>
      <c r="C6321" s="256" t="s">
        <v>8217</v>
      </c>
      <c r="E6321" s="258"/>
      <c r="F6321" s="479">
        <v>815170.02</v>
      </c>
    </row>
    <row r="6322" spans="1:6" x14ac:dyDescent="0.2">
      <c r="A6322" s="256">
        <v>36492</v>
      </c>
      <c r="B6322" s="257" t="s">
        <v>17492</v>
      </c>
      <c r="C6322" s="256" t="s">
        <v>8217</v>
      </c>
      <c r="E6322" s="258"/>
      <c r="F6322" s="479">
        <v>1514276.75</v>
      </c>
    </row>
    <row r="6323" spans="1:6" ht="20.399999999999999" x14ac:dyDescent="0.2">
      <c r="A6323" s="256">
        <v>36499</v>
      </c>
      <c r="B6323" s="257" t="s">
        <v>17493</v>
      </c>
      <c r="C6323" s="256" t="s">
        <v>8217</v>
      </c>
      <c r="E6323" s="258"/>
      <c r="F6323" s="479">
        <v>4644.33</v>
      </c>
    </row>
    <row r="6324" spans="1:6" ht="30.6" x14ac:dyDescent="0.2">
      <c r="A6324" s="256">
        <v>13533</v>
      </c>
      <c r="B6324" s="257" t="s">
        <v>17494</v>
      </c>
      <c r="C6324" s="256" t="s">
        <v>8217</v>
      </c>
      <c r="E6324" s="258"/>
      <c r="F6324" s="479">
        <v>212898.11</v>
      </c>
    </row>
    <row r="6325" spans="1:6" ht="30.6" x14ac:dyDescent="0.2">
      <c r="A6325" s="256">
        <v>13333</v>
      </c>
      <c r="B6325" s="257" t="s">
        <v>17495</v>
      </c>
      <c r="C6325" s="256" t="s">
        <v>8217</v>
      </c>
      <c r="E6325" s="258"/>
      <c r="F6325" s="479">
        <v>238170.66</v>
      </c>
    </row>
    <row r="6326" spans="1:6" ht="20.399999999999999" x14ac:dyDescent="0.2">
      <c r="A6326" s="256">
        <v>39585</v>
      </c>
      <c r="B6326" s="257" t="s">
        <v>17496</v>
      </c>
      <c r="C6326" s="256" t="s">
        <v>8217</v>
      </c>
      <c r="E6326" s="258"/>
      <c r="F6326" s="479">
        <v>153786.79</v>
      </c>
    </row>
    <row r="6327" spans="1:6" ht="20.399999999999999" x14ac:dyDescent="0.2">
      <c r="A6327" s="256">
        <v>39586</v>
      </c>
      <c r="B6327" s="257" t="s">
        <v>17497</v>
      </c>
      <c r="C6327" s="256" t="s">
        <v>8217</v>
      </c>
      <c r="E6327" s="258"/>
      <c r="F6327" s="479">
        <v>180381.49</v>
      </c>
    </row>
    <row r="6328" spans="1:6" ht="20.399999999999999" x14ac:dyDescent="0.2">
      <c r="A6328" s="256">
        <v>39587</v>
      </c>
      <c r="B6328" s="257" t="s">
        <v>17498</v>
      </c>
      <c r="C6328" s="256" t="s">
        <v>8217</v>
      </c>
      <c r="E6328" s="258"/>
      <c r="F6328" s="479">
        <v>219695.42</v>
      </c>
    </row>
    <row r="6329" spans="1:6" ht="20.399999999999999" x14ac:dyDescent="0.2">
      <c r="A6329" s="256">
        <v>39588</v>
      </c>
      <c r="B6329" s="257" t="s">
        <v>17499</v>
      </c>
      <c r="C6329" s="256" t="s">
        <v>8217</v>
      </c>
      <c r="E6329" s="258"/>
      <c r="F6329" s="479">
        <v>254384.16</v>
      </c>
    </row>
    <row r="6330" spans="1:6" ht="20.399999999999999" x14ac:dyDescent="0.2">
      <c r="A6330" s="256">
        <v>39584</v>
      </c>
      <c r="B6330" s="257" t="s">
        <v>17500</v>
      </c>
      <c r="C6330" s="256" t="s">
        <v>8217</v>
      </c>
      <c r="E6330" s="258"/>
      <c r="F6330" s="479">
        <v>136951.18</v>
      </c>
    </row>
    <row r="6331" spans="1:6" ht="20.399999999999999" x14ac:dyDescent="0.2">
      <c r="A6331" s="256">
        <v>39590</v>
      </c>
      <c r="B6331" s="257" t="s">
        <v>17501</v>
      </c>
      <c r="C6331" s="256" t="s">
        <v>8217</v>
      </c>
      <c r="E6331" s="258"/>
      <c r="F6331" s="479">
        <v>133667.32</v>
      </c>
    </row>
    <row r="6332" spans="1:6" ht="20.399999999999999" x14ac:dyDescent="0.2">
      <c r="A6332" s="256">
        <v>39592</v>
      </c>
      <c r="B6332" s="257" t="s">
        <v>17502</v>
      </c>
      <c r="C6332" s="256" t="s">
        <v>8217</v>
      </c>
      <c r="E6332" s="258"/>
      <c r="F6332" s="479">
        <v>192083.16</v>
      </c>
    </row>
    <row r="6333" spans="1:6" ht="20.399999999999999" x14ac:dyDescent="0.2">
      <c r="A6333" s="256">
        <v>39593</v>
      </c>
      <c r="B6333" s="257" t="s">
        <v>17503</v>
      </c>
      <c r="C6333" s="256" t="s">
        <v>8217</v>
      </c>
      <c r="E6333" s="258"/>
      <c r="F6333" s="479">
        <v>219695.42</v>
      </c>
    </row>
    <row r="6334" spans="1:6" ht="20.399999999999999" x14ac:dyDescent="0.2">
      <c r="A6334" s="256">
        <v>14254</v>
      </c>
      <c r="B6334" s="257" t="s">
        <v>17504</v>
      </c>
      <c r="C6334" s="256" t="s">
        <v>8217</v>
      </c>
      <c r="E6334" s="258"/>
      <c r="F6334" s="479">
        <v>124879.5</v>
      </c>
    </row>
    <row r="6335" spans="1:6" x14ac:dyDescent="0.2">
      <c r="A6335" s="256">
        <v>44494</v>
      </c>
      <c r="B6335" s="257" t="s">
        <v>17505</v>
      </c>
      <c r="C6335" s="256" t="s">
        <v>8217</v>
      </c>
      <c r="E6335" s="258"/>
      <c r="F6335" s="479">
        <v>104284.34</v>
      </c>
    </row>
    <row r="6336" spans="1:6" x14ac:dyDescent="0.2">
      <c r="A6336" s="256">
        <v>25019</v>
      </c>
      <c r="B6336" s="257" t="s">
        <v>17506</v>
      </c>
      <c r="C6336" s="256" t="s">
        <v>8217</v>
      </c>
      <c r="E6336" s="258"/>
      <c r="F6336" s="479">
        <v>178755.02</v>
      </c>
    </row>
    <row r="6337" spans="1:6" x14ac:dyDescent="0.2">
      <c r="A6337" s="256">
        <v>36501</v>
      </c>
      <c r="B6337" s="257" t="s">
        <v>17507</v>
      </c>
      <c r="C6337" s="256" t="s">
        <v>8217</v>
      </c>
      <c r="E6337" s="258"/>
      <c r="F6337" s="479">
        <v>159153.57</v>
      </c>
    </row>
    <row r="6338" spans="1:6" x14ac:dyDescent="0.2">
      <c r="A6338" s="256">
        <v>44493</v>
      </c>
      <c r="B6338" s="257" t="s">
        <v>17508</v>
      </c>
      <c r="C6338" s="256" t="s">
        <v>8217</v>
      </c>
      <c r="E6338" s="258"/>
      <c r="F6338" s="479">
        <v>191333.08</v>
      </c>
    </row>
    <row r="6339" spans="1:6" x14ac:dyDescent="0.2">
      <c r="A6339" s="256">
        <v>36500</v>
      </c>
      <c r="B6339" s="257" t="s">
        <v>17509</v>
      </c>
      <c r="C6339" s="256" t="s">
        <v>8217</v>
      </c>
      <c r="E6339" s="258"/>
      <c r="F6339" s="479">
        <v>112469.48</v>
      </c>
    </row>
    <row r="6340" spans="1:6" ht="30.6" x14ac:dyDescent="0.2">
      <c r="A6340" s="256">
        <v>20017</v>
      </c>
      <c r="B6340" s="257" t="s">
        <v>17510</v>
      </c>
      <c r="C6340" s="256" t="s">
        <v>8223</v>
      </c>
      <c r="E6340" s="258"/>
      <c r="F6340" s="479">
        <v>10.18</v>
      </c>
    </row>
    <row r="6341" spans="1:6" ht="20.399999999999999" x14ac:dyDescent="0.2">
      <c r="A6341" s="256">
        <v>20007</v>
      </c>
      <c r="B6341" s="257" t="s">
        <v>17511</v>
      </c>
      <c r="C6341" s="256" t="s">
        <v>8223</v>
      </c>
      <c r="E6341" s="258"/>
      <c r="F6341" s="479">
        <v>6.07</v>
      </c>
    </row>
    <row r="6342" spans="1:6" ht="20.399999999999999" x14ac:dyDescent="0.2">
      <c r="A6342" s="256">
        <v>39831</v>
      </c>
      <c r="B6342" s="257" t="s">
        <v>17512</v>
      </c>
      <c r="C6342" s="256" t="s">
        <v>14823</v>
      </c>
      <c r="E6342" s="258"/>
      <c r="F6342" s="479">
        <v>294.05</v>
      </c>
    </row>
    <row r="6343" spans="1:6" ht="20.399999999999999" x14ac:dyDescent="0.2">
      <c r="A6343" s="256">
        <v>36888</v>
      </c>
      <c r="B6343" s="257" t="s">
        <v>17513</v>
      </c>
      <c r="C6343" s="256" t="s">
        <v>8223</v>
      </c>
      <c r="E6343" s="258"/>
      <c r="F6343" s="479">
        <v>25.76</v>
      </c>
    </row>
    <row r="6344" spans="1:6" ht="30.6" x14ac:dyDescent="0.2">
      <c r="A6344" s="256">
        <v>39836</v>
      </c>
      <c r="B6344" s="257" t="s">
        <v>17514</v>
      </c>
      <c r="C6344" s="256" t="s">
        <v>14823</v>
      </c>
      <c r="E6344" s="258"/>
      <c r="F6344" s="479">
        <v>258.38</v>
      </c>
    </row>
    <row r="6345" spans="1:6" ht="20.399999999999999" x14ac:dyDescent="0.2">
      <c r="A6345" s="256">
        <v>39830</v>
      </c>
      <c r="B6345" s="257" t="s">
        <v>17515</v>
      </c>
      <c r="C6345" s="256" t="s">
        <v>14823</v>
      </c>
      <c r="E6345" s="258"/>
      <c r="F6345" s="479">
        <v>294.68</v>
      </c>
    </row>
    <row r="6346" spans="1:6" ht="20.399999999999999" x14ac:dyDescent="0.2">
      <c r="A6346" s="256">
        <v>40527</v>
      </c>
      <c r="B6346" s="257" t="s">
        <v>17516</v>
      </c>
      <c r="C6346" s="256" t="s">
        <v>8217</v>
      </c>
      <c r="E6346" s="258"/>
      <c r="F6346" s="479">
        <v>2263.0100000000002</v>
      </c>
    </row>
    <row r="6347" spans="1:6" ht="20.399999999999999" x14ac:dyDescent="0.2">
      <c r="A6347" s="256">
        <v>36497</v>
      </c>
      <c r="B6347" s="257" t="s">
        <v>17517</v>
      </c>
      <c r="C6347" s="256" t="s">
        <v>8217</v>
      </c>
      <c r="E6347" s="258"/>
      <c r="F6347" s="479">
        <v>2583.4699999999998</v>
      </c>
    </row>
    <row r="6348" spans="1:6" ht="20.399999999999999" x14ac:dyDescent="0.2">
      <c r="A6348" s="256">
        <v>36487</v>
      </c>
      <c r="B6348" s="257" t="s">
        <v>17518</v>
      </c>
      <c r="C6348" s="256" t="s">
        <v>8217</v>
      </c>
      <c r="E6348" s="258"/>
      <c r="F6348" s="479">
        <v>4498.22</v>
      </c>
    </row>
    <row r="6349" spans="1:6" ht="20.399999999999999" x14ac:dyDescent="0.2">
      <c r="A6349" s="256">
        <v>44475</v>
      </c>
      <c r="B6349" s="257" t="s">
        <v>17519</v>
      </c>
      <c r="C6349" s="256" t="s">
        <v>8217</v>
      </c>
      <c r="E6349" s="258"/>
      <c r="F6349" s="479">
        <v>1258165.24</v>
      </c>
    </row>
    <row r="6350" spans="1:6" ht="20.399999999999999" x14ac:dyDescent="0.2">
      <c r="A6350" s="256">
        <v>44474</v>
      </c>
      <c r="B6350" s="257" t="s">
        <v>17520</v>
      </c>
      <c r="C6350" s="256" t="s">
        <v>8217</v>
      </c>
      <c r="E6350" s="258"/>
      <c r="F6350" s="479">
        <v>2419548.54</v>
      </c>
    </row>
    <row r="6351" spans="1:6" ht="20.399999999999999" x14ac:dyDescent="0.2">
      <c r="A6351" s="256">
        <v>44490</v>
      </c>
      <c r="B6351" s="257" t="s">
        <v>17521</v>
      </c>
      <c r="C6351" s="256" t="s">
        <v>8217</v>
      </c>
      <c r="E6351" s="258"/>
      <c r="F6351" s="479">
        <v>4113232.5</v>
      </c>
    </row>
    <row r="6352" spans="1:6" ht="30.6" x14ac:dyDescent="0.2">
      <c r="A6352" s="256">
        <v>37776</v>
      </c>
      <c r="B6352" s="257" t="s">
        <v>17522</v>
      </c>
      <c r="C6352" s="256" t="s">
        <v>8217</v>
      </c>
      <c r="E6352" s="258"/>
      <c r="F6352" s="479">
        <v>252088.58</v>
      </c>
    </row>
    <row r="6353" spans="1:6" ht="30.6" x14ac:dyDescent="0.2">
      <c r="A6353" s="256">
        <v>37775</v>
      </c>
      <c r="B6353" s="257" t="s">
        <v>17523</v>
      </c>
      <c r="C6353" s="256" t="s">
        <v>8217</v>
      </c>
      <c r="E6353" s="258"/>
      <c r="F6353" s="479">
        <v>397058.59</v>
      </c>
    </row>
    <row r="6354" spans="1:6" ht="30.6" x14ac:dyDescent="0.2">
      <c r="A6354" s="256">
        <v>36491</v>
      </c>
      <c r="B6354" s="257" t="s">
        <v>17524</v>
      </c>
      <c r="C6354" s="256" t="s">
        <v>8217</v>
      </c>
      <c r="E6354" s="258"/>
      <c r="F6354" s="479">
        <v>1470425.78</v>
      </c>
    </row>
    <row r="6355" spans="1:6" ht="30.6" x14ac:dyDescent="0.2">
      <c r="A6355" s="256">
        <v>10712</v>
      </c>
      <c r="B6355" s="257" t="s">
        <v>17525</v>
      </c>
      <c r="C6355" s="256" t="s">
        <v>8217</v>
      </c>
      <c r="E6355" s="258"/>
      <c r="F6355" s="479">
        <v>99264.639999999999</v>
      </c>
    </row>
    <row r="6356" spans="1:6" ht="30.6" x14ac:dyDescent="0.2">
      <c r="A6356" s="256">
        <v>3363</v>
      </c>
      <c r="B6356" s="257" t="s">
        <v>17526</v>
      </c>
      <c r="C6356" s="256" t="s">
        <v>8217</v>
      </c>
      <c r="E6356" s="258"/>
      <c r="F6356" s="479">
        <v>139625</v>
      </c>
    </row>
    <row r="6357" spans="1:6" ht="30.6" x14ac:dyDescent="0.2">
      <c r="A6357" s="256">
        <v>3365</v>
      </c>
      <c r="B6357" s="257" t="s">
        <v>17527</v>
      </c>
      <c r="C6357" s="256" t="s">
        <v>8217</v>
      </c>
      <c r="E6357" s="258"/>
      <c r="F6357" s="479">
        <v>326373.43</v>
      </c>
    </row>
    <row r="6358" spans="1:6" x14ac:dyDescent="0.2">
      <c r="A6358" s="256">
        <v>7569</v>
      </c>
      <c r="B6358" s="257" t="s">
        <v>17528</v>
      </c>
      <c r="C6358" s="256" t="s">
        <v>8217</v>
      </c>
      <c r="E6358" s="258"/>
      <c r="F6358" s="479">
        <v>54.51</v>
      </c>
    </row>
    <row r="6359" spans="1:6" ht="20.399999999999999" x14ac:dyDescent="0.2">
      <c r="A6359" s="256">
        <v>3378</v>
      </c>
      <c r="B6359" s="257" t="s">
        <v>17529</v>
      </c>
      <c r="C6359" s="256" t="s">
        <v>8217</v>
      </c>
      <c r="E6359" s="258"/>
      <c r="F6359" s="479">
        <v>120.94</v>
      </c>
    </row>
    <row r="6360" spans="1:6" ht="20.399999999999999" x14ac:dyDescent="0.2">
      <c r="A6360" s="256">
        <v>3380</v>
      </c>
      <c r="B6360" s="257" t="s">
        <v>17530</v>
      </c>
      <c r="C6360" s="256" t="s">
        <v>8217</v>
      </c>
      <c r="E6360" s="258"/>
      <c r="F6360" s="479">
        <v>84.66</v>
      </c>
    </row>
    <row r="6361" spans="1:6" ht="20.399999999999999" x14ac:dyDescent="0.2">
      <c r="A6361" s="256">
        <v>3379</v>
      </c>
      <c r="B6361" s="257" t="s">
        <v>17531</v>
      </c>
      <c r="C6361" s="256" t="s">
        <v>8217</v>
      </c>
      <c r="E6361" s="258"/>
      <c r="F6361" s="479">
        <v>81.739999999999995</v>
      </c>
    </row>
    <row r="6362" spans="1:6" ht="20.399999999999999" x14ac:dyDescent="0.2">
      <c r="A6362" s="256">
        <v>11991</v>
      </c>
      <c r="B6362" s="257" t="s">
        <v>17532</v>
      </c>
      <c r="C6362" s="256" t="s">
        <v>8217</v>
      </c>
      <c r="E6362" s="258"/>
      <c r="F6362" s="479">
        <v>94.9</v>
      </c>
    </row>
    <row r="6363" spans="1:6" ht="20.399999999999999" x14ac:dyDescent="0.2">
      <c r="A6363" s="256">
        <v>34349</v>
      </c>
      <c r="B6363" s="257" t="s">
        <v>17533</v>
      </c>
      <c r="C6363" s="256" t="s">
        <v>8217</v>
      </c>
      <c r="E6363" s="258"/>
      <c r="F6363" s="479">
        <v>21.15</v>
      </c>
    </row>
    <row r="6364" spans="1:6" ht="20.399999999999999" x14ac:dyDescent="0.2">
      <c r="A6364" s="256">
        <v>11029</v>
      </c>
      <c r="B6364" s="257" t="s">
        <v>17534</v>
      </c>
      <c r="C6364" s="256" t="s">
        <v>14825</v>
      </c>
      <c r="E6364" s="258"/>
      <c r="F6364" s="479">
        <v>2.2599999999999998</v>
      </c>
    </row>
    <row r="6365" spans="1:6" ht="20.399999999999999" x14ac:dyDescent="0.2">
      <c r="A6365" s="256">
        <v>4316</v>
      </c>
      <c r="B6365" s="257" t="s">
        <v>17535</v>
      </c>
      <c r="C6365" s="256" t="s">
        <v>8217</v>
      </c>
      <c r="E6365" s="258"/>
      <c r="F6365" s="479">
        <v>2.2799999999999998</v>
      </c>
    </row>
    <row r="6366" spans="1:6" ht="20.399999999999999" x14ac:dyDescent="0.2">
      <c r="A6366" s="256">
        <v>4313</v>
      </c>
      <c r="B6366" s="257" t="s">
        <v>17536</v>
      </c>
      <c r="C6366" s="256" t="s">
        <v>14825</v>
      </c>
      <c r="E6366" s="258"/>
      <c r="F6366" s="479">
        <v>3.27</v>
      </c>
    </row>
    <row r="6367" spans="1:6" ht="20.399999999999999" x14ac:dyDescent="0.2">
      <c r="A6367" s="256">
        <v>4317</v>
      </c>
      <c r="B6367" s="257" t="s">
        <v>17537</v>
      </c>
      <c r="C6367" s="256" t="s">
        <v>8217</v>
      </c>
      <c r="E6367" s="258"/>
      <c r="F6367" s="479">
        <v>3.73</v>
      </c>
    </row>
    <row r="6368" spans="1:6" ht="20.399999999999999" x14ac:dyDescent="0.2">
      <c r="A6368" s="256">
        <v>4314</v>
      </c>
      <c r="B6368" s="257" t="s">
        <v>17538</v>
      </c>
      <c r="C6368" s="256" t="s">
        <v>14825</v>
      </c>
      <c r="E6368" s="258"/>
      <c r="F6368" s="479">
        <v>4.3600000000000003</v>
      </c>
    </row>
    <row r="6369" spans="1:6" ht="20.399999999999999" x14ac:dyDescent="0.2">
      <c r="A6369" s="256">
        <v>10921</v>
      </c>
      <c r="B6369" s="257" t="s">
        <v>17539</v>
      </c>
      <c r="C6369" s="256" t="s">
        <v>8217</v>
      </c>
      <c r="E6369" s="258"/>
      <c r="F6369" s="479">
        <v>5890</v>
      </c>
    </row>
    <row r="6370" spans="1:6" ht="20.399999999999999" x14ac:dyDescent="0.2">
      <c r="A6370" s="256">
        <v>10922</v>
      </c>
      <c r="B6370" s="257" t="s">
        <v>17540</v>
      </c>
      <c r="C6370" s="256" t="s">
        <v>8217</v>
      </c>
      <c r="E6370" s="258"/>
      <c r="F6370" s="479">
        <v>5335.01</v>
      </c>
    </row>
    <row r="6371" spans="1:6" x14ac:dyDescent="0.2">
      <c r="A6371" s="256">
        <v>10923</v>
      </c>
      <c r="B6371" s="257" t="s">
        <v>17541</v>
      </c>
      <c r="C6371" s="256" t="s">
        <v>8217</v>
      </c>
      <c r="E6371" s="258"/>
      <c r="F6371" s="479">
        <v>3153.22</v>
      </c>
    </row>
    <row r="6372" spans="1:6" x14ac:dyDescent="0.2">
      <c r="A6372" s="256">
        <v>10924</v>
      </c>
      <c r="B6372" s="257" t="s">
        <v>17542</v>
      </c>
      <c r="C6372" s="256" t="s">
        <v>8217</v>
      </c>
      <c r="E6372" s="258"/>
      <c r="F6372" s="479">
        <v>3320.95</v>
      </c>
    </row>
    <row r="6373" spans="1:6" ht="20.399999999999999" x14ac:dyDescent="0.2">
      <c r="A6373" s="256">
        <v>37772</v>
      </c>
      <c r="B6373" s="257" t="s">
        <v>17543</v>
      </c>
      <c r="C6373" s="256" t="s">
        <v>8217</v>
      </c>
      <c r="E6373" s="258"/>
      <c r="F6373" s="479">
        <v>342998.8</v>
      </c>
    </row>
    <row r="6374" spans="1:6" ht="30.6" x14ac:dyDescent="0.2">
      <c r="A6374" s="256">
        <v>37771</v>
      </c>
      <c r="B6374" s="257" t="s">
        <v>17544</v>
      </c>
      <c r="C6374" s="256" t="s">
        <v>8217</v>
      </c>
      <c r="E6374" s="258"/>
      <c r="F6374" s="479">
        <v>364896.09</v>
      </c>
    </row>
    <row r="6375" spans="1:6" ht="20.399999999999999" x14ac:dyDescent="0.2">
      <c r="A6375" s="256">
        <v>12772</v>
      </c>
      <c r="B6375" s="257" t="s">
        <v>17545</v>
      </c>
      <c r="C6375" s="256" t="s">
        <v>8217</v>
      </c>
      <c r="E6375" s="258"/>
      <c r="F6375" s="479">
        <v>816.45</v>
      </c>
    </row>
    <row r="6376" spans="1:6" ht="20.399999999999999" x14ac:dyDescent="0.2">
      <c r="A6376" s="256">
        <v>12770</v>
      </c>
      <c r="B6376" s="257" t="s">
        <v>17546</v>
      </c>
      <c r="C6376" s="256" t="s">
        <v>8217</v>
      </c>
      <c r="E6376" s="258"/>
      <c r="F6376" s="479">
        <v>491.25</v>
      </c>
    </row>
    <row r="6377" spans="1:6" ht="20.399999999999999" x14ac:dyDescent="0.2">
      <c r="A6377" s="256">
        <v>12775</v>
      </c>
      <c r="B6377" s="257" t="s">
        <v>17547</v>
      </c>
      <c r="C6377" s="256" t="s">
        <v>8217</v>
      </c>
      <c r="E6377" s="258"/>
      <c r="F6377" s="479">
        <v>359.79</v>
      </c>
    </row>
    <row r="6378" spans="1:6" ht="20.399999999999999" x14ac:dyDescent="0.2">
      <c r="A6378" s="256">
        <v>12768</v>
      </c>
      <c r="B6378" s="257" t="s">
        <v>17548</v>
      </c>
      <c r="C6378" s="256" t="s">
        <v>8217</v>
      </c>
      <c r="E6378" s="258"/>
      <c r="F6378" s="479">
        <v>1148.57</v>
      </c>
    </row>
    <row r="6379" spans="1:6" ht="20.399999999999999" x14ac:dyDescent="0.2">
      <c r="A6379" s="256">
        <v>12769</v>
      </c>
      <c r="B6379" s="257" t="s">
        <v>17549</v>
      </c>
      <c r="C6379" s="256" t="s">
        <v>8217</v>
      </c>
      <c r="E6379" s="258"/>
      <c r="F6379" s="479">
        <v>94.1</v>
      </c>
    </row>
    <row r="6380" spans="1:6" ht="20.399999999999999" x14ac:dyDescent="0.2">
      <c r="A6380" s="256">
        <v>12773</v>
      </c>
      <c r="B6380" s="257" t="s">
        <v>17550</v>
      </c>
      <c r="C6380" s="256" t="s">
        <v>8217</v>
      </c>
      <c r="E6380" s="258"/>
      <c r="F6380" s="479">
        <v>101.01</v>
      </c>
    </row>
    <row r="6381" spans="1:6" ht="20.399999999999999" x14ac:dyDescent="0.2">
      <c r="A6381" s="256">
        <v>12774</v>
      </c>
      <c r="B6381" s="257" t="s">
        <v>17551</v>
      </c>
      <c r="C6381" s="256" t="s">
        <v>8217</v>
      </c>
      <c r="E6381" s="258"/>
      <c r="F6381" s="479">
        <v>124.54</v>
      </c>
    </row>
    <row r="6382" spans="1:6" ht="20.399999999999999" x14ac:dyDescent="0.2">
      <c r="A6382" s="256">
        <v>12776</v>
      </c>
      <c r="B6382" s="257" t="s">
        <v>17552</v>
      </c>
      <c r="C6382" s="256" t="s">
        <v>8217</v>
      </c>
      <c r="E6382" s="258"/>
      <c r="F6382" s="479">
        <v>1854.32</v>
      </c>
    </row>
    <row r="6383" spans="1:6" ht="20.399999999999999" x14ac:dyDescent="0.2">
      <c r="A6383" s="256">
        <v>12777</v>
      </c>
      <c r="B6383" s="257" t="s">
        <v>17553</v>
      </c>
      <c r="C6383" s="256" t="s">
        <v>8217</v>
      </c>
      <c r="E6383" s="258"/>
      <c r="F6383" s="479">
        <v>2421.69</v>
      </c>
    </row>
    <row r="6384" spans="1:6" ht="20.399999999999999" x14ac:dyDescent="0.2">
      <c r="A6384" s="256">
        <v>3391</v>
      </c>
      <c r="B6384" s="257" t="s">
        <v>17554</v>
      </c>
      <c r="C6384" s="256" t="s">
        <v>8217</v>
      </c>
      <c r="E6384" s="258"/>
      <c r="F6384" s="479">
        <v>53.59</v>
      </c>
    </row>
    <row r="6385" spans="1:6" ht="20.399999999999999" x14ac:dyDescent="0.2">
      <c r="A6385" s="256">
        <v>3389</v>
      </c>
      <c r="B6385" s="257" t="s">
        <v>17555</v>
      </c>
      <c r="C6385" s="256" t="s">
        <v>8217</v>
      </c>
      <c r="E6385" s="258"/>
      <c r="F6385" s="479">
        <v>27.8</v>
      </c>
    </row>
    <row r="6386" spans="1:6" ht="20.399999999999999" x14ac:dyDescent="0.2">
      <c r="A6386" s="256">
        <v>3390</v>
      </c>
      <c r="B6386" s="257" t="s">
        <v>17556</v>
      </c>
      <c r="C6386" s="256" t="s">
        <v>8217</v>
      </c>
      <c r="E6386" s="258"/>
      <c r="F6386" s="479">
        <v>31.28</v>
      </c>
    </row>
    <row r="6387" spans="1:6" x14ac:dyDescent="0.2">
      <c r="A6387" s="256">
        <v>12873</v>
      </c>
      <c r="B6387" s="257" t="s">
        <v>17557</v>
      </c>
      <c r="C6387" s="256" t="s">
        <v>14819</v>
      </c>
      <c r="E6387" s="258"/>
      <c r="F6387" s="479">
        <v>20.3</v>
      </c>
    </row>
    <row r="6388" spans="1:6" x14ac:dyDescent="0.2">
      <c r="A6388" s="256">
        <v>41076</v>
      </c>
      <c r="B6388" s="257" t="s">
        <v>17558</v>
      </c>
      <c r="C6388" s="256" t="s">
        <v>14820</v>
      </c>
      <c r="E6388" s="258"/>
      <c r="F6388" s="479">
        <v>3552.55</v>
      </c>
    </row>
    <row r="6389" spans="1:6" x14ac:dyDescent="0.2">
      <c r="A6389" s="256">
        <v>140</v>
      </c>
      <c r="B6389" s="257" t="s">
        <v>17559</v>
      </c>
      <c r="C6389" s="256" t="s">
        <v>8230</v>
      </c>
      <c r="E6389" s="258"/>
      <c r="F6389" s="479">
        <v>18.690000000000001</v>
      </c>
    </row>
    <row r="6390" spans="1:6" ht="20.399999999999999" x14ac:dyDescent="0.2">
      <c r="A6390" s="256">
        <v>151</v>
      </c>
      <c r="B6390" s="257" t="s">
        <v>17560</v>
      </c>
      <c r="C6390" s="256" t="s">
        <v>14817</v>
      </c>
      <c r="E6390" s="258"/>
      <c r="F6390" s="479">
        <v>27.58</v>
      </c>
    </row>
    <row r="6391" spans="1:6" x14ac:dyDescent="0.2">
      <c r="A6391" s="256">
        <v>7340</v>
      </c>
      <c r="B6391" s="257" t="s">
        <v>17561</v>
      </c>
      <c r="C6391" s="256" t="s">
        <v>14817</v>
      </c>
      <c r="E6391" s="258"/>
      <c r="F6391" s="479">
        <v>30.96</v>
      </c>
    </row>
    <row r="6392" spans="1:6" x14ac:dyDescent="0.2">
      <c r="A6392" s="256">
        <v>40929</v>
      </c>
      <c r="B6392" s="257" t="s">
        <v>17562</v>
      </c>
      <c r="C6392" s="256" t="s">
        <v>14820</v>
      </c>
      <c r="E6392" s="258"/>
      <c r="F6392" s="479">
        <v>3950.9</v>
      </c>
    </row>
    <row r="6393" spans="1:6" x14ac:dyDescent="0.2">
      <c r="A6393" s="256">
        <v>2701</v>
      </c>
      <c r="B6393" s="257" t="s">
        <v>17563</v>
      </c>
      <c r="C6393" s="256" t="s">
        <v>14819</v>
      </c>
      <c r="E6393" s="258"/>
      <c r="F6393" s="479">
        <v>22.57</v>
      </c>
    </row>
    <row r="6394" spans="1:6" x14ac:dyDescent="0.2">
      <c r="A6394" s="256">
        <v>38114</v>
      </c>
      <c r="B6394" s="257" t="s">
        <v>17564</v>
      </c>
      <c r="C6394" s="256" t="s">
        <v>8217</v>
      </c>
      <c r="E6394" s="258"/>
      <c r="F6394" s="479">
        <v>18.91</v>
      </c>
    </row>
    <row r="6395" spans="1:6" ht="20.399999999999999" x14ac:dyDescent="0.2">
      <c r="A6395" s="256">
        <v>38064</v>
      </c>
      <c r="B6395" s="257" t="s">
        <v>17565</v>
      </c>
      <c r="C6395" s="256" t="s">
        <v>8217</v>
      </c>
      <c r="E6395" s="258"/>
      <c r="F6395" s="479">
        <v>21.14</v>
      </c>
    </row>
    <row r="6396" spans="1:6" x14ac:dyDescent="0.2">
      <c r="A6396" s="256">
        <v>38115</v>
      </c>
      <c r="B6396" s="257" t="s">
        <v>17566</v>
      </c>
      <c r="C6396" s="256" t="s">
        <v>8217</v>
      </c>
      <c r="E6396" s="258"/>
      <c r="F6396" s="479">
        <v>20.190000000000001</v>
      </c>
    </row>
    <row r="6397" spans="1:6" ht="20.399999999999999" x14ac:dyDescent="0.2">
      <c r="A6397" s="256">
        <v>38065</v>
      </c>
      <c r="B6397" s="257" t="s">
        <v>17567</v>
      </c>
      <c r="C6397" s="256" t="s">
        <v>8217</v>
      </c>
      <c r="E6397" s="258"/>
      <c r="F6397" s="479">
        <v>30</v>
      </c>
    </row>
    <row r="6398" spans="1:6" ht="20.399999999999999" x14ac:dyDescent="0.2">
      <c r="A6398" s="256">
        <v>38078</v>
      </c>
      <c r="B6398" s="257" t="s">
        <v>17568</v>
      </c>
      <c r="C6398" s="256" t="s">
        <v>8217</v>
      </c>
      <c r="E6398" s="258"/>
      <c r="F6398" s="479">
        <v>17.5</v>
      </c>
    </row>
    <row r="6399" spans="1:6" x14ac:dyDescent="0.2">
      <c r="A6399" s="256">
        <v>38113</v>
      </c>
      <c r="B6399" s="257" t="s">
        <v>17569</v>
      </c>
      <c r="C6399" s="256" t="s">
        <v>8217</v>
      </c>
      <c r="E6399" s="258"/>
      <c r="F6399" s="479">
        <v>9.51</v>
      </c>
    </row>
    <row r="6400" spans="1:6" ht="20.399999999999999" x14ac:dyDescent="0.2">
      <c r="A6400" s="256">
        <v>38063</v>
      </c>
      <c r="B6400" s="257" t="s">
        <v>17570</v>
      </c>
      <c r="C6400" s="256" t="s">
        <v>8217</v>
      </c>
      <c r="E6400" s="258"/>
      <c r="F6400" s="479">
        <v>10.199999999999999</v>
      </c>
    </row>
    <row r="6401" spans="1:6" ht="20.399999999999999" x14ac:dyDescent="0.2">
      <c r="A6401" s="256">
        <v>38080</v>
      </c>
      <c r="B6401" s="257" t="s">
        <v>17571</v>
      </c>
      <c r="C6401" s="256" t="s">
        <v>8217</v>
      </c>
      <c r="E6401" s="258"/>
      <c r="F6401" s="479">
        <v>30.39</v>
      </c>
    </row>
    <row r="6402" spans="1:6" ht="20.399999999999999" x14ac:dyDescent="0.2">
      <c r="A6402" s="256">
        <v>38069</v>
      </c>
      <c r="B6402" s="257" t="s">
        <v>17572</v>
      </c>
      <c r="C6402" s="256" t="s">
        <v>8217</v>
      </c>
      <c r="E6402" s="258"/>
      <c r="F6402" s="479">
        <v>16.62</v>
      </c>
    </row>
    <row r="6403" spans="1:6" ht="20.399999999999999" x14ac:dyDescent="0.2">
      <c r="A6403" s="256">
        <v>38077</v>
      </c>
      <c r="B6403" s="257" t="s">
        <v>17573</v>
      </c>
      <c r="C6403" s="256" t="s">
        <v>8217</v>
      </c>
      <c r="E6403" s="258"/>
      <c r="F6403" s="479">
        <v>16.239999999999998</v>
      </c>
    </row>
    <row r="6404" spans="1:6" ht="20.399999999999999" x14ac:dyDescent="0.2">
      <c r="A6404" s="256">
        <v>38073</v>
      </c>
      <c r="B6404" s="257" t="s">
        <v>17574</v>
      </c>
      <c r="C6404" s="256" t="s">
        <v>8217</v>
      </c>
      <c r="E6404" s="258"/>
      <c r="F6404" s="479">
        <v>24.75</v>
      </c>
    </row>
    <row r="6405" spans="1:6" x14ac:dyDescent="0.2">
      <c r="A6405" s="256">
        <v>38112</v>
      </c>
      <c r="B6405" s="257" t="s">
        <v>17575</v>
      </c>
      <c r="C6405" s="256" t="s">
        <v>8217</v>
      </c>
      <c r="E6405" s="258"/>
      <c r="F6405" s="479">
        <v>7.3</v>
      </c>
    </row>
    <row r="6406" spans="1:6" ht="20.399999999999999" x14ac:dyDescent="0.2">
      <c r="A6406" s="256">
        <v>38062</v>
      </c>
      <c r="B6406" s="257" t="s">
        <v>17576</v>
      </c>
      <c r="C6406" s="256" t="s">
        <v>8217</v>
      </c>
      <c r="E6406" s="258"/>
      <c r="F6406" s="479">
        <v>7.49</v>
      </c>
    </row>
    <row r="6407" spans="1:6" ht="20.399999999999999" x14ac:dyDescent="0.2">
      <c r="A6407" s="256">
        <v>12128</v>
      </c>
      <c r="B6407" s="257" t="s">
        <v>17577</v>
      </c>
      <c r="C6407" s="256" t="s">
        <v>8217</v>
      </c>
      <c r="E6407" s="258"/>
      <c r="F6407" s="479">
        <v>10.01</v>
      </c>
    </row>
    <row r="6408" spans="1:6" ht="20.399999999999999" x14ac:dyDescent="0.2">
      <c r="A6408" s="256">
        <v>12129</v>
      </c>
      <c r="B6408" s="257" t="s">
        <v>17578</v>
      </c>
      <c r="C6408" s="256" t="s">
        <v>8217</v>
      </c>
      <c r="E6408" s="258"/>
      <c r="F6408" s="479">
        <v>13.23</v>
      </c>
    </row>
    <row r="6409" spans="1:6" ht="20.399999999999999" x14ac:dyDescent="0.2">
      <c r="A6409" s="256">
        <v>38081</v>
      </c>
      <c r="B6409" s="257" t="s">
        <v>17579</v>
      </c>
      <c r="C6409" s="256" t="s">
        <v>8217</v>
      </c>
      <c r="E6409" s="258"/>
      <c r="F6409" s="479">
        <v>25.78</v>
      </c>
    </row>
    <row r="6410" spans="1:6" ht="20.399999999999999" x14ac:dyDescent="0.2">
      <c r="A6410" s="256">
        <v>38070</v>
      </c>
      <c r="B6410" s="257" t="s">
        <v>17580</v>
      </c>
      <c r="C6410" s="256" t="s">
        <v>8217</v>
      </c>
      <c r="E6410" s="258"/>
      <c r="F6410" s="479">
        <v>17.760000000000002</v>
      </c>
    </row>
    <row r="6411" spans="1:6" ht="20.399999999999999" x14ac:dyDescent="0.2">
      <c r="A6411" s="256">
        <v>38074</v>
      </c>
      <c r="B6411" s="257" t="s">
        <v>17581</v>
      </c>
      <c r="C6411" s="256" t="s">
        <v>8217</v>
      </c>
      <c r="E6411" s="258"/>
      <c r="F6411" s="479">
        <v>27.01</v>
      </c>
    </row>
    <row r="6412" spans="1:6" ht="20.399999999999999" x14ac:dyDescent="0.2">
      <c r="A6412" s="256">
        <v>38079</v>
      </c>
      <c r="B6412" s="257" t="s">
        <v>17582</v>
      </c>
      <c r="C6412" s="256" t="s">
        <v>8217</v>
      </c>
      <c r="E6412" s="258"/>
      <c r="F6412" s="479">
        <v>23.18</v>
      </c>
    </row>
    <row r="6413" spans="1:6" ht="20.399999999999999" x14ac:dyDescent="0.2">
      <c r="A6413" s="256">
        <v>38072</v>
      </c>
      <c r="B6413" s="257" t="s">
        <v>17583</v>
      </c>
      <c r="C6413" s="256" t="s">
        <v>8217</v>
      </c>
      <c r="E6413" s="258"/>
      <c r="F6413" s="479">
        <v>22.28</v>
      </c>
    </row>
    <row r="6414" spans="1:6" ht="20.399999999999999" x14ac:dyDescent="0.2">
      <c r="A6414" s="256">
        <v>38068</v>
      </c>
      <c r="B6414" s="257" t="s">
        <v>17584</v>
      </c>
      <c r="C6414" s="256" t="s">
        <v>8217</v>
      </c>
      <c r="E6414" s="258"/>
      <c r="F6414" s="479">
        <v>15.38</v>
      </c>
    </row>
    <row r="6415" spans="1:6" ht="20.399999999999999" x14ac:dyDescent="0.2">
      <c r="A6415" s="256">
        <v>38071</v>
      </c>
      <c r="B6415" s="257" t="s">
        <v>17585</v>
      </c>
      <c r="C6415" s="256" t="s">
        <v>8217</v>
      </c>
      <c r="E6415" s="258"/>
      <c r="F6415" s="479">
        <v>18.39</v>
      </c>
    </row>
    <row r="6416" spans="1:6" ht="20.399999999999999" x14ac:dyDescent="0.2">
      <c r="A6416" s="256">
        <v>38412</v>
      </c>
      <c r="B6416" s="257" t="s">
        <v>17586</v>
      </c>
      <c r="C6416" s="256" t="s">
        <v>8217</v>
      </c>
      <c r="E6416" s="258"/>
      <c r="F6416" s="479">
        <v>839</v>
      </c>
    </row>
    <row r="6417" spans="1:6" ht="20.399999999999999" x14ac:dyDescent="0.2">
      <c r="A6417" s="256">
        <v>3405</v>
      </c>
      <c r="B6417" s="257" t="s">
        <v>17587</v>
      </c>
      <c r="C6417" s="256" t="s">
        <v>8217</v>
      </c>
      <c r="E6417" s="258"/>
      <c r="F6417" s="479">
        <v>96.54</v>
      </c>
    </row>
    <row r="6418" spans="1:6" x14ac:dyDescent="0.2">
      <c r="A6418" s="256">
        <v>3394</v>
      </c>
      <c r="B6418" s="257" t="s">
        <v>17588</v>
      </c>
      <c r="C6418" s="256" t="s">
        <v>8217</v>
      </c>
      <c r="E6418" s="258"/>
      <c r="F6418" s="479">
        <v>509.6</v>
      </c>
    </row>
    <row r="6419" spans="1:6" x14ac:dyDescent="0.2">
      <c r="A6419" s="256">
        <v>3393</v>
      </c>
      <c r="B6419" s="257" t="s">
        <v>17589</v>
      </c>
      <c r="C6419" s="256" t="s">
        <v>8217</v>
      </c>
      <c r="E6419" s="258"/>
      <c r="F6419" s="479">
        <v>867.65</v>
      </c>
    </row>
    <row r="6420" spans="1:6" x14ac:dyDescent="0.2">
      <c r="A6420" s="256">
        <v>3406</v>
      </c>
      <c r="B6420" s="257" t="s">
        <v>17590</v>
      </c>
      <c r="C6420" s="256" t="s">
        <v>8217</v>
      </c>
      <c r="E6420" s="258"/>
      <c r="F6420" s="479">
        <v>29.55</v>
      </c>
    </row>
    <row r="6421" spans="1:6" x14ac:dyDescent="0.2">
      <c r="A6421" s="256">
        <v>3395</v>
      </c>
      <c r="B6421" s="257" t="s">
        <v>17591</v>
      </c>
      <c r="C6421" s="256" t="s">
        <v>8217</v>
      </c>
      <c r="E6421" s="258"/>
      <c r="F6421" s="479">
        <v>124.65</v>
      </c>
    </row>
    <row r="6422" spans="1:6" ht="20.399999999999999" x14ac:dyDescent="0.2">
      <c r="A6422" s="256">
        <v>3398</v>
      </c>
      <c r="B6422" s="257" t="s">
        <v>17592</v>
      </c>
      <c r="C6422" s="256" t="s">
        <v>8217</v>
      </c>
      <c r="E6422" s="258"/>
      <c r="F6422" s="479">
        <v>5.92</v>
      </c>
    </row>
    <row r="6423" spans="1:6" ht="30.6" x14ac:dyDescent="0.2">
      <c r="A6423" s="256">
        <v>40662</v>
      </c>
      <c r="B6423" s="257" t="s">
        <v>17593</v>
      </c>
      <c r="C6423" s="256" t="s">
        <v>8217</v>
      </c>
      <c r="E6423" s="258"/>
      <c r="F6423" s="479">
        <v>348.79</v>
      </c>
    </row>
    <row r="6424" spans="1:6" ht="30.6" x14ac:dyDescent="0.2">
      <c r="A6424" s="256">
        <v>3437</v>
      </c>
      <c r="B6424" s="257" t="s">
        <v>17594</v>
      </c>
      <c r="C6424" s="256" t="s">
        <v>14821</v>
      </c>
      <c r="E6424" s="258"/>
      <c r="F6424" s="479">
        <v>968.87</v>
      </c>
    </row>
    <row r="6425" spans="1:6" x14ac:dyDescent="0.2">
      <c r="A6425" s="256">
        <v>11190</v>
      </c>
      <c r="B6425" s="257" t="s">
        <v>17595</v>
      </c>
      <c r="C6425" s="256" t="s">
        <v>8217</v>
      </c>
      <c r="E6425" s="258"/>
      <c r="F6425" s="479">
        <v>184.95</v>
      </c>
    </row>
    <row r="6426" spans="1:6" ht="30.6" x14ac:dyDescent="0.2">
      <c r="A6426" s="256">
        <v>34377</v>
      </c>
      <c r="B6426" s="257" t="s">
        <v>17596</v>
      </c>
      <c r="C6426" s="256" t="s">
        <v>8217</v>
      </c>
      <c r="E6426" s="258"/>
      <c r="F6426" s="479">
        <v>181.42</v>
      </c>
    </row>
    <row r="6427" spans="1:6" ht="40.799999999999997" x14ac:dyDescent="0.2">
      <c r="A6427" s="256">
        <v>3428</v>
      </c>
      <c r="B6427" s="257" t="s">
        <v>17597</v>
      </c>
      <c r="C6427" s="256" t="s">
        <v>14821</v>
      </c>
      <c r="E6427" s="258"/>
      <c r="F6427" s="479">
        <v>1437.16</v>
      </c>
    </row>
    <row r="6428" spans="1:6" ht="40.799999999999997" x14ac:dyDescent="0.2">
      <c r="A6428" s="256">
        <v>3429</v>
      </c>
      <c r="B6428" s="257" t="s">
        <v>17598</v>
      </c>
      <c r="C6428" s="256" t="s">
        <v>14821</v>
      </c>
      <c r="E6428" s="258"/>
      <c r="F6428" s="479">
        <v>821.11</v>
      </c>
    </row>
    <row r="6429" spans="1:6" ht="20.399999999999999" x14ac:dyDescent="0.2">
      <c r="A6429" s="256">
        <v>11199</v>
      </c>
      <c r="B6429" s="257" t="s">
        <v>17599</v>
      </c>
      <c r="C6429" s="256" t="s">
        <v>8217</v>
      </c>
      <c r="E6429" s="258"/>
      <c r="F6429" s="479">
        <v>1021.44</v>
      </c>
    </row>
    <row r="6430" spans="1:6" ht="30.6" x14ac:dyDescent="0.2">
      <c r="A6430" s="256">
        <v>34369</v>
      </c>
      <c r="B6430" s="257" t="s">
        <v>17600</v>
      </c>
      <c r="C6430" s="256" t="s">
        <v>8217</v>
      </c>
      <c r="E6430" s="258"/>
      <c r="F6430" s="479">
        <v>631.01</v>
      </c>
    </row>
    <row r="6431" spans="1:6" ht="30.6" x14ac:dyDescent="0.2">
      <c r="A6431" s="256">
        <v>36896</v>
      </c>
      <c r="B6431" s="257" t="s">
        <v>17601</v>
      </c>
      <c r="C6431" s="256" t="s">
        <v>8217</v>
      </c>
      <c r="E6431" s="258"/>
      <c r="F6431" s="479">
        <v>351.38</v>
      </c>
    </row>
    <row r="6432" spans="1:6" ht="30.6" x14ac:dyDescent="0.2">
      <c r="A6432" s="256">
        <v>34367</v>
      </c>
      <c r="B6432" s="257" t="s">
        <v>17602</v>
      </c>
      <c r="C6432" s="256" t="s">
        <v>8217</v>
      </c>
      <c r="E6432" s="258"/>
      <c r="F6432" s="479">
        <v>452.87</v>
      </c>
    </row>
    <row r="6433" spans="1:6" ht="30.6" x14ac:dyDescent="0.2">
      <c r="A6433" s="256">
        <v>36897</v>
      </c>
      <c r="B6433" s="257" t="s">
        <v>17603</v>
      </c>
      <c r="C6433" s="256" t="s">
        <v>8217</v>
      </c>
      <c r="E6433" s="258"/>
      <c r="F6433" s="479">
        <v>548.32000000000005</v>
      </c>
    </row>
    <row r="6434" spans="1:6" ht="30.6" x14ac:dyDescent="0.2">
      <c r="A6434" s="256">
        <v>34364</v>
      </c>
      <c r="B6434" s="257" t="s">
        <v>17604</v>
      </c>
      <c r="C6434" s="256" t="s">
        <v>8217</v>
      </c>
      <c r="E6434" s="258"/>
      <c r="F6434" s="479">
        <v>595.29</v>
      </c>
    </row>
    <row r="6435" spans="1:6" ht="40.799999999999997" x14ac:dyDescent="0.2">
      <c r="A6435" s="256">
        <v>40659</v>
      </c>
      <c r="B6435" s="257" t="s">
        <v>17605</v>
      </c>
      <c r="C6435" s="256" t="s">
        <v>14821</v>
      </c>
      <c r="E6435" s="258"/>
      <c r="F6435" s="479">
        <v>1370.82</v>
      </c>
    </row>
    <row r="6436" spans="1:6" ht="40.799999999999997" x14ac:dyDescent="0.2">
      <c r="A6436" s="256">
        <v>40660</v>
      </c>
      <c r="B6436" s="257" t="s">
        <v>17606</v>
      </c>
      <c r="C6436" s="256" t="s">
        <v>14821</v>
      </c>
      <c r="E6436" s="258"/>
      <c r="F6436" s="479">
        <v>1737.35</v>
      </c>
    </row>
    <row r="6437" spans="1:6" ht="40.799999999999997" x14ac:dyDescent="0.2">
      <c r="A6437" s="256">
        <v>40661</v>
      </c>
      <c r="B6437" s="257" t="s">
        <v>17607</v>
      </c>
      <c r="C6437" s="256" t="s">
        <v>14821</v>
      </c>
      <c r="E6437" s="258"/>
      <c r="F6437" s="479">
        <v>1068.17</v>
      </c>
    </row>
    <row r="6438" spans="1:6" ht="40.799999999999997" x14ac:dyDescent="0.2">
      <c r="A6438" s="256">
        <v>3421</v>
      </c>
      <c r="B6438" s="257" t="s">
        <v>17608</v>
      </c>
      <c r="C6438" s="256" t="s">
        <v>14821</v>
      </c>
      <c r="E6438" s="258"/>
      <c r="F6438" s="479">
        <v>1076.3399999999999</v>
      </c>
    </row>
    <row r="6439" spans="1:6" ht="30.6" x14ac:dyDescent="0.2">
      <c r="A6439" s="256">
        <v>599</v>
      </c>
      <c r="B6439" s="257" t="s">
        <v>17609</v>
      </c>
      <c r="C6439" s="256" t="s">
        <v>14821</v>
      </c>
      <c r="E6439" s="258"/>
      <c r="F6439" s="479">
        <v>640.84</v>
      </c>
    </row>
    <row r="6440" spans="1:6" ht="30.6" x14ac:dyDescent="0.2">
      <c r="A6440" s="256">
        <v>44053</v>
      </c>
      <c r="B6440" s="257" t="s">
        <v>17610</v>
      </c>
      <c r="C6440" s="256" t="s">
        <v>8217</v>
      </c>
      <c r="E6440" s="258"/>
      <c r="F6440" s="479">
        <v>1422.37</v>
      </c>
    </row>
    <row r="6441" spans="1:6" ht="30.6" x14ac:dyDescent="0.2">
      <c r="A6441" s="256">
        <v>3423</v>
      </c>
      <c r="B6441" s="257" t="s">
        <v>17611</v>
      </c>
      <c r="C6441" s="256" t="s">
        <v>14821</v>
      </c>
      <c r="E6441" s="258"/>
      <c r="F6441" s="479">
        <v>1517.9</v>
      </c>
    </row>
    <row r="6442" spans="1:6" ht="20.399999999999999" x14ac:dyDescent="0.2">
      <c r="A6442" s="256">
        <v>34381</v>
      </c>
      <c r="B6442" s="257" t="s">
        <v>17612</v>
      </c>
      <c r="C6442" s="256" t="s">
        <v>8217</v>
      </c>
      <c r="E6442" s="258"/>
      <c r="F6442" s="479">
        <v>258.76</v>
      </c>
    </row>
    <row r="6443" spans="1:6" ht="20.399999999999999" x14ac:dyDescent="0.2">
      <c r="A6443" s="256">
        <v>34797</v>
      </c>
      <c r="B6443" s="257" t="s">
        <v>17613</v>
      </c>
      <c r="C6443" s="256" t="s">
        <v>8217</v>
      </c>
      <c r="E6443" s="258"/>
      <c r="F6443" s="479">
        <v>402.85</v>
      </c>
    </row>
    <row r="6444" spans="1:6" ht="30.6" x14ac:dyDescent="0.2">
      <c r="A6444" s="256">
        <v>44054</v>
      </c>
      <c r="B6444" s="257" t="s">
        <v>17614</v>
      </c>
      <c r="C6444" s="256" t="s">
        <v>8217</v>
      </c>
      <c r="E6444" s="258"/>
      <c r="F6444" s="479">
        <v>510.26</v>
      </c>
    </row>
    <row r="6445" spans="1:6" ht="30.6" x14ac:dyDescent="0.2">
      <c r="A6445" s="256">
        <v>44399</v>
      </c>
      <c r="B6445" s="257" t="s">
        <v>17615</v>
      </c>
      <c r="C6445" s="256" t="s">
        <v>8217</v>
      </c>
      <c r="E6445" s="258"/>
      <c r="F6445" s="479">
        <v>697.18</v>
      </c>
    </row>
    <row r="6446" spans="1:6" x14ac:dyDescent="0.2">
      <c r="A6446" s="256">
        <v>44503</v>
      </c>
      <c r="B6446" s="257" t="s">
        <v>17616</v>
      </c>
      <c r="C6446" s="256" t="s">
        <v>14819</v>
      </c>
      <c r="E6446" s="258"/>
      <c r="F6446" s="479">
        <v>17.89</v>
      </c>
    </row>
    <row r="6447" spans="1:6" x14ac:dyDescent="0.2">
      <c r="A6447" s="256">
        <v>41077</v>
      </c>
      <c r="B6447" s="257" t="s">
        <v>17617</v>
      </c>
      <c r="C6447" s="256" t="s">
        <v>14820</v>
      </c>
      <c r="E6447" s="258"/>
      <c r="F6447" s="479">
        <v>3132.54</v>
      </c>
    </row>
    <row r="6448" spans="1:6" x14ac:dyDescent="0.2">
      <c r="A6448" s="256">
        <v>37963</v>
      </c>
      <c r="B6448" s="257" t="s">
        <v>17618</v>
      </c>
      <c r="C6448" s="256" t="s">
        <v>8217</v>
      </c>
      <c r="E6448" s="258"/>
      <c r="F6448" s="479">
        <v>3.61</v>
      </c>
    </row>
    <row r="6449" spans="1:6" x14ac:dyDescent="0.2">
      <c r="A6449" s="256">
        <v>37964</v>
      </c>
      <c r="B6449" s="257" t="s">
        <v>17619</v>
      </c>
      <c r="C6449" s="256" t="s">
        <v>8217</v>
      </c>
      <c r="E6449" s="258"/>
      <c r="F6449" s="479">
        <v>4.82</v>
      </c>
    </row>
    <row r="6450" spans="1:6" x14ac:dyDescent="0.2">
      <c r="A6450" s="256">
        <v>37965</v>
      </c>
      <c r="B6450" s="257" t="s">
        <v>17620</v>
      </c>
      <c r="C6450" s="256" t="s">
        <v>8217</v>
      </c>
      <c r="E6450" s="258"/>
      <c r="F6450" s="479">
        <v>6.95</v>
      </c>
    </row>
    <row r="6451" spans="1:6" x14ac:dyDescent="0.2">
      <c r="A6451" s="256">
        <v>37966</v>
      </c>
      <c r="B6451" s="257" t="s">
        <v>17621</v>
      </c>
      <c r="C6451" s="256" t="s">
        <v>8217</v>
      </c>
      <c r="E6451" s="258"/>
      <c r="F6451" s="479">
        <v>12.21</v>
      </c>
    </row>
    <row r="6452" spans="1:6" x14ac:dyDescent="0.2">
      <c r="A6452" s="256">
        <v>37967</v>
      </c>
      <c r="B6452" s="257" t="s">
        <v>17622</v>
      </c>
      <c r="C6452" s="256" t="s">
        <v>8217</v>
      </c>
      <c r="E6452" s="258"/>
      <c r="F6452" s="479">
        <v>20.52</v>
      </c>
    </row>
    <row r="6453" spans="1:6" x14ac:dyDescent="0.2">
      <c r="A6453" s="256">
        <v>37968</v>
      </c>
      <c r="B6453" s="257" t="s">
        <v>17623</v>
      </c>
      <c r="C6453" s="256" t="s">
        <v>8217</v>
      </c>
      <c r="E6453" s="258"/>
      <c r="F6453" s="479">
        <v>43.57</v>
      </c>
    </row>
    <row r="6454" spans="1:6" x14ac:dyDescent="0.2">
      <c r="A6454" s="256">
        <v>37969</v>
      </c>
      <c r="B6454" s="257" t="s">
        <v>17624</v>
      </c>
      <c r="C6454" s="256" t="s">
        <v>8217</v>
      </c>
      <c r="E6454" s="258"/>
      <c r="F6454" s="479">
        <v>110.1</v>
      </c>
    </row>
    <row r="6455" spans="1:6" x14ac:dyDescent="0.2">
      <c r="A6455" s="256">
        <v>37970</v>
      </c>
      <c r="B6455" s="257" t="s">
        <v>17625</v>
      </c>
      <c r="C6455" s="256" t="s">
        <v>8217</v>
      </c>
      <c r="E6455" s="258"/>
      <c r="F6455" s="479">
        <v>159.30000000000001</v>
      </c>
    </row>
    <row r="6456" spans="1:6" x14ac:dyDescent="0.2">
      <c r="A6456" s="256">
        <v>44251</v>
      </c>
      <c r="B6456" s="257" t="s">
        <v>17626</v>
      </c>
      <c r="C6456" s="256" t="s">
        <v>8217</v>
      </c>
      <c r="E6456" s="258"/>
      <c r="F6456" s="479">
        <v>184</v>
      </c>
    </row>
    <row r="6457" spans="1:6" x14ac:dyDescent="0.2">
      <c r="A6457" s="256">
        <v>21118</v>
      </c>
      <c r="B6457" s="257" t="s">
        <v>17627</v>
      </c>
      <c r="C6457" s="256" t="s">
        <v>8217</v>
      </c>
      <c r="E6457" s="258"/>
      <c r="F6457" s="479">
        <v>2.86</v>
      </c>
    </row>
    <row r="6458" spans="1:6" x14ac:dyDescent="0.2">
      <c r="A6458" s="256">
        <v>37956</v>
      </c>
      <c r="B6458" s="257" t="s">
        <v>17628</v>
      </c>
      <c r="C6458" s="256" t="s">
        <v>8217</v>
      </c>
      <c r="E6458" s="258"/>
      <c r="F6458" s="479">
        <v>3.52</v>
      </c>
    </row>
    <row r="6459" spans="1:6" x14ac:dyDescent="0.2">
      <c r="A6459" s="256">
        <v>37957</v>
      </c>
      <c r="B6459" s="257" t="s">
        <v>17629</v>
      </c>
      <c r="C6459" s="256" t="s">
        <v>8217</v>
      </c>
      <c r="E6459" s="258"/>
      <c r="F6459" s="479">
        <v>7.49</v>
      </c>
    </row>
    <row r="6460" spans="1:6" x14ac:dyDescent="0.2">
      <c r="A6460" s="256">
        <v>37958</v>
      </c>
      <c r="B6460" s="257" t="s">
        <v>17630</v>
      </c>
      <c r="C6460" s="256" t="s">
        <v>8217</v>
      </c>
      <c r="E6460" s="258"/>
      <c r="F6460" s="479">
        <v>13.54</v>
      </c>
    </row>
    <row r="6461" spans="1:6" x14ac:dyDescent="0.2">
      <c r="A6461" s="256">
        <v>37959</v>
      </c>
      <c r="B6461" s="257" t="s">
        <v>17631</v>
      </c>
      <c r="C6461" s="256" t="s">
        <v>8217</v>
      </c>
      <c r="E6461" s="258"/>
      <c r="F6461" s="479">
        <v>20.85</v>
      </c>
    </row>
    <row r="6462" spans="1:6" x14ac:dyDescent="0.2">
      <c r="A6462" s="256">
        <v>37960</v>
      </c>
      <c r="B6462" s="257" t="s">
        <v>17632</v>
      </c>
      <c r="C6462" s="256" t="s">
        <v>8217</v>
      </c>
      <c r="E6462" s="258"/>
      <c r="F6462" s="479">
        <v>53.27</v>
      </c>
    </row>
    <row r="6463" spans="1:6" x14ac:dyDescent="0.2">
      <c r="A6463" s="256">
        <v>37961</v>
      </c>
      <c r="B6463" s="257" t="s">
        <v>17633</v>
      </c>
      <c r="C6463" s="256" t="s">
        <v>8217</v>
      </c>
      <c r="E6463" s="258"/>
      <c r="F6463" s="479">
        <v>114.49</v>
      </c>
    </row>
    <row r="6464" spans="1:6" x14ac:dyDescent="0.2">
      <c r="A6464" s="256">
        <v>37962</v>
      </c>
      <c r="B6464" s="257" t="s">
        <v>17634</v>
      </c>
      <c r="C6464" s="256" t="s">
        <v>8217</v>
      </c>
      <c r="E6464" s="258"/>
      <c r="F6464" s="479">
        <v>131.99</v>
      </c>
    </row>
    <row r="6465" spans="1:6" ht="20.399999999999999" x14ac:dyDescent="0.2">
      <c r="A6465" s="256">
        <v>3533</v>
      </c>
      <c r="B6465" s="257" t="s">
        <v>17635</v>
      </c>
      <c r="C6465" s="256" t="s">
        <v>8217</v>
      </c>
      <c r="E6465" s="258"/>
      <c r="F6465" s="479">
        <v>2.41</v>
      </c>
    </row>
    <row r="6466" spans="1:6" ht="20.399999999999999" x14ac:dyDescent="0.2">
      <c r="A6466" s="256">
        <v>3538</v>
      </c>
      <c r="B6466" s="257" t="s">
        <v>17636</v>
      </c>
      <c r="C6466" s="256" t="s">
        <v>8217</v>
      </c>
      <c r="E6466" s="258"/>
      <c r="F6466" s="479">
        <v>4.5599999999999996</v>
      </c>
    </row>
    <row r="6467" spans="1:6" ht="20.399999999999999" x14ac:dyDescent="0.2">
      <c r="A6467" s="256">
        <v>3498</v>
      </c>
      <c r="B6467" s="257" t="s">
        <v>17637</v>
      </c>
      <c r="C6467" s="256" t="s">
        <v>8217</v>
      </c>
      <c r="E6467" s="258"/>
      <c r="F6467" s="479">
        <v>4.42</v>
      </c>
    </row>
    <row r="6468" spans="1:6" ht="20.399999999999999" x14ac:dyDescent="0.2">
      <c r="A6468" s="256">
        <v>3496</v>
      </c>
      <c r="B6468" s="257" t="s">
        <v>17638</v>
      </c>
      <c r="C6468" s="256" t="s">
        <v>8217</v>
      </c>
      <c r="E6468" s="258"/>
      <c r="F6468" s="479">
        <v>2.96</v>
      </c>
    </row>
    <row r="6469" spans="1:6" x14ac:dyDescent="0.2">
      <c r="A6469" s="256">
        <v>38429</v>
      </c>
      <c r="B6469" s="257" t="s">
        <v>17639</v>
      </c>
      <c r="C6469" s="256" t="s">
        <v>8217</v>
      </c>
      <c r="E6469" s="258"/>
      <c r="F6469" s="479">
        <v>9.75</v>
      </c>
    </row>
    <row r="6470" spans="1:6" x14ac:dyDescent="0.2">
      <c r="A6470" s="256">
        <v>38431</v>
      </c>
      <c r="B6470" s="257" t="s">
        <v>17640</v>
      </c>
      <c r="C6470" s="256" t="s">
        <v>8217</v>
      </c>
      <c r="E6470" s="258"/>
      <c r="F6470" s="479">
        <v>12.23</v>
      </c>
    </row>
    <row r="6471" spans="1:6" x14ac:dyDescent="0.2">
      <c r="A6471" s="256">
        <v>38430</v>
      </c>
      <c r="B6471" s="257" t="s">
        <v>17641</v>
      </c>
      <c r="C6471" s="256" t="s">
        <v>8217</v>
      </c>
      <c r="E6471" s="258"/>
      <c r="F6471" s="479">
        <v>18.96</v>
      </c>
    </row>
    <row r="6472" spans="1:6" x14ac:dyDescent="0.2">
      <c r="A6472" s="256">
        <v>36348</v>
      </c>
      <c r="B6472" s="257" t="s">
        <v>17642</v>
      </c>
      <c r="C6472" s="256" t="s">
        <v>8217</v>
      </c>
      <c r="E6472" s="258"/>
      <c r="F6472" s="479">
        <v>1.96</v>
      </c>
    </row>
    <row r="6473" spans="1:6" x14ac:dyDescent="0.2">
      <c r="A6473" s="256">
        <v>36349</v>
      </c>
      <c r="B6473" s="257" t="s">
        <v>17643</v>
      </c>
      <c r="C6473" s="256" t="s">
        <v>8217</v>
      </c>
      <c r="E6473" s="258"/>
      <c r="F6473" s="479">
        <v>2.7</v>
      </c>
    </row>
    <row r="6474" spans="1:6" x14ac:dyDescent="0.2">
      <c r="A6474" s="256">
        <v>38987</v>
      </c>
      <c r="B6474" s="257" t="s">
        <v>17644</v>
      </c>
      <c r="C6474" s="256" t="s">
        <v>8217</v>
      </c>
      <c r="E6474" s="258"/>
      <c r="F6474" s="479">
        <v>12.98</v>
      </c>
    </row>
    <row r="6475" spans="1:6" x14ac:dyDescent="0.2">
      <c r="A6475" s="256">
        <v>38988</v>
      </c>
      <c r="B6475" s="257" t="s">
        <v>17645</v>
      </c>
      <c r="C6475" s="256" t="s">
        <v>8217</v>
      </c>
      <c r="E6475" s="258"/>
      <c r="F6475" s="479">
        <v>21.15</v>
      </c>
    </row>
    <row r="6476" spans="1:6" x14ac:dyDescent="0.2">
      <c r="A6476" s="256">
        <v>38989</v>
      </c>
      <c r="B6476" s="257" t="s">
        <v>17646</v>
      </c>
      <c r="C6476" s="256" t="s">
        <v>8217</v>
      </c>
      <c r="E6476" s="258"/>
      <c r="F6476" s="479">
        <v>35.590000000000003</v>
      </c>
    </row>
    <row r="6477" spans="1:6" x14ac:dyDescent="0.2">
      <c r="A6477" s="256">
        <v>38990</v>
      </c>
      <c r="B6477" s="257" t="s">
        <v>17647</v>
      </c>
      <c r="C6477" s="256" t="s">
        <v>8217</v>
      </c>
      <c r="E6477" s="258"/>
      <c r="F6477" s="479">
        <v>71.12</v>
      </c>
    </row>
    <row r="6478" spans="1:6" x14ac:dyDescent="0.2">
      <c r="A6478" s="256">
        <v>38991</v>
      </c>
      <c r="B6478" s="257" t="s">
        <v>17648</v>
      </c>
      <c r="C6478" s="256" t="s">
        <v>8217</v>
      </c>
      <c r="E6478" s="258"/>
      <c r="F6478" s="479">
        <v>127.97</v>
      </c>
    </row>
    <row r="6479" spans="1:6" x14ac:dyDescent="0.2">
      <c r="A6479" s="256">
        <v>38433</v>
      </c>
      <c r="B6479" s="257" t="s">
        <v>17649</v>
      </c>
      <c r="C6479" s="256" t="s">
        <v>8217</v>
      </c>
      <c r="E6479" s="258"/>
      <c r="F6479" s="479">
        <v>6.61</v>
      </c>
    </row>
    <row r="6480" spans="1:6" x14ac:dyDescent="0.2">
      <c r="A6480" s="256">
        <v>38440</v>
      </c>
      <c r="B6480" s="257" t="s">
        <v>17650</v>
      </c>
      <c r="C6480" s="256" t="s">
        <v>8217</v>
      </c>
      <c r="E6480" s="258"/>
      <c r="F6480" s="479">
        <v>278.89999999999998</v>
      </c>
    </row>
    <row r="6481" spans="1:6" x14ac:dyDescent="0.2">
      <c r="A6481" s="256">
        <v>36359</v>
      </c>
      <c r="B6481" s="257" t="s">
        <v>17651</v>
      </c>
      <c r="C6481" s="256" t="s">
        <v>8217</v>
      </c>
      <c r="E6481" s="258"/>
      <c r="F6481" s="479">
        <v>1.74</v>
      </c>
    </row>
    <row r="6482" spans="1:6" x14ac:dyDescent="0.2">
      <c r="A6482" s="256">
        <v>36360</v>
      </c>
      <c r="B6482" s="257" t="s">
        <v>17652</v>
      </c>
      <c r="C6482" s="256" t="s">
        <v>8217</v>
      </c>
      <c r="E6482" s="258"/>
      <c r="F6482" s="479">
        <v>2.34</v>
      </c>
    </row>
    <row r="6483" spans="1:6" x14ac:dyDescent="0.2">
      <c r="A6483" s="256">
        <v>38434</v>
      </c>
      <c r="B6483" s="257" t="s">
        <v>17653</v>
      </c>
      <c r="C6483" s="256" t="s">
        <v>8217</v>
      </c>
      <c r="E6483" s="258"/>
      <c r="F6483" s="479">
        <v>3.56</v>
      </c>
    </row>
    <row r="6484" spans="1:6" x14ac:dyDescent="0.2">
      <c r="A6484" s="256">
        <v>38435</v>
      </c>
      <c r="B6484" s="257" t="s">
        <v>17654</v>
      </c>
      <c r="C6484" s="256" t="s">
        <v>8217</v>
      </c>
      <c r="E6484" s="258"/>
      <c r="F6484" s="479">
        <v>8.02</v>
      </c>
    </row>
    <row r="6485" spans="1:6" x14ac:dyDescent="0.2">
      <c r="A6485" s="256">
        <v>38436</v>
      </c>
      <c r="B6485" s="257" t="s">
        <v>17655</v>
      </c>
      <c r="C6485" s="256" t="s">
        <v>8217</v>
      </c>
      <c r="E6485" s="258"/>
      <c r="F6485" s="479">
        <v>13.3</v>
      </c>
    </row>
    <row r="6486" spans="1:6" x14ac:dyDescent="0.2">
      <c r="A6486" s="256">
        <v>38437</v>
      </c>
      <c r="B6486" s="257" t="s">
        <v>17656</v>
      </c>
      <c r="C6486" s="256" t="s">
        <v>8217</v>
      </c>
      <c r="E6486" s="258"/>
      <c r="F6486" s="479">
        <v>21.57</v>
      </c>
    </row>
    <row r="6487" spans="1:6" x14ac:dyDescent="0.2">
      <c r="A6487" s="256">
        <v>38438</v>
      </c>
      <c r="B6487" s="257" t="s">
        <v>17657</v>
      </c>
      <c r="C6487" s="256" t="s">
        <v>8217</v>
      </c>
      <c r="E6487" s="258"/>
      <c r="F6487" s="479">
        <v>62.57</v>
      </c>
    </row>
    <row r="6488" spans="1:6" x14ac:dyDescent="0.2">
      <c r="A6488" s="256">
        <v>38439</v>
      </c>
      <c r="B6488" s="257" t="s">
        <v>17658</v>
      </c>
      <c r="C6488" s="256" t="s">
        <v>8217</v>
      </c>
      <c r="E6488" s="258"/>
      <c r="F6488" s="479">
        <v>79.5</v>
      </c>
    </row>
    <row r="6489" spans="1:6" ht="20.399999999999999" x14ac:dyDescent="0.2">
      <c r="A6489" s="256">
        <v>10836</v>
      </c>
      <c r="B6489" s="257" t="s">
        <v>17659</v>
      </c>
      <c r="C6489" s="256" t="s">
        <v>8217</v>
      </c>
      <c r="E6489" s="258"/>
      <c r="F6489" s="479">
        <v>19.170000000000002</v>
      </c>
    </row>
    <row r="6490" spans="1:6" ht="20.399999999999999" x14ac:dyDescent="0.2">
      <c r="A6490" s="256">
        <v>10835</v>
      </c>
      <c r="B6490" s="257" t="s">
        <v>17660</v>
      </c>
      <c r="C6490" s="256" t="s">
        <v>8217</v>
      </c>
      <c r="E6490" s="258"/>
      <c r="F6490" s="479">
        <v>5.35</v>
      </c>
    </row>
    <row r="6491" spans="1:6" x14ac:dyDescent="0.2">
      <c r="A6491" s="256">
        <v>3475</v>
      </c>
      <c r="B6491" s="257" t="s">
        <v>17661</v>
      </c>
      <c r="C6491" s="256" t="s">
        <v>8217</v>
      </c>
      <c r="E6491" s="258"/>
      <c r="F6491" s="479">
        <v>4.22</v>
      </c>
    </row>
    <row r="6492" spans="1:6" x14ac:dyDescent="0.2">
      <c r="A6492" s="256">
        <v>3485</v>
      </c>
      <c r="B6492" s="257" t="s">
        <v>17662</v>
      </c>
      <c r="C6492" s="256" t="s">
        <v>8217</v>
      </c>
      <c r="E6492" s="258"/>
      <c r="F6492" s="479">
        <v>11.68</v>
      </c>
    </row>
    <row r="6493" spans="1:6" x14ac:dyDescent="0.2">
      <c r="A6493" s="256">
        <v>3534</v>
      </c>
      <c r="B6493" s="257" t="s">
        <v>17663</v>
      </c>
      <c r="C6493" s="256" t="s">
        <v>8217</v>
      </c>
      <c r="E6493" s="258"/>
      <c r="F6493" s="479">
        <v>6.7</v>
      </c>
    </row>
    <row r="6494" spans="1:6" x14ac:dyDescent="0.2">
      <c r="A6494" s="256">
        <v>3543</v>
      </c>
      <c r="B6494" s="257" t="s">
        <v>17664</v>
      </c>
      <c r="C6494" s="256" t="s">
        <v>8217</v>
      </c>
      <c r="E6494" s="258"/>
      <c r="F6494" s="479">
        <v>1.55</v>
      </c>
    </row>
    <row r="6495" spans="1:6" x14ac:dyDescent="0.2">
      <c r="A6495" s="256">
        <v>3482</v>
      </c>
      <c r="B6495" s="257" t="s">
        <v>17665</v>
      </c>
      <c r="C6495" s="256" t="s">
        <v>8217</v>
      </c>
      <c r="E6495" s="258"/>
      <c r="F6495" s="479">
        <v>4.79</v>
      </c>
    </row>
    <row r="6496" spans="1:6" x14ac:dyDescent="0.2">
      <c r="A6496" s="256">
        <v>3505</v>
      </c>
      <c r="B6496" s="257" t="s">
        <v>17666</v>
      </c>
      <c r="C6496" s="256" t="s">
        <v>8217</v>
      </c>
      <c r="E6496" s="258"/>
      <c r="F6496" s="479">
        <v>2.31</v>
      </c>
    </row>
    <row r="6497" spans="1:6" ht="20.399999999999999" x14ac:dyDescent="0.2">
      <c r="A6497" s="256">
        <v>3521</v>
      </c>
      <c r="B6497" s="257" t="s">
        <v>17667</v>
      </c>
      <c r="C6497" s="256" t="s">
        <v>8217</v>
      </c>
      <c r="E6497" s="258"/>
      <c r="F6497" s="479">
        <v>1.74</v>
      </c>
    </row>
    <row r="6498" spans="1:6" ht="20.399999999999999" x14ac:dyDescent="0.2">
      <c r="A6498" s="256">
        <v>3531</v>
      </c>
      <c r="B6498" s="257" t="s">
        <v>17668</v>
      </c>
      <c r="C6498" s="256" t="s">
        <v>8217</v>
      </c>
      <c r="E6498" s="258"/>
      <c r="F6498" s="479">
        <v>3.32</v>
      </c>
    </row>
    <row r="6499" spans="1:6" ht="20.399999999999999" x14ac:dyDescent="0.2">
      <c r="A6499" s="256">
        <v>3522</v>
      </c>
      <c r="B6499" s="257" t="s">
        <v>17669</v>
      </c>
      <c r="C6499" s="256" t="s">
        <v>8217</v>
      </c>
      <c r="E6499" s="258"/>
      <c r="F6499" s="479">
        <v>2.14</v>
      </c>
    </row>
    <row r="6500" spans="1:6" ht="20.399999999999999" x14ac:dyDescent="0.2">
      <c r="A6500" s="256">
        <v>3527</v>
      </c>
      <c r="B6500" s="257" t="s">
        <v>17670</v>
      </c>
      <c r="C6500" s="256" t="s">
        <v>8217</v>
      </c>
      <c r="E6500" s="258"/>
      <c r="F6500" s="479">
        <v>11.25</v>
      </c>
    </row>
    <row r="6501" spans="1:6" x14ac:dyDescent="0.2">
      <c r="A6501" s="256">
        <v>3516</v>
      </c>
      <c r="B6501" s="257" t="s">
        <v>17671</v>
      </c>
      <c r="C6501" s="256" t="s">
        <v>8217</v>
      </c>
      <c r="E6501" s="258"/>
      <c r="F6501" s="479">
        <v>2.21</v>
      </c>
    </row>
    <row r="6502" spans="1:6" ht="20.399999999999999" x14ac:dyDescent="0.2">
      <c r="A6502" s="256">
        <v>3517</v>
      </c>
      <c r="B6502" s="257" t="s">
        <v>17672</v>
      </c>
      <c r="C6502" s="256" t="s">
        <v>8217</v>
      </c>
      <c r="E6502" s="258"/>
      <c r="F6502" s="479">
        <v>1.99</v>
      </c>
    </row>
    <row r="6503" spans="1:6" ht="20.399999999999999" x14ac:dyDescent="0.2">
      <c r="A6503" s="256">
        <v>3515</v>
      </c>
      <c r="B6503" s="257" t="s">
        <v>17673</v>
      </c>
      <c r="C6503" s="256" t="s">
        <v>8217</v>
      </c>
      <c r="E6503" s="258"/>
      <c r="F6503" s="479">
        <v>5.74</v>
      </c>
    </row>
    <row r="6504" spans="1:6" ht="20.399999999999999" x14ac:dyDescent="0.2">
      <c r="A6504" s="256">
        <v>20147</v>
      </c>
      <c r="B6504" s="257" t="s">
        <v>17674</v>
      </c>
      <c r="C6504" s="256" t="s">
        <v>8217</v>
      </c>
      <c r="E6504" s="258"/>
      <c r="F6504" s="479">
        <v>4.72</v>
      </c>
    </row>
    <row r="6505" spans="1:6" ht="20.399999999999999" x14ac:dyDescent="0.2">
      <c r="A6505" s="256">
        <v>3524</v>
      </c>
      <c r="B6505" s="257" t="s">
        <v>17675</v>
      </c>
      <c r="C6505" s="256" t="s">
        <v>8217</v>
      </c>
      <c r="E6505" s="258"/>
      <c r="F6505" s="479">
        <v>7.1</v>
      </c>
    </row>
    <row r="6506" spans="1:6" ht="20.399999999999999" x14ac:dyDescent="0.2">
      <c r="A6506" s="256">
        <v>3532</v>
      </c>
      <c r="B6506" s="257" t="s">
        <v>17676</v>
      </c>
      <c r="C6506" s="256" t="s">
        <v>8217</v>
      </c>
      <c r="E6506" s="258"/>
      <c r="F6506" s="479">
        <v>16.41</v>
      </c>
    </row>
    <row r="6507" spans="1:6" x14ac:dyDescent="0.2">
      <c r="A6507" s="256">
        <v>3528</v>
      </c>
      <c r="B6507" s="257" t="s">
        <v>17677</v>
      </c>
      <c r="C6507" s="256" t="s">
        <v>8217</v>
      </c>
      <c r="E6507" s="258"/>
      <c r="F6507" s="479">
        <v>8.6300000000000008</v>
      </c>
    </row>
    <row r="6508" spans="1:6" x14ac:dyDescent="0.2">
      <c r="A6508" s="256">
        <v>37952</v>
      </c>
      <c r="B6508" s="257" t="s">
        <v>17678</v>
      </c>
      <c r="C6508" s="256" t="s">
        <v>8217</v>
      </c>
      <c r="E6508" s="258"/>
      <c r="F6508" s="479">
        <v>61.85</v>
      </c>
    </row>
    <row r="6509" spans="1:6" x14ac:dyDescent="0.2">
      <c r="A6509" s="256">
        <v>37951</v>
      </c>
      <c r="B6509" s="257" t="s">
        <v>17679</v>
      </c>
      <c r="C6509" s="256" t="s">
        <v>8217</v>
      </c>
      <c r="E6509" s="258"/>
      <c r="F6509" s="479">
        <v>2.3199999999999998</v>
      </c>
    </row>
    <row r="6510" spans="1:6" x14ac:dyDescent="0.2">
      <c r="A6510" s="256">
        <v>3518</v>
      </c>
      <c r="B6510" s="257" t="s">
        <v>17680</v>
      </c>
      <c r="C6510" s="256" t="s">
        <v>8217</v>
      </c>
      <c r="E6510" s="258"/>
      <c r="F6510" s="479">
        <v>3.58</v>
      </c>
    </row>
    <row r="6511" spans="1:6" x14ac:dyDescent="0.2">
      <c r="A6511" s="256">
        <v>3519</v>
      </c>
      <c r="B6511" s="257" t="s">
        <v>17681</v>
      </c>
      <c r="C6511" s="256" t="s">
        <v>8217</v>
      </c>
      <c r="E6511" s="258"/>
      <c r="F6511" s="479">
        <v>7.48</v>
      </c>
    </row>
    <row r="6512" spans="1:6" x14ac:dyDescent="0.2">
      <c r="A6512" s="256">
        <v>3520</v>
      </c>
      <c r="B6512" s="257" t="s">
        <v>17682</v>
      </c>
      <c r="C6512" s="256" t="s">
        <v>8217</v>
      </c>
      <c r="E6512" s="258"/>
      <c r="F6512" s="479">
        <v>7.84</v>
      </c>
    </row>
    <row r="6513" spans="1:6" x14ac:dyDescent="0.2">
      <c r="A6513" s="256">
        <v>37950</v>
      </c>
      <c r="B6513" s="257" t="s">
        <v>17683</v>
      </c>
      <c r="C6513" s="256" t="s">
        <v>8217</v>
      </c>
      <c r="E6513" s="258"/>
      <c r="F6513" s="479">
        <v>56.94</v>
      </c>
    </row>
    <row r="6514" spans="1:6" x14ac:dyDescent="0.2">
      <c r="A6514" s="256">
        <v>37949</v>
      </c>
      <c r="B6514" s="257" t="s">
        <v>17684</v>
      </c>
      <c r="C6514" s="256" t="s">
        <v>8217</v>
      </c>
      <c r="E6514" s="258"/>
      <c r="F6514" s="479">
        <v>2.1</v>
      </c>
    </row>
    <row r="6515" spans="1:6" x14ac:dyDescent="0.2">
      <c r="A6515" s="256">
        <v>3526</v>
      </c>
      <c r="B6515" s="257" t="s">
        <v>17685</v>
      </c>
      <c r="C6515" s="256" t="s">
        <v>8217</v>
      </c>
      <c r="E6515" s="258"/>
      <c r="F6515" s="479">
        <v>2.89</v>
      </c>
    </row>
    <row r="6516" spans="1:6" x14ac:dyDescent="0.2">
      <c r="A6516" s="256">
        <v>3509</v>
      </c>
      <c r="B6516" s="257" t="s">
        <v>17686</v>
      </c>
      <c r="C6516" s="256" t="s">
        <v>8217</v>
      </c>
      <c r="E6516" s="258"/>
      <c r="F6516" s="479">
        <v>6.56</v>
      </c>
    </row>
    <row r="6517" spans="1:6" x14ac:dyDescent="0.2">
      <c r="A6517" s="256">
        <v>3530</v>
      </c>
      <c r="B6517" s="257" t="s">
        <v>17687</v>
      </c>
      <c r="C6517" s="256" t="s">
        <v>8217</v>
      </c>
      <c r="E6517" s="258"/>
      <c r="F6517" s="479">
        <v>182.26</v>
      </c>
    </row>
    <row r="6518" spans="1:6" x14ac:dyDescent="0.2">
      <c r="A6518" s="256">
        <v>3542</v>
      </c>
      <c r="B6518" s="257" t="s">
        <v>17688</v>
      </c>
      <c r="C6518" s="256" t="s">
        <v>8217</v>
      </c>
      <c r="E6518" s="258"/>
      <c r="F6518" s="479">
        <v>0.52</v>
      </c>
    </row>
    <row r="6519" spans="1:6" x14ac:dyDescent="0.2">
      <c r="A6519" s="256">
        <v>3529</v>
      </c>
      <c r="B6519" s="257" t="s">
        <v>17689</v>
      </c>
      <c r="C6519" s="256" t="s">
        <v>8217</v>
      </c>
      <c r="E6519" s="258"/>
      <c r="F6519" s="479">
        <v>0.64</v>
      </c>
    </row>
    <row r="6520" spans="1:6" x14ac:dyDescent="0.2">
      <c r="A6520" s="256">
        <v>3536</v>
      </c>
      <c r="B6520" s="257" t="s">
        <v>17690</v>
      </c>
      <c r="C6520" s="256" t="s">
        <v>8217</v>
      </c>
      <c r="E6520" s="258"/>
      <c r="F6520" s="479">
        <v>2.13</v>
      </c>
    </row>
    <row r="6521" spans="1:6" x14ac:dyDescent="0.2">
      <c r="A6521" s="256">
        <v>3535</v>
      </c>
      <c r="B6521" s="257" t="s">
        <v>17691</v>
      </c>
      <c r="C6521" s="256" t="s">
        <v>8217</v>
      </c>
      <c r="E6521" s="258"/>
      <c r="F6521" s="479">
        <v>5.2</v>
      </c>
    </row>
    <row r="6522" spans="1:6" x14ac:dyDescent="0.2">
      <c r="A6522" s="256">
        <v>3540</v>
      </c>
      <c r="B6522" s="257" t="s">
        <v>17692</v>
      </c>
      <c r="C6522" s="256" t="s">
        <v>8217</v>
      </c>
      <c r="E6522" s="258"/>
      <c r="F6522" s="479">
        <v>4.4000000000000004</v>
      </c>
    </row>
    <row r="6523" spans="1:6" x14ac:dyDescent="0.2">
      <c r="A6523" s="256">
        <v>3539</v>
      </c>
      <c r="B6523" s="257" t="s">
        <v>17693</v>
      </c>
      <c r="C6523" s="256" t="s">
        <v>8217</v>
      </c>
      <c r="E6523" s="258"/>
      <c r="F6523" s="479">
        <v>25.51</v>
      </c>
    </row>
    <row r="6524" spans="1:6" x14ac:dyDescent="0.2">
      <c r="A6524" s="256">
        <v>3513</v>
      </c>
      <c r="B6524" s="257" t="s">
        <v>17694</v>
      </c>
      <c r="C6524" s="256" t="s">
        <v>8217</v>
      </c>
      <c r="E6524" s="258"/>
      <c r="F6524" s="479">
        <v>89.95</v>
      </c>
    </row>
    <row r="6525" spans="1:6" x14ac:dyDescent="0.2">
      <c r="A6525" s="256">
        <v>3510</v>
      </c>
      <c r="B6525" s="257" t="s">
        <v>17695</v>
      </c>
      <c r="C6525" s="256" t="s">
        <v>8217</v>
      </c>
      <c r="E6525" s="258"/>
      <c r="F6525" s="479">
        <v>11.11</v>
      </c>
    </row>
    <row r="6526" spans="1:6" ht="20.399999999999999" x14ac:dyDescent="0.2">
      <c r="A6526" s="256">
        <v>38913</v>
      </c>
      <c r="B6526" s="257" t="s">
        <v>17696</v>
      </c>
      <c r="C6526" s="256" t="s">
        <v>8217</v>
      </c>
      <c r="E6526" s="258"/>
      <c r="F6526" s="479">
        <v>9.42</v>
      </c>
    </row>
    <row r="6527" spans="1:6" ht="20.399999999999999" x14ac:dyDescent="0.2">
      <c r="A6527" s="256">
        <v>38914</v>
      </c>
      <c r="B6527" s="257" t="s">
        <v>17697</v>
      </c>
      <c r="C6527" s="256" t="s">
        <v>8217</v>
      </c>
      <c r="E6527" s="258"/>
      <c r="F6527" s="479">
        <v>11.57</v>
      </c>
    </row>
    <row r="6528" spans="1:6" ht="20.399999999999999" x14ac:dyDescent="0.2">
      <c r="A6528" s="256">
        <v>38915</v>
      </c>
      <c r="B6528" s="257" t="s">
        <v>17698</v>
      </c>
      <c r="C6528" s="256" t="s">
        <v>8217</v>
      </c>
      <c r="E6528" s="258"/>
      <c r="F6528" s="479">
        <v>22.29</v>
      </c>
    </row>
    <row r="6529" spans="1:6" ht="20.399999999999999" x14ac:dyDescent="0.2">
      <c r="A6529" s="256">
        <v>38916</v>
      </c>
      <c r="B6529" s="257" t="s">
        <v>17699</v>
      </c>
      <c r="C6529" s="256" t="s">
        <v>8217</v>
      </c>
      <c r="E6529" s="258"/>
      <c r="F6529" s="479">
        <v>30.85</v>
      </c>
    </row>
    <row r="6530" spans="1:6" ht="20.399999999999999" x14ac:dyDescent="0.2">
      <c r="A6530" s="256">
        <v>39300</v>
      </c>
      <c r="B6530" s="257" t="s">
        <v>17700</v>
      </c>
      <c r="C6530" s="256" t="s">
        <v>8217</v>
      </c>
      <c r="E6530" s="258"/>
      <c r="F6530" s="479">
        <v>8.41</v>
      </c>
    </row>
    <row r="6531" spans="1:6" ht="20.399999999999999" x14ac:dyDescent="0.2">
      <c r="A6531" s="256">
        <v>39301</v>
      </c>
      <c r="B6531" s="257" t="s">
        <v>17701</v>
      </c>
      <c r="C6531" s="256" t="s">
        <v>8217</v>
      </c>
      <c r="E6531" s="258"/>
      <c r="F6531" s="479">
        <v>11.26</v>
      </c>
    </row>
    <row r="6532" spans="1:6" ht="20.399999999999999" x14ac:dyDescent="0.2">
      <c r="A6532" s="256">
        <v>39302</v>
      </c>
      <c r="B6532" s="257" t="s">
        <v>17702</v>
      </c>
      <c r="C6532" s="256" t="s">
        <v>8217</v>
      </c>
      <c r="E6532" s="258"/>
      <c r="F6532" s="479">
        <v>20.47</v>
      </c>
    </row>
    <row r="6533" spans="1:6" ht="20.399999999999999" x14ac:dyDescent="0.2">
      <c r="A6533" s="256">
        <v>38941</v>
      </c>
      <c r="B6533" s="257" t="s">
        <v>17703</v>
      </c>
      <c r="C6533" s="256" t="s">
        <v>8217</v>
      </c>
      <c r="E6533" s="258"/>
      <c r="F6533" s="479">
        <v>15.2</v>
      </c>
    </row>
    <row r="6534" spans="1:6" ht="20.399999999999999" x14ac:dyDescent="0.2">
      <c r="A6534" s="256">
        <v>38923</v>
      </c>
      <c r="B6534" s="257" t="s">
        <v>17704</v>
      </c>
      <c r="C6534" s="256" t="s">
        <v>8217</v>
      </c>
      <c r="E6534" s="258"/>
      <c r="F6534" s="479">
        <v>10.08</v>
      </c>
    </row>
    <row r="6535" spans="1:6" ht="20.399999999999999" x14ac:dyDescent="0.2">
      <c r="A6535" s="256">
        <v>38925</v>
      </c>
      <c r="B6535" s="257" t="s">
        <v>17705</v>
      </c>
      <c r="C6535" s="256" t="s">
        <v>8217</v>
      </c>
      <c r="E6535" s="258"/>
      <c r="F6535" s="479">
        <v>11.7</v>
      </c>
    </row>
    <row r="6536" spans="1:6" ht="20.399999999999999" x14ac:dyDescent="0.2">
      <c r="A6536" s="256">
        <v>38926</v>
      </c>
      <c r="B6536" s="257" t="s">
        <v>17706</v>
      </c>
      <c r="C6536" s="256" t="s">
        <v>8217</v>
      </c>
      <c r="E6536" s="258"/>
      <c r="F6536" s="479">
        <v>13.87</v>
      </c>
    </row>
    <row r="6537" spans="1:6" ht="20.399999999999999" x14ac:dyDescent="0.2">
      <c r="A6537" s="256">
        <v>38927</v>
      </c>
      <c r="B6537" s="257" t="s">
        <v>17707</v>
      </c>
      <c r="C6537" s="256" t="s">
        <v>8217</v>
      </c>
      <c r="E6537" s="258"/>
      <c r="F6537" s="479">
        <v>17.52</v>
      </c>
    </row>
    <row r="6538" spans="1:6" ht="20.399999999999999" x14ac:dyDescent="0.2">
      <c r="A6538" s="256">
        <v>39304</v>
      </c>
      <c r="B6538" s="257" t="s">
        <v>17708</v>
      </c>
      <c r="C6538" s="256" t="s">
        <v>8217</v>
      </c>
      <c r="E6538" s="258"/>
      <c r="F6538" s="479">
        <v>9.9499999999999993</v>
      </c>
    </row>
    <row r="6539" spans="1:6" ht="20.399999999999999" x14ac:dyDescent="0.2">
      <c r="A6539" s="256">
        <v>39305</v>
      </c>
      <c r="B6539" s="257" t="s">
        <v>17709</v>
      </c>
      <c r="C6539" s="256" t="s">
        <v>8217</v>
      </c>
      <c r="E6539" s="258"/>
      <c r="F6539" s="479">
        <v>10.91</v>
      </c>
    </row>
    <row r="6540" spans="1:6" ht="20.399999999999999" x14ac:dyDescent="0.2">
      <c r="A6540" s="256">
        <v>39306</v>
      </c>
      <c r="B6540" s="257" t="s">
        <v>17710</v>
      </c>
      <c r="C6540" s="256" t="s">
        <v>8217</v>
      </c>
      <c r="E6540" s="258"/>
      <c r="F6540" s="479">
        <v>14.67</v>
      </c>
    </row>
    <row r="6541" spans="1:6" ht="20.399999999999999" x14ac:dyDescent="0.2">
      <c r="A6541" s="256">
        <v>38928</v>
      </c>
      <c r="B6541" s="257" t="s">
        <v>17711</v>
      </c>
      <c r="C6541" s="256" t="s">
        <v>8217</v>
      </c>
      <c r="E6541" s="258"/>
      <c r="F6541" s="479">
        <v>19.39</v>
      </c>
    </row>
    <row r="6542" spans="1:6" ht="20.399999999999999" x14ac:dyDescent="0.2">
      <c r="A6542" s="256">
        <v>38917</v>
      </c>
      <c r="B6542" s="257" t="s">
        <v>17712</v>
      </c>
      <c r="C6542" s="256" t="s">
        <v>8217</v>
      </c>
      <c r="E6542" s="258"/>
      <c r="F6542" s="479">
        <v>10.84</v>
      </c>
    </row>
    <row r="6543" spans="1:6" ht="20.399999999999999" x14ac:dyDescent="0.2">
      <c r="A6543" s="256">
        <v>38919</v>
      </c>
      <c r="B6543" s="257" t="s">
        <v>17713</v>
      </c>
      <c r="C6543" s="256" t="s">
        <v>8217</v>
      </c>
      <c r="E6543" s="258"/>
      <c r="F6543" s="479">
        <v>12.72</v>
      </c>
    </row>
    <row r="6544" spans="1:6" ht="20.399999999999999" x14ac:dyDescent="0.2">
      <c r="A6544" s="256">
        <v>38922</v>
      </c>
      <c r="B6544" s="257" t="s">
        <v>17714</v>
      </c>
      <c r="C6544" s="256" t="s">
        <v>8217</v>
      </c>
      <c r="E6544" s="258"/>
      <c r="F6544" s="479">
        <v>17.07</v>
      </c>
    </row>
    <row r="6545" spans="1:6" x14ac:dyDescent="0.2">
      <c r="A6545" s="256">
        <v>20151</v>
      </c>
      <c r="B6545" s="257" t="s">
        <v>17715</v>
      </c>
      <c r="C6545" s="256" t="s">
        <v>8217</v>
      </c>
      <c r="E6545" s="258"/>
      <c r="F6545" s="479">
        <v>19.29</v>
      </c>
    </row>
    <row r="6546" spans="1:6" x14ac:dyDescent="0.2">
      <c r="A6546" s="256">
        <v>20152</v>
      </c>
      <c r="B6546" s="257" t="s">
        <v>17716</v>
      </c>
      <c r="C6546" s="256" t="s">
        <v>8217</v>
      </c>
      <c r="E6546" s="258"/>
      <c r="F6546" s="479">
        <v>69.8</v>
      </c>
    </row>
    <row r="6547" spans="1:6" x14ac:dyDescent="0.2">
      <c r="A6547" s="256">
        <v>20148</v>
      </c>
      <c r="B6547" s="257" t="s">
        <v>17717</v>
      </c>
      <c r="C6547" s="256" t="s">
        <v>8217</v>
      </c>
      <c r="E6547" s="258"/>
      <c r="F6547" s="479">
        <v>3.79</v>
      </c>
    </row>
    <row r="6548" spans="1:6" x14ac:dyDescent="0.2">
      <c r="A6548" s="256">
        <v>20149</v>
      </c>
      <c r="B6548" s="257" t="s">
        <v>17718</v>
      </c>
      <c r="C6548" s="256" t="s">
        <v>8217</v>
      </c>
      <c r="E6548" s="258"/>
      <c r="F6548" s="479">
        <v>6.33</v>
      </c>
    </row>
    <row r="6549" spans="1:6" x14ac:dyDescent="0.2">
      <c r="A6549" s="256">
        <v>20150</v>
      </c>
      <c r="B6549" s="257" t="s">
        <v>17719</v>
      </c>
      <c r="C6549" s="256" t="s">
        <v>8217</v>
      </c>
      <c r="E6549" s="258"/>
      <c r="F6549" s="479">
        <v>16.32</v>
      </c>
    </row>
    <row r="6550" spans="1:6" x14ac:dyDescent="0.2">
      <c r="A6550" s="256">
        <v>20157</v>
      </c>
      <c r="B6550" s="257" t="s">
        <v>17720</v>
      </c>
      <c r="C6550" s="256" t="s">
        <v>8217</v>
      </c>
      <c r="E6550" s="258"/>
      <c r="F6550" s="479">
        <v>18.32</v>
      </c>
    </row>
    <row r="6551" spans="1:6" x14ac:dyDescent="0.2">
      <c r="A6551" s="256">
        <v>20158</v>
      </c>
      <c r="B6551" s="257" t="s">
        <v>17721</v>
      </c>
      <c r="C6551" s="256" t="s">
        <v>8217</v>
      </c>
      <c r="E6551" s="258"/>
      <c r="F6551" s="479">
        <v>72.760000000000005</v>
      </c>
    </row>
    <row r="6552" spans="1:6" x14ac:dyDescent="0.2">
      <c r="A6552" s="256">
        <v>20154</v>
      </c>
      <c r="B6552" s="257" t="s">
        <v>17722</v>
      </c>
      <c r="C6552" s="256" t="s">
        <v>8217</v>
      </c>
      <c r="E6552" s="258"/>
      <c r="F6552" s="479">
        <v>3.71</v>
      </c>
    </row>
    <row r="6553" spans="1:6" x14ac:dyDescent="0.2">
      <c r="A6553" s="256">
        <v>20155</v>
      </c>
      <c r="B6553" s="257" t="s">
        <v>17723</v>
      </c>
      <c r="C6553" s="256" t="s">
        <v>8217</v>
      </c>
      <c r="E6553" s="258"/>
      <c r="F6553" s="479">
        <v>5.65</v>
      </c>
    </row>
    <row r="6554" spans="1:6" x14ac:dyDescent="0.2">
      <c r="A6554" s="256">
        <v>20156</v>
      </c>
      <c r="B6554" s="257" t="s">
        <v>17724</v>
      </c>
      <c r="C6554" s="256" t="s">
        <v>8217</v>
      </c>
      <c r="E6554" s="258"/>
      <c r="F6554" s="479">
        <v>15.89</v>
      </c>
    </row>
    <row r="6555" spans="1:6" x14ac:dyDescent="0.2">
      <c r="A6555" s="256">
        <v>3499</v>
      </c>
      <c r="B6555" s="257" t="s">
        <v>17725</v>
      </c>
      <c r="C6555" s="256" t="s">
        <v>8217</v>
      </c>
      <c r="E6555" s="258"/>
      <c r="F6555" s="479">
        <v>1</v>
      </c>
    </row>
    <row r="6556" spans="1:6" x14ac:dyDescent="0.2">
      <c r="A6556" s="256">
        <v>3500</v>
      </c>
      <c r="B6556" s="257" t="s">
        <v>17726</v>
      </c>
      <c r="C6556" s="256" t="s">
        <v>8217</v>
      </c>
      <c r="E6556" s="258"/>
      <c r="F6556" s="479">
        <v>1.32</v>
      </c>
    </row>
    <row r="6557" spans="1:6" x14ac:dyDescent="0.2">
      <c r="A6557" s="256">
        <v>3501</v>
      </c>
      <c r="B6557" s="257" t="s">
        <v>17727</v>
      </c>
      <c r="C6557" s="256" t="s">
        <v>8217</v>
      </c>
      <c r="E6557" s="258"/>
      <c r="F6557" s="479">
        <v>3.65</v>
      </c>
    </row>
    <row r="6558" spans="1:6" x14ac:dyDescent="0.2">
      <c r="A6558" s="256">
        <v>3502</v>
      </c>
      <c r="B6558" s="257" t="s">
        <v>17728</v>
      </c>
      <c r="C6558" s="256" t="s">
        <v>8217</v>
      </c>
      <c r="E6558" s="258"/>
      <c r="F6558" s="479">
        <v>5.25</v>
      </c>
    </row>
    <row r="6559" spans="1:6" x14ac:dyDescent="0.2">
      <c r="A6559" s="256">
        <v>3503</v>
      </c>
      <c r="B6559" s="257" t="s">
        <v>17729</v>
      </c>
      <c r="C6559" s="256" t="s">
        <v>8217</v>
      </c>
      <c r="E6559" s="258"/>
      <c r="F6559" s="479">
        <v>6.6</v>
      </c>
    </row>
    <row r="6560" spans="1:6" x14ac:dyDescent="0.2">
      <c r="A6560" s="256">
        <v>3477</v>
      </c>
      <c r="B6560" s="257" t="s">
        <v>17730</v>
      </c>
      <c r="C6560" s="256" t="s">
        <v>8217</v>
      </c>
      <c r="E6560" s="258"/>
      <c r="F6560" s="479">
        <v>23.97</v>
      </c>
    </row>
    <row r="6561" spans="1:6" x14ac:dyDescent="0.2">
      <c r="A6561" s="256">
        <v>3478</v>
      </c>
      <c r="B6561" s="257" t="s">
        <v>17731</v>
      </c>
      <c r="C6561" s="256" t="s">
        <v>8217</v>
      </c>
      <c r="E6561" s="258"/>
      <c r="F6561" s="479">
        <v>57.47</v>
      </c>
    </row>
    <row r="6562" spans="1:6" x14ac:dyDescent="0.2">
      <c r="A6562" s="256">
        <v>3525</v>
      </c>
      <c r="B6562" s="257" t="s">
        <v>17732</v>
      </c>
      <c r="C6562" s="256" t="s">
        <v>8217</v>
      </c>
      <c r="E6562" s="258"/>
      <c r="F6562" s="479">
        <v>70.930000000000007</v>
      </c>
    </row>
    <row r="6563" spans="1:6" x14ac:dyDescent="0.2">
      <c r="A6563" s="256">
        <v>3511</v>
      </c>
      <c r="B6563" s="257" t="s">
        <v>17733</v>
      </c>
      <c r="C6563" s="256" t="s">
        <v>8217</v>
      </c>
      <c r="E6563" s="258"/>
      <c r="F6563" s="479">
        <v>75.23</v>
      </c>
    </row>
    <row r="6564" spans="1:6" ht="20.399999999999999" x14ac:dyDescent="0.2">
      <c r="A6564" s="256">
        <v>12032</v>
      </c>
      <c r="B6564" s="257" t="s">
        <v>17734</v>
      </c>
      <c r="C6564" s="256" t="s">
        <v>14823</v>
      </c>
      <c r="E6564" s="258"/>
      <c r="F6564" s="479">
        <v>49.15</v>
      </c>
    </row>
    <row r="6565" spans="1:6" ht="20.399999999999999" x14ac:dyDescent="0.2">
      <c r="A6565" s="256">
        <v>12030</v>
      </c>
      <c r="B6565" s="257" t="s">
        <v>17735</v>
      </c>
      <c r="C6565" s="256" t="s">
        <v>14823</v>
      </c>
      <c r="E6565" s="258"/>
      <c r="F6565" s="479">
        <v>46.18</v>
      </c>
    </row>
    <row r="6566" spans="1:6" ht="20.399999999999999" x14ac:dyDescent="0.2">
      <c r="A6566" s="256">
        <v>10908</v>
      </c>
      <c r="B6566" s="257" t="s">
        <v>17736</v>
      </c>
      <c r="C6566" s="256" t="s">
        <v>8217</v>
      </c>
      <c r="E6566" s="258"/>
      <c r="F6566" s="479">
        <v>18.010000000000002</v>
      </c>
    </row>
    <row r="6567" spans="1:6" ht="20.399999999999999" x14ac:dyDescent="0.2">
      <c r="A6567" s="256">
        <v>10909</v>
      </c>
      <c r="B6567" s="257" t="s">
        <v>17737</v>
      </c>
      <c r="C6567" s="256" t="s">
        <v>8217</v>
      </c>
      <c r="E6567" s="258"/>
      <c r="F6567" s="479">
        <v>20.95</v>
      </c>
    </row>
    <row r="6568" spans="1:6" ht="20.399999999999999" x14ac:dyDescent="0.2">
      <c r="A6568" s="256">
        <v>3669</v>
      </c>
      <c r="B6568" s="257" t="s">
        <v>17738</v>
      </c>
      <c r="C6568" s="256" t="s">
        <v>8217</v>
      </c>
      <c r="E6568" s="258"/>
      <c r="F6568" s="479">
        <v>12.87</v>
      </c>
    </row>
    <row r="6569" spans="1:6" x14ac:dyDescent="0.2">
      <c r="A6569" s="256">
        <v>20139</v>
      </c>
      <c r="B6569" s="257" t="s">
        <v>17739</v>
      </c>
      <c r="C6569" s="256" t="s">
        <v>8217</v>
      </c>
      <c r="E6569" s="258"/>
      <c r="F6569" s="479">
        <v>110.69</v>
      </c>
    </row>
    <row r="6570" spans="1:6" ht="20.399999999999999" x14ac:dyDescent="0.2">
      <c r="A6570" s="256">
        <v>3668</v>
      </c>
      <c r="B6570" s="257" t="s">
        <v>17740</v>
      </c>
      <c r="C6570" s="256" t="s">
        <v>8217</v>
      </c>
      <c r="E6570" s="258"/>
      <c r="F6570" s="479">
        <v>39.54</v>
      </c>
    </row>
    <row r="6571" spans="1:6" x14ac:dyDescent="0.2">
      <c r="A6571" s="256">
        <v>10911</v>
      </c>
      <c r="B6571" s="257" t="s">
        <v>17741</v>
      </c>
      <c r="C6571" s="256" t="s">
        <v>8217</v>
      </c>
      <c r="E6571" s="258"/>
      <c r="F6571" s="479">
        <v>17.329999999999998</v>
      </c>
    </row>
    <row r="6572" spans="1:6" x14ac:dyDescent="0.2">
      <c r="A6572" s="256">
        <v>3659</v>
      </c>
      <c r="B6572" s="257" t="s">
        <v>17742</v>
      </c>
      <c r="C6572" s="256" t="s">
        <v>8217</v>
      </c>
      <c r="E6572" s="258"/>
      <c r="F6572" s="479">
        <v>17.66</v>
      </c>
    </row>
    <row r="6573" spans="1:6" x14ac:dyDescent="0.2">
      <c r="A6573" s="256">
        <v>3660</v>
      </c>
      <c r="B6573" s="257" t="s">
        <v>17743</v>
      </c>
      <c r="C6573" s="256" t="s">
        <v>8217</v>
      </c>
      <c r="E6573" s="258"/>
      <c r="F6573" s="479">
        <v>22.84</v>
      </c>
    </row>
    <row r="6574" spans="1:6" x14ac:dyDescent="0.2">
      <c r="A6574" s="256">
        <v>20144</v>
      </c>
      <c r="B6574" s="257" t="s">
        <v>17744</v>
      </c>
      <c r="C6574" s="256" t="s">
        <v>8217</v>
      </c>
      <c r="E6574" s="258"/>
      <c r="F6574" s="479">
        <v>51.14</v>
      </c>
    </row>
    <row r="6575" spans="1:6" x14ac:dyDescent="0.2">
      <c r="A6575" s="256">
        <v>20143</v>
      </c>
      <c r="B6575" s="257" t="s">
        <v>17745</v>
      </c>
      <c r="C6575" s="256" t="s">
        <v>8217</v>
      </c>
      <c r="E6575" s="258"/>
      <c r="F6575" s="479">
        <v>65.430000000000007</v>
      </c>
    </row>
    <row r="6576" spans="1:6" x14ac:dyDescent="0.2">
      <c r="A6576" s="256">
        <v>20145</v>
      </c>
      <c r="B6576" s="257" t="s">
        <v>17746</v>
      </c>
      <c r="C6576" s="256" t="s">
        <v>8217</v>
      </c>
      <c r="E6576" s="258"/>
      <c r="F6576" s="479">
        <v>126.22</v>
      </c>
    </row>
    <row r="6577" spans="1:6" x14ac:dyDescent="0.2">
      <c r="A6577" s="256">
        <v>20146</v>
      </c>
      <c r="B6577" s="257" t="s">
        <v>17747</v>
      </c>
      <c r="C6577" s="256" t="s">
        <v>8217</v>
      </c>
      <c r="E6577" s="258"/>
      <c r="F6577" s="479">
        <v>172.54</v>
      </c>
    </row>
    <row r="6578" spans="1:6" x14ac:dyDescent="0.2">
      <c r="A6578" s="256">
        <v>20140</v>
      </c>
      <c r="B6578" s="257" t="s">
        <v>17748</v>
      </c>
      <c r="C6578" s="256" t="s">
        <v>8217</v>
      </c>
      <c r="E6578" s="258"/>
      <c r="F6578" s="479">
        <v>8.09</v>
      </c>
    </row>
    <row r="6579" spans="1:6" x14ac:dyDescent="0.2">
      <c r="A6579" s="256">
        <v>20141</v>
      </c>
      <c r="B6579" s="257" t="s">
        <v>17749</v>
      </c>
      <c r="C6579" s="256" t="s">
        <v>8217</v>
      </c>
      <c r="E6579" s="258"/>
      <c r="F6579" s="479">
        <v>19.82</v>
      </c>
    </row>
    <row r="6580" spans="1:6" x14ac:dyDescent="0.2">
      <c r="A6580" s="256">
        <v>20142</v>
      </c>
      <c r="B6580" s="257" t="s">
        <v>17750</v>
      </c>
      <c r="C6580" s="256" t="s">
        <v>8217</v>
      </c>
      <c r="E6580" s="258"/>
      <c r="F6580" s="479">
        <v>34.869999999999997</v>
      </c>
    </row>
    <row r="6581" spans="1:6" x14ac:dyDescent="0.2">
      <c r="A6581" s="256">
        <v>3670</v>
      </c>
      <c r="B6581" s="257" t="s">
        <v>17751</v>
      </c>
      <c r="C6581" s="256" t="s">
        <v>8217</v>
      </c>
      <c r="E6581" s="258"/>
      <c r="F6581" s="479">
        <v>22.68</v>
      </c>
    </row>
    <row r="6582" spans="1:6" x14ac:dyDescent="0.2">
      <c r="A6582" s="256">
        <v>3666</v>
      </c>
      <c r="B6582" s="257" t="s">
        <v>17752</v>
      </c>
      <c r="C6582" s="256" t="s">
        <v>8217</v>
      </c>
      <c r="E6582" s="258"/>
      <c r="F6582" s="479">
        <v>3.57</v>
      </c>
    </row>
    <row r="6583" spans="1:6" x14ac:dyDescent="0.2">
      <c r="A6583" s="256">
        <v>3662</v>
      </c>
      <c r="B6583" s="257" t="s">
        <v>17753</v>
      </c>
      <c r="C6583" s="256" t="s">
        <v>8217</v>
      </c>
      <c r="E6583" s="258"/>
      <c r="F6583" s="479">
        <v>9.31</v>
      </c>
    </row>
    <row r="6584" spans="1:6" x14ac:dyDescent="0.2">
      <c r="A6584" s="256">
        <v>3658</v>
      </c>
      <c r="B6584" s="257" t="s">
        <v>17754</v>
      </c>
      <c r="C6584" s="256" t="s">
        <v>8217</v>
      </c>
      <c r="E6584" s="258"/>
      <c r="F6584" s="479">
        <v>17.63</v>
      </c>
    </row>
    <row r="6585" spans="1:6" x14ac:dyDescent="0.2">
      <c r="A6585" s="256">
        <v>14157</v>
      </c>
      <c r="B6585" s="257" t="s">
        <v>17755</v>
      </c>
      <c r="C6585" s="256" t="s">
        <v>8217</v>
      </c>
      <c r="E6585" s="258"/>
      <c r="F6585" s="479">
        <v>1.27</v>
      </c>
    </row>
    <row r="6586" spans="1:6" ht="20.399999999999999" x14ac:dyDescent="0.2">
      <c r="A6586" s="256">
        <v>42696</v>
      </c>
      <c r="B6586" s="257" t="s">
        <v>17756</v>
      </c>
      <c r="C6586" s="256" t="s">
        <v>8217</v>
      </c>
      <c r="E6586" s="258"/>
      <c r="F6586" s="479">
        <v>139.82</v>
      </c>
    </row>
    <row r="6587" spans="1:6" x14ac:dyDescent="0.2">
      <c r="A6587" s="256">
        <v>39875</v>
      </c>
      <c r="B6587" s="257" t="s">
        <v>17757</v>
      </c>
      <c r="C6587" s="256" t="s">
        <v>8217</v>
      </c>
      <c r="E6587" s="258"/>
      <c r="F6587" s="479">
        <v>616.89</v>
      </c>
    </row>
    <row r="6588" spans="1:6" x14ac:dyDescent="0.2">
      <c r="A6588" s="256">
        <v>39876</v>
      </c>
      <c r="B6588" s="257" t="s">
        <v>17758</v>
      </c>
      <c r="C6588" s="256" t="s">
        <v>8217</v>
      </c>
      <c r="E6588" s="258"/>
      <c r="F6588" s="479">
        <v>772.35</v>
      </c>
    </row>
    <row r="6589" spans="1:6" x14ac:dyDescent="0.2">
      <c r="A6589" s="256">
        <v>39877</v>
      </c>
      <c r="B6589" s="257" t="s">
        <v>17759</v>
      </c>
      <c r="C6589" s="256" t="s">
        <v>8217</v>
      </c>
      <c r="E6589" s="258"/>
      <c r="F6589" s="479">
        <v>1071.21</v>
      </c>
    </row>
    <row r="6590" spans="1:6" x14ac:dyDescent="0.2">
      <c r="A6590" s="256">
        <v>39878</v>
      </c>
      <c r="B6590" s="257" t="s">
        <v>17760</v>
      </c>
      <c r="C6590" s="256" t="s">
        <v>8217</v>
      </c>
      <c r="E6590" s="258"/>
      <c r="F6590" s="479">
        <v>1414.9</v>
      </c>
    </row>
    <row r="6591" spans="1:6" x14ac:dyDescent="0.2">
      <c r="A6591" s="256">
        <v>39872</v>
      </c>
      <c r="B6591" s="257" t="s">
        <v>17761</v>
      </c>
      <c r="C6591" s="256" t="s">
        <v>8217</v>
      </c>
      <c r="E6591" s="258"/>
      <c r="F6591" s="479">
        <v>423.05</v>
      </c>
    </row>
    <row r="6592" spans="1:6" x14ac:dyDescent="0.2">
      <c r="A6592" s="256">
        <v>39873</v>
      </c>
      <c r="B6592" s="257" t="s">
        <v>17762</v>
      </c>
      <c r="C6592" s="256" t="s">
        <v>8217</v>
      </c>
      <c r="E6592" s="258"/>
      <c r="F6592" s="479">
        <v>490.71</v>
      </c>
    </row>
    <row r="6593" spans="1:6" x14ac:dyDescent="0.2">
      <c r="A6593" s="256">
        <v>39874</v>
      </c>
      <c r="B6593" s="257" t="s">
        <v>17763</v>
      </c>
      <c r="C6593" s="256" t="s">
        <v>8217</v>
      </c>
      <c r="E6593" s="258"/>
      <c r="F6593" s="479">
        <v>538.98</v>
      </c>
    </row>
    <row r="6594" spans="1:6" x14ac:dyDescent="0.2">
      <c r="A6594" s="256">
        <v>3674</v>
      </c>
      <c r="B6594" s="257" t="s">
        <v>17764</v>
      </c>
      <c r="C6594" s="256" t="s">
        <v>8223</v>
      </c>
      <c r="E6594" s="258"/>
      <c r="F6594" s="479">
        <v>86.56</v>
      </c>
    </row>
    <row r="6595" spans="1:6" x14ac:dyDescent="0.2">
      <c r="A6595" s="256">
        <v>3681</v>
      </c>
      <c r="B6595" s="257" t="s">
        <v>17765</v>
      </c>
      <c r="C6595" s="256" t="s">
        <v>8223</v>
      </c>
      <c r="E6595" s="258"/>
      <c r="F6595" s="479">
        <v>128.78</v>
      </c>
    </row>
    <row r="6596" spans="1:6" x14ac:dyDescent="0.2">
      <c r="A6596" s="256">
        <v>3676</v>
      </c>
      <c r="B6596" s="257" t="s">
        <v>17766</v>
      </c>
      <c r="C6596" s="256" t="s">
        <v>8223</v>
      </c>
      <c r="E6596" s="258"/>
      <c r="F6596" s="479">
        <v>484.67</v>
      </c>
    </row>
    <row r="6597" spans="1:6" x14ac:dyDescent="0.2">
      <c r="A6597" s="256">
        <v>3679</v>
      </c>
      <c r="B6597" s="257" t="s">
        <v>17767</v>
      </c>
      <c r="C6597" s="256" t="s">
        <v>8223</v>
      </c>
      <c r="E6597" s="258"/>
      <c r="F6597" s="479">
        <v>400.97</v>
      </c>
    </row>
    <row r="6598" spans="1:6" x14ac:dyDescent="0.2">
      <c r="A6598" s="256">
        <v>3672</v>
      </c>
      <c r="B6598" s="257" t="s">
        <v>17768</v>
      </c>
      <c r="C6598" s="256" t="s">
        <v>8223</v>
      </c>
      <c r="E6598" s="258"/>
      <c r="F6598" s="479">
        <v>1.36</v>
      </c>
    </row>
    <row r="6599" spans="1:6" x14ac:dyDescent="0.2">
      <c r="A6599" s="256">
        <v>3671</v>
      </c>
      <c r="B6599" s="257" t="s">
        <v>17769</v>
      </c>
      <c r="C6599" s="256" t="s">
        <v>8223</v>
      </c>
      <c r="E6599" s="258"/>
      <c r="F6599" s="479">
        <v>1.29</v>
      </c>
    </row>
    <row r="6600" spans="1:6" x14ac:dyDescent="0.2">
      <c r="A6600" s="256">
        <v>3673</v>
      </c>
      <c r="B6600" s="257" t="s">
        <v>17770</v>
      </c>
      <c r="C6600" s="256" t="s">
        <v>8223</v>
      </c>
      <c r="E6600" s="258"/>
      <c r="F6600" s="479">
        <v>2.02</v>
      </c>
    </row>
    <row r="6601" spans="1:6" ht="20.399999999999999" x14ac:dyDescent="0.2">
      <c r="A6601" s="256">
        <v>38394</v>
      </c>
      <c r="B6601" s="257" t="s">
        <v>17771</v>
      </c>
      <c r="C6601" s="256" t="s">
        <v>8217</v>
      </c>
      <c r="E6601" s="258"/>
      <c r="F6601" s="479">
        <v>384.27</v>
      </c>
    </row>
    <row r="6602" spans="1:6" x14ac:dyDescent="0.2">
      <c r="A6602" s="256">
        <v>3729</v>
      </c>
      <c r="B6602" s="257" t="s">
        <v>17772</v>
      </c>
      <c r="C6602" s="256" t="s">
        <v>8217</v>
      </c>
      <c r="E6602" s="258"/>
      <c r="F6602" s="479">
        <v>122.21</v>
      </c>
    </row>
    <row r="6603" spans="1:6" ht="30.6" x14ac:dyDescent="0.2">
      <c r="A6603" s="256">
        <v>39357</v>
      </c>
      <c r="B6603" s="257" t="s">
        <v>17773</v>
      </c>
      <c r="C6603" s="256" t="s">
        <v>8217</v>
      </c>
      <c r="E6603" s="258"/>
      <c r="F6603" s="479">
        <v>52.21</v>
      </c>
    </row>
    <row r="6604" spans="1:6" ht="30.6" x14ac:dyDescent="0.2">
      <c r="A6604" s="256">
        <v>39358</v>
      </c>
      <c r="B6604" s="257" t="s">
        <v>17774</v>
      </c>
      <c r="C6604" s="256" t="s">
        <v>8217</v>
      </c>
      <c r="E6604" s="258"/>
      <c r="F6604" s="479">
        <v>52.21</v>
      </c>
    </row>
    <row r="6605" spans="1:6" ht="30.6" x14ac:dyDescent="0.2">
      <c r="A6605" s="256">
        <v>39355</v>
      </c>
      <c r="B6605" s="257" t="s">
        <v>17775</v>
      </c>
      <c r="C6605" s="256" t="s">
        <v>8217</v>
      </c>
      <c r="E6605" s="258"/>
      <c r="F6605" s="479">
        <v>76.069999999999993</v>
      </c>
    </row>
    <row r="6606" spans="1:6" ht="30.6" x14ac:dyDescent="0.2">
      <c r="A6606" s="256">
        <v>39356</v>
      </c>
      <c r="B6606" s="257" t="s">
        <v>17776</v>
      </c>
      <c r="C6606" s="256" t="s">
        <v>8217</v>
      </c>
      <c r="E6606" s="258"/>
      <c r="F6606" s="479">
        <v>72.599999999999994</v>
      </c>
    </row>
    <row r="6607" spans="1:6" ht="30.6" x14ac:dyDescent="0.2">
      <c r="A6607" s="256">
        <v>39353</v>
      </c>
      <c r="B6607" s="257" t="s">
        <v>17777</v>
      </c>
      <c r="C6607" s="256" t="s">
        <v>8217</v>
      </c>
      <c r="E6607" s="258"/>
      <c r="F6607" s="479">
        <v>166.66</v>
      </c>
    </row>
    <row r="6608" spans="1:6" ht="30.6" x14ac:dyDescent="0.2">
      <c r="A6608" s="256">
        <v>39354</v>
      </c>
      <c r="B6608" s="257" t="s">
        <v>17778</v>
      </c>
      <c r="C6608" s="256" t="s">
        <v>8217</v>
      </c>
      <c r="E6608" s="258"/>
      <c r="F6608" s="479">
        <v>351.63</v>
      </c>
    </row>
    <row r="6609" spans="1:6" x14ac:dyDescent="0.2">
      <c r="A6609" s="256">
        <v>39398</v>
      </c>
      <c r="B6609" s="257" t="s">
        <v>17779</v>
      </c>
      <c r="C6609" s="256" t="s">
        <v>8217</v>
      </c>
      <c r="E6609" s="258"/>
      <c r="F6609" s="479">
        <v>123.62</v>
      </c>
    </row>
    <row r="6610" spans="1:6" ht="20.399999999999999" x14ac:dyDescent="0.2">
      <c r="A6610" s="256">
        <v>13343</v>
      </c>
      <c r="B6610" s="257" t="s">
        <v>17780</v>
      </c>
      <c r="C6610" s="256" t="s">
        <v>8217</v>
      </c>
      <c r="E6610" s="258"/>
      <c r="F6610" s="479">
        <v>48.01</v>
      </c>
    </row>
    <row r="6611" spans="1:6" ht="20.399999999999999" x14ac:dyDescent="0.2">
      <c r="A6611" s="256">
        <v>12118</v>
      </c>
      <c r="B6611" s="257" t="s">
        <v>17781</v>
      </c>
      <c r="C6611" s="256" t="s">
        <v>8217</v>
      </c>
      <c r="E6611" s="258"/>
      <c r="F6611" s="479">
        <v>24.03</v>
      </c>
    </row>
    <row r="6612" spans="1:6" ht="40.799999999999997" x14ac:dyDescent="0.2">
      <c r="A6612" s="256">
        <v>39482</v>
      </c>
      <c r="B6612" s="257" t="s">
        <v>17782</v>
      </c>
      <c r="C6612" s="256" t="s">
        <v>8217</v>
      </c>
      <c r="E6612" s="258"/>
      <c r="F6612" s="479">
        <v>689.6</v>
      </c>
    </row>
    <row r="6613" spans="1:6" ht="40.799999999999997" x14ac:dyDescent="0.2">
      <c r="A6613" s="256">
        <v>39486</v>
      </c>
      <c r="B6613" s="257" t="s">
        <v>17783</v>
      </c>
      <c r="C6613" s="256" t="s">
        <v>8217</v>
      </c>
      <c r="E6613" s="258"/>
      <c r="F6613" s="479">
        <v>562.80999999999995</v>
      </c>
    </row>
    <row r="6614" spans="1:6" ht="30.6" x14ac:dyDescent="0.2">
      <c r="A6614" s="256">
        <v>39484</v>
      </c>
      <c r="B6614" s="257" t="s">
        <v>17784</v>
      </c>
      <c r="C6614" s="256" t="s">
        <v>8217</v>
      </c>
      <c r="E6614" s="258"/>
      <c r="F6614" s="479">
        <v>689.6</v>
      </c>
    </row>
    <row r="6615" spans="1:6" ht="30.6" x14ac:dyDescent="0.2">
      <c r="A6615" s="256">
        <v>39488</v>
      </c>
      <c r="B6615" s="257" t="s">
        <v>17785</v>
      </c>
      <c r="C6615" s="256" t="s">
        <v>8217</v>
      </c>
      <c r="E6615" s="258"/>
      <c r="F6615" s="479">
        <v>572.02</v>
      </c>
    </row>
    <row r="6616" spans="1:6" ht="30.6" x14ac:dyDescent="0.2">
      <c r="A6616" s="256">
        <v>39485</v>
      </c>
      <c r="B6616" s="257" t="s">
        <v>17786</v>
      </c>
      <c r="C6616" s="256" t="s">
        <v>8217</v>
      </c>
      <c r="E6616" s="258"/>
      <c r="F6616" s="479">
        <v>689.6</v>
      </c>
    </row>
    <row r="6617" spans="1:6" ht="30.6" x14ac:dyDescent="0.2">
      <c r="A6617" s="256">
        <v>39489</v>
      </c>
      <c r="B6617" s="257" t="s">
        <v>17787</v>
      </c>
      <c r="C6617" s="256" t="s">
        <v>8217</v>
      </c>
      <c r="E6617" s="258"/>
      <c r="F6617" s="479">
        <v>581.72</v>
      </c>
    </row>
    <row r="6618" spans="1:6" ht="40.799999999999997" x14ac:dyDescent="0.2">
      <c r="A6618" s="256">
        <v>39490</v>
      </c>
      <c r="B6618" s="257" t="s">
        <v>17788</v>
      </c>
      <c r="C6618" s="256" t="s">
        <v>8217</v>
      </c>
      <c r="E6618" s="258"/>
      <c r="F6618" s="479">
        <v>866.84</v>
      </c>
    </row>
    <row r="6619" spans="1:6" ht="40.799999999999997" x14ac:dyDescent="0.2">
      <c r="A6619" s="256">
        <v>39494</v>
      </c>
      <c r="B6619" s="257" t="s">
        <v>17789</v>
      </c>
      <c r="C6619" s="256" t="s">
        <v>8217</v>
      </c>
      <c r="E6619" s="258"/>
      <c r="F6619" s="479">
        <v>622.46</v>
      </c>
    </row>
    <row r="6620" spans="1:6" ht="40.799999999999997" x14ac:dyDescent="0.2">
      <c r="A6620" s="256">
        <v>39495</v>
      </c>
      <c r="B6620" s="257" t="s">
        <v>17790</v>
      </c>
      <c r="C6620" s="256" t="s">
        <v>8217</v>
      </c>
      <c r="E6620" s="258"/>
      <c r="F6620" s="479">
        <v>701.43</v>
      </c>
    </row>
    <row r="6621" spans="1:6" ht="40.799999999999997" x14ac:dyDescent="0.2">
      <c r="A6621" s="256">
        <v>39496</v>
      </c>
      <c r="B6621" s="257" t="s">
        <v>17791</v>
      </c>
      <c r="C6621" s="256" t="s">
        <v>8217</v>
      </c>
      <c r="E6621" s="258"/>
      <c r="F6621" s="479">
        <v>771.57</v>
      </c>
    </row>
    <row r="6622" spans="1:6" ht="40.799999999999997" x14ac:dyDescent="0.2">
      <c r="A6622" s="256">
        <v>39492</v>
      </c>
      <c r="B6622" s="257" t="s">
        <v>17792</v>
      </c>
      <c r="C6622" s="256" t="s">
        <v>8217</v>
      </c>
      <c r="E6622" s="258"/>
      <c r="F6622" s="479">
        <v>893.27</v>
      </c>
    </row>
    <row r="6623" spans="1:6" ht="40.799999999999997" x14ac:dyDescent="0.2">
      <c r="A6623" s="256">
        <v>39497</v>
      </c>
      <c r="B6623" s="257" t="s">
        <v>17793</v>
      </c>
      <c r="C6623" s="256" t="s">
        <v>8217</v>
      </c>
      <c r="E6623" s="258"/>
      <c r="F6623" s="479">
        <v>806.86</v>
      </c>
    </row>
    <row r="6624" spans="1:6" ht="40.799999999999997" x14ac:dyDescent="0.2">
      <c r="A6624" s="256">
        <v>39493</v>
      </c>
      <c r="B6624" s="257" t="s">
        <v>17794</v>
      </c>
      <c r="C6624" s="256" t="s">
        <v>8217</v>
      </c>
      <c r="E6624" s="258"/>
      <c r="F6624" s="479">
        <v>958.12</v>
      </c>
    </row>
    <row r="6625" spans="1:6" ht="30.6" x14ac:dyDescent="0.2">
      <c r="A6625" s="256">
        <v>39500</v>
      </c>
      <c r="B6625" s="257" t="s">
        <v>17795</v>
      </c>
      <c r="C6625" s="256" t="s">
        <v>8217</v>
      </c>
      <c r="E6625" s="258"/>
      <c r="F6625" s="479">
        <v>1045.3900000000001</v>
      </c>
    </row>
    <row r="6626" spans="1:6" ht="40.799999999999997" x14ac:dyDescent="0.2">
      <c r="A6626" s="256">
        <v>39498</v>
      </c>
      <c r="B6626" s="257" t="s">
        <v>17796</v>
      </c>
      <c r="C6626" s="256" t="s">
        <v>8217</v>
      </c>
      <c r="E6626" s="258"/>
      <c r="F6626" s="479">
        <v>1289.31</v>
      </c>
    </row>
    <row r="6627" spans="1:6" ht="30.6" x14ac:dyDescent="0.2">
      <c r="A6627" s="256">
        <v>43628</v>
      </c>
      <c r="B6627" s="257" t="s">
        <v>17797</v>
      </c>
      <c r="C6627" s="256" t="s">
        <v>8217</v>
      </c>
      <c r="E6627" s="258"/>
      <c r="F6627" s="479">
        <v>1016.25</v>
      </c>
    </row>
    <row r="6628" spans="1:6" ht="30.6" x14ac:dyDescent="0.2">
      <c r="A6628" s="256">
        <v>39501</v>
      </c>
      <c r="B6628" s="257" t="s">
        <v>17798</v>
      </c>
      <c r="C6628" s="256" t="s">
        <v>8217</v>
      </c>
      <c r="E6628" s="258"/>
      <c r="F6628" s="479">
        <v>1073.7</v>
      </c>
    </row>
    <row r="6629" spans="1:6" ht="40.799999999999997" x14ac:dyDescent="0.2">
      <c r="A6629" s="256">
        <v>39499</v>
      </c>
      <c r="B6629" s="257" t="s">
        <v>17799</v>
      </c>
      <c r="C6629" s="256" t="s">
        <v>8217</v>
      </c>
      <c r="E6629" s="258"/>
      <c r="F6629" s="479">
        <v>1307.6199999999999</v>
      </c>
    </row>
    <row r="6630" spans="1:6" ht="30.6" x14ac:dyDescent="0.2">
      <c r="A6630" s="256">
        <v>43621</v>
      </c>
      <c r="B6630" s="257" t="s">
        <v>17800</v>
      </c>
      <c r="C6630" s="256" t="s">
        <v>8217</v>
      </c>
      <c r="E6630" s="258"/>
      <c r="F6630" s="479">
        <v>1079.77</v>
      </c>
    </row>
    <row r="6631" spans="1:6" ht="20.399999999999999" x14ac:dyDescent="0.2">
      <c r="A6631" s="256">
        <v>3733</v>
      </c>
      <c r="B6631" s="257" t="s">
        <v>17801</v>
      </c>
      <c r="C6631" s="256" t="s">
        <v>14821</v>
      </c>
      <c r="E6631" s="258"/>
      <c r="F6631" s="479">
        <v>78.53</v>
      </c>
    </row>
    <row r="6632" spans="1:6" x14ac:dyDescent="0.2">
      <c r="A6632" s="256">
        <v>3731</v>
      </c>
      <c r="B6632" s="257" t="s">
        <v>17802</v>
      </c>
      <c r="C6632" s="256" t="s">
        <v>14821</v>
      </c>
      <c r="E6632" s="258"/>
      <c r="F6632" s="479">
        <v>72.900000000000006</v>
      </c>
    </row>
    <row r="6633" spans="1:6" x14ac:dyDescent="0.2">
      <c r="A6633" s="256">
        <v>38137</v>
      </c>
      <c r="B6633" s="257" t="s">
        <v>17803</v>
      </c>
      <c r="C6633" s="256" t="s">
        <v>14821</v>
      </c>
      <c r="E6633" s="258"/>
      <c r="F6633" s="479">
        <v>73.33</v>
      </c>
    </row>
    <row r="6634" spans="1:6" x14ac:dyDescent="0.2">
      <c r="A6634" s="256">
        <v>38138</v>
      </c>
      <c r="B6634" s="257" t="s">
        <v>17804</v>
      </c>
      <c r="C6634" s="256" t="s">
        <v>14821</v>
      </c>
      <c r="E6634" s="258"/>
      <c r="F6634" s="479">
        <v>72.010000000000005</v>
      </c>
    </row>
    <row r="6635" spans="1:6" ht="20.399999999999999" x14ac:dyDescent="0.2">
      <c r="A6635" s="256">
        <v>3736</v>
      </c>
      <c r="B6635" s="257" t="s">
        <v>17805</v>
      </c>
      <c r="C6635" s="256" t="s">
        <v>14821</v>
      </c>
      <c r="E6635" s="258"/>
      <c r="F6635" s="479">
        <v>45.8</v>
      </c>
    </row>
    <row r="6636" spans="1:6" ht="20.399999999999999" x14ac:dyDescent="0.2">
      <c r="A6636" s="256">
        <v>3741</v>
      </c>
      <c r="B6636" s="257" t="s">
        <v>17806</v>
      </c>
      <c r="C6636" s="256" t="s">
        <v>14821</v>
      </c>
      <c r="E6636" s="258"/>
      <c r="F6636" s="479">
        <v>47.74</v>
      </c>
    </row>
    <row r="6637" spans="1:6" ht="20.399999999999999" x14ac:dyDescent="0.2">
      <c r="A6637" s="256">
        <v>3745</v>
      </c>
      <c r="B6637" s="257" t="s">
        <v>17807</v>
      </c>
      <c r="C6637" s="256" t="s">
        <v>14821</v>
      </c>
      <c r="E6637" s="258"/>
      <c r="F6637" s="479">
        <v>51.48</v>
      </c>
    </row>
    <row r="6638" spans="1:6" ht="20.399999999999999" x14ac:dyDescent="0.2">
      <c r="A6638" s="256">
        <v>3743</v>
      </c>
      <c r="B6638" s="257" t="s">
        <v>17808</v>
      </c>
      <c r="C6638" s="256" t="s">
        <v>14821</v>
      </c>
      <c r="E6638" s="258"/>
      <c r="F6638" s="479">
        <v>47.57</v>
      </c>
    </row>
    <row r="6639" spans="1:6" ht="20.399999999999999" x14ac:dyDescent="0.2">
      <c r="A6639" s="256">
        <v>3744</v>
      </c>
      <c r="B6639" s="257" t="s">
        <v>17809</v>
      </c>
      <c r="C6639" s="256" t="s">
        <v>14821</v>
      </c>
      <c r="E6639" s="258"/>
      <c r="F6639" s="479">
        <v>52.36</v>
      </c>
    </row>
    <row r="6640" spans="1:6" ht="20.399999999999999" x14ac:dyDescent="0.2">
      <c r="A6640" s="256">
        <v>3739</v>
      </c>
      <c r="B6640" s="257" t="s">
        <v>17810</v>
      </c>
      <c r="C6640" s="256" t="s">
        <v>14821</v>
      </c>
      <c r="E6640" s="258"/>
      <c r="F6640" s="479">
        <v>55.03</v>
      </c>
    </row>
    <row r="6641" spans="1:6" ht="20.399999999999999" x14ac:dyDescent="0.2">
      <c r="A6641" s="256">
        <v>3737</v>
      </c>
      <c r="B6641" s="257" t="s">
        <v>17811</v>
      </c>
      <c r="C6641" s="256" t="s">
        <v>14821</v>
      </c>
      <c r="E6641" s="258"/>
      <c r="F6641" s="479">
        <v>57.69</v>
      </c>
    </row>
    <row r="6642" spans="1:6" ht="20.399999999999999" x14ac:dyDescent="0.2">
      <c r="A6642" s="256">
        <v>3738</v>
      </c>
      <c r="B6642" s="257" t="s">
        <v>17812</v>
      </c>
      <c r="C6642" s="256" t="s">
        <v>14821</v>
      </c>
      <c r="E6642" s="258"/>
      <c r="F6642" s="479">
        <v>66.56</v>
      </c>
    </row>
    <row r="6643" spans="1:6" ht="20.399999999999999" x14ac:dyDescent="0.2">
      <c r="A6643" s="256">
        <v>3747</v>
      </c>
      <c r="B6643" s="257" t="s">
        <v>17813</v>
      </c>
      <c r="C6643" s="256" t="s">
        <v>14821</v>
      </c>
      <c r="E6643" s="258"/>
      <c r="F6643" s="479">
        <v>52.36</v>
      </c>
    </row>
    <row r="6644" spans="1:6" ht="20.399999999999999" x14ac:dyDescent="0.2">
      <c r="A6644" s="256">
        <v>11649</v>
      </c>
      <c r="B6644" s="257" t="s">
        <v>17814</v>
      </c>
      <c r="C6644" s="256" t="s">
        <v>8217</v>
      </c>
      <c r="E6644" s="258"/>
      <c r="F6644" s="479">
        <v>379.89</v>
      </c>
    </row>
    <row r="6645" spans="1:6" ht="20.399999999999999" x14ac:dyDescent="0.2">
      <c r="A6645" s="256">
        <v>11650</v>
      </c>
      <c r="B6645" s="257" t="s">
        <v>17815</v>
      </c>
      <c r="C6645" s="256" t="s">
        <v>8217</v>
      </c>
      <c r="E6645" s="258"/>
      <c r="F6645" s="479">
        <v>647.5</v>
      </c>
    </row>
    <row r="6646" spans="1:6" ht="20.399999999999999" x14ac:dyDescent="0.2">
      <c r="A6646" s="256">
        <v>3742</v>
      </c>
      <c r="B6646" s="257" t="s">
        <v>17816</v>
      </c>
      <c r="C6646" s="256" t="s">
        <v>14821</v>
      </c>
      <c r="E6646" s="258"/>
      <c r="F6646" s="479">
        <v>69.05</v>
      </c>
    </row>
    <row r="6647" spans="1:6" ht="20.399999999999999" x14ac:dyDescent="0.2">
      <c r="A6647" s="256">
        <v>3746</v>
      </c>
      <c r="B6647" s="257" t="s">
        <v>17817</v>
      </c>
      <c r="C6647" s="256" t="s">
        <v>14821</v>
      </c>
      <c r="E6647" s="258"/>
      <c r="F6647" s="479">
        <v>80.62</v>
      </c>
    </row>
    <row r="6648" spans="1:6" ht="20.399999999999999" x14ac:dyDescent="0.2">
      <c r="A6648" s="256">
        <v>21106</v>
      </c>
      <c r="B6648" s="257" t="s">
        <v>17818</v>
      </c>
      <c r="C6648" s="256" t="s">
        <v>8230</v>
      </c>
      <c r="E6648" s="258"/>
      <c r="F6648" s="479">
        <v>32.119999999999997</v>
      </c>
    </row>
    <row r="6649" spans="1:6" x14ac:dyDescent="0.2">
      <c r="A6649" s="256">
        <v>39377</v>
      </c>
      <c r="B6649" s="257" t="s">
        <v>17819</v>
      </c>
      <c r="C6649" s="256" t="s">
        <v>8217</v>
      </c>
      <c r="E6649" s="258"/>
      <c r="F6649" s="479">
        <v>210.1</v>
      </c>
    </row>
    <row r="6650" spans="1:6" x14ac:dyDescent="0.2">
      <c r="A6650" s="256">
        <v>38191</v>
      </c>
      <c r="B6650" s="257" t="s">
        <v>17820</v>
      </c>
      <c r="C6650" s="256" t="s">
        <v>8217</v>
      </c>
      <c r="E6650" s="258"/>
      <c r="F6650" s="479">
        <v>15.64</v>
      </c>
    </row>
    <row r="6651" spans="1:6" x14ac:dyDescent="0.2">
      <c r="A6651" s="256">
        <v>39381</v>
      </c>
      <c r="B6651" s="257" t="s">
        <v>17821</v>
      </c>
      <c r="C6651" s="256" t="s">
        <v>8217</v>
      </c>
      <c r="E6651" s="258"/>
      <c r="F6651" s="479">
        <v>14.59</v>
      </c>
    </row>
    <row r="6652" spans="1:6" x14ac:dyDescent="0.2">
      <c r="A6652" s="256">
        <v>38780</v>
      </c>
      <c r="B6652" s="257" t="s">
        <v>17822</v>
      </c>
      <c r="C6652" s="256" t="s">
        <v>8217</v>
      </c>
      <c r="E6652" s="258"/>
      <c r="F6652" s="479">
        <v>17.850000000000001</v>
      </c>
    </row>
    <row r="6653" spans="1:6" x14ac:dyDescent="0.2">
      <c r="A6653" s="256">
        <v>38781</v>
      </c>
      <c r="B6653" s="257" t="s">
        <v>17823</v>
      </c>
      <c r="C6653" s="256" t="s">
        <v>8217</v>
      </c>
      <c r="E6653" s="258"/>
      <c r="F6653" s="479">
        <v>60.26</v>
      </c>
    </row>
    <row r="6654" spans="1:6" x14ac:dyDescent="0.2">
      <c r="A6654" s="256">
        <v>38192</v>
      </c>
      <c r="B6654" s="257" t="s">
        <v>17824</v>
      </c>
      <c r="C6654" s="256" t="s">
        <v>8217</v>
      </c>
      <c r="E6654" s="258"/>
      <c r="F6654" s="479">
        <v>109.04</v>
      </c>
    </row>
    <row r="6655" spans="1:6" x14ac:dyDescent="0.2">
      <c r="A6655" s="256">
        <v>3753</v>
      </c>
      <c r="B6655" s="257" t="s">
        <v>17825</v>
      </c>
      <c r="C6655" s="256" t="s">
        <v>8217</v>
      </c>
      <c r="E6655" s="258"/>
      <c r="F6655" s="479">
        <v>9.5399999999999991</v>
      </c>
    </row>
    <row r="6656" spans="1:6" x14ac:dyDescent="0.2">
      <c r="A6656" s="256">
        <v>38782</v>
      </c>
      <c r="B6656" s="257" t="s">
        <v>17826</v>
      </c>
      <c r="C6656" s="256" t="s">
        <v>8217</v>
      </c>
      <c r="E6656" s="258"/>
      <c r="F6656" s="479">
        <v>12.43</v>
      </c>
    </row>
    <row r="6657" spans="1:6" x14ac:dyDescent="0.2">
      <c r="A6657" s="256">
        <v>38778</v>
      </c>
      <c r="B6657" s="257" t="s">
        <v>17827</v>
      </c>
      <c r="C6657" s="256" t="s">
        <v>8217</v>
      </c>
      <c r="E6657" s="258"/>
      <c r="F6657" s="479">
        <v>9.33</v>
      </c>
    </row>
    <row r="6658" spans="1:6" x14ac:dyDescent="0.2">
      <c r="A6658" s="256">
        <v>38779</v>
      </c>
      <c r="B6658" s="257" t="s">
        <v>17828</v>
      </c>
      <c r="C6658" s="256" t="s">
        <v>8217</v>
      </c>
      <c r="E6658" s="258"/>
      <c r="F6658" s="479">
        <v>9.89</v>
      </c>
    </row>
    <row r="6659" spans="1:6" x14ac:dyDescent="0.2">
      <c r="A6659" s="256">
        <v>39388</v>
      </c>
      <c r="B6659" s="257" t="s">
        <v>17829</v>
      </c>
      <c r="C6659" s="256" t="s">
        <v>8217</v>
      </c>
      <c r="E6659" s="258"/>
      <c r="F6659" s="479">
        <v>7.36</v>
      </c>
    </row>
    <row r="6660" spans="1:6" x14ac:dyDescent="0.2">
      <c r="A6660" s="256">
        <v>39387</v>
      </c>
      <c r="B6660" s="257" t="s">
        <v>17830</v>
      </c>
      <c r="C6660" s="256" t="s">
        <v>8217</v>
      </c>
      <c r="E6660" s="258"/>
      <c r="F6660" s="479">
        <v>11.48</v>
      </c>
    </row>
    <row r="6661" spans="1:6" x14ac:dyDescent="0.2">
      <c r="A6661" s="256">
        <v>39386</v>
      </c>
      <c r="B6661" s="257" t="s">
        <v>17831</v>
      </c>
      <c r="C6661" s="256" t="s">
        <v>8217</v>
      </c>
      <c r="E6661" s="258"/>
      <c r="F6661" s="479">
        <v>8</v>
      </c>
    </row>
    <row r="6662" spans="1:6" x14ac:dyDescent="0.2">
      <c r="A6662" s="256">
        <v>38194</v>
      </c>
      <c r="B6662" s="257" t="s">
        <v>17832</v>
      </c>
      <c r="C6662" s="256" t="s">
        <v>8217</v>
      </c>
      <c r="E6662" s="258"/>
      <c r="F6662" s="479">
        <v>5.99</v>
      </c>
    </row>
    <row r="6663" spans="1:6" x14ac:dyDescent="0.2">
      <c r="A6663" s="256">
        <v>38193</v>
      </c>
      <c r="B6663" s="257" t="s">
        <v>17833</v>
      </c>
      <c r="C6663" s="256" t="s">
        <v>8217</v>
      </c>
      <c r="E6663" s="258"/>
      <c r="F6663" s="479">
        <v>5.2</v>
      </c>
    </row>
    <row r="6664" spans="1:6" x14ac:dyDescent="0.2">
      <c r="A6664" s="256">
        <v>12216</v>
      </c>
      <c r="B6664" s="257" t="s">
        <v>17834</v>
      </c>
      <c r="C6664" s="256" t="s">
        <v>8217</v>
      </c>
      <c r="E6664" s="258"/>
      <c r="F6664" s="479">
        <v>54.53</v>
      </c>
    </row>
    <row r="6665" spans="1:6" x14ac:dyDescent="0.2">
      <c r="A6665" s="256">
        <v>3757</v>
      </c>
      <c r="B6665" s="257" t="s">
        <v>17835</v>
      </c>
      <c r="C6665" s="256" t="s">
        <v>8217</v>
      </c>
      <c r="E6665" s="258"/>
      <c r="F6665" s="479">
        <v>63.05</v>
      </c>
    </row>
    <row r="6666" spans="1:6" x14ac:dyDescent="0.2">
      <c r="A6666" s="256">
        <v>3758</v>
      </c>
      <c r="B6666" s="257" t="s">
        <v>17836</v>
      </c>
      <c r="C6666" s="256" t="s">
        <v>8217</v>
      </c>
      <c r="E6666" s="258"/>
      <c r="F6666" s="479">
        <v>73.52</v>
      </c>
    </row>
    <row r="6667" spans="1:6" x14ac:dyDescent="0.2">
      <c r="A6667" s="256">
        <v>12214</v>
      </c>
      <c r="B6667" s="257" t="s">
        <v>17837</v>
      </c>
      <c r="C6667" s="256" t="s">
        <v>8217</v>
      </c>
      <c r="E6667" s="258"/>
      <c r="F6667" s="479">
        <v>25.17</v>
      </c>
    </row>
    <row r="6668" spans="1:6" x14ac:dyDescent="0.2">
      <c r="A6668" s="256">
        <v>3749</v>
      </c>
      <c r="B6668" s="257" t="s">
        <v>17838</v>
      </c>
      <c r="C6668" s="256" t="s">
        <v>8217</v>
      </c>
      <c r="E6668" s="258"/>
      <c r="F6668" s="479">
        <v>44.87</v>
      </c>
    </row>
    <row r="6669" spans="1:6" x14ac:dyDescent="0.2">
      <c r="A6669" s="256">
        <v>3751</v>
      </c>
      <c r="B6669" s="257" t="s">
        <v>17839</v>
      </c>
      <c r="C6669" s="256" t="s">
        <v>8217</v>
      </c>
      <c r="E6669" s="258"/>
      <c r="F6669" s="479">
        <v>61.23</v>
      </c>
    </row>
    <row r="6670" spans="1:6" x14ac:dyDescent="0.2">
      <c r="A6670" s="256">
        <v>39376</v>
      </c>
      <c r="B6670" s="257" t="s">
        <v>17840</v>
      </c>
      <c r="C6670" s="256" t="s">
        <v>8217</v>
      </c>
      <c r="E6670" s="258"/>
      <c r="F6670" s="479">
        <v>51.62</v>
      </c>
    </row>
    <row r="6671" spans="1:6" x14ac:dyDescent="0.2">
      <c r="A6671" s="256">
        <v>3752</v>
      </c>
      <c r="B6671" s="257" t="s">
        <v>17841</v>
      </c>
      <c r="C6671" s="256" t="s">
        <v>8217</v>
      </c>
      <c r="E6671" s="258"/>
      <c r="F6671" s="479">
        <v>101.01</v>
      </c>
    </row>
    <row r="6672" spans="1:6" ht="30.6" x14ac:dyDescent="0.2">
      <c r="A6672" s="256">
        <v>746</v>
      </c>
      <c r="B6672" s="257" t="s">
        <v>17842</v>
      </c>
      <c r="C6672" s="256" t="s">
        <v>8217</v>
      </c>
      <c r="E6672" s="258"/>
      <c r="F6672" s="479">
        <v>2870.84</v>
      </c>
    </row>
    <row r="6673" spans="1:6" ht="20.399999999999999" x14ac:dyDescent="0.2">
      <c r="A6673" s="256">
        <v>20269</v>
      </c>
      <c r="B6673" s="257" t="s">
        <v>17843</v>
      </c>
      <c r="C6673" s="256" t="s">
        <v>8217</v>
      </c>
      <c r="E6673" s="258"/>
      <c r="F6673" s="479">
        <v>93.51</v>
      </c>
    </row>
    <row r="6674" spans="1:6" ht="20.399999999999999" x14ac:dyDescent="0.2">
      <c r="A6674" s="256">
        <v>20270</v>
      </c>
      <c r="B6674" s="257" t="s">
        <v>17844</v>
      </c>
      <c r="C6674" s="256" t="s">
        <v>8217</v>
      </c>
      <c r="E6674" s="258"/>
      <c r="F6674" s="479">
        <v>103.32</v>
      </c>
    </row>
    <row r="6675" spans="1:6" ht="20.399999999999999" x14ac:dyDescent="0.2">
      <c r="A6675" s="256">
        <v>11696</v>
      </c>
      <c r="B6675" s="257" t="s">
        <v>17845</v>
      </c>
      <c r="C6675" s="256" t="s">
        <v>8217</v>
      </c>
      <c r="E6675" s="258"/>
      <c r="F6675" s="479">
        <v>165.39</v>
      </c>
    </row>
    <row r="6676" spans="1:6" ht="20.399999999999999" x14ac:dyDescent="0.2">
      <c r="A6676" s="256">
        <v>10427</v>
      </c>
      <c r="B6676" s="257" t="s">
        <v>17846</v>
      </c>
      <c r="C6676" s="256" t="s">
        <v>8217</v>
      </c>
      <c r="E6676" s="258"/>
      <c r="F6676" s="479">
        <v>462.85</v>
      </c>
    </row>
    <row r="6677" spans="1:6" ht="20.399999999999999" x14ac:dyDescent="0.2">
      <c r="A6677" s="256">
        <v>10428</v>
      </c>
      <c r="B6677" s="257" t="s">
        <v>17847</v>
      </c>
      <c r="C6677" s="256" t="s">
        <v>8217</v>
      </c>
      <c r="E6677" s="258"/>
      <c r="F6677" s="479">
        <v>476.88</v>
      </c>
    </row>
    <row r="6678" spans="1:6" ht="20.399999999999999" x14ac:dyDescent="0.2">
      <c r="A6678" s="256">
        <v>36521</v>
      </c>
      <c r="B6678" s="257" t="s">
        <v>17848</v>
      </c>
      <c r="C6678" s="256" t="s">
        <v>8217</v>
      </c>
      <c r="E6678" s="258"/>
      <c r="F6678" s="479">
        <v>148.79</v>
      </c>
    </row>
    <row r="6679" spans="1:6" x14ac:dyDescent="0.2">
      <c r="A6679" s="256">
        <v>36794</v>
      </c>
      <c r="B6679" s="257" t="s">
        <v>17849</v>
      </c>
      <c r="C6679" s="256" t="s">
        <v>8217</v>
      </c>
      <c r="E6679" s="258"/>
      <c r="F6679" s="479">
        <v>158.4</v>
      </c>
    </row>
    <row r="6680" spans="1:6" x14ac:dyDescent="0.2">
      <c r="A6680" s="256">
        <v>10426</v>
      </c>
      <c r="B6680" s="257" t="s">
        <v>17850</v>
      </c>
      <c r="C6680" s="256" t="s">
        <v>8217</v>
      </c>
      <c r="E6680" s="258"/>
      <c r="F6680" s="479">
        <v>177.38</v>
      </c>
    </row>
    <row r="6681" spans="1:6" x14ac:dyDescent="0.2">
      <c r="A6681" s="256">
        <v>10425</v>
      </c>
      <c r="B6681" s="257" t="s">
        <v>17851</v>
      </c>
      <c r="C6681" s="256" t="s">
        <v>8217</v>
      </c>
      <c r="E6681" s="258"/>
      <c r="F6681" s="479">
        <v>89.98</v>
      </c>
    </row>
    <row r="6682" spans="1:6" x14ac:dyDescent="0.2">
      <c r="A6682" s="256">
        <v>10431</v>
      </c>
      <c r="B6682" s="257" t="s">
        <v>17852</v>
      </c>
      <c r="C6682" s="256" t="s">
        <v>8217</v>
      </c>
      <c r="E6682" s="258"/>
      <c r="F6682" s="479">
        <v>308.08</v>
      </c>
    </row>
    <row r="6683" spans="1:6" ht="20.399999999999999" x14ac:dyDescent="0.2">
      <c r="A6683" s="256">
        <v>10429</v>
      </c>
      <c r="B6683" s="257" t="s">
        <v>17853</v>
      </c>
      <c r="C6683" s="256" t="s">
        <v>8217</v>
      </c>
      <c r="E6683" s="258"/>
      <c r="F6683" s="479">
        <v>151.97999999999999</v>
      </c>
    </row>
    <row r="6684" spans="1:6" x14ac:dyDescent="0.2">
      <c r="A6684" s="256">
        <v>10853</v>
      </c>
      <c r="B6684" s="257" t="s">
        <v>17854</v>
      </c>
      <c r="C6684" s="256" t="s">
        <v>8217</v>
      </c>
      <c r="E6684" s="258"/>
      <c r="F6684" s="479">
        <v>87.09</v>
      </c>
    </row>
    <row r="6685" spans="1:6" x14ac:dyDescent="0.2">
      <c r="A6685" s="256">
        <v>5093</v>
      </c>
      <c r="B6685" s="257" t="s">
        <v>17855</v>
      </c>
      <c r="C6685" s="256" t="s">
        <v>14822</v>
      </c>
      <c r="E6685" s="258"/>
      <c r="F6685" s="479">
        <v>15.62</v>
      </c>
    </row>
    <row r="6686" spans="1:6" x14ac:dyDescent="0.2">
      <c r="A6686" s="256">
        <v>44331</v>
      </c>
      <c r="B6686" s="257" t="s">
        <v>17856</v>
      </c>
      <c r="C6686" s="256" t="s">
        <v>14817</v>
      </c>
      <c r="E6686" s="258"/>
      <c r="F6686" s="479">
        <v>47.86</v>
      </c>
    </row>
    <row r="6687" spans="1:6" ht="20.399999999999999" x14ac:dyDescent="0.2">
      <c r="A6687" s="256">
        <v>37768</v>
      </c>
      <c r="B6687" s="257" t="s">
        <v>17857</v>
      </c>
      <c r="C6687" s="256" t="s">
        <v>8217</v>
      </c>
      <c r="E6687" s="258"/>
      <c r="F6687" s="479">
        <v>295000</v>
      </c>
    </row>
    <row r="6688" spans="1:6" ht="20.399999999999999" x14ac:dyDescent="0.2">
      <c r="A6688" s="256">
        <v>37773</v>
      </c>
      <c r="B6688" s="257" t="s">
        <v>17858</v>
      </c>
      <c r="C6688" s="256" t="s">
        <v>8217</v>
      </c>
      <c r="E6688" s="258"/>
      <c r="F6688" s="479">
        <v>250504.73</v>
      </c>
    </row>
    <row r="6689" spans="1:6" ht="20.399999999999999" x14ac:dyDescent="0.2">
      <c r="A6689" s="256">
        <v>37769</v>
      </c>
      <c r="B6689" s="257" t="s">
        <v>17859</v>
      </c>
      <c r="C6689" s="256" t="s">
        <v>8217</v>
      </c>
      <c r="E6689" s="258"/>
      <c r="F6689" s="479">
        <v>419376.48</v>
      </c>
    </row>
    <row r="6690" spans="1:6" ht="20.399999999999999" x14ac:dyDescent="0.2">
      <c r="A6690" s="256">
        <v>37770</v>
      </c>
      <c r="B6690" s="257" t="s">
        <v>17860</v>
      </c>
      <c r="C6690" s="256" t="s">
        <v>8217</v>
      </c>
      <c r="E6690" s="258"/>
      <c r="F6690" s="479">
        <v>711748.8</v>
      </c>
    </row>
    <row r="6691" spans="1:6" x14ac:dyDescent="0.2">
      <c r="A6691" s="256">
        <v>38382</v>
      </c>
      <c r="B6691" s="257" t="s">
        <v>17861</v>
      </c>
      <c r="C6691" s="256" t="s">
        <v>8217</v>
      </c>
      <c r="E6691" s="258"/>
      <c r="F6691" s="479">
        <v>13.98</v>
      </c>
    </row>
    <row r="6692" spans="1:6" x14ac:dyDescent="0.2">
      <c r="A6692" s="256">
        <v>38383</v>
      </c>
      <c r="B6692" s="257" t="s">
        <v>17862</v>
      </c>
      <c r="C6692" s="256" t="s">
        <v>8217</v>
      </c>
      <c r="E6692" s="258"/>
      <c r="F6692" s="479">
        <v>2.62</v>
      </c>
    </row>
    <row r="6693" spans="1:6" x14ac:dyDescent="0.2">
      <c r="A6693" s="256">
        <v>3768</v>
      </c>
      <c r="B6693" s="257" t="s">
        <v>17863</v>
      </c>
      <c r="C6693" s="256" t="s">
        <v>8217</v>
      </c>
      <c r="E6693" s="258"/>
      <c r="F6693" s="479">
        <v>3.61</v>
      </c>
    </row>
    <row r="6694" spans="1:6" x14ac:dyDescent="0.2">
      <c r="A6694" s="256">
        <v>3767</v>
      </c>
      <c r="B6694" s="257" t="s">
        <v>17864</v>
      </c>
      <c r="C6694" s="256" t="s">
        <v>8217</v>
      </c>
      <c r="E6694" s="258"/>
      <c r="F6694" s="479">
        <v>1.21</v>
      </c>
    </row>
    <row r="6695" spans="1:6" ht="20.399999999999999" x14ac:dyDescent="0.2">
      <c r="A6695" s="256">
        <v>13192</v>
      </c>
      <c r="B6695" s="257" t="s">
        <v>17865</v>
      </c>
      <c r="C6695" s="256" t="s">
        <v>8217</v>
      </c>
      <c r="E6695" s="258"/>
      <c r="F6695" s="479">
        <v>5763.22</v>
      </c>
    </row>
    <row r="6696" spans="1:6" ht="20.399999999999999" x14ac:dyDescent="0.2">
      <c r="A6696" s="256">
        <v>38413</v>
      </c>
      <c r="B6696" s="257" t="s">
        <v>17866</v>
      </c>
      <c r="C6696" s="256" t="s">
        <v>8217</v>
      </c>
      <c r="E6696" s="258"/>
      <c r="F6696" s="479">
        <v>953.15</v>
      </c>
    </row>
    <row r="6697" spans="1:6" ht="30.6" x14ac:dyDescent="0.2">
      <c r="A6697" s="256">
        <v>42440</v>
      </c>
      <c r="B6697" s="257" t="s">
        <v>17867</v>
      </c>
      <c r="C6697" s="256" t="s">
        <v>8217</v>
      </c>
      <c r="E6697" s="258"/>
      <c r="F6697" s="479">
        <v>1235.9100000000001</v>
      </c>
    </row>
    <row r="6698" spans="1:6" ht="30.6" x14ac:dyDescent="0.2">
      <c r="A6698" s="256">
        <v>20193</v>
      </c>
      <c r="B6698" s="257" t="s">
        <v>17868</v>
      </c>
      <c r="C6698" s="256" t="s">
        <v>14830</v>
      </c>
      <c r="E6698" s="258"/>
      <c r="F6698" s="479">
        <v>22.5</v>
      </c>
    </row>
    <row r="6699" spans="1:6" ht="40.799999999999997" x14ac:dyDescent="0.2">
      <c r="A6699" s="256">
        <v>10527</v>
      </c>
      <c r="B6699" s="257" t="s">
        <v>17869</v>
      </c>
      <c r="C6699" s="256" t="s">
        <v>14831</v>
      </c>
      <c r="E6699" s="258"/>
      <c r="F6699" s="479">
        <v>30</v>
      </c>
    </row>
    <row r="6700" spans="1:6" ht="20.399999999999999" x14ac:dyDescent="0.2">
      <c r="A6700" s="256">
        <v>41805</v>
      </c>
      <c r="B6700" s="257" t="s">
        <v>17870</v>
      </c>
      <c r="C6700" s="256" t="s">
        <v>14820</v>
      </c>
      <c r="E6700" s="258"/>
      <c r="F6700" s="479">
        <v>862.5</v>
      </c>
    </row>
    <row r="6701" spans="1:6" ht="20.399999999999999" x14ac:dyDescent="0.2">
      <c r="A6701" s="256">
        <v>40271</v>
      </c>
      <c r="B6701" s="257" t="s">
        <v>17871</v>
      </c>
      <c r="C6701" s="256" t="s">
        <v>14832</v>
      </c>
      <c r="E6701" s="258"/>
      <c r="F6701" s="479">
        <v>22.96</v>
      </c>
    </row>
    <row r="6702" spans="1:6" ht="20.399999999999999" x14ac:dyDescent="0.2">
      <c r="A6702" s="256">
        <v>40287</v>
      </c>
      <c r="B6702" s="257" t="s">
        <v>17872</v>
      </c>
      <c r="C6702" s="256" t="s">
        <v>14820</v>
      </c>
      <c r="E6702" s="258"/>
      <c r="F6702" s="479">
        <v>8.84</v>
      </c>
    </row>
    <row r="6703" spans="1:6" ht="30.6" x14ac:dyDescent="0.2">
      <c r="A6703" s="256">
        <v>4084</v>
      </c>
      <c r="B6703" s="257" t="s">
        <v>17873</v>
      </c>
      <c r="C6703" s="256" t="s">
        <v>14819</v>
      </c>
      <c r="E6703" s="258"/>
      <c r="F6703" s="479">
        <v>1.8</v>
      </c>
    </row>
    <row r="6704" spans="1:6" ht="30.6" x14ac:dyDescent="0.2">
      <c r="A6704" s="256">
        <v>743</v>
      </c>
      <c r="B6704" s="257" t="s">
        <v>17874</v>
      </c>
      <c r="C6704" s="256" t="s">
        <v>14819</v>
      </c>
      <c r="E6704" s="258"/>
      <c r="F6704" s="479">
        <v>1.8</v>
      </c>
    </row>
    <row r="6705" spans="1:6" ht="30.6" x14ac:dyDescent="0.2">
      <c r="A6705" s="256">
        <v>40293</v>
      </c>
      <c r="B6705" s="257" t="s">
        <v>17875</v>
      </c>
      <c r="C6705" s="256" t="s">
        <v>14819</v>
      </c>
      <c r="E6705" s="258"/>
      <c r="F6705" s="479">
        <v>2.16</v>
      </c>
    </row>
    <row r="6706" spans="1:6" ht="30.6" x14ac:dyDescent="0.2">
      <c r="A6706" s="256">
        <v>40294</v>
      </c>
      <c r="B6706" s="257" t="s">
        <v>17876</v>
      </c>
      <c r="C6706" s="256" t="s">
        <v>14819</v>
      </c>
      <c r="E6706" s="258"/>
      <c r="F6706" s="479">
        <v>1.8</v>
      </c>
    </row>
    <row r="6707" spans="1:6" ht="30.6" x14ac:dyDescent="0.2">
      <c r="A6707" s="256">
        <v>4085</v>
      </c>
      <c r="B6707" s="257" t="s">
        <v>17877</v>
      </c>
      <c r="C6707" s="256" t="s">
        <v>14819</v>
      </c>
      <c r="E6707" s="258"/>
      <c r="F6707" s="479">
        <v>2.52</v>
      </c>
    </row>
    <row r="6708" spans="1:6" ht="20.399999999999999" x14ac:dyDescent="0.2">
      <c r="A6708" s="256">
        <v>10779</v>
      </c>
      <c r="B6708" s="257" t="s">
        <v>17878</v>
      </c>
      <c r="C6708" s="256" t="s">
        <v>14820</v>
      </c>
      <c r="E6708" s="258"/>
      <c r="F6708" s="479">
        <v>1025</v>
      </c>
    </row>
    <row r="6709" spans="1:6" ht="20.399999999999999" x14ac:dyDescent="0.2">
      <c r="A6709" s="256">
        <v>10777</v>
      </c>
      <c r="B6709" s="257" t="s">
        <v>17879</v>
      </c>
      <c r="C6709" s="256" t="s">
        <v>14820</v>
      </c>
      <c r="E6709" s="258"/>
      <c r="F6709" s="479">
        <v>931.04</v>
      </c>
    </row>
    <row r="6710" spans="1:6" ht="20.399999999999999" x14ac:dyDescent="0.2">
      <c r="A6710" s="256">
        <v>10775</v>
      </c>
      <c r="B6710" s="257" t="s">
        <v>17880</v>
      </c>
      <c r="C6710" s="256" t="s">
        <v>14820</v>
      </c>
      <c r="E6710" s="258"/>
      <c r="F6710" s="479">
        <v>820</v>
      </c>
    </row>
    <row r="6711" spans="1:6" ht="20.399999999999999" x14ac:dyDescent="0.2">
      <c r="A6711" s="256">
        <v>10776</v>
      </c>
      <c r="B6711" s="257" t="s">
        <v>17881</v>
      </c>
      <c r="C6711" s="256" t="s">
        <v>14820</v>
      </c>
      <c r="E6711" s="258"/>
      <c r="F6711" s="479">
        <v>640.62</v>
      </c>
    </row>
    <row r="6712" spans="1:6" ht="20.399999999999999" x14ac:dyDescent="0.2">
      <c r="A6712" s="256">
        <v>10778</v>
      </c>
      <c r="B6712" s="257" t="s">
        <v>17882</v>
      </c>
      <c r="C6712" s="256" t="s">
        <v>14820</v>
      </c>
      <c r="E6712" s="258"/>
      <c r="F6712" s="479">
        <v>1025</v>
      </c>
    </row>
    <row r="6713" spans="1:6" ht="20.399999999999999" x14ac:dyDescent="0.2">
      <c r="A6713" s="256">
        <v>40339</v>
      </c>
      <c r="B6713" s="257" t="s">
        <v>17883</v>
      </c>
      <c r="C6713" s="256" t="s">
        <v>14832</v>
      </c>
      <c r="E6713" s="258"/>
      <c r="F6713" s="479">
        <v>8.0500000000000007</v>
      </c>
    </row>
    <row r="6714" spans="1:6" ht="30.6" x14ac:dyDescent="0.2">
      <c r="A6714" s="256">
        <v>10749</v>
      </c>
      <c r="B6714" s="257" t="s">
        <v>17884</v>
      </c>
      <c r="C6714" s="256" t="s">
        <v>14832</v>
      </c>
      <c r="E6714" s="258"/>
      <c r="F6714" s="479">
        <v>26.62</v>
      </c>
    </row>
    <row r="6715" spans="1:6" x14ac:dyDescent="0.2">
      <c r="A6715" s="256">
        <v>40290</v>
      </c>
      <c r="B6715" s="257" t="s">
        <v>17885</v>
      </c>
      <c r="C6715" s="256" t="s">
        <v>14832</v>
      </c>
      <c r="E6715" s="258"/>
      <c r="F6715" s="479">
        <v>14.4</v>
      </c>
    </row>
    <row r="6716" spans="1:6" ht="20.399999999999999" x14ac:dyDescent="0.2">
      <c r="A6716" s="256">
        <v>3346</v>
      </c>
      <c r="B6716" s="257" t="s">
        <v>17886</v>
      </c>
      <c r="C6716" s="256" t="s">
        <v>14819</v>
      </c>
      <c r="E6716" s="258"/>
      <c r="F6716" s="479">
        <v>19.309999999999999</v>
      </c>
    </row>
    <row r="6717" spans="1:6" ht="20.399999999999999" x14ac:dyDescent="0.2">
      <c r="A6717" s="256">
        <v>3348</v>
      </c>
      <c r="B6717" s="257" t="s">
        <v>17887</v>
      </c>
      <c r="C6717" s="256" t="s">
        <v>14819</v>
      </c>
      <c r="E6717" s="258"/>
      <c r="F6717" s="479">
        <v>23.1</v>
      </c>
    </row>
    <row r="6718" spans="1:6" x14ac:dyDescent="0.2">
      <c r="A6718" s="256">
        <v>39833</v>
      </c>
      <c r="B6718" s="257" t="s">
        <v>17888</v>
      </c>
      <c r="C6718" s="256" t="s">
        <v>14819</v>
      </c>
      <c r="E6718" s="258"/>
      <c r="F6718" s="479">
        <v>31.64</v>
      </c>
    </row>
    <row r="6719" spans="1:6" x14ac:dyDescent="0.2">
      <c r="A6719" s="256">
        <v>7252</v>
      </c>
      <c r="B6719" s="257" t="s">
        <v>17889</v>
      </c>
      <c r="C6719" s="256" t="s">
        <v>14819</v>
      </c>
      <c r="E6719" s="258"/>
      <c r="F6719" s="479">
        <v>2.34</v>
      </c>
    </row>
    <row r="6720" spans="1:6" ht="20.399999999999999" x14ac:dyDescent="0.2">
      <c r="A6720" s="256">
        <v>7247</v>
      </c>
      <c r="B6720" s="257" t="s">
        <v>17890</v>
      </c>
      <c r="C6720" s="256" t="s">
        <v>14819</v>
      </c>
      <c r="E6720" s="258"/>
      <c r="F6720" s="479">
        <v>2.34</v>
      </c>
    </row>
    <row r="6721" spans="1:6" ht="20.399999999999999" x14ac:dyDescent="0.2">
      <c r="A6721" s="256">
        <v>40291</v>
      </c>
      <c r="B6721" s="257" t="s">
        <v>17891</v>
      </c>
      <c r="C6721" s="256" t="s">
        <v>14832</v>
      </c>
      <c r="E6721" s="258"/>
      <c r="F6721" s="479">
        <v>750</v>
      </c>
    </row>
    <row r="6722" spans="1:6" ht="20.399999999999999" x14ac:dyDescent="0.2">
      <c r="A6722" s="256">
        <v>40275</v>
      </c>
      <c r="B6722" s="257" t="s">
        <v>17892</v>
      </c>
      <c r="C6722" s="256" t="s">
        <v>14832</v>
      </c>
      <c r="E6722" s="258"/>
      <c r="F6722" s="479">
        <v>24</v>
      </c>
    </row>
    <row r="6723" spans="1:6" x14ac:dyDescent="0.2">
      <c r="A6723" s="256">
        <v>42408</v>
      </c>
      <c r="B6723" s="257" t="s">
        <v>17893</v>
      </c>
      <c r="C6723" s="256" t="s">
        <v>14821</v>
      </c>
      <c r="E6723" s="258"/>
      <c r="F6723" s="479">
        <v>1.1499999999999999</v>
      </c>
    </row>
    <row r="6724" spans="1:6" x14ac:dyDescent="0.2">
      <c r="A6724" s="256">
        <v>3777</v>
      </c>
      <c r="B6724" s="257" t="s">
        <v>17894</v>
      </c>
      <c r="C6724" s="256" t="s">
        <v>14821</v>
      </c>
      <c r="E6724" s="258"/>
      <c r="F6724" s="479">
        <v>0.83</v>
      </c>
    </row>
    <row r="6725" spans="1:6" ht="20.399999999999999" x14ac:dyDescent="0.2">
      <c r="A6725" s="256">
        <v>44699</v>
      </c>
      <c r="B6725" s="257" t="s">
        <v>17895</v>
      </c>
      <c r="C6725" s="256" t="s">
        <v>8230</v>
      </c>
      <c r="E6725" s="258"/>
      <c r="F6725" s="479">
        <v>47.03</v>
      </c>
    </row>
    <row r="6726" spans="1:6" x14ac:dyDescent="0.2">
      <c r="A6726" s="256">
        <v>3798</v>
      </c>
      <c r="B6726" s="257" t="s">
        <v>17896</v>
      </c>
      <c r="C6726" s="256" t="s">
        <v>8217</v>
      </c>
      <c r="E6726" s="258"/>
      <c r="F6726" s="479">
        <v>86.96</v>
      </c>
    </row>
    <row r="6727" spans="1:6" ht="20.399999999999999" x14ac:dyDescent="0.2">
      <c r="A6727" s="256">
        <v>38769</v>
      </c>
      <c r="B6727" s="257" t="s">
        <v>17897</v>
      </c>
      <c r="C6727" s="256" t="s">
        <v>8217</v>
      </c>
      <c r="E6727" s="258"/>
      <c r="F6727" s="479">
        <v>67.91</v>
      </c>
    </row>
    <row r="6728" spans="1:6" ht="20.399999999999999" x14ac:dyDescent="0.2">
      <c r="A6728" s="256">
        <v>39510</v>
      </c>
      <c r="B6728" s="257" t="s">
        <v>17898</v>
      </c>
      <c r="C6728" s="256" t="s">
        <v>8217</v>
      </c>
      <c r="E6728" s="258"/>
      <c r="F6728" s="479">
        <v>274.85000000000002</v>
      </c>
    </row>
    <row r="6729" spans="1:6" ht="20.399999999999999" x14ac:dyDescent="0.2">
      <c r="A6729" s="256">
        <v>38776</v>
      </c>
      <c r="B6729" s="257" t="s">
        <v>17899</v>
      </c>
      <c r="C6729" s="256" t="s">
        <v>8217</v>
      </c>
      <c r="E6729" s="258"/>
      <c r="F6729" s="479">
        <v>291.69</v>
      </c>
    </row>
    <row r="6730" spans="1:6" ht="20.399999999999999" x14ac:dyDescent="0.2">
      <c r="A6730" s="256">
        <v>38774</v>
      </c>
      <c r="B6730" s="257" t="s">
        <v>17900</v>
      </c>
      <c r="C6730" s="256" t="s">
        <v>8217</v>
      </c>
      <c r="E6730" s="258"/>
      <c r="F6730" s="479">
        <v>15.05</v>
      </c>
    </row>
    <row r="6731" spans="1:6" ht="20.399999999999999" x14ac:dyDescent="0.2">
      <c r="A6731" s="256">
        <v>42247</v>
      </c>
      <c r="B6731" s="257" t="s">
        <v>17901</v>
      </c>
      <c r="C6731" s="256" t="s">
        <v>8217</v>
      </c>
      <c r="E6731" s="258"/>
      <c r="F6731" s="479">
        <v>513.63</v>
      </c>
    </row>
    <row r="6732" spans="1:6" ht="20.399999999999999" x14ac:dyDescent="0.2">
      <c r="A6732" s="256">
        <v>42248</v>
      </c>
      <c r="B6732" s="257" t="s">
        <v>17902</v>
      </c>
      <c r="C6732" s="256" t="s">
        <v>8217</v>
      </c>
      <c r="E6732" s="258"/>
      <c r="F6732" s="479">
        <v>596.62</v>
      </c>
    </row>
    <row r="6733" spans="1:6" ht="20.399999999999999" x14ac:dyDescent="0.2">
      <c r="A6733" s="256">
        <v>42249</v>
      </c>
      <c r="B6733" s="257" t="s">
        <v>17903</v>
      </c>
      <c r="C6733" s="256" t="s">
        <v>8217</v>
      </c>
      <c r="E6733" s="258"/>
      <c r="F6733" s="479">
        <v>988.4</v>
      </c>
    </row>
    <row r="6734" spans="1:6" ht="20.399999999999999" x14ac:dyDescent="0.2">
      <c r="A6734" s="256">
        <v>42244</v>
      </c>
      <c r="B6734" s="257" t="s">
        <v>17904</v>
      </c>
      <c r="C6734" s="256" t="s">
        <v>8217</v>
      </c>
      <c r="E6734" s="258"/>
      <c r="F6734" s="479">
        <v>154.36000000000001</v>
      </c>
    </row>
    <row r="6735" spans="1:6" ht="20.399999999999999" x14ac:dyDescent="0.2">
      <c r="A6735" s="256">
        <v>42245</v>
      </c>
      <c r="B6735" s="257" t="s">
        <v>17905</v>
      </c>
      <c r="C6735" s="256" t="s">
        <v>8217</v>
      </c>
      <c r="E6735" s="258"/>
      <c r="F6735" s="479">
        <v>284.83999999999997</v>
      </c>
    </row>
    <row r="6736" spans="1:6" ht="20.399999999999999" x14ac:dyDescent="0.2">
      <c r="A6736" s="256">
        <v>42246</v>
      </c>
      <c r="B6736" s="257" t="s">
        <v>17906</v>
      </c>
      <c r="C6736" s="256" t="s">
        <v>8217</v>
      </c>
      <c r="E6736" s="258"/>
      <c r="F6736" s="479">
        <v>315.3</v>
      </c>
    </row>
    <row r="6737" spans="1:6" ht="20.399999999999999" x14ac:dyDescent="0.2">
      <c r="A6737" s="256">
        <v>42243</v>
      </c>
      <c r="B6737" s="257" t="s">
        <v>17907</v>
      </c>
      <c r="C6737" s="256" t="s">
        <v>8217</v>
      </c>
      <c r="E6737" s="258"/>
      <c r="F6737" s="479">
        <v>380.19</v>
      </c>
    </row>
    <row r="6738" spans="1:6" ht="20.399999999999999" x14ac:dyDescent="0.2">
      <c r="A6738" s="256">
        <v>38889</v>
      </c>
      <c r="B6738" s="257" t="s">
        <v>17908</v>
      </c>
      <c r="C6738" s="256" t="s">
        <v>8217</v>
      </c>
      <c r="E6738" s="258"/>
      <c r="F6738" s="479">
        <v>52.05</v>
      </c>
    </row>
    <row r="6739" spans="1:6" ht="20.399999999999999" x14ac:dyDescent="0.2">
      <c r="A6739" s="256">
        <v>38784</v>
      </c>
      <c r="B6739" s="257" t="s">
        <v>17909</v>
      </c>
      <c r="C6739" s="256" t="s">
        <v>8217</v>
      </c>
      <c r="E6739" s="258"/>
      <c r="F6739" s="479">
        <v>69.64</v>
      </c>
    </row>
    <row r="6740" spans="1:6" ht="20.399999999999999" x14ac:dyDescent="0.2">
      <c r="A6740" s="256">
        <v>3788</v>
      </c>
      <c r="B6740" s="257" t="s">
        <v>17910</v>
      </c>
      <c r="C6740" s="256" t="s">
        <v>8217</v>
      </c>
      <c r="E6740" s="258"/>
      <c r="F6740" s="479">
        <v>72.569999999999993</v>
      </c>
    </row>
    <row r="6741" spans="1:6" ht="20.399999999999999" x14ac:dyDescent="0.2">
      <c r="A6741" s="256">
        <v>12230</v>
      </c>
      <c r="B6741" s="257" t="s">
        <v>17911</v>
      </c>
      <c r="C6741" s="256" t="s">
        <v>8217</v>
      </c>
      <c r="E6741" s="258"/>
      <c r="F6741" s="479">
        <v>18.670000000000002</v>
      </c>
    </row>
    <row r="6742" spans="1:6" ht="20.399999999999999" x14ac:dyDescent="0.2">
      <c r="A6742" s="256">
        <v>3780</v>
      </c>
      <c r="B6742" s="257" t="s">
        <v>17912</v>
      </c>
      <c r="C6742" s="256" t="s">
        <v>8217</v>
      </c>
      <c r="E6742" s="258"/>
      <c r="F6742" s="479">
        <v>107.07</v>
      </c>
    </row>
    <row r="6743" spans="1:6" ht="20.399999999999999" x14ac:dyDescent="0.2">
      <c r="A6743" s="256">
        <v>12231</v>
      </c>
      <c r="B6743" s="257" t="s">
        <v>17913</v>
      </c>
      <c r="C6743" s="256" t="s">
        <v>8217</v>
      </c>
      <c r="E6743" s="258"/>
      <c r="F6743" s="479">
        <v>31.04</v>
      </c>
    </row>
    <row r="6744" spans="1:6" ht="20.399999999999999" x14ac:dyDescent="0.2">
      <c r="A6744" s="256">
        <v>3811</v>
      </c>
      <c r="B6744" s="257" t="s">
        <v>17914</v>
      </c>
      <c r="C6744" s="256" t="s">
        <v>8217</v>
      </c>
      <c r="E6744" s="258"/>
      <c r="F6744" s="479">
        <v>100.57</v>
      </c>
    </row>
    <row r="6745" spans="1:6" ht="20.399999999999999" x14ac:dyDescent="0.2">
      <c r="A6745" s="256">
        <v>12232</v>
      </c>
      <c r="B6745" s="257" t="s">
        <v>17915</v>
      </c>
      <c r="C6745" s="256" t="s">
        <v>8217</v>
      </c>
      <c r="E6745" s="258"/>
      <c r="F6745" s="479">
        <v>32.520000000000003</v>
      </c>
    </row>
    <row r="6746" spans="1:6" ht="20.399999999999999" x14ac:dyDescent="0.2">
      <c r="A6746" s="256">
        <v>3799</v>
      </c>
      <c r="B6746" s="257" t="s">
        <v>17916</v>
      </c>
      <c r="C6746" s="256" t="s">
        <v>8217</v>
      </c>
      <c r="E6746" s="258"/>
      <c r="F6746" s="479">
        <v>142.22999999999999</v>
      </c>
    </row>
    <row r="6747" spans="1:6" ht="20.399999999999999" x14ac:dyDescent="0.2">
      <c r="A6747" s="256">
        <v>12239</v>
      </c>
      <c r="B6747" s="257" t="s">
        <v>17917</v>
      </c>
      <c r="C6747" s="256" t="s">
        <v>8217</v>
      </c>
      <c r="E6747" s="258"/>
      <c r="F6747" s="479">
        <v>42.58</v>
      </c>
    </row>
    <row r="6748" spans="1:6" ht="20.399999999999999" x14ac:dyDescent="0.2">
      <c r="A6748" s="256">
        <v>38773</v>
      </c>
      <c r="B6748" s="257" t="s">
        <v>17918</v>
      </c>
      <c r="C6748" s="256" t="s">
        <v>8217</v>
      </c>
      <c r="E6748" s="258"/>
      <c r="F6748" s="479">
        <v>6.83</v>
      </c>
    </row>
    <row r="6749" spans="1:6" x14ac:dyDescent="0.2">
      <c r="A6749" s="256">
        <v>12271</v>
      </c>
      <c r="B6749" s="257" t="s">
        <v>17919</v>
      </c>
      <c r="C6749" s="256" t="s">
        <v>8217</v>
      </c>
      <c r="E6749" s="258"/>
      <c r="F6749" s="479">
        <v>380.83</v>
      </c>
    </row>
    <row r="6750" spans="1:6" ht="20.399999999999999" x14ac:dyDescent="0.2">
      <c r="A6750" s="256">
        <v>38785</v>
      </c>
      <c r="B6750" s="257" t="s">
        <v>17920</v>
      </c>
      <c r="C6750" s="256" t="s">
        <v>8217</v>
      </c>
      <c r="E6750" s="258"/>
      <c r="F6750" s="479">
        <v>180.3</v>
      </c>
    </row>
    <row r="6751" spans="1:6" ht="20.399999999999999" x14ac:dyDescent="0.2">
      <c r="A6751" s="256">
        <v>38786</v>
      </c>
      <c r="B6751" s="257" t="s">
        <v>17921</v>
      </c>
      <c r="C6751" s="256" t="s">
        <v>8217</v>
      </c>
      <c r="E6751" s="258"/>
      <c r="F6751" s="479">
        <v>222.09</v>
      </c>
    </row>
    <row r="6752" spans="1:6" x14ac:dyDescent="0.2">
      <c r="A6752" s="256">
        <v>39385</v>
      </c>
      <c r="B6752" s="257" t="s">
        <v>17922</v>
      </c>
      <c r="C6752" s="256" t="s">
        <v>8217</v>
      </c>
      <c r="E6752" s="258"/>
      <c r="F6752" s="479">
        <v>13.76</v>
      </c>
    </row>
    <row r="6753" spans="1:6" x14ac:dyDescent="0.2">
      <c r="A6753" s="256">
        <v>39389</v>
      </c>
      <c r="B6753" s="257" t="s">
        <v>17923</v>
      </c>
      <c r="C6753" s="256" t="s">
        <v>8217</v>
      </c>
      <c r="E6753" s="258"/>
      <c r="F6753" s="479">
        <v>14.93</v>
      </c>
    </row>
    <row r="6754" spans="1:6" x14ac:dyDescent="0.2">
      <c r="A6754" s="256">
        <v>39390</v>
      </c>
      <c r="B6754" s="257" t="s">
        <v>17924</v>
      </c>
      <c r="C6754" s="256" t="s">
        <v>8217</v>
      </c>
      <c r="E6754" s="258"/>
      <c r="F6754" s="479">
        <v>31.3</v>
      </c>
    </row>
    <row r="6755" spans="1:6" x14ac:dyDescent="0.2">
      <c r="A6755" s="256">
        <v>39391</v>
      </c>
      <c r="B6755" s="257" t="s">
        <v>17925</v>
      </c>
      <c r="C6755" s="256" t="s">
        <v>8217</v>
      </c>
      <c r="E6755" s="258"/>
      <c r="F6755" s="479">
        <v>35.14</v>
      </c>
    </row>
    <row r="6756" spans="1:6" ht="20.399999999999999" x14ac:dyDescent="0.2">
      <c r="A6756" s="256">
        <v>3803</v>
      </c>
      <c r="B6756" s="257" t="s">
        <v>17926</v>
      </c>
      <c r="C6756" s="256" t="s">
        <v>8217</v>
      </c>
      <c r="E6756" s="258"/>
      <c r="F6756" s="479">
        <v>64.39</v>
      </c>
    </row>
    <row r="6757" spans="1:6" ht="20.399999999999999" x14ac:dyDescent="0.2">
      <c r="A6757" s="256">
        <v>38770</v>
      </c>
      <c r="B6757" s="257" t="s">
        <v>17927</v>
      </c>
      <c r="C6757" s="256" t="s">
        <v>8217</v>
      </c>
      <c r="E6757" s="258"/>
      <c r="F6757" s="479">
        <v>74.56</v>
      </c>
    </row>
    <row r="6758" spans="1:6" x14ac:dyDescent="0.2">
      <c r="A6758" s="256">
        <v>12267</v>
      </c>
      <c r="B6758" s="257" t="s">
        <v>17928</v>
      </c>
      <c r="C6758" s="256" t="s">
        <v>8217</v>
      </c>
      <c r="E6758" s="258"/>
      <c r="F6758" s="479">
        <v>218.51</v>
      </c>
    </row>
    <row r="6759" spans="1:6" ht="40.799999999999997" x14ac:dyDescent="0.2">
      <c r="A6759" s="256">
        <v>43265</v>
      </c>
      <c r="B6759" s="257" t="s">
        <v>17929</v>
      </c>
      <c r="C6759" s="256" t="s">
        <v>8217</v>
      </c>
      <c r="E6759" s="258"/>
      <c r="F6759" s="479">
        <v>43.04</v>
      </c>
    </row>
    <row r="6760" spans="1:6" ht="20.399999999999999" x14ac:dyDescent="0.2">
      <c r="A6760" s="256">
        <v>12266</v>
      </c>
      <c r="B6760" s="257" t="s">
        <v>17930</v>
      </c>
      <c r="C6760" s="256" t="s">
        <v>8217</v>
      </c>
      <c r="E6760" s="258"/>
      <c r="F6760" s="479">
        <v>111.84</v>
      </c>
    </row>
    <row r="6761" spans="1:6" ht="20.399999999999999" x14ac:dyDescent="0.2">
      <c r="A6761" s="256">
        <v>39378</v>
      </c>
      <c r="B6761" s="257" t="s">
        <v>17931</v>
      </c>
      <c r="C6761" s="256" t="s">
        <v>8217</v>
      </c>
      <c r="E6761" s="258"/>
      <c r="F6761" s="479">
        <v>79.290000000000006</v>
      </c>
    </row>
    <row r="6762" spans="1:6" ht="20.399999999999999" x14ac:dyDescent="0.2">
      <c r="A6762" s="256">
        <v>43543</v>
      </c>
      <c r="B6762" s="257" t="s">
        <v>17932</v>
      </c>
      <c r="C6762" s="256" t="s">
        <v>8217</v>
      </c>
      <c r="E6762" s="258"/>
      <c r="F6762" s="479">
        <v>165.19</v>
      </c>
    </row>
    <row r="6763" spans="1:6" ht="20.399999999999999" x14ac:dyDescent="0.2">
      <c r="A6763" s="256">
        <v>38775</v>
      </c>
      <c r="B6763" s="257" t="s">
        <v>17933</v>
      </c>
      <c r="C6763" s="256" t="s">
        <v>8217</v>
      </c>
      <c r="E6763" s="258"/>
      <c r="F6763" s="479">
        <v>84.06</v>
      </c>
    </row>
    <row r="6764" spans="1:6" x14ac:dyDescent="0.2">
      <c r="A6764" s="256">
        <v>44252</v>
      </c>
      <c r="B6764" s="257" t="s">
        <v>17934</v>
      </c>
      <c r="C6764" s="256" t="s">
        <v>8217</v>
      </c>
      <c r="E6764" s="258"/>
      <c r="F6764" s="479">
        <v>150.58000000000001</v>
      </c>
    </row>
    <row r="6765" spans="1:6" x14ac:dyDescent="0.2">
      <c r="A6765" s="256">
        <v>21119</v>
      </c>
      <c r="B6765" s="257" t="s">
        <v>17935</v>
      </c>
      <c r="C6765" s="256" t="s">
        <v>8217</v>
      </c>
      <c r="E6765" s="258"/>
      <c r="F6765" s="479">
        <v>1.51</v>
      </c>
    </row>
    <row r="6766" spans="1:6" x14ac:dyDescent="0.2">
      <c r="A6766" s="256">
        <v>37974</v>
      </c>
      <c r="B6766" s="257" t="s">
        <v>17936</v>
      </c>
      <c r="C6766" s="256" t="s">
        <v>8217</v>
      </c>
      <c r="E6766" s="258"/>
      <c r="F6766" s="479">
        <v>1.95</v>
      </c>
    </row>
    <row r="6767" spans="1:6" x14ac:dyDescent="0.2">
      <c r="A6767" s="256">
        <v>37975</v>
      </c>
      <c r="B6767" s="257" t="s">
        <v>17937</v>
      </c>
      <c r="C6767" s="256" t="s">
        <v>8217</v>
      </c>
      <c r="E6767" s="258"/>
      <c r="F6767" s="479">
        <v>4.3499999999999996</v>
      </c>
    </row>
    <row r="6768" spans="1:6" x14ac:dyDescent="0.2">
      <c r="A6768" s="256">
        <v>37976</v>
      </c>
      <c r="B6768" s="257" t="s">
        <v>17938</v>
      </c>
      <c r="C6768" s="256" t="s">
        <v>8217</v>
      </c>
      <c r="E6768" s="258"/>
      <c r="F6768" s="479">
        <v>9.68</v>
      </c>
    </row>
    <row r="6769" spans="1:6" x14ac:dyDescent="0.2">
      <c r="A6769" s="256">
        <v>37977</v>
      </c>
      <c r="B6769" s="257" t="s">
        <v>17939</v>
      </c>
      <c r="C6769" s="256" t="s">
        <v>8217</v>
      </c>
      <c r="E6769" s="258"/>
      <c r="F6769" s="479">
        <v>13.4</v>
      </c>
    </row>
    <row r="6770" spans="1:6" x14ac:dyDescent="0.2">
      <c r="A6770" s="256">
        <v>37978</v>
      </c>
      <c r="B6770" s="257" t="s">
        <v>17940</v>
      </c>
      <c r="C6770" s="256" t="s">
        <v>8217</v>
      </c>
      <c r="E6770" s="258"/>
      <c r="F6770" s="479">
        <v>26.56</v>
      </c>
    </row>
    <row r="6771" spans="1:6" x14ac:dyDescent="0.2">
      <c r="A6771" s="256">
        <v>37979</v>
      </c>
      <c r="B6771" s="257" t="s">
        <v>17941</v>
      </c>
      <c r="C6771" s="256" t="s">
        <v>8217</v>
      </c>
      <c r="E6771" s="258"/>
      <c r="F6771" s="479">
        <v>112.73</v>
      </c>
    </row>
    <row r="6772" spans="1:6" x14ac:dyDescent="0.2">
      <c r="A6772" s="256">
        <v>37980</v>
      </c>
      <c r="B6772" s="257" t="s">
        <v>17942</v>
      </c>
      <c r="C6772" s="256" t="s">
        <v>8217</v>
      </c>
      <c r="E6772" s="258"/>
      <c r="F6772" s="479">
        <v>129.5</v>
      </c>
    </row>
    <row r="6773" spans="1:6" ht="20.399999999999999" x14ac:dyDescent="0.2">
      <c r="A6773" s="256">
        <v>36147</v>
      </c>
      <c r="B6773" s="257" t="s">
        <v>17943</v>
      </c>
      <c r="C6773" s="256" t="s">
        <v>14822</v>
      </c>
      <c r="E6773" s="258"/>
      <c r="F6773" s="479">
        <v>388.14</v>
      </c>
    </row>
    <row r="6774" spans="1:6" x14ac:dyDescent="0.2">
      <c r="A6774" s="256">
        <v>12731</v>
      </c>
      <c r="B6774" s="257" t="s">
        <v>17944</v>
      </c>
      <c r="C6774" s="256" t="s">
        <v>8217</v>
      </c>
      <c r="E6774" s="258"/>
      <c r="F6774" s="479">
        <v>352.06</v>
      </c>
    </row>
    <row r="6775" spans="1:6" x14ac:dyDescent="0.2">
      <c r="A6775" s="256">
        <v>12723</v>
      </c>
      <c r="B6775" s="257" t="s">
        <v>17945</v>
      </c>
      <c r="C6775" s="256" t="s">
        <v>8217</v>
      </c>
      <c r="E6775" s="258"/>
      <c r="F6775" s="479">
        <v>2.73</v>
      </c>
    </row>
    <row r="6776" spans="1:6" x14ac:dyDescent="0.2">
      <c r="A6776" s="256">
        <v>12724</v>
      </c>
      <c r="B6776" s="257" t="s">
        <v>17946</v>
      </c>
      <c r="C6776" s="256" t="s">
        <v>8217</v>
      </c>
      <c r="E6776" s="258"/>
      <c r="F6776" s="479">
        <v>5.24</v>
      </c>
    </row>
    <row r="6777" spans="1:6" x14ac:dyDescent="0.2">
      <c r="A6777" s="256">
        <v>12725</v>
      </c>
      <c r="B6777" s="257" t="s">
        <v>17947</v>
      </c>
      <c r="C6777" s="256" t="s">
        <v>8217</v>
      </c>
      <c r="E6777" s="258"/>
      <c r="F6777" s="479">
        <v>10.52</v>
      </c>
    </row>
    <row r="6778" spans="1:6" x14ac:dyDescent="0.2">
      <c r="A6778" s="256">
        <v>12726</v>
      </c>
      <c r="B6778" s="257" t="s">
        <v>17948</v>
      </c>
      <c r="C6778" s="256" t="s">
        <v>8217</v>
      </c>
      <c r="E6778" s="258"/>
      <c r="F6778" s="479">
        <v>23.22</v>
      </c>
    </row>
    <row r="6779" spans="1:6" x14ac:dyDescent="0.2">
      <c r="A6779" s="256">
        <v>12727</v>
      </c>
      <c r="B6779" s="257" t="s">
        <v>17949</v>
      </c>
      <c r="C6779" s="256" t="s">
        <v>8217</v>
      </c>
      <c r="E6779" s="258"/>
      <c r="F6779" s="479">
        <v>29.45</v>
      </c>
    </row>
    <row r="6780" spans="1:6" x14ac:dyDescent="0.2">
      <c r="A6780" s="256">
        <v>12728</v>
      </c>
      <c r="B6780" s="257" t="s">
        <v>17950</v>
      </c>
      <c r="C6780" s="256" t="s">
        <v>8217</v>
      </c>
      <c r="E6780" s="258"/>
      <c r="F6780" s="479">
        <v>48.11</v>
      </c>
    </row>
    <row r="6781" spans="1:6" x14ac:dyDescent="0.2">
      <c r="A6781" s="256">
        <v>12729</v>
      </c>
      <c r="B6781" s="257" t="s">
        <v>17951</v>
      </c>
      <c r="C6781" s="256" t="s">
        <v>8217</v>
      </c>
      <c r="E6781" s="258"/>
      <c r="F6781" s="479">
        <v>157.69</v>
      </c>
    </row>
    <row r="6782" spans="1:6" x14ac:dyDescent="0.2">
      <c r="A6782" s="256">
        <v>12730</v>
      </c>
      <c r="B6782" s="257" t="s">
        <v>17952</v>
      </c>
      <c r="C6782" s="256" t="s">
        <v>8217</v>
      </c>
      <c r="E6782" s="258"/>
      <c r="F6782" s="479">
        <v>241.43</v>
      </c>
    </row>
    <row r="6783" spans="1:6" x14ac:dyDescent="0.2">
      <c r="A6783" s="256">
        <v>3840</v>
      </c>
      <c r="B6783" s="257" t="s">
        <v>17953</v>
      </c>
      <c r="C6783" s="256" t="s">
        <v>8217</v>
      </c>
      <c r="E6783" s="258"/>
      <c r="F6783" s="479">
        <v>47.52</v>
      </c>
    </row>
    <row r="6784" spans="1:6" x14ac:dyDescent="0.2">
      <c r="A6784" s="256">
        <v>3838</v>
      </c>
      <c r="B6784" s="257" t="s">
        <v>17954</v>
      </c>
      <c r="C6784" s="256" t="s">
        <v>8217</v>
      </c>
      <c r="E6784" s="258"/>
      <c r="F6784" s="479">
        <v>104.89</v>
      </c>
    </row>
    <row r="6785" spans="1:6" x14ac:dyDescent="0.2">
      <c r="A6785" s="256">
        <v>3844</v>
      </c>
      <c r="B6785" s="257" t="s">
        <v>17955</v>
      </c>
      <c r="C6785" s="256" t="s">
        <v>8217</v>
      </c>
      <c r="E6785" s="258"/>
      <c r="F6785" s="479">
        <v>187.09</v>
      </c>
    </row>
    <row r="6786" spans="1:6" x14ac:dyDescent="0.2">
      <c r="A6786" s="256">
        <v>3839</v>
      </c>
      <c r="B6786" s="257" t="s">
        <v>17956</v>
      </c>
      <c r="C6786" s="256" t="s">
        <v>8217</v>
      </c>
      <c r="E6786" s="258"/>
      <c r="F6786" s="479">
        <v>340.78</v>
      </c>
    </row>
    <row r="6787" spans="1:6" x14ac:dyDescent="0.2">
      <c r="A6787" s="256">
        <v>3843</v>
      </c>
      <c r="B6787" s="257" t="s">
        <v>17957</v>
      </c>
      <c r="C6787" s="256" t="s">
        <v>8217</v>
      </c>
      <c r="E6787" s="258"/>
      <c r="F6787" s="479">
        <v>467.73</v>
      </c>
    </row>
    <row r="6788" spans="1:6" x14ac:dyDescent="0.2">
      <c r="A6788" s="256">
        <v>3900</v>
      </c>
      <c r="B6788" s="257" t="s">
        <v>17958</v>
      </c>
      <c r="C6788" s="256" t="s">
        <v>8217</v>
      </c>
      <c r="E6788" s="258"/>
      <c r="F6788" s="479">
        <v>41.09</v>
      </c>
    </row>
    <row r="6789" spans="1:6" x14ac:dyDescent="0.2">
      <c r="A6789" s="256">
        <v>3846</v>
      </c>
      <c r="B6789" s="257" t="s">
        <v>17959</v>
      </c>
      <c r="C6789" s="256" t="s">
        <v>8217</v>
      </c>
      <c r="E6789" s="258"/>
      <c r="F6789" s="479">
        <v>12.35</v>
      </c>
    </row>
    <row r="6790" spans="1:6" x14ac:dyDescent="0.2">
      <c r="A6790" s="256">
        <v>3886</v>
      </c>
      <c r="B6790" s="257" t="s">
        <v>17960</v>
      </c>
      <c r="C6790" s="256" t="s">
        <v>8217</v>
      </c>
      <c r="E6790" s="258"/>
      <c r="F6790" s="479">
        <v>16.39</v>
      </c>
    </row>
    <row r="6791" spans="1:6" x14ac:dyDescent="0.2">
      <c r="A6791" s="256">
        <v>3854</v>
      </c>
      <c r="B6791" s="257" t="s">
        <v>17961</v>
      </c>
      <c r="C6791" s="256" t="s">
        <v>8217</v>
      </c>
      <c r="E6791" s="258"/>
      <c r="F6791" s="479">
        <v>9.34</v>
      </c>
    </row>
    <row r="6792" spans="1:6" x14ac:dyDescent="0.2">
      <c r="A6792" s="256">
        <v>3873</v>
      </c>
      <c r="B6792" s="257" t="s">
        <v>17962</v>
      </c>
      <c r="C6792" s="256" t="s">
        <v>8217</v>
      </c>
      <c r="E6792" s="258"/>
      <c r="F6792" s="479">
        <v>10.87</v>
      </c>
    </row>
    <row r="6793" spans="1:6" x14ac:dyDescent="0.2">
      <c r="A6793" s="256">
        <v>38021</v>
      </c>
      <c r="B6793" s="257" t="s">
        <v>17963</v>
      </c>
      <c r="C6793" s="256" t="s">
        <v>8217</v>
      </c>
      <c r="E6793" s="258"/>
      <c r="F6793" s="479">
        <v>19.309999999999999</v>
      </c>
    </row>
    <row r="6794" spans="1:6" x14ac:dyDescent="0.2">
      <c r="A6794" s="256">
        <v>43838</v>
      </c>
      <c r="B6794" s="257" t="s">
        <v>17964</v>
      </c>
      <c r="C6794" s="256" t="s">
        <v>8217</v>
      </c>
      <c r="E6794" s="258"/>
      <c r="F6794" s="479">
        <v>24.96</v>
      </c>
    </row>
    <row r="6795" spans="1:6" x14ac:dyDescent="0.2">
      <c r="A6795" s="256">
        <v>3847</v>
      </c>
      <c r="B6795" s="257" t="s">
        <v>17965</v>
      </c>
      <c r="C6795" s="256" t="s">
        <v>8217</v>
      </c>
      <c r="E6795" s="258"/>
      <c r="F6795" s="479">
        <v>25.17</v>
      </c>
    </row>
    <row r="6796" spans="1:6" x14ac:dyDescent="0.2">
      <c r="A6796" s="256">
        <v>38022</v>
      </c>
      <c r="B6796" s="257" t="s">
        <v>17966</v>
      </c>
      <c r="C6796" s="256" t="s">
        <v>8217</v>
      </c>
      <c r="E6796" s="258"/>
      <c r="F6796" s="479">
        <v>34.590000000000003</v>
      </c>
    </row>
    <row r="6797" spans="1:6" x14ac:dyDescent="0.2">
      <c r="A6797" s="256">
        <v>3826</v>
      </c>
      <c r="B6797" s="257" t="s">
        <v>17967</v>
      </c>
      <c r="C6797" s="256" t="s">
        <v>8217</v>
      </c>
      <c r="E6797" s="258"/>
      <c r="F6797" s="479">
        <v>47.16</v>
      </c>
    </row>
    <row r="6798" spans="1:6" x14ac:dyDescent="0.2">
      <c r="A6798" s="256">
        <v>3825</v>
      </c>
      <c r="B6798" s="257" t="s">
        <v>17968</v>
      </c>
      <c r="C6798" s="256" t="s">
        <v>8217</v>
      </c>
      <c r="E6798" s="258"/>
      <c r="F6798" s="479">
        <v>13.56</v>
      </c>
    </row>
    <row r="6799" spans="1:6" x14ac:dyDescent="0.2">
      <c r="A6799" s="256">
        <v>3827</v>
      </c>
      <c r="B6799" s="257" t="s">
        <v>17969</v>
      </c>
      <c r="C6799" s="256" t="s">
        <v>8217</v>
      </c>
      <c r="E6799" s="258"/>
      <c r="F6799" s="479">
        <v>29.63</v>
      </c>
    </row>
    <row r="6800" spans="1:6" x14ac:dyDescent="0.2">
      <c r="A6800" s="256">
        <v>3830</v>
      </c>
      <c r="B6800" s="257" t="s">
        <v>17970</v>
      </c>
      <c r="C6800" s="256" t="s">
        <v>8217</v>
      </c>
      <c r="E6800" s="258"/>
      <c r="F6800" s="479">
        <v>186.62</v>
      </c>
    </row>
    <row r="6801" spans="1:6" x14ac:dyDescent="0.2">
      <c r="A6801" s="256">
        <v>37981</v>
      </c>
      <c r="B6801" s="257" t="s">
        <v>17971</v>
      </c>
      <c r="C6801" s="256" t="s">
        <v>8217</v>
      </c>
      <c r="E6801" s="258"/>
      <c r="F6801" s="479">
        <v>5.64</v>
      </c>
    </row>
    <row r="6802" spans="1:6" x14ac:dyDescent="0.2">
      <c r="A6802" s="256">
        <v>37982</v>
      </c>
      <c r="B6802" s="257" t="s">
        <v>17972</v>
      </c>
      <c r="C6802" s="256" t="s">
        <v>8217</v>
      </c>
      <c r="E6802" s="258"/>
      <c r="F6802" s="479">
        <v>8.18</v>
      </c>
    </row>
    <row r="6803" spans="1:6" x14ac:dyDescent="0.2">
      <c r="A6803" s="256">
        <v>37983</v>
      </c>
      <c r="B6803" s="257" t="s">
        <v>17973</v>
      </c>
      <c r="C6803" s="256" t="s">
        <v>8217</v>
      </c>
      <c r="E6803" s="258"/>
      <c r="F6803" s="479">
        <v>12.1</v>
      </c>
    </row>
    <row r="6804" spans="1:6" x14ac:dyDescent="0.2">
      <c r="A6804" s="256">
        <v>37984</v>
      </c>
      <c r="B6804" s="257" t="s">
        <v>17974</v>
      </c>
      <c r="C6804" s="256" t="s">
        <v>8217</v>
      </c>
      <c r="E6804" s="258"/>
      <c r="F6804" s="479">
        <v>17</v>
      </c>
    </row>
    <row r="6805" spans="1:6" x14ac:dyDescent="0.2">
      <c r="A6805" s="256">
        <v>37985</v>
      </c>
      <c r="B6805" s="257" t="s">
        <v>17975</v>
      </c>
      <c r="C6805" s="256" t="s">
        <v>8217</v>
      </c>
      <c r="E6805" s="258"/>
      <c r="F6805" s="479">
        <v>24.15</v>
      </c>
    </row>
    <row r="6806" spans="1:6" x14ac:dyDescent="0.2">
      <c r="A6806" s="256">
        <v>20165</v>
      </c>
      <c r="B6806" s="257" t="s">
        <v>17976</v>
      </c>
      <c r="C6806" s="256" t="s">
        <v>8217</v>
      </c>
      <c r="E6806" s="258"/>
      <c r="F6806" s="479">
        <v>23.13</v>
      </c>
    </row>
    <row r="6807" spans="1:6" x14ac:dyDescent="0.2">
      <c r="A6807" s="256">
        <v>20166</v>
      </c>
      <c r="B6807" s="257" t="s">
        <v>17977</v>
      </c>
      <c r="C6807" s="256" t="s">
        <v>8217</v>
      </c>
      <c r="E6807" s="258"/>
      <c r="F6807" s="479">
        <v>70.650000000000006</v>
      </c>
    </row>
    <row r="6808" spans="1:6" x14ac:dyDescent="0.2">
      <c r="A6808" s="256">
        <v>20164</v>
      </c>
      <c r="B6808" s="257" t="s">
        <v>17978</v>
      </c>
      <c r="C6808" s="256" t="s">
        <v>8217</v>
      </c>
      <c r="E6808" s="258"/>
      <c r="F6808" s="479">
        <v>11.11</v>
      </c>
    </row>
    <row r="6809" spans="1:6" x14ac:dyDescent="0.2">
      <c r="A6809" s="256">
        <v>3893</v>
      </c>
      <c r="B6809" s="257" t="s">
        <v>17979</v>
      </c>
      <c r="C6809" s="256" t="s">
        <v>8217</v>
      </c>
      <c r="E6809" s="258"/>
      <c r="F6809" s="479">
        <v>17.420000000000002</v>
      </c>
    </row>
    <row r="6810" spans="1:6" x14ac:dyDescent="0.2">
      <c r="A6810" s="256">
        <v>3848</v>
      </c>
      <c r="B6810" s="257" t="s">
        <v>17980</v>
      </c>
      <c r="C6810" s="256" t="s">
        <v>8217</v>
      </c>
      <c r="E6810" s="258"/>
      <c r="F6810" s="479">
        <v>10.62</v>
      </c>
    </row>
    <row r="6811" spans="1:6" x14ac:dyDescent="0.2">
      <c r="A6811" s="256">
        <v>3895</v>
      </c>
      <c r="B6811" s="257" t="s">
        <v>17981</v>
      </c>
      <c r="C6811" s="256" t="s">
        <v>8217</v>
      </c>
      <c r="E6811" s="258"/>
      <c r="F6811" s="479">
        <v>11.8</v>
      </c>
    </row>
    <row r="6812" spans="1:6" x14ac:dyDescent="0.2">
      <c r="A6812" s="256">
        <v>12404</v>
      </c>
      <c r="B6812" s="257" t="s">
        <v>17982</v>
      </c>
      <c r="C6812" s="256" t="s">
        <v>8217</v>
      </c>
      <c r="E6812" s="258"/>
      <c r="F6812" s="479">
        <v>12.43</v>
      </c>
    </row>
    <row r="6813" spans="1:6" x14ac:dyDescent="0.2">
      <c r="A6813" s="256">
        <v>3939</v>
      </c>
      <c r="B6813" s="257" t="s">
        <v>17983</v>
      </c>
      <c r="C6813" s="256" t="s">
        <v>8217</v>
      </c>
      <c r="E6813" s="258"/>
      <c r="F6813" s="479">
        <v>25.6</v>
      </c>
    </row>
    <row r="6814" spans="1:6" x14ac:dyDescent="0.2">
      <c r="A6814" s="256">
        <v>3911</v>
      </c>
      <c r="B6814" s="257" t="s">
        <v>17984</v>
      </c>
      <c r="C6814" s="256" t="s">
        <v>8217</v>
      </c>
      <c r="E6814" s="258"/>
      <c r="F6814" s="479">
        <v>20.92</v>
      </c>
    </row>
    <row r="6815" spans="1:6" x14ac:dyDescent="0.2">
      <c r="A6815" s="256">
        <v>3908</v>
      </c>
      <c r="B6815" s="257" t="s">
        <v>17985</v>
      </c>
      <c r="C6815" s="256" t="s">
        <v>8217</v>
      </c>
      <c r="E6815" s="258"/>
      <c r="F6815" s="479">
        <v>6.76</v>
      </c>
    </row>
    <row r="6816" spans="1:6" x14ac:dyDescent="0.2">
      <c r="A6816" s="256">
        <v>3910</v>
      </c>
      <c r="B6816" s="257" t="s">
        <v>17986</v>
      </c>
      <c r="C6816" s="256" t="s">
        <v>8217</v>
      </c>
      <c r="E6816" s="258"/>
      <c r="F6816" s="479">
        <v>14.96</v>
      </c>
    </row>
    <row r="6817" spans="1:6" x14ac:dyDescent="0.2">
      <c r="A6817" s="256">
        <v>3913</v>
      </c>
      <c r="B6817" s="257" t="s">
        <v>17987</v>
      </c>
      <c r="C6817" s="256" t="s">
        <v>8217</v>
      </c>
      <c r="E6817" s="258"/>
      <c r="F6817" s="479">
        <v>71.53</v>
      </c>
    </row>
    <row r="6818" spans="1:6" x14ac:dyDescent="0.2">
      <c r="A6818" s="256">
        <v>3912</v>
      </c>
      <c r="B6818" s="257" t="s">
        <v>17988</v>
      </c>
      <c r="C6818" s="256" t="s">
        <v>8217</v>
      </c>
      <c r="E6818" s="258"/>
      <c r="F6818" s="479">
        <v>39.21</v>
      </c>
    </row>
    <row r="6819" spans="1:6" x14ac:dyDescent="0.2">
      <c r="A6819" s="256">
        <v>3909</v>
      </c>
      <c r="B6819" s="257" t="s">
        <v>17989</v>
      </c>
      <c r="C6819" s="256" t="s">
        <v>8217</v>
      </c>
      <c r="E6819" s="258"/>
      <c r="F6819" s="479">
        <v>9.1999999999999993</v>
      </c>
    </row>
    <row r="6820" spans="1:6" x14ac:dyDescent="0.2">
      <c r="A6820" s="256">
        <v>3914</v>
      </c>
      <c r="B6820" s="257" t="s">
        <v>17990</v>
      </c>
      <c r="C6820" s="256" t="s">
        <v>8217</v>
      </c>
      <c r="E6820" s="258"/>
      <c r="F6820" s="479">
        <v>107.91</v>
      </c>
    </row>
    <row r="6821" spans="1:6" x14ac:dyDescent="0.2">
      <c r="A6821" s="256">
        <v>3915</v>
      </c>
      <c r="B6821" s="257" t="s">
        <v>17991</v>
      </c>
      <c r="C6821" s="256" t="s">
        <v>8217</v>
      </c>
      <c r="E6821" s="258"/>
      <c r="F6821" s="479">
        <v>170.17</v>
      </c>
    </row>
    <row r="6822" spans="1:6" x14ac:dyDescent="0.2">
      <c r="A6822" s="256">
        <v>3916</v>
      </c>
      <c r="B6822" s="257" t="s">
        <v>17992</v>
      </c>
      <c r="C6822" s="256" t="s">
        <v>8217</v>
      </c>
      <c r="E6822" s="258"/>
      <c r="F6822" s="479">
        <v>310.02</v>
      </c>
    </row>
    <row r="6823" spans="1:6" x14ac:dyDescent="0.2">
      <c r="A6823" s="256">
        <v>3917</v>
      </c>
      <c r="B6823" s="257" t="s">
        <v>17993</v>
      </c>
      <c r="C6823" s="256" t="s">
        <v>8217</v>
      </c>
      <c r="E6823" s="258"/>
      <c r="F6823" s="479">
        <v>511.33</v>
      </c>
    </row>
    <row r="6824" spans="1:6" x14ac:dyDescent="0.2">
      <c r="A6824" s="256">
        <v>1904</v>
      </c>
      <c r="B6824" s="257" t="s">
        <v>17994</v>
      </c>
      <c r="C6824" s="256" t="s">
        <v>8217</v>
      </c>
      <c r="E6824" s="258"/>
      <c r="F6824" s="479">
        <v>0.9</v>
      </c>
    </row>
    <row r="6825" spans="1:6" x14ac:dyDescent="0.2">
      <c r="A6825" s="256">
        <v>1899</v>
      </c>
      <c r="B6825" s="257" t="s">
        <v>17995</v>
      </c>
      <c r="C6825" s="256" t="s">
        <v>8217</v>
      </c>
      <c r="E6825" s="258"/>
      <c r="F6825" s="479">
        <v>1.02</v>
      </c>
    </row>
    <row r="6826" spans="1:6" x14ac:dyDescent="0.2">
      <c r="A6826" s="256">
        <v>1900</v>
      </c>
      <c r="B6826" s="257" t="s">
        <v>17996</v>
      </c>
      <c r="C6826" s="256" t="s">
        <v>8217</v>
      </c>
      <c r="E6826" s="258"/>
      <c r="F6826" s="479">
        <v>1.65</v>
      </c>
    </row>
    <row r="6827" spans="1:6" x14ac:dyDescent="0.2">
      <c r="A6827" s="256">
        <v>12407</v>
      </c>
      <c r="B6827" s="257" t="s">
        <v>17997</v>
      </c>
      <c r="C6827" s="256" t="s">
        <v>8217</v>
      </c>
      <c r="E6827" s="258"/>
      <c r="F6827" s="479">
        <v>38.71</v>
      </c>
    </row>
    <row r="6828" spans="1:6" x14ac:dyDescent="0.2">
      <c r="A6828" s="256">
        <v>12408</v>
      </c>
      <c r="B6828" s="257" t="s">
        <v>17998</v>
      </c>
      <c r="C6828" s="256" t="s">
        <v>8217</v>
      </c>
      <c r="E6828" s="258"/>
      <c r="F6828" s="479">
        <v>21.85</v>
      </c>
    </row>
    <row r="6829" spans="1:6" x14ac:dyDescent="0.2">
      <c r="A6829" s="256">
        <v>12409</v>
      </c>
      <c r="B6829" s="257" t="s">
        <v>17999</v>
      </c>
      <c r="C6829" s="256" t="s">
        <v>8217</v>
      </c>
      <c r="E6829" s="258"/>
      <c r="F6829" s="479">
        <v>21.85</v>
      </c>
    </row>
    <row r="6830" spans="1:6" x14ac:dyDescent="0.2">
      <c r="A6830" s="256">
        <v>12410</v>
      </c>
      <c r="B6830" s="257" t="s">
        <v>18000</v>
      </c>
      <c r="C6830" s="256" t="s">
        <v>8217</v>
      </c>
      <c r="E6830" s="258"/>
      <c r="F6830" s="479">
        <v>15.05</v>
      </c>
    </row>
    <row r="6831" spans="1:6" x14ac:dyDescent="0.2">
      <c r="A6831" s="256">
        <v>3936</v>
      </c>
      <c r="B6831" s="257" t="s">
        <v>18001</v>
      </c>
      <c r="C6831" s="256" t="s">
        <v>8217</v>
      </c>
      <c r="E6831" s="258"/>
      <c r="F6831" s="479">
        <v>27.2</v>
      </c>
    </row>
    <row r="6832" spans="1:6" x14ac:dyDescent="0.2">
      <c r="A6832" s="256">
        <v>3922</v>
      </c>
      <c r="B6832" s="257" t="s">
        <v>18002</v>
      </c>
      <c r="C6832" s="256" t="s">
        <v>8217</v>
      </c>
      <c r="E6832" s="258"/>
      <c r="F6832" s="479">
        <v>25.02</v>
      </c>
    </row>
    <row r="6833" spans="1:6" x14ac:dyDescent="0.2">
      <c r="A6833" s="256">
        <v>3924</v>
      </c>
      <c r="B6833" s="257" t="s">
        <v>18003</v>
      </c>
      <c r="C6833" s="256" t="s">
        <v>8217</v>
      </c>
      <c r="E6833" s="258"/>
      <c r="F6833" s="479">
        <v>27.2</v>
      </c>
    </row>
    <row r="6834" spans="1:6" x14ac:dyDescent="0.2">
      <c r="A6834" s="256">
        <v>3923</v>
      </c>
      <c r="B6834" s="257" t="s">
        <v>18004</v>
      </c>
      <c r="C6834" s="256" t="s">
        <v>8217</v>
      </c>
      <c r="E6834" s="258"/>
      <c r="F6834" s="479">
        <v>27.2</v>
      </c>
    </row>
    <row r="6835" spans="1:6" x14ac:dyDescent="0.2">
      <c r="A6835" s="256">
        <v>3937</v>
      </c>
      <c r="B6835" s="257" t="s">
        <v>18005</v>
      </c>
      <c r="C6835" s="256" t="s">
        <v>8217</v>
      </c>
      <c r="E6835" s="258"/>
      <c r="F6835" s="479">
        <v>22.44</v>
      </c>
    </row>
    <row r="6836" spans="1:6" x14ac:dyDescent="0.2">
      <c r="A6836" s="256">
        <v>3921</v>
      </c>
      <c r="B6836" s="257" t="s">
        <v>18006</v>
      </c>
      <c r="C6836" s="256" t="s">
        <v>8217</v>
      </c>
      <c r="E6836" s="258"/>
      <c r="F6836" s="479">
        <v>22.45</v>
      </c>
    </row>
    <row r="6837" spans="1:6" x14ac:dyDescent="0.2">
      <c r="A6837" s="256">
        <v>3920</v>
      </c>
      <c r="B6837" s="257" t="s">
        <v>18007</v>
      </c>
      <c r="C6837" s="256" t="s">
        <v>8217</v>
      </c>
      <c r="E6837" s="258"/>
      <c r="F6837" s="479">
        <v>22.44</v>
      </c>
    </row>
    <row r="6838" spans="1:6" x14ac:dyDescent="0.2">
      <c r="A6838" s="256">
        <v>3938</v>
      </c>
      <c r="B6838" s="257" t="s">
        <v>18008</v>
      </c>
      <c r="C6838" s="256" t="s">
        <v>8217</v>
      </c>
      <c r="E6838" s="258"/>
      <c r="F6838" s="479">
        <v>14.79</v>
      </c>
    </row>
    <row r="6839" spans="1:6" x14ac:dyDescent="0.2">
      <c r="A6839" s="256">
        <v>3919</v>
      </c>
      <c r="B6839" s="257" t="s">
        <v>18009</v>
      </c>
      <c r="C6839" s="256" t="s">
        <v>8217</v>
      </c>
      <c r="E6839" s="258"/>
      <c r="F6839" s="479">
        <v>15.08</v>
      </c>
    </row>
    <row r="6840" spans="1:6" x14ac:dyDescent="0.2">
      <c r="A6840" s="256">
        <v>3927</v>
      </c>
      <c r="B6840" s="257" t="s">
        <v>18010</v>
      </c>
      <c r="C6840" s="256" t="s">
        <v>8217</v>
      </c>
      <c r="E6840" s="258"/>
      <c r="F6840" s="479">
        <v>76.38</v>
      </c>
    </row>
    <row r="6841" spans="1:6" x14ac:dyDescent="0.2">
      <c r="A6841" s="256">
        <v>3928</v>
      </c>
      <c r="B6841" s="257" t="s">
        <v>18011</v>
      </c>
      <c r="C6841" s="256" t="s">
        <v>8217</v>
      </c>
      <c r="E6841" s="258"/>
      <c r="F6841" s="479">
        <v>76.38</v>
      </c>
    </row>
    <row r="6842" spans="1:6" x14ac:dyDescent="0.2">
      <c r="A6842" s="256">
        <v>3926</v>
      </c>
      <c r="B6842" s="257" t="s">
        <v>18012</v>
      </c>
      <c r="C6842" s="256" t="s">
        <v>8217</v>
      </c>
      <c r="E6842" s="258"/>
      <c r="F6842" s="479">
        <v>43.54</v>
      </c>
    </row>
    <row r="6843" spans="1:6" x14ac:dyDescent="0.2">
      <c r="A6843" s="256">
        <v>3935</v>
      </c>
      <c r="B6843" s="257" t="s">
        <v>18013</v>
      </c>
      <c r="C6843" s="256" t="s">
        <v>8217</v>
      </c>
      <c r="E6843" s="258"/>
      <c r="F6843" s="479">
        <v>43.54</v>
      </c>
    </row>
    <row r="6844" spans="1:6" x14ac:dyDescent="0.2">
      <c r="A6844" s="256">
        <v>3925</v>
      </c>
      <c r="B6844" s="257" t="s">
        <v>18014</v>
      </c>
      <c r="C6844" s="256" t="s">
        <v>8217</v>
      </c>
      <c r="E6844" s="258"/>
      <c r="F6844" s="479">
        <v>43.54</v>
      </c>
    </row>
    <row r="6845" spans="1:6" x14ac:dyDescent="0.2">
      <c r="A6845" s="256">
        <v>12406</v>
      </c>
      <c r="B6845" s="257" t="s">
        <v>18015</v>
      </c>
      <c r="C6845" s="256" t="s">
        <v>8217</v>
      </c>
      <c r="E6845" s="258"/>
      <c r="F6845" s="479">
        <v>10.69</v>
      </c>
    </row>
    <row r="6846" spans="1:6" x14ac:dyDescent="0.2">
      <c r="A6846" s="256">
        <v>3929</v>
      </c>
      <c r="B6846" s="257" t="s">
        <v>18016</v>
      </c>
      <c r="C6846" s="256" t="s">
        <v>8217</v>
      </c>
      <c r="E6846" s="258"/>
      <c r="F6846" s="479">
        <v>116.37</v>
      </c>
    </row>
    <row r="6847" spans="1:6" x14ac:dyDescent="0.2">
      <c r="A6847" s="256">
        <v>3931</v>
      </c>
      <c r="B6847" s="257" t="s">
        <v>18017</v>
      </c>
      <c r="C6847" s="256" t="s">
        <v>8217</v>
      </c>
      <c r="E6847" s="258"/>
      <c r="F6847" s="479">
        <v>116.37</v>
      </c>
    </row>
    <row r="6848" spans="1:6" x14ac:dyDescent="0.2">
      <c r="A6848" s="256">
        <v>3930</v>
      </c>
      <c r="B6848" s="257" t="s">
        <v>18018</v>
      </c>
      <c r="C6848" s="256" t="s">
        <v>8217</v>
      </c>
      <c r="E6848" s="258"/>
      <c r="F6848" s="479">
        <v>116.37</v>
      </c>
    </row>
    <row r="6849" spans="1:6" x14ac:dyDescent="0.2">
      <c r="A6849" s="256">
        <v>3932</v>
      </c>
      <c r="B6849" s="257" t="s">
        <v>18019</v>
      </c>
      <c r="C6849" s="256" t="s">
        <v>8217</v>
      </c>
      <c r="E6849" s="258"/>
      <c r="F6849" s="479">
        <v>200.94</v>
      </c>
    </row>
    <row r="6850" spans="1:6" x14ac:dyDescent="0.2">
      <c r="A6850" s="256">
        <v>3933</v>
      </c>
      <c r="B6850" s="257" t="s">
        <v>18020</v>
      </c>
      <c r="C6850" s="256" t="s">
        <v>8217</v>
      </c>
      <c r="E6850" s="258"/>
      <c r="F6850" s="479">
        <v>200.94</v>
      </c>
    </row>
    <row r="6851" spans="1:6" x14ac:dyDescent="0.2">
      <c r="A6851" s="256">
        <v>3934</v>
      </c>
      <c r="B6851" s="257" t="s">
        <v>18021</v>
      </c>
      <c r="C6851" s="256" t="s">
        <v>8217</v>
      </c>
      <c r="E6851" s="258"/>
      <c r="F6851" s="479">
        <v>200.94</v>
      </c>
    </row>
    <row r="6852" spans="1:6" ht="20.399999999999999" x14ac:dyDescent="0.2">
      <c r="A6852" s="256">
        <v>40355</v>
      </c>
      <c r="B6852" s="257" t="s">
        <v>18022</v>
      </c>
      <c r="C6852" s="256" t="s">
        <v>8217</v>
      </c>
      <c r="E6852" s="258"/>
      <c r="F6852" s="479">
        <v>12.51</v>
      </c>
    </row>
    <row r="6853" spans="1:6" ht="20.399999999999999" x14ac:dyDescent="0.2">
      <c r="A6853" s="256">
        <v>40364</v>
      </c>
      <c r="B6853" s="257" t="s">
        <v>18023</v>
      </c>
      <c r="C6853" s="256" t="s">
        <v>8217</v>
      </c>
      <c r="E6853" s="258"/>
      <c r="F6853" s="479">
        <v>58.62</v>
      </c>
    </row>
    <row r="6854" spans="1:6" ht="20.399999999999999" x14ac:dyDescent="0.2">
      <c r="A6854" s="256">
        <v>40361</v>
      </c>
      <c r="B6854" s="257" t="s">
        <v>18024</v>
      </c>
      <c r="C6854" s="256" t="s">
        <v>8217</v>
      </c>
      <c r="E6854" s="258"/>
      <c r="F6854" s="479">
        <v>45.83</v>
      </c>
    </row>
    <row r="6855" spans="1:6" ht="20.399999999999999" x14ac:dyDescent="0.2">
      <c r="A6855" s="256">
        <v>40358</v>
      </c>
      <c r="B6855" s="257" t="s">
        <v>18025</v>
      </c>
      <c r="C6855" s="256" t="s">
        <v>8217</v>
      </c>
      <c r="E6855" s="258"/>
      <c r="F6855" s="479">
        <v>17.47</v>
      </c>
    </row>
    <row r="6856" spans="1:6" ht="20.399999999999999" x14ac:dyDescent="0.2">
      <c r="A6856" s="256">
        <v>40370</v>
      </c>
      <c r="B6856" s="257" t="s">
        <v>18026</v>
      </c>
      <c r="C6856" s="256" t="s">
        <v>8217</v>
      </c>
      <c r="E6856" s="258"/>
      <c r="F6856" s="479">
        <v>186</v>
      </c>
    </row>
    <row r="6857" spans="1:6" ht="20.399999999999999" x14ac:dyDescent="0.2">
      <c r="A6857" s="256">
        <v>40367</v>
      </c>
      <c r="B6857" s="257" t="s">
        <v>18027</v>
      </c>
      <c r="C6857" s="256" t="s">
        <v>8217</v>
      </c>
      <c r="E6857" s="258"/>
      <c r="F6857" s="479">
        <v>92.45</v>
      </c>
    </row>
    <row r="6858" spans="1:6" ht="20.399999999999999" x14ac:dyDescent="0.2">
      <c r="A6858" s="256">
        <v>40373</v>
      </c>
      <c r="B6858" s="257" t="s">
        <v>18028</v>
      </c>
      <c r="C6858" s="256" t="s">
        <v>8217</v>
      </c>
      <c r="E6858" s="258"/>
      <c r="F6858" s="479">
        <v>251.52</v>
      </c>
    </row>
    <row r="6859" spans="1:6" x14ac:dyDescent="0.2">
      <c r="A6859" s="256">
        <v>3907</v>
      </c>
      <c r="B6859" s="257" t="s">
        <v>18029</v>
      </c>
      <c r="C6859" s="256" t="s">
        <v>8217</v>
      </c>
      <c r="E6859" s="258"/>
      <c r="F6859" s="479">
        <v>4.7300000000000004</v>
      </c>
    </row>
    <row r="6860" spans="1:6" x14ac:dyDescent="0.2">
      <c r="A6860" s="256">
        <v>3889</v>
      </c>
      <c r="B6860" s="257" t="s">
        <v>18030</v>
      </c>
      <c r="C6860" s="256" t="s">
        <v>8217</v>
      </c>
      <c r="E6860" s="258"/>
      <c r="F6860" s="479">
        <v>3.36</v>
      </c>
    </row>
    <row r="6861" spans="1:6" x14ac:dyDescent="0.2">
      <c r="A6861" s="256">
        <v>3868</v>
      </c>
      <c r="B6861" s="257" t="s">
        <v>18031</v>
      </c>
      <c r="C6861" s="256" t="s">
        <v>8217</v>
      </c>
      <c r="E6861" s="258"/>
      <c r="F6861" s="479">
        <v>1.23</v>
      </c>
    </row>
    <row r="6862" spans="1:6" x14ac:dyDescent="0.2">
      <c r="A6862" s="256">
        <v>3869</v>
      </c>
      <c r="B6862" s="257" t="s">
        <v>18032</v>
      </c>
      <c r="C6862" s="256" t="s">
        <v>8217</v>
      </c>
      <c r="E6862" s="258"/>
      <c r="F6862" s="479">
        <v>2.74</v>
      </c>
    </row>
    <row r="6863" spans="1:6" x14ac:dyDescent="0.2">
      <c r="A6863" s="256">
        <v>3872</v>
      </c>
      <c r="B6863" s="257" t="s">
        <v>18033</v>
      </c>
      <c r="C6863" s="256" t="s">
        <v>8217</v>
      </c>
      <c r="E6863" s="258"/>
      <c r="F6863" s="479">
        <v>4.67</v>
      </c>
    </row>
    <row r="6864" spans="1:6" x14ac:dyDescent="0.2">
      <c r="A6864" s="256">
        <v>3850</v>
      </c>
      <c r="B6864" s="257" t="s">
        <v>18034</v>
      </c>
      <c r="C6864" s="256" t="s">
        <v>8217</v>
      </c>
      <c r="E6864" s="258"/>
      <c r="F6864" s="479">
        <v>10.77</v>
      </c>
    </row>
    <row r="6865" spans="1:6" x14ac:dyDescent="0.2">
      <c r="A6865" s="256">
        <v>38023</v>
      </c>
      <c r="B6865" s="257" t="s">
        <v>18035</v>
      </c>
      <c r="C6865" s="256" t="s">
        <v>8217</v>
      </c>
      <c r="E6865" s="258"/>
      <c r="F6865" s="479">
        <v>5.48</v>
      </c>
    </row>
    <row r="6866" spans="1:6" x14ac:dyDescent="0.2">
      <c r="A6866" s="256">
        <v>37986</v>
      </c>
      <c r="B6866" s="257" t="s">
        <v>18036</v>
      </c>
      <c r="C6866" s="256" t="s">
        <v>8217</v>
      </c>
      <c r="E6866" s="258"/>
      <c r="F6866" s="479">
        <v>1.92</v>
      </c>
    </row>
    <row r="6867" spans="1:6" x14ac:dyDescent="0.2">
      <c r="A6867" s="256">
        <v>37987</v>
      </c>
      <c r="B6867" s="257" t="s">
        <v>18037</v>
      </c>
      <c r="C6867" s="256" t="s">
        <v>8217</v>
      </c>
      <c r="E6867" s="258"/>
      <c r="F6867" s="479">
        <v>96.06</v>
      </c>
    </row>
    <row r="6868" spans="1:6" x14ac:dyDescent="0.2">
      <c r="A6868" s="256">
        <v>37988</v>
      </c>
      <c r="B6868" s="257" t="s">
        <v>18038</v>
      </c>
      <c r="C6868" s="256" t="s">
        <v>8217</v>
      </c>
      <c r="E6868" s="258"/>
      <c r="F6868" s="479">
        <v>152.65</v>
      </c>
    </row>
    <row r="6869" spans="1:6" x14ac:dyDescent="0.2">
      <c r="A6869" s="256">
        <v>21120</v>
      </c>
      <c r="B6869" s="257" t="s">
        <v>18039</v>
      </c>
      <c r="C6869" s="256" t="s">
        <v>8217</v>
      </c>
      <c r="E6869" s="258"/>
      <c r="F6869" s="479">
        <v>9.82</v>
      </c>
    </row>
    <row r="6870" spans="1:6" x14ac:dyDescent="0.2">
      <c r="A6870" s="256">
        <v>39318</v>
      </c>
      <c r="B6870" s="257" t="s">
        <v>18040</v>
      </c>
      <c r="C6870" s="256" t="s">
        <v>8217</v>
      </c>
      <c r="E6870" s="258"/>
      <c r="F6870" s="479">
        <v>9.1300000000000008</v>
      </c>
    </row>
    <row r="6871" spans="1:6" x14ac:dyDescent="0.2">
      <c r="A6871" s="256">
        <v>40366</v>
      </c>
      <c r="B6871" s="257" t="s">
        <v>18041</v>
      </c>
      <c r="C6871" s="256" t="s">
        <v>8217</v>
      </c>
      <c r="E6871" s="258"/>
      <c r="F6871" s="479">
        <v>45.72</v>
      </c>
    </row>
    <row r="6872" spans="1:6" x14ac:dyDescent="0.2">
      <c r="A6872" s="256">
        <v>40363</v>
      </c>
      <c r="B6872" s="257" t="s">
        <v>18042</v>
      </c>
      <c r="C6872" s="256" t="s">
        <v>8217</v>
      </c>
      <c r="E6872" s="258"/>
      <c r="F6872" s="479">
        <v>35.76</v>
      </c>
    </row>
    <row r="6873" spans="1:6" x14ac:dyDescent="0.2">
      <c r="A6873" s="256">
        <v>40354</v>
      </c>
      <c r="B6873" s="257" t="s">
        <v>18043</v>
      </c>
      <c r="C6873" s="256" t="s">
        <v>8217</v>
      </c>
      <c r="E6873" s="258"/>
      <c r="F6873" s="479">
        <v>15.57</v>
      </c>
    </row>
    <row r="6874" spans="1:6" x14ac:dyDescent="0.2">
      <c r="A6874" s="256">
        <v>40360</v>
      </c>
      <c r="B6874" s="257" t="s">
        <v>18044</v>
      </c>
      <c r="C6874" s="256" t="s">
        <v>8217</v>
      </c>
      <c r="E6874" s="258"/>
      <c r="F6874" s="479">
        <v>23.44</v>
      </c>
    </row>
    <row r="6875" spans="1:6" x14ac:dyDescent="0.2">
      <c r="A6875" s="256">
        <v>40372</v>
      </c>
      <c r="B6875" s="257" t="s">
        <v>18045</v>
      </c>
      <c r="C6875" s="256" t="s">
        <v>8217</v>
      </c>
      <c r="E6875" s="258"/>
      <c r="F6875" s="479">
        <v>144.79</v>
      </c>
    </row>
    <row r="6876" spans="1:6" x14ac:dyDescent="0.2">
      <c r="A6876" s="256">
        <v>40369</v>
      </c>
      <c r="B6876" s="257" t="s">
        <v>18046</v>
      </c>
      <c r="C6876" s="256" t="s">
        <v>8217</v>
      </c>
      <c r="E6876" s="258"/>
      <c r="F6876" s="479">
        <v>72.06</v>
      </c>
    </row>
    <row r="6877" spans="1:6" x14ac:dyDescent="0.2">
      <c r="A6877" s="256">
        <v>40357</v>
      </c>
      <c r="B6877" s="257" t="s">
        <v>18047</v>
      </c>
      <c r="C6877" s="256" t="s">
        <v>8217</v>
      </c>
      <c r="E6877" s="258"/>
      <c r="F6877" s="479">
        <v>17.47</v>
      </c>
    </row>
    <row r="6878" spans="1:6" x14ac:dyDescent="0.2">
      <c r="A6878" s="256">
        <v>40375</v>
      </c>
      <c r="B6878" s="257" t="s">
        <v>18048</v>
      </c>
      <c r="C6878" s="256" t="s">
        <v>8217</v>
      </c>
      <c r="E6878" s="258"/>
      <c r="F6878" s="479">
        <v>196</v>
      </c>
    </row>
    <row r="6879" spans="1:6" x14ac:dyDescent="0.2">
      <c r="A6879" s="256">
        <v>1893</v>
      </c>
      <c r="B6879" s="257" t="s">
        <v>18049</v>
      </c>
      <c r="C6879" s="256" t="s">
        <v>8217</v>
      </c>
      <c r="E6879" s="258"/>
      <c r="F6879" s="479">
        <v>3.39</v>
      </c>
    </row>
    <row r="6880" spans="1:6" x14ac:dyDescent="0.2">
      <c r="A6880" s="256">
        <v>1902</v>
      </c>
      <c r="B6880" s="257" t="s">
        <v>18050</v>
      </c>
      <c r="C6880" s="256" t="s">
        <v>8217</v>
      </c>
      <c r="E6880" s="258"/>
      <c r="F6880" s="479">
        <v>2.46</v>
      </c>
    </row>
    <row r="6881" spans="1:6" x14ac:dyDescent="0.2">
      <c r="A6881" s="256">
        <v>1901</v>
      </c>
      <c r="B6881" s="257" t="s">
        <v>18051</v>
      </c>
      <c r="C6881" s="256" t="s">
        <v>8217</v>
      </c>
      <c r="E6881" s="258"/>
      <c r="F6881" s="479">
        <v>0.77</v>
      </c>
    </row>
    <row r="6882" spans="1:6" x14ac:dyDescent="0.2">
      <c r="A6882" s="256">
        <v>1892</v>
      </c>
      <c r="B6882" s="257" t="s">
        <v>18052</v>
      </c>
      <c r="C6882" s="256" t="s">
        <v>8217</v>
      </c>
      <c r="E6882" s="258"/>
      <c r="F6882" s="479">
        <v>1.59</v>
      </c>
    </row>
    <row r="6883" spans="1:6" x14ac:dyDescent="0.2">
      <c r="A6883" s="256">
        <v>1907</v>
      </c>
      <c r="B6883" s="257" t="s">
        <v>18053</v>
      </c>
      <c r="C6883" s="256" t="s">
        <v>8217</v>
      </c>
      <c r="E6883" s="258"/>
      <c r="F6883" s="479">
        <v>10.91</v>
      </c>
    </row>
    <row r="6884" spans="1:6" x14ac:dyDescent="0.2">
      <c r="A6884" s="256">
        <v>1894</v>
      </c>
      <c r="B6884" s="257" t="s">
        <v>18054</v>
      </c>
      <c r="C6884" s="256" t="s">
        <v>8217</v>
      </c>
      <c r="E6884" s="258"/>
      <c r="F6884" s="479">
        <v>4.9000000000000004</v>
      </c>
    </row>
    <row r="6885" spans="1:6" x14ac:dyDescent="0.2">
      <c r="A6885" s="256">
        <v>1891</v>
      </c>
      <c r="B6885" s="257" t="s">
        <v>18055</v>
      </c>
      <c r="C6885" s="256" t="s">
        <v>8217</v>
      </c>
      <c r="E6885" s="258"/>
      <c r="F6885" s="479">
        <v>1.1399999999999999</v>
      </c>
    </row>
    <row r="6886" spans="1:6" x14ac:dyDescent="0.2">
      <c r="A6886" s="256">
        <v>1896</v>
      </c>
      <c r="B6886" s="257" t="s">
        <v>18056</v>
      </c>
      <c r="C6886" s="256" t="s">
        <v>8217</v>
      </c>
      <c r="E6886" s="258"/>
      <c r="F6886" s="479">
        <v>14.65</v>
      </c>
    </row>
    <row r="6887" spans="1:6" x14ac:dyDescent="0.2">
      <c r="A6887" s="256">
        <v>1895</v>
      </c>
      <c r="B6887" s="257" t="s">
        <v>18057</v>
      </c>
      <c r="C6887" s="256" t="s">
        <v>8217</v>
      </c>
      <c r="E6887" s="258"/>
      <c r="F6887" s="479">
        <v>25.74</v>
      </c>
    </row>
    <row r="6888" spans="1:6" ht="20.399999999999999" x14ac:dyDescent="0.2">
      <c r="A6888" s="256">
        <v>2643</v>
      </c>
      <c r="B6888" s="257" t="s">
        <v>18058</v>
      </c>
      <c r="C6888" s="256" t="s">
        <v>8217</v>
      </c>
      <c r="E6888" s="258"/>
      <c r="F6888" s="479">
        <v>7.41</v>
      </c>
    </row>
    <row r="6889" spans="1:6" ht="20.399999999999999" x14ac:dyDescent="0.2">
      <c r="A6889" s="256">
        <v>2641</v>
      </c>
      <c r="B6889" s="257" t="s">
        <v>18059</v>
      </c>
      <c r="C6889" s="256" t="s">
        <v>8217</v>
      </c>
      <c r="E6889" s="258"/>
      <c r="F6889" s="479">
        <v>25.99</v>
      </c>
    </row>
    <row r="6890" spans="1:6" ht="20.399999999999999" x14ac:dyDescent="0.2">
      <c r="A6890" s="256">
        <v>2636</v>
      </c>
      <c r="B6890" s="257" t="s">
        <v>18060</v>
      </c>
      <c r="C6890" s="256" t="s">
        <v>8217</v>
      </c>
      <c r="E6890" s="258"/>
      <c r="F6890" s="479">
        <v>1.67</v>
      </c>
    </row>
    <row r="6891" spans="1:6" ht="20.399999999999999" x14ac:dyDescent="0.2">
      <c r="A6891" s="256">
        <v>2637</v>
      </c>
      <c r="B6891" s="257" t="s">
        <v>18061</v>
      </c>
      <c r="C6891" s="256" t="s">
        <v>8217</v>
      </c>
      <c r="E6891" s="258"/>
      <c r="F6891" s="479">
        <v>1.78</v>
      </c>
    </row>
    <row r="6892" spans="1:6" ht="20.399999999999999" x14ac:dyDescent="0.2">
      <c r="A6892" s="256">
        <v>2638</v>
      </c>
      <c r="B6892" s="257" t="s">
        <v>18062</v>
      </c>
      <c r="C6892" s="256" t="s">
        <v>8217</v>
      </c>
      <c r="E6892" s="258"/>
      <c r="F6892" s="479">
        <v>2.0699999999999998</v>
      </c>
    </row>
    <row r="6893" spans="1:6" ht="20.399999999999999" x14ac:dyDescent="0.2">
      <c r="A6893" s="256">
        <v>2639</v>
      </c>
      <c r="B6893" s="257" t="s">
        <v>18063</v>
      </c>
      <c r="C6893" s="256" t="s">
        <v>8217</v>
      </c>
      <c r="E6893" s="258"/>
      <c r="F6893" s="479">
        <v>3.67</v>
      </c>
    </row>
    <row r="6894" spans="1:6" ht="20.399999999999999" x14ac:dyDescent="0.2">
      <c r="A6894" s="256">
        <v>2644</v>
      </c>
      <c r="B6894" s="257" t="s">
        <v>18064</v>
      </c>
      <c r="C6894" s="256" t="s">
        <v>8217</v>
      </c>
      <c r="E6894" s="258"/>
      <c r="F6894" s="479">
        <v>5.31</v>
      </c>
    </row>
    <row r="6895" spans="1:6" ht="20.399999999999999" x14ac:dyDescent="0.2">
      <c r="A6895" s="256">
        <v>2640</v>
      </c>
      <c r="B6895" s="257" t="s">
        <v>18065</v>
      </c>
      <c r="C6895" s="256" t="s">
        <v>8217</v>
      </c>
      <c r="E6895" s="258"/>
      <c r="F6895" s="479">
        <v>10.81</v>
      </c>
    </row>
    <row r="6896" spans="1:6" ht="20.399999999999999" x14ac:dyDescent="0.2">
      <c r="A6896" s="256">
        <v>2642</v>
      </c>
      <c r="B6896" s="257" t="s">
        <v>18066</v>
      </c>
      <c r="C6896" s="256" t="s">
        <v>8217</v>
      </c>
      <c r="E6896" s="258"/>
      <c r="F6896" s="479">
        <v>16.47</v>
      </c>
    </row>
    <row r="6897" spans="1:6" x14ac:dyDescent="0.2">
      <c r="A6897" s="256">
        <v>39855</v>
      </c>
      <c r="B6897" s="257" t="s">
        <v>18067</v>
      </c>
      <c r="C6897" s="256" t="s">
        <v>8217</v>
      </c>
      <c r="E6897" s="258"/>
      <c r="F6897" s="479">
        <v>2.76</v>
      </c>
    </row>
    <row r="6898" spans="1:6" x14ac:dyDescent="0.2">
      <c r="A6898" s="256">
        <v>39856</v>
      </c>
      <c r="B6898" s="257" t="s">
        <v>18068</v>
      </c>
      <c r="C6898" s="256" t="s">
        <v>8217</v>
      </c>
      <c r="E6898" s="258"/>
      <c r="F6898" s="479">
        <v>6.5</v>
      </c>
    </row>
    <row r="6899" spans="1:6" x14ac:dyDescent="0.2">
      <c r="A6899" s="256">
        <v>39857</v>
      </c>
      <c r="B6899" s="257" t="s">
        <v>18069</v>
      </c>
      <c r="C6899" s="256" t="s">
        <v>8217</v>
      </c>
      <c r="E6899" s="258"/>
      <c r="F6899" s="479">
        <v>10.52</v>
      </c>
    </row>
    <row r="6900" spans="1:6" x14ac:dyDescent="0.2">
      <c r="A6900" s="256">
        <v>39858</v>
      </c>
      <c r="B6900" s="257" t="s">
        <v>18070</v>
      </c>
      <c r="C6900" s="256" t="s">
        <v>8217</v>
      </c>
      <c r="E6900" s="258"/>
      <c r="F6900" s="479">
        <v>23.35</v>
      </c>
    </row>
    <row r="6901" spans="1:6" x14ac:dyDescent="0.2">
      <c r="A6901" s="256">
        <v>39859</v>
      </c>
      <c r="B6901" s="257" t="s">
        <v>18071</v>
      </c>
      <c r="C6901" s="256" t="s">
        <v>8217</v>
      </c>
      <c r="E6901" s="258"/>
      <c r="F6901" s="479">
        <v>35.99</v>
      </c>
    </row>
    <row r="6902" spans="1:6" x14ac:dyDescent="0.2">
      <c r="A6902" s="256">
        <v>39860</v>
      </c>
      <c r="B6902" s="257" t="s">
        <v>18072</v>
      </c>
      <c r="C6902" s="256" t="s">
        <v>8217</v>
      </c>
      <c r="E6902" s="258"/>
      <c r="F6902" s="479">
        <v>55.23</v>
      </c>
    </row>
    <row r="6903" spans="1:6" x14ac:dyDescent="0.2">
      <c r="A6903" s="256">
        <v>39861</v>
      </c>
      <c r="B6903" s="257" t="s">
        <v>18073</v>
      </c>
      <c r="C6903" s="256" t="s">
        <v>8217</v>
      </c>
      <c r="E6903" s="258"/>
      <c r="F6903" s="479">
        <v>157.69</v>
      </c>
    </row>
    <row r="6904" spans="1:6" x14ac:dyDescent="0.2">
      <c r="A6904" s="256">
        <v>3867</v>
      </c>
      <c r="B6904" s="257" t="s">
        <v>18074</v>
      </c>
      <c r="C6904" s="256" t="s">
        <v>8217</v>
      </c>
      <c r="E6904" s="258"/>
      <c r="F6904" s="479">
        <v>65.62</v>
      </c>
    </row>
    <row r="6905" spans="1:6" x14ac:dyDescent="0.2">
      <c r="A6905" s="256">
        <v>3861</v>
      </c>
      <c r="B6905" s="257" t="s">
        <v>18075</v>
      </c>
      <c r="C6905" s="256" t="s">
        <v>8217</v>
      </c>
      <c r="E6905" s="258"/>
      <c r="F6905" s="479">
        <v>0.68</v>
      </c>
    </row>
    <row r="6906" spans="1:6" x14ac:dyDescent="0.2">
      <c r="A6906" s="256">
        <v>3904</v>
      </c>
      <c r="B6906" s="257" t="s">
        <v>18076</v>
      </c>
      <c r="C6906" s="256" t="s">
        <v>8217</v>
      </c>
      <c r="E6906" s="258"/>
      <c r="F6906" s="479">
        <v>0.72</v>
      </c>
    </row>
    <row r="6907" spans="1:6" x14ac:dyDescent="0.2">
      <c r="A6907" s="256">
        <v>3903</v>
      </c>
      <c r="B6907" s="257" t="s">
        <v>18077</v>
      </c>
      <c r="C6907" s="256" t="s">
        <v>8217</v>
      </c>
      <c r="E6907" s="258"/>
      <c r="F6907" s="479">
        <v>1.76</v>
      </c>
    </row>
    <row r="6908" spans="1:6" x14ac:dyDescent="0.2">
      <c r="A6908" s="256">
        <v>3862</v>
      </c>
      <c r="B6908" s="257" t="s">
        <v>18078</v>
      </c>
      <c r="C6908" s="256" t="s">
        <v>8217</v>
      </c>
      <c r="E6908" s="258"/>
      <c r="F6908" s="479">
        <v>3.75</v>
      </c>
    </row>
    <row r="6909" spans="1:6" x14ac:dyDescent="0.2">
      <c r="A6909" s="256">
        <v>3863</v>
      </c>
      <c r="B6909" s="257" t="s">
        <v>18079</v>
      </c>
      <c r="C6909" s="256" t="s">
        <v>8217</v>
      </c>
      <c r="E6909" s="258"/>
      <c r="F6909" s="479">
        <v>3.84</v>
      </c>
    </row>
    <row r="6910" spans="1:6" x14ac:dyDescent="0.2">
      <c r="A6910" s="256">
        <v>3864</v>
      </c>
      <c r="B6910" s="257" t="s">
        <v>18080</v>
      </c>
      <c r="C6910" s="256" t="s">
        <v>8217</v>
      </c>
      <c r="E6910" s="258"/>
      <c r="F6910" s="479">
        <v>11.77</v>
      </c>
    </row>
    <row r="6911" spans="1:6" x14ac:dyDescent="0.2">
      <c r="A6911" s="256">
        <v>3865</v>
      </c>
      <c r="B6911" s="257" t="s">
        <v>18081</v>
      </c>
      <c r="C6911" s="256" t="s">
        <v>8217</v>
      </c>
      <c r="E6911" s="258"/>
      <c r="F6911" s="479">
        <v>17.21</v>
      </c>
    </row>
    <row r="6912" spans="1:6" x14ac:dyDescent="0.2">
      <c r="A6912" s="256">
        <v>3866</v>
      </c>
      <c r="B6912" s="257" t="s">
        <v>18082</v>
      </c>
      <c r="C6912" s="256" t="s">
        <v>8217</v>
      </c>
      <c r="E6912" s="258"/>
      <c r="F6912" s="479">
        <v>38.65</v>
      </c>
    </row>
    <row r="6913" spans="1:6" x14ac:dyDescent="0.2">
      <c r="A6913" s="256">
        <v>3878</v>
      </c>
      <c r="B6913" s="257" t="s">
        <v>18083</v>
      </c>
      <c r="C6913" s="256" t="s">
        <v>8217</v>
      </c>
      <c r="E6913" s="258"/>
      <c r="F6913" s="479">
        <v>10.54</v>
      </c>
    </row>
    <row r="6914" spans="1:6" x14ac:dyDescent="0.2">
      <c r="A6914" s="256">
        <v>3883</v>
      </c>
      <c r="B6914" s="257" t="s">
        <v>18084</v>
      </c>
      <c r="C6914" s="256" t="s">
        <v>8217</v>
      </c>
      <c r="E6914" s="258"/>
      <c r="F6914" s="479">
        <v>1.35</v>
      </c>
    </row>
    <row r="6915" spans="1:6" x14ac:dyDescent="0.2">
      <c r="A6915" s="256">
        <v>3876</v>
      </c>
      <c r="B6915" s="257" t="s">
        <v>18085</v>
      </c>
      <c r="C6915" s="256" t="s">
        <v>8217</v>
      </c>
      <c r="E6915" s="258"/>
      <c r="F6915" s="479">
        <v>4.1900000000000004</v>
      </c>
    </row>
    <row r="6916" spans="1:6" x14ac:dyDescent="0.2">
      <c r="A6916" s="256">
        <v>3884</v>
      </c>
      <c r="B6916" s="257" t="s">
        <v>18086</v>
      </c>
      <c r="C6916" s="256" t="s">
        <v>8217</v>
      </c>
      <c r="E6916" s="258"/>
      <c r="F6916" s="479">
        <v>2.13</v>
      </c>
    </row>
    <row r="6917" spans="1:6" x14ac:dyDescent="0.2">
      <c r="A6917" s="256">
        <v>12892</v>
      </c>
      <c r="B6917" s="257" t="s">
        <v>18087</v>
      </c>
      <c r="C6917" s="256" t="s">
        <v>14822</v>
      </c>
      <c r="E6917" s="258"/>
      <c r="F6917" s="479">
        <v>13.5</v>
      </c>
    </row>
    <row r="6918" spans="1:6" x14ac:dyDescent="0.2">
      <c r="A6918" s="256">
        <v>38447</v>
      </c>
      <c r="B6918" s="257" t="s">
        <v>18088</v>
      </c>
      <c r="C6918" s="256" t="s">
        <v>8217</v>
      </c>
      <c r="E6918" s="258"/>
      <c r="F6918" s="479">
        <v>81.650000000000006</v>
      </c>
    </row>
    <row r="6919" spans="1:6" x14ac:dyDescent="0.2">
      <c r="A6919" s="256">
        <v>36320</v>
      </c>
      <c r="B6919" s="257" t="s">
        <v>18089</v>
      </c>
      <c r="C6919" s="256" t="s">
        <v>8217</v>
      </c>
      <c r="E6919" s="258"/>
      <c r="F6919" s="479">
        <v>2.19</v>
      </c>
    </row>
    <row r="6920" spans="1:6" x14ac:dyDescent="0.2">
      <c r="A6920" s="256">
        <v>36324</v>
      </c>
      <c r="B6920" s="257" t="s">
        <v>18090</v>
      </c>
      <c r="C6920" s="256" t="s">
        <v>8217</v>
      </c>
      <c r="E6920" s="258"/>
      <c r="F6920" s="479">
        <v>2</v>
      </c>
    </row>
    <row r="6921" spans="1:6" x14ac:dyDescent="0.2">
      <c r="A6921" s="256">
        <v>38441</v>
      </c>
      <c r="B6921" s="257" t="s">
        <v>18091</v>
      </c>
      <c r="C6921" s="256" t="s">
        <v>8217</v>
      </c>
      <c r="E6921" s="258"/>
      <c r="F6921" s="479">
        <v>3.59</v>
      </c>
    </row>
    <row r="6922" spans="1:6" x14ac:dyDescent="0.2">
      <c r="A6922" s="256">
        <v>38442</v>
      </c>
      <c r="B6922" s="257" t="s">
        <v>18092</v>
      </c>
      <c r="C6922" s="256" t="s">
        <v>8217</v>
      </c>
      <c r="E6922" s="258"/>
      <c r="F6922" s="479">
        <v>10.199999999999999</v>
      </c>
    </row>
    <row r="6923" spans="1:6" x14ac:dyDescent="0.2">
      <c r="A6923" s="256">
        <v>38443</v>
      </c>
      <c r="B6923" s="257" t="s">
        <v>18093</v>
      </c>
      <c r="C6923" s="256" t="s">
        <v>8217</v>
      </c>
      <c r="E6923" s="258"/>
      <c r="F6923" s="479">
        <v>12.38</v>
      </c>
    </row>
    <row r="6924" spans="1:6" x14ac:dyDescent="0.2">
      <c r="A6924" s="256">
        <v>38444</v>
      </c>
      <c r="B6924" s="257" t="s">
        <v>18094</v>
      </c>
      <c r="C6924" s="256" t="s">
        <v>8217</v>
      </c>
      <c r="E6924" s="258"/>
      <c r="F6924" s="479">
        <v>20.79</v>
      </c>
    </row>
    <row r="6925" spans="1:6" x14ac:dyDescent="0.2">
      <c r="A6925" s="256">
        <v>38445</v>
      </c>
      <c r="B6925" s="257" t="s">
        <v>18095</v>
      </c>
      <c r="C6925" s="256" t="s">
        <v>8217</v>
      </c>
      <c r="E6925" s="258"/>
      <c r="F6925" s="479">
        <v>38.54</v>
      </c>
    </row>
    <row r="6926" spans="1:6" x14ac:dyDescent="0.2">
      <c r="A6926" s="256">
        <v>38446</v>
      </c>
      <c r="B6926" s="257" t="s">
        <v>18096</v>
      </c>
      <c r="C6926" s="256" t="s">
        <v>8217</v>
      </c>
      <c r="E6926" s="258"/>
      <c r="F6926" s="479">
        <v>63.08</v>
      </c>
    </row>
    <row r="6927" spans="1:6" x14ac:dyDescent="0.2">
      <c r="A6927" s="256">
        <v>3837</v>
      </c>
      <c r="B6927" s="257" t="s">
        <v>18097</v>
      </c>
      <c r="C6927" s="256" t="s">
        <v>8217</v>
      </c>
      <c r="E6927" s="258"/>
      <c r="F6927" s="479">
        <v>40.93</v>
      </c>
    </row>
    <row r="6928" spans="1:6" x14ac:dyDescent="0.2">
      <c r="A6928" s="256">
        <v>3845</v>
      </c>
      <c r="B6928" s="257" t="s">
        <v>18098</v>
      </c>
      <c r="C6928" s="256" t="s">
        <v>8217</v>
      </c>
      <c r="E6928" s="258"/>
      <c r="F6928" s="479">
        <v>14.95</v>
      </c>
    </row>
    <row r="6929" spans="1:6" x14ac:dyDescent="0.2">
      <c r="A6929" s="256">
        <v>11045</v>
      </c>
      <c r="B6929" s="257" t="s">
        <v>18099</v>
      </c>
      <c r="C6929" s="256" t="s">
        <v>8217</v>
      </c>
      <c r="E6929" s="258"/>
      <c r="F6929" s="479">
        <v>28.84</v>
      </c>
    </row>
    <row r="6930" spans="1:6" x14ac:dyDescent="0.2">
      <c r="A6930" s="256">
        <v>20170</v>
      </c>
      <c r="B6930" s="257" t="s">
        <v>18100</v>
      </c>
      <c r="C6930" s="256" t="s">
        <v>8217</v>
      </c>
      <c r="E6930" s="258"/>
      <c r="F6930" s="479">
        <v>12.81</v>
      </c>
    </row>
    <row r="6931" spans="1:6" x14ac:dyDescent="0.2">
      <c r="A6931" s="256">
        <v>20171</v>
      </c>
      <c r="B6931" s="257" t="s">
        <v>18101</v>
      </c>
      <c r="C6931" s="256" t="s">
        <v>8217</v>
      </c>
      <c r="E6931" s="258"/>
      <c r="F6931" s="479">
        <v>36.950000000000003</v>
      </c>
    </row>
    <row r="6932" spans="1:6" x14ac:dyDescent="0.2">
      <c r="A6932" s="256">
        <v>20167</v>
      </c>
      <c r="B6932" s="257" t="s">
        <v>18102</v>
      </c>
      <c r="C6932" s="256" t="s">
        <v>8217</v>
      </c>
      <c r="E6932" s="258"/>
      <c r="F6932" s="479">
        <v>4.6500000000000004</v>
      </c>
    </row>
    <row r="6933" spans="1:6" x14ac:dyDescent="0.2">
      <c r="A6933" s="256">
        <v>20168</v>
      </c>
      <c r="B6933" s="257" t="s">
        <v>18103</v>
      </c>
      <c r="C6933" s="256" t="s">
        <v>8217</v>
      </c>
      <c r="E6933" s="258"/>
      <c r="F6933" s="479">
        <v>9.56</v>
      </c>
    </row>
    <row r="6934" spans="1:6" x14ac:dyDescent="0.2">
      <c r="A6934" s="256">
        <v>20169</v>
      </c>
      <c r="B6934" s="257" t="s">
        <v>18104</v>
      </c>
      <c r="C6934" s="256" t="s">
        <v>8217</v>
      </c>
      <c r="E6934" s="258"/>
      <c r="F6934" s="479">
        <v>11.16</v>
      </c>
    </row>
    <row r="6935" spans="1:6" x14ac:dyDescent="0.2">
      <c r="A6935" s="256">
        <v>3899</v>
      </c>
      <c r="B6935" s="257" t="s">
        <v>18105</v>
      </c>
      <c r="C6935" s="256" t="s">
        <v>8217</v>
      </c>
      <c r="E6935" s="258"/>
      <c r="F6935" s="479">
        <v>6.19</v>
      </c>
    </row>
    <row r="6936" spans="1:6" x14ac:dyDescent="0.2">
      <c r="A6936" s="256">
        <v>38676</v>
      </c>
      <c r="B6936" s="257" t="s">
        <v>18106</v>
      </c>
      <c r="C6936" s="256" t="s">
        <v>8217</v>
      </c>
      <c r="E6936" s="258"/>
      <c r="F6936" s="479">
        <v>30.96</v>
      </c>
    </row>
    <row r="6937" spans="1:6" x14ac:dyDescent="0.2">
      <c r="A6937" s="256">
        <v>3897</v>
      </c>
      <c r="B6937" s="257" t="s">
        <v>18107</v>
      </c>
      <c r="C6937" s="256" t="s">
        <v>8217</v>
      </c>
      <c r="E6937" s="258"/>
      <c r="F6937" s="479">
        <v>1.51</v>
      </c>
    </row>
    <row r="6938" spans="1:6" x14ac:dyDescent="0.2">
      <c r="A6938" s="256">
        <v>3875</v>
      </c>
      <c r="B6938" s="257" t="s">
        <v>18108</v>
      </c>
      <c r="C6938" s="256" t="s">
        <v>8217</v>
      </c>
      <c r="E6938" s="258"/>
      <c r="F6938" s="479">
        <v>3.12</v>
      </c>
    </row>
    <row r="6939" spans="1:6" x14ac:dyDescent="0.2">
      <c r="A6939" s="256">
        <v>3898</v>
      </c>
      <c r="B6939" s="257" t="s">
        <v>18109</v>
      </c>
      <c r="C6939" s="256" t="s">
        <v>8217</v>
      </c>
      <c r="E6939" s="258"/>
      <c r="F6939" s="479">
        <v>6.33</v>
      </c>
    </row>
    <row r="6940" spans="1:6" x14ac:dyDescent="0.2">
      <c r="A6940" s="256">
        <v>3855</v>
      </c>
      <c r="B6940" s="257" t="s">
        <v>18110</v>
      </c>
      <c r="C6940" s="256" t="s">
        <v>8217</v>
      </c>
      <c r="E6940" s="258"/>
      <c r="F6940" s="479">
        <v>4.55</v>
      </c>
    </row>
    <row r="6941" spans="1:6" x14ac:dyDescent="0.2">
      <c r="A6941" s="256">
        <v>3874</v>
      </c>
      <c r="B6941" s="257" t="s">
        <v>18111</v>
      </c>
      <c r="C6941" s="256" t="s">
        <v>8217</v>
      </c>
      <c r="E6941" s="258"/>
      <c r="F6941" s="479">
        <v>5.27</v>
      </c>
    </row>
    <row r="6942" spans="1:6" x14ac:dyDescent="0.2">
      <c r="A6942" s="256">
        <v>3870</v>
      </c>
      <c r="B6942" s="257" t="s">
        <v>18112</v>
      </c>
      <c r="C6942" s="256" t="s">
        <v>8217</v>
      </c>
      <c r="E6942" s="258"/>
      <c r="F6942" s="479">
        <v>5.79</v>
      </c>
    </row>
    <row r="6943" spans="1:6" x14ac:dyDescent="0.2">
      <c r="A6943" s="256">
        <v>38678</v>
      </c>
      <c r="B6943" s="257" t="s">
        <v>18113</v>
      </c>
      <c r="C6943" s="256" t="s">
        <v>8217</v>
      </c>
      <c r="E6943" s="258"/>
      <c r="F6943" s="479">
        <v>15.31</v>
      </c>
    </row>
    <row r="6944" spans="1:6" x14ac:dyDescent="0.2">
      <c r="A6944" s="256">
        <v>3859</v>
      </c>
      <c r="B6944" s="257" t="s">
        <v>18114</v>
      </c>
      <c r="C6944" s="256" t="s">
        <v>8217</v>
      </c>
      <c r="E6944" s="258"/>
      <c r="F6944" s="479">
        <v>1.1599999999999999</v>
      </c>
    </row>
    <row r="6945" spans="1:6" x14ac:dyDescent="0.2">
      <c r="A6945" s="256">
        <v>3856</v>
      </c>
      <c r="B6945" s="257" t="s">
        <v>18115</v>
      </c>
      <c r="C6945" s="256" t="s">
        <v>8217</v>
      </c>
      <c r="E6945" s="258"/>
      <c r="F6945" s="479">
        <v>1.62</v>
      </c>
    </row>
    <row r="6946" spans="1:6" x14ac:dyDescent="0.2">
      <c r="A6946" s="256">
        <v>3906</v>
      </c>
      <c r="B6946" s="257" t="s">
        <v>18116</v>
      </c>
      <c r="C6946" s="256" t="s">
        <v>8217</v>
      </c>
      <c r="E6946" s="258"/>
      <c r="F6946" s="479">
        <v>1.33</v>
      </c>
    </row>
    <row r="6947" spans="1:6" x14ac:dyDescent="0.2">
      <c r="A6947" s="256">
        <v>3860</v>
      </c>
      <c r="B6947" s="257" t="s">
        <v>18117</v>
      </c>
      <c r="C6947" s="256" t="s">
        <v>8217</v>
      </c>
      <c r="E6947" s="258"/>
      <c r="F6947" s="479">
        <v>3.97</v>
      </c>
    </row>
    <row r="6948" spans="1:6" x14ac:dyDescent="0.2">
      <c r="A6948" s="256">
        <v>3905</v>
      </c>
      <c r="B6948" s="257" t="s">
        <v>18118</v>
      </c>
      <c r="C6948" s="256" t="s">
        <v>8217</v>
      </c>
      <c r="E6948" s="258"/>
      <c r="F6948" s="479">
        <v>9.1</v>
      </c>
    </row>
    <row r="6949" spans="1:6" x14ac:dyDescent="0.2">
      <c r="A6949" s="256">
        <v>3871</v>
      </c>
      <c r="B6949" s="257" t="s">
        <v>18119</v>
      </c>
      <c r="C6949" s="256" t="s">
        <v>8217</v>
      </c>
      <c r="E6949" s="258"/>
      <c r="F6949" s="479">
        <v>16.100000000000001</v>
      </c>
    </row>
    <row r="6950" spans="1:6" ht="20.399999999999999" x14ac:dyDescent="0.2">
      <c r="A6950" s="256">
        <v>39292</v>
      </c>
      <c r="B6950" s="257" t="s">
        <v>18120</v>
      </c>
      <c r="C6950" s="256" t="s">
        <v>8217</v>
      </c>
      <c r="E6950" s="258"/>
      <c r="F6950" s="479">
        <v>7.58</v>
      </c>
    </row>
    <row r="6951" spans="1:6" ht="20.399999999999999" x14ac:dyDescent="0.2">
      <c r="A6951" s="256">
        <v>39293</v>
      </c>
      <c r="B6951" s="257" t="s">
        <v>18121</v>
      </c>
      <c r="C6951" s="256" t="s">
        <v>8217</v>
      </c>
      <c r="E6951" s="258"/>
      <c r="F6951" s="479">
        <v>11.78</v>
      </c>
    </row>
    <row r="6952" spans="1:6" ht="20.399999999999999" x14ac:dyDescent="0.2">
      <c r="A6952" s="256">
        <v>39294</v>
      </c>
      <c r="B6952" s="257" t="s">
        <v>18122</v>
      </c>
      <c r="C6952" s="256" t="s">
        <v>8217</v>
      </c>
      <c r="E6952" s="258"/>
      <c r="F6952" s="479">
        <v>12.59</v>
      </c>
    </row>
    <row r="6953" spans="1:6" ht="20.399999999999999" x14ac:dyDescent="0.2">
      <c r="A6953" s="256">
        <v>39295</v>
      </c>
      <c r="B6953" s="257" t="s">
        <v>18123</v>
      </c>
      <c r="C6953" s="256" t="s">
        <v>8217</v>
      </c>
      <c r="E6953" s="258"/>
      <c r="F6953" s="479">
        <v>17.32</v>
      </c>
    </row>
    <row r="6954" spans="1:6" ht="20.399999999999999" x14ac:dyDescent="0.2">
      <c r="A6954" s="256">
        <v>39312</v>
      </c>
      <c r="B6954" s="257" t="s">
        <v>18124</v>
      </c>
      <c r="C6954" s="256" t="s">
        <v>8217</v>
      </c>
      <c r="E6954" s="258"/>
      <c r="F6954" s="479">
        <v>11.62</v>
      </c>
    </row>
    <row r="6955" spans="1:6" ht="20.399999999999999" x14ac:dyDescent="0.2">
      <c r="A6955" s="256">
        <v>39313</v>
      </c>
      <c r="B6955" s="257" t="s">
        <v>18125</v>
      </c>
      <c r="C6955" s="256" t="s">
        <v>8217</v>
      </c>
      <c r="E6955" s="258"/>
      <c r="F6955" s="479">
        <v>15.61</v>
      </c>
    </row>
    <row r="6956" spans="1:6" ht="20.399999999999999" x14ac:dyDescent="0.2">
      <c r="A6956" s="256">
        <v>39314</v>
      </c>
      <c r="B6956" s="257" t="s">
        <v>18126</v>
      </c>
      <c r="C6956" s="256" t="s">
        <v>8217</v>
      </c>
      <c r="E6956" s="258"/>
      <c r="F6956" s="479">
        <v>22.97</v>
      </c>
    </row>
    <row r="6957" spans="1:6" ht="20.399999999999999" x14ac:dyDescent="0.2">
      <c r="A6957" s="256">
        <v>39296</v>
      </c>
      <c r="B6957" s="257" t="s">
        <v>18127</v>
      </c>
      <c r="C6957" s="256" t="s">
        <v>8217</v>
      </c>
      <c r="E6957" s="258"/>
      <c r="F6957" s="479">
        <v>6.91</v>
      </c>
    </row>
    <row r="6958" spans="1:6" ht="20.399999999999999" x14ac:dyDescent="0.2">
      <c r="A6958" s="256">
        <v>39297</v>
      </c>
      <c r="B6958" s="257" t="s">
        <v>18128</v>
      </c>
      <c r="C6958" s="256" t="s">
        <v>8217</v>
      </c>
      <c r="E6958" s="258"/>
      <c r="F6958" s="479">
        <v>9.3699999999999992</v>
      </c>
    </row>
    <row r="6959" spans="1:6" ht="20.399999999999999" x14ac:dyDescent="0.2">
      <c r="A6959" s="256">
        <v>39298</v>
      </c>
      <c r="B6959" s="257" t="s">
        <v>18129</v>
      </c>
      <c r="C6959" s="256" t="s">
        <v>8217</v>
      </c>
      <c r="E6959" s="258"/>
      <c r="F6959" s="479">
        <v>17.989999999999998</v>
      </c>
    </row>
    <row r="6960" spans="1:6" ht="20.399999999999999" x14ac:dyDescent="0.2">
      <c r="A6960" s="256">
        <v>39299</v>
      </c>
      <c r="B6960" s="257" t="s">
        <v>18130</v>
      </c>
      <c r="C6960" s="256" t="s">
        <v>8217</v>
      </c>
      <c r="E6960" s="258"/>
      <c r="F6960" s="479">
        <v>21.32</v>
      </c>
    </row>
    <row r="6961" spans="1:6" ht="20.399999999999999" x14ac:dyDescent="0.2">
      <c r="A6961" s="256">
        <v>39308</v>
      </c>
      <c r="B6961" s="257" t="s">
        <v>18131</v>
      </c>
      <c r="C6961" s="256" t="s">
        <v>8217</v>
      </c>
      <c r="E6961" s="258"/>
      <c r="F6961" s="479">
        <v>5.76</v>
      </c>
    </row>
    <row r="6962" spans="1:6" ht="20.399999999999999" x14ac:dyDescent="0.2">
      <c r="A6962" s="256">
        <v>39309</v>
      </c>
      <c r="B6962" s="257" t="s">
        <v>18132</v>
      </c>
      <c r="C6962" s="256" t="s">
        <v>8217</v>
      </c>
      <c r="E6962" s="258"/>
      <c r="F6962" s="479">
        <v>6.57</v>
      </c>
    </row>
    <row r="6963" spans="1:6" ht="20.399999999999999" x14ac:dyDescent="0.2">
      <c r="A6963" s="256">
        <v>39310</v>
      </c>
      <c r="B6963" s="257" t="s">
        <v>18133</v>
      </c>
      <c r="C6963" s="256" t="s">
        <v>8217</v>
      </c>
      <c r="E6963" s="258"/>
      <c r="F6963" s="479">
        <v>12.27</v>
      </c>
    </row>
    <row r="6964" spans="1:6" ht="20.399999999999999" x14ac:dyDescent="0.2">
      <c r="A6964" s="256">
        <v>39311</v>
      </c>
      <c r="B6964" s="257" t="s">
        <v>18134</v>
      </c>
      <c r="C6964" s="256" t="s">
        <v>8217</v>
      </c>
      <c r="E6964" s="258"/>
      <c r="F6964" s="479">
        <v>17.37</v>
      </c>
    </row>
    <row r="6965" spans="1:6" x14ac:dyDescent="0.2">
      <c r="A6965" s="256">
        <v>37429</v>
      </c>
      <c r="B6965" s="257" t="s">
        <v>18135</v>
      </c>
      <c r="C6965" s="256" t="s">
        <v>8217</v>
      </c>
      <c r="E6965" s="258"/>
      <c r="F6965" s="479">
        <v>2640.33</v>
      </c>
    </row>
    <row r="6966" spans="1:6" x14ac:dyDescent="0.2">
      <c r="A6966" s="256">
        <v>37426</v>
      </c>
      <c r="B6966" s="257" t="s">
        <v>18136</v>
      </c>
      <c r="C6966" s="256" t="s">
        <v>8217</v>
      </c>
      <c r="E6966" s="258"/>
      <c r="F6966" s="479">
        <v>25.4</v>
      </c>
    </row>
    <row r="6967" spans="1:6" x14ac:dyDescent="0.2">
      <c r="A6967" s="256">
        <v>37427</v>
      </c>
      <c r="B6967" s="257" t="s">
        <v>18137</v>
      </c>
      <c r="C6967" s="256" t="s">
        <v>8217</v>
      </c>
      <c r="E6967" s="258"/>
      <c r="F6967" s="479">
        <v>60.58</v>
      </c>
    </row>
    <row r="6968" spans="1:6" x14ac:dyDescent="0.2">
      <c r="A6968" s="256">
        <v>37424</v>
      </c>
      <c r="B6968" s="257" t="s">
        <v>18138</v>
      </c>
      <c r="C6968" s="256" t="s">
        <v>8217</v>
      </c>
      <c r="E6968" s="258"/>
      <c r="F6968" s="479">
        <v>11.67</v>
      </c>
    </row>
    <row r="6969" spans="1:6" x14ac:dyDescent="0.2">
      <c r="A6969" s="256">
        <v>37428</v>
      </c>
      <c r="B6969" s="257" t="s">
        <v>18139</v>
      </c>
      <c r="C6969" s="256" t="s">
        <v>8217</v>
      </c>
      <c r="E6969" s="258"/>
      <c r="F6969" s="479">
        <v>208.79</v>
      </c>
    </row>
    <row r="6970" spans="1:6" x14ac:dyDescent="0.2">
      <c r="A6970" s="256">
        <v>37425</v>
      </c>
      <c r="B6970" s="257" t="s">
        <v>18140</v>
      </c>
      <c r="C6970" s="256" t="s">
        <v>8217</v>
      </c>
      <c r="E6970" s="258"/>
      <c r="F6970" s="479">
        <v>12.58</v>
      </c>
    </row>
    <row r="6971" spans="1:6" ht="20.399999999999999" x14ac:dyDescent="0.2">
      <c r="A6971" s="256">
        <v>11519</v>
      </c>
      <c r="B6971" s="257" t="s">
        <v>18141</v>
      </c>
      <c r="C6971" s="256" t="s">
        <v>14822</v>
      </c>
      <c r="E6971" s="258"/>
      <c r="F6971" s="479">
        <v>77.09</v>
      </c>
    </row>
    <row r="6972" spans="1:6" ht="20.399999999999999" x14ac:dyDescent="0.2">
      <c r="A6972" s="256">
        <v>11520</v>
      </c>
      <c r="B6972" s="257" t="s">
        <v>18142</v>
      </c>
      <c r="C6972" s="256" t="s">
        <v>14822</v>
      </c>
      <c r="E6972" s="258"/>
      <c r="F6972" s="479">
        <v>35.64</v>
      </c>
    </row>
    <row r="6973" spans="1:6" x14ac:dyDescent="0.2">
      <c r="A6973" s="256">
        <v>11518</v>
      </c>
      <c r="B6973" s="257" t="s">
        <v>18143</v>
      </c>
      <c r="C6973" s="256" t="s">
        <v>14822</v>
      </c>
      <c r="E6973" s="258"/>
      <c r="F6973" s="479">
        <v>129.58000000000001</v>
      </c>
    </row>
    <row r="6974" spans="1:6" x14ac:dyDescent="0.2">
      <c r="A6974" s="256">
        <v>38473</v>
      </c>
      <c r="B6974" s="257" t="s">
        <v>18144</v>
      </c>
      <c r="C6974" s="256" t="s">
        <v>8217</v>
      </c>
      <c r="E6974" s="258"/>
      <c r="F6974" s="479">
        <v>185.8</v>
      </c>
    </row>
    <row r="6975" spans="1:6" x14ac:dyDescent="0.2">
      <c r="A6975" s="256">
        <v>4244</v>
      </c>
      <c r="B6975" s="257" t="s">
        <v>18145</v>
      </c>
      <c r="C6975" s="256" t="s">
        <v>14819</v>
      </c>
      <c r="E6975" s="258"/>
      <c r="F6975" s="479">
        <v>22.96</v>
      </c>
    </row>
    <row r="6976" spans="1:6" x14ac:dyDescent="0.2">
      <c r="A6976" s="256">
        <v>40977</v>
      </c>
      <c r="B6976" s="257" t="s">
        <v>18146</v>
      </c>
      <c r="C6976" s="256" t="s">
        <v>14820</v>
      </c>
      <c r="E6976" s="258"/>
      <c r="F6976" s="479">
        <v>4019.03</v>
      </c>
    </row>
    <row r="6977" spans="1:6" ht="20.399999999999999" x14ac:dyDescent="0.2">
      <c r="A6977" s="256">
        <v>4115</v>
      </c>
      <c r="B6977" s="257" t="s">
        <v>18147</v>
      </c>
      <c r="C6977" s="256" t="s">
        <v>8223</v>
      </c>
      <c r="E6977" s="258"/>
      <c r="F6977" s="479">
        <v>24.41</v>
      </c>
    </row>
    <row r="6978" spans="1:6" ht="20.399999999999999" x14ac:dyDescent="0.2">
      <c r="A6978" s="256">
        <v>4119</v>
      </c>
      <c r="B6978" s="257" t="s">
        <v>18148</v>
      </c>
      <c r="C6978" s="256" t="s">
        <v>8223</v>
      </c>
      <c r="E6978" s="258"/>
      <c r="F6978" s="479">
        <v>49.3</v>
      </c>
    </row>
    <row r="6979" spans="1:6" ht="20.399999999999999" x14ac:dyDescent="0.2">
      <c r="A6979" s="256">
        <v>2794</v>
      </c>
      <c r="B6979" s="257" t="s">
        <v>18149</v>
      </c>
      <c r="C6979" s="256" t="s">
        <v>8223</v>
      </c>
      <c r="E6979" s="258"/>
      <c r="F6979" s="479">
        <v>130.78</v>
      </c>
    </row>
    <row r="6980" spans="1:6" ht="20.399999999999999" x14ac:dyDescent="0.2">
      <c r="A6980" s="256">
        <v>2788</v>
      </c>
      <c r="B6980" s="257" t="s">
        <v>18150</v>
      </c>
      <c r="C6980" s="256" t="s">
        <v>8223</v>
      </c>
      <c r="E6980" s="258"/>
      <c r="F6980" s="479">
        <v>190.52</v>
      </c>
    </row>
    <row r="6981" spans="1:6" x14ac:dyDescent="0.2">
      <c r="A6981" s="256">
        <v>4006</v>
      </c>
      <c r="B6981" s="257" t="s">
        <v>18151</v>
      </c>
      <c r="C6981" s="256" t="s">
        <v>14818</v>
      </c>
      <c r="E6981" s="258"/>
      <c r="F6981" s="479">
        <v>1749.71</v>
      </c>
    </row>
    <row r="6982" spans="1:6" x14ac:dyDescent="0.2">
      <c r="A6982" s="256">
        <v>36151</v>
      </c>
      <c r="B6982" s="257" t="s">
        <v>18152</v>
      </c>
      <c r="C6982" s="256" t="s">
        <v>8217</v>
      </c>
      <c r="E6982" s="258"/>
      <c r="F6982" s="479">
        <v>30</v>
      </c>
    </row>
    <row r="6983" spans="1:6" x14ac:dyDescent="0.2">
      <c r="A6983" s="256">
        <v>37457</v>
      </c>
      <c r="B6983" s="257" t="s">
        <v>18153</v>
      </c>
      <c r="C6983" s="256" t="s">
        <v>8223</v>
      </c>
      <c r="E6983" s="258"/>
      <c r="F6983" s="479">
        <v>3.37</v>
      </c>
    </row>
    <row r="6984" spans="1:6" x14ac:dyDescent="0.2">
      <c r="A6984" s="256">
        <v>37456</v>
      </c>
      <c r="B6984" s="257" t="s">
        <v>18154</v>
      </c>
      <c r="C6984" s="256" t="s">
        <v>8223</v>
      </c>
      <c r="E6984" s="258"/>
      <c r="F6984" s="479">
        <v>1.77</v>
      </c>
    </row>
    <row r="6985" spans="1:6" ht="20.399999999999999" x14ac:dyDescent="0.2">
      <c r="A6985" s="256">
        <v>37461</v>
      </c>
      <c r="B6985" s="257" t="s">
        <v>18155</v>
      </c>
      <c r="C6985" s="256" t="s">
        <v>8223</v>
      </c>
      <c r="E6985" s="258"/>
      <c r="F6985" s="479">
        <v>12.51</v>
      </c>
    </row>
    <row r="6986" spans="1:6" ht="20.399999999999999" x14ac:dyDescent="0.2">
      <c r="A6986" s="256">
        <v>37460</v>
      </c>
      <c r="B6986" s="257" t="s">
        <v>18156</v>
      </c>
      <c r="C6986" s="256" t="s">
        <v>8223</v>
      </c>
      <c r="E6986" s="258"/>
      <c r="F6986" s="479">
        <v>17.09</v>
      </c>
    </row>
    <row r="6987" spans="1:6" x14ac:dyDescent="0.2">
      <c r="A6987" s="256">
        <v>37458</v>
      </c>
      <c r="B6987" s="257" t="s">
        <v>18157</v>
      </c>
      <c r="C6987" s="256" t="s">
        <v>8223</v>
      </c>
      <c r="E6987" s="258"/>
      <c r="F6987" s="479">
        <v>5.01</v>
      </c>
    </row>
    <row r="6988" spans="1:6" x14ac:dyDescent="0.2">
      <c r="A6988" s="256">
        <v>37454</v>
      </c>
      <c r="B6988" s="257" t="s">
        <v>18158</v>
      </c>
      <c r="C6988" s="256" t="s">
        <v>8223</v>
      </c>
      <c r="E6988" s="258"/>
      <c r="F6988" s="479">
        <v>1.31</v>
      </c>
    </row>
    <row r="6989" spans="1:6" x14ac:dyDescent="0.2">
      <c r="A6989" s="256">
        <v>37455</v>
      </c>
      <c r="B6989" s="257" t="s">
        <v>18159</v>
      </c>
      <c r="C6989" s="256" t="s">
        <v>8223</v>
      </c>
      <c r="E6989" s="258"/>
      <c r="F6989" s="479">
        <v>2.21</v>
      </c>
    </row>
    <row r="6990" spans="1:6" x14ac:dyDescent="0.2">
      <c r="A6990" s="256">
        <v>37459</v>
      </c>
      <c r="B6990" s="257" t="s">
        <v>18160</v>
      </c>
      <c r="C6990" s="256" t="s">
        <v>8223</v>
      </c>
      <c r="E6990" s="258"/>
      <c r="F6990" s="479">
        <v>7.03</v>
      </c>
    </row>
    <row r="6991" spans="1:6" ht="20.399999999999999" x14ac:dyDescent="0.2">
      <c r="A6991" s="256">
        <v>21029</v>
      </c>
      <c r="B6991" s="257" t="s">
        <v>18161</v>
      </c>
      <c r="C6991" s="256" t="s">
        <v>8217</v>
      </c>
      <c r="E6991" s="258"/>
      <c r="F6991" s="479">
        <v>340</v>
      </c>
    </row>
    <row r="6992" spans="1:6" ht="20.399999999999999" x14ac:dyDescent="0.2">
      <c r="A6992" s="256">
        <v>21030</v>
      </c>
      <c r="B6992" s="257" t="s">
        <v>18162</v>
      </c>
      <c r="C6992" s="256" t="s">
        <v>8217</v>
      </c>
      <c r="E6992" s="258"/>
      <c r="F6992" s="479">
        <v>419.1</v>
      </c>
    </row>
    <row r="6993" spans="1:6" ht="20.399999999999999" x14ac:dyDescent="0.2">
      <c r="A6993" s="256">
        <v>21031</v>
      </c>
      <c r="B6993" s="257" t="s">
        <v>18163</v>
      </c>
      <c r="C6993" s="256" t="s">
        <v>8217</v>
      </c>
      <c r="E6993" s="258"/>
      <c r="F6993" s="479">
        <v>521.78</v>
      </c>
    </row>
    <row r="6994" spans="1:6" ht="20.399999999999999" x14ac:dyDescent="0.2">
      <c r="A6994" s="256">
        <v>21032</v>
      </c>
      <c r="B6994" s="257" t="s">
        <v>18164</v>
      </c>
      <c r="C6994" s="256" t="s">
        <v>8217</v>
      </c>
      <c r="E6994" s="258"/>
      <c r="F6994" s="479">
        <v>557.12</v>
      </c>
    </row>
    <row r="6995" spans="1:6" ht="20.399999999999999" x14ac:dyDescent="0.2">
      <c r="A6995" s="256">
        <v>37527</v>
      </c>
      <c r="B6995" s="257" t="s">
        <v>18165</v>
      </c>
      <c r="C6995" s="256" t="s">
        <v>8217</v>
      </c>
      <c r="E6995" s="258"/>
      <c r="F6995" s="479">
        <v>503.26</v>
      </c>
    </row>
    <row r="6996" spans="1:6" ht="20.399999999999999" x14ac:dyDescent="0.2">
      <c r="A6996" s="256">
        <v>37528</v>
      </c>
      <c r="B6996" s="257" t="s">
        <v>18166</v>
      </c>
      <c r="C6996" s="256" t="s">
        <v>8217</v>
      </c>
      <c r="E6996" s="258"/>
      <c r="F6996" s="479">
        <v>600.04</v>
      </c>
    </row>
    <row r="6997" spans="1:6" ht="20.399999999999999" x14ac:dyDescent="0.2">
      <c r="A6997" s="256">
        <v>37529</v>
      </c>
      <c r="B6997" s="257" t="s">
        <v>18167</v>
      </c>
      <c r="C6997" s="256" t="s">
        <v>8217</v>
      </c>
      <c r="E6997" s="258"/>
      <c r="F6997" s="479">
        <v>605.94000000000005</v>
      </c>
    </row>
    <row r="6998" spans="1:6" ht="20.399999999999999" x14ac:dyDescent="0.2">
      <c r="A6998" s="256">
        <v>37530</v>
      </c>
      <c r="B6998" s="257" t="s">
        <v>18168</v>
      </c>
      <c r="C6998" s="256" t="s">
        <v>8217</v>
      </c>
      <c r="E6998" s="258"/>
      <c r="F6998" s="479">
        <v>791.08</v>
      </c>
    </row>
    <row r="6999" spans="1:6" ht="20.399999999999999" x14ac:dyDescent="0.2">
      <c r="A6999" s="256">
        <v>21034</v>
      </c>
      <c r="B6999" s="257" t="s">
        <v>18169</v>
      </c>
      <c r="C6999" s="256" t="s">
        <v>8217</v>
      </c>
      <c r="E6999" s="258"/>
      <c r="F6999" s="479">
        <v>674.95</v>
      </c>
    </row>
    <row r="7000" spans="1:6" ht="20.399999999999999" x14ac:dyDescent="0.2">
      <c r="A7000" s="256">
        <v>37531</v>
      </c>
      <c r="B7000" s="257" t="s">
        <v>18170</v>
      </c>
      <c r="C7000" s="256" t="s">
        <v>8217</v>
      </c>
      <c r="E7000" s="258"/>
      <c r="F7000" s="479">
        <v>850</v>
      </c>
    </row>
    <row r="7001" spans="1:6" ht="20.399999999999999" x14ac:dyDescent="0.2">
      <c r="A7001" s="256">
        <v>21036</v>
      </c>
      <c r="B7001" s="257" t="s">
        <v>18171</v>
      </c>
      <c r="C7001" s="256" t="s">
        <v>8217</v>
      </c>
      <c r="E7001" s="258"/>
      <c r="F7001" s="479">
        <v>1033.46</v>
      </c>
    </row>
    <row r="7002" spans="1:6" ht="20.399999999999999" x14ac:dyDescent="0.2">
      <c r="A7002" s="256">
        <v>21037</v>
      </c>
      <c r="B7002" s="257" t="s">
        <v>18172</v>
      </c>
      <c r="C7002" s="256" t="s">
        <v>8217</v>
      </c>
      <c r="E7002" s="258"/>
      <c r="F7002" s="479">
        <v>1178.21</v>
      </c>
    </row>
    <row r="7003" spans="1:6" ht="20.399999999999999" x14ac:dyDescent="0.2">
      <c r="A7003" s="256">
        <v>20185</v>
      </c>
      <c r="B7003" s="257" t="s">
        <v>18173</v>
      </c>
      <c r="C7003" s="256" t="s">
        <v>8223</v>
      </c>
      <c r="E7003" s="258"/>
      <c r="F7003" s="479">
        <v>20.350000000000001</v>
      </c>
    </row>
    <row r="7004" spans="1:6" ht="20.399999999999999" x14ac:dyDescent="0.2">
      <c r="A7004" s="256">
        <v>20260</v>
      </c>
      <c r="B7004" s="257" t="s">
        <v>18174</v>
      </c>
      <c r="C7004" s="256" t="s">
        <v>8217</v>
      </c>
      <c r="E7004" s="258"/>
      <c r="F7004" s="479">
        <v>16.36</v>
      </c>
    </row>
    <row r="7005" spans="1:6" ht="20.399999999999999" x14ac:dyDescent="0.2">
      <c r="A7005" s="256">
        <v>37523</v>
      </c>
      <c r="B7005" s="257" t="s">
        <v>18175</v>
      </c>
      <c r="C7005" s="256" t="s">
        <v>8217</v>
      </c>
      <c r="E7005" s="258"/>
      <c r="F7005" s="479">
        <v>579269.27</v>
      </c>
    </row>
    <row r="7006" spans="1:6" ht="20.399999999999999" x14ac:dyDescent="0.2">
      <c r="A7006" s="256">
        <v>37515</v>
      </c>
      <c r="B7006" s="257" t="s">
        <v>18176</v>
      </c>
      <c r="C7006" s="256" t="s">
        <v>8217</v>
      </c>
      <c r="E7006" s="258"/>
      <c r="F7006" s="479">
        <v>515000</v>
      </c>
    </row>
    <row r="7007" spans="1:6" ht="20.399999999999999" x14ac:dyDescent="0.2">
      <c r="A7007" s="256">
        <v>12899</v>
      </c>
      <c r="B7007" s="257" t="s">
        <v>18177</v>
      </c>
      <c r="C7007" s="256" t="s">
        <v>8217</v>
      </c>
      <c r="E7007" s="258"/>
      <c r="F7007" s="479">
        <v>104.89</v>
      </c>
    </row>
    <row r="7008" spans="1:6" ht="20.399999999999999" x14ac:dyDescent="0.2">
      <c r="A7008" s="256">
        <v>12898</v>
      </c>
      <c r="B7008" s="257" t="s">
        <v>18178</v>
      </c>
      <c r="C7008" s="256" t="s">
        <v>8217</v>
      </c>
      <c r="E7008" s="258"/>
      <c r="F7008" s="479">
        <v>166.38</v>
      </c>
    </row>
    <row r="7009" spans="1:6" x14ac:dyDescent="0.2">
      <c r="A7009" s="256">
        <v>39699</v>
      </c>
      <c r="B7009" s="257" t="s">
        <v>18179</v>
      </c>
      <c r="C7009" s="256" t="s">
        <v>14821</v>
      </c>
      <c r="E7009" s="258"/>
      <c r="F7009" s="479">
        <v>15</v>
      </c>
    </row>
    <row r="7010" spans="1:6" x14ac:dyDescent="0.2">
      <c r="A7010" s="256">
        <v>42528</v>
      </c>
      <c r="B7010" s="257" t="s">
        <v>18180</v>
      </c>
      <c r="C7010" s="256" t="s">
        <v>14821</v>
      </c>
      <c r="E7010" s="258"/>
      <c r="F7010" s="479">
        <v>9.1</v>
      </c>
    </row>
    <row r="7011" spans="1:6" x14ac:dyDescent="0.2">
      <c r="A7011" s="256">
        <v>39696</v>
      </c>
      <c r="B7011" s="257" t="s">
        <v>18181</v>
      </c>
      <c r="C7011" s="256" t="s">
        <v>14821</v>
      </c>
      <c r="E7011" s="258"/>
      <c r="F7011" s="479">
        <v>6.4</v>
      </c>
    </row>
    <row r="7012" spans="1:6" x14ac:dyDescent="0.2">
      <c r="A7012" s="256">
        <v>39700</v>
      </c>
      <c r="B7012" s="257" t="s">
        <v>18182</v>
      </c>
      <c r="C7012" s="256" t="s">
        <v>14821</v>
      </c>
      <c r="E7012" s="258"/>
      <c r="F7012" s="479">
        <v>29.89</v>
      </c>
    </row>
    <row r="7013" spans="1:6" ht="20.399999999999999" x14ac:dyDescent="0.2">
      <c r="A7013" s="256">
        <v>11621</v>
      </c>
      <c r="B7013" s="257" t="s">
        <v>18183</v>
      </c>
      <c r="C7013" s="256" t="s">
        <v>14821</v>
      </c>
      <c r="E7013" s="258"/>
      <c r="F7013" s="479">
        <v>59.48</v>
      </c>
    </row>
    <row r="7014" spans="1:6" ht="20.399999999999999" x14ac:dyDescent="0.2">
      <c r="A7014" s="256">
        <v>4014</v>
      </c>
      <c r="B7014" s="257" t="s">
        <v>18184</v>
      </c>
      <c r="C7014" s="256" t="s">
        <v>14821</v>
      </c>
      <c r="E7014" s="258"/>
      <c r="F7014" s="479">
        <v>61.54</v>
      </c>
    </row>
    <row r="7015" spans="1:6" ht="20.399999999999999" x14ac:dyDescent="0.2">
      <c r="A7015" s="256">
        <v>4015</v>
      </c>
      <c r="B7015" s="257" t="s">
        <v>18185</v>
      </c>
      <c r="C7015" s="256" t="s">
        <v>14821</v>
      </c>
      <c r="E7015" s="258"/>
      <c r="F7015" s="479">
        <v>75.569999999999993</v>
      </c>
    </row>
    <row r="7016" spans="1:6" ht="20.399999999999999" x14ac:dyDescent="0.2">
      <c r="A7016" s="256">
        <v>4017</v>
      </c>
      <c r="B7016" s="257" t="s">
        <v>18186</v>
      </c>
      <c r="C7016" s="256" t="s">
        <v>14821</v>
      </c>
      <c r="E7016" s="258"/>
      <c r="F7016" s="479">
        <v>109.96</v>
      </c>
    </row>
    <row r="7017" spans="1:6" ht="20.399999999999999" x14ac:dyDescent="0.2">
      <c r="A7017" s="256">
        <v>4016</v>
      </c>
      <c r="B7017" s="257" t="s">
        <v>18187</v>
      </c>
      <c r="C7017" s="256" t="s">
        <v>14821</v>
      </c>
      <c r="E7017" s="258"/>
      <c r="F7017" s="479">
        <v>43.43</v>
      </c>
    </row>
    <row r="7018" spans="1:6" x14ac:dyDescent="0.2">
      <c r="A7018" s="256">
        <v>38544</v>
      </c>
      <c r="B7018" s="257" t="s">
        <v>18188</v>
      </c>
      <c r="C7018" s="256" t="s">
        <v>14821</v>
      </c>
      <c r="E7018" s="258"/>
      <c r="F7018" s="479">
        <v>11.14</v>
      </c>
    </row>
    <row r="7019" spans="1:6" x14ac:dyDescent="0.2">
      <c r="A7019" s="256">
        <v>38545</v>
      </c>
      <c r="B7019" s="257" t="s">
        <v>18189</v>
      </c>
      <c r="C7019" s="256" t="s">
        <v>14821</v>
      </c>
      <c r="E7019" s="258"/>
      <c r="F7019" s="479">
        <v>7.16</v>
      </c>
    </row>
    <row r="7020" spans="1:6" ht="20.399999999999999" x14ac:dyDescent="0.2">
      <c r="A7020" s="256">
        <v>42527</v>
      </c>
      <c r="B7020" s="257" t="s">
        <v>18190</v>
      </c>
      <c r="C7020" s="256" t="s">
        <v>14821</v>
      </c>
      <c r="E7020" s="258"/>
      <c r="F7020" s="479">
        <v>24.05</v>
      </c>
    </row>
    <row r="7021" spans="1:6" ht="20.399999999999999" x14ac:dyDescent="0.2">
      <c r="A7021" s="256">
        <v>39323</v>
      </c>
      <c r="B7021" s="257" t="s">
        <v>18191</v>
      </c>
      <c r="C7021" s="256" t="s">
        <v>14821</v>
      </c>
      <c r="E7021" s="258"/>
      <c r="F7021" s="479">
        <v>27.32</v>
      </c>
    </row>
    <row r="7022" spans="1:6" ht="30.6" x14ac:dyDescent="0.2">
      <c r="A7022" s="256">
        <v>626</v>
      </c>
      <c r="B7022" s="257" t="s">
        <v>18192</v>
      </c>
      <c r="C7022" s="256" t="s">
        <v>8230</v>
      </c>
      <c r="E7022" s="258"/>
      <c r="F7022" s="479">
        <v>20.48</v>
      </c>
    </row>
    <row r="7023" spans="1:6" x14ac:dyDescent="0.2">
      <c r="A7023" s="256">
        <v>44504</v>
      </c>
      <c r="B7023" s="257" t="s">
        <v>18193</v>
      </c>
      <c r="C7023" s="256" t="s">
        <v>14821</v>
      </c>
      <c r="E7023" s="258"/>
      <c r="F7023" s="479">
        <v>13.32</v>
      </c>
    </row>
    <row r="7024" spans="1:6" x14ac:dyDescent="0.2">
      <c r="A7024" s="256">
        <v>44505</v>
      </c>
      <c r="B7024" s="257" t="s">
        <v>18194</v>
      </c>
      <c r="C7024" s="256" t="s">
        <v>14821</v>
      </c>
      <c r="E7024" s="258"/>
      <c r="F7024" s="479">
        <v>20.11</v>
      </c>
    </row>
    <row r="7025" spans="1:6" x14ac:dyDescent="0.2">
      <c r="A7025" s="256">
        <v>44506</v>
      </c>
      <c r="B7025" s="257" t="s">
        <v>18195</v>
      </c>
      <c r="C7025" s="256" t="s">
        <v>14821</v>
      </c>
      <c r="E7025" s="258"/>
      <c r="F7025" s="479">
        <v>21.34</v>
      </c>
    </row>
    <row r="7026" spans="1:6" x14ac:dyDescent="0.2">
      <c r="A7026" s="256">
        <v>44507</v>
      </c>
      <c r="B7026" s="257" t="s">
        <v>18196</v>
      </c>
      <c r="C7026" s="256" t="s">
        <v>14821</v>
      </c>
      <c r="E7026" s="258"/>
      <c r="F7026" s="479">
        <v>26.68</v>
      </c>
    </row>
    <row r="7027" spans="1:6" x14ac:dyDescent="0.2">
      <c r="A7027" s="256">
        <v>44508</v>
      </c>
      <c r="B7027" s="257" t="s">
        <v>18197</v>
      </c>
      <c r="C7027" s="256" t="s">
        <v>14821</v>
      </c>
      <c r="E7027" s="258"/>
      <c r="F7027" s="479">
        <v>40.01</v>
      </c>
    </row>
    <row r="7028" spans="1:6" x14ac:dyDescent="0.2">
      <c r="A7028" s="256">
        <v>44509</v>
      </c>
      <c r="B7028" s="257" t="s">
        <v>18198</v>
      </c>
      <c r="C7028" s="256" t="s">
        <v>14821</v>
      </c>
      <c r="E7028" s="258"/>
      <c r="F7028" s="479">
        <v>53.59</v>
      </c>
    </row>
    <row r="7029" spans="1:6" x14ac:dyDescent="0.2">
      <c r="A7029" s="256">
        <v>44510</v>
      </c>
      <c r="B7029" s="257" t="s">
        <v>18199</v>
      </c>
      <c r="C7029" s="256" t="s">
        <v>14821</v>
      </c>
      <c r="E7029" s="258"/>
      <c r="F7029" s="479">
        <v>66.55</v>
      </c>
    </row>
    <row r="7030" spans="1:6" ht="20.399999999999999" x14ac:dyDescent="0.2">
      <c r="A7030" s="256">
        <v>44512</v>
      </c>
      <c r="B7030" s="257" t="s">
        <v>18200</v>
      </c>
      <c r="C7030" s="256" t="s">
        <v>14821</v>
      </c>
      <c r="E7030" s="258"/>
      <c r="F7030" s="479">
        <v>14.85</v>
      </c>
    </row>
    <row r="7031" spans="1:6" ht="20.399999999999999" x14ac:dyDescent="0.2">
      <c r="A7031" s="256">
        <v>44513</v>
      </c>
      <c r="B7031" s="257" t="s">
        <v>18201</v>
      </c>
      <c r="C7031" s="256" t="s">
        <v>14821</v>
      </c>
      <c r="E7031" s="258"/>
      <c r="F7031" s="479">
        <v>20.97</v>
      </c>
    </row>
    <row r="7032" spans="1:6" ht="20.399999999999999" x14ac:dyDescent="0.2">
      <c r="A7032" s="256">
        <v>44514</v>
      </c>
      <c r="B7032" s="257" t="s">
        <v>18202</v>
      </c>
      <c r="C7032" s="256" t="s">
        <v>14821</v>
      </c>
      <c r="E7032" s="258"/>
      <c r="F7032" s="479">
        <v>23.76</v>
      </c>
    </row>
    <row r="7033" spans="1:6" ht="20.399999999999999" x14ac:dyDescent="0.2">
      <c r="A7033" s="256">
        <v>44515</v>
      </c>
      <c r="B7033" s="257" t="s">
        <v>18203</v>
      </c>
      <c r="C7033" s="256" t="s">
        <v>14821</v>
      </c>
      <c r="E7033" s="258"/>
      <c r="F7033" s="479">
        <v>29.18</v>
      </c>
    </row>
    <row r="7034" spans="1:6" ht="20.399999999999999" x14ac:dyDescent="0.2">
      <c r="A7034" s="256">
        <v>44511</v>
      </c>
      <c r="B7034" s="257" t="s">
        <v>18204</v>
      </c>
      <c r="C7034" s="256" t="s">
        <v>14821</v>
      </c>
      <c r="E7034" s="258"/>
      <c r="F7034" s="479">
        <v>43.2</v>
      </c>
    </row>
    <row r="7035" spans="1:6" ht="20.399999999999999" x14ac:dyDescent="0.2">
      <c r="A7035" s="256">
        <v>44516</v>
      </c>
      <c r="B7035" s="257" t="s">
        <v>18205</v>
      </c>
      <c r="C7035" s="256" t="s">
        <v>14821</v>
      </c>
      <c r="E7035" s="258"/>
      <c r="F7035" s="479">
        <v>58.38</v>
      </c>
    </row>
    <row r="7036" spans="1:6" ht="20.399999999999999" x14ac:dyDescent="0.2">
      <c r="A7036" s="256">
        <v>44517</v>
      </c>
      <c r="B7036" s="257" t="s">
        <v>18206</v>
      </c>
      <c r="C7036" s="256" t="s">
        <v>14821</v>
      </c>
      <c r="E7036" s="258"/>
      <c r="F7036" s="479">
        <v>72.819999999999993</v>
      </c>
    </row>
    <row r="7037" spans="1:6" x14ac:dyDescent="0.2">
      <c r="A7037" s="256">
        <v>11479</v>
      </c>
      <c r="B7037" s="257" t="s">
        <v>18207</v>
      </c>
      <c r="C7037" s="256" t="s">
        <v>8217</v>
      </c>
      <c r="E7037" s="258"/>
      <c r="F7037" s="479">
        <v>54.13</v>
      </c>
    </row>
    <row r="7038" spans="1:6" x14ac:dyDescent="0.2">
      <c r="A7038" s="256">
        <v>11481</v>
      </c>
      <c r="B7038" s="257" t="s">
        <v>18208</v>
      </c>
      <c r="C7038" s="256" t="s">
        <v>8217</v>
      </c>
      <c r="E7038" s="258"/>
      <c r="F7038" s="479">
        <v>48.96</v>
      </c>
    </row>
    <row r="7039" spans="1:6" x14ac:dyDescent="0.2">
      <c r="A7039" s="256">
        <v>43609</v>
      </c>
      <c r="B7039" s="257" t="s">
        <v>18209</v>
      </c>
      <c r="C7039" s="256" t="s">
        <v>8217</v>
      </c>
      <c r="E7039" s="258"/>
      <c r="F7039" s="479">
        <v>48.96</v>
      </c>
    </row>
    <row r="7040" spans="1:6" x14ac:dyDescent="0.2">
      <c r="A7040" s="256">
        <v>11478</v>
      </c>
      <c r="B7040" s="257" t="s">
        <v>18210</v>
      </c>
      <c r="C7040" s="256" t="s">
        <v>8217</v>
      </c>
      <c r="E7040" s="258"/>
      <c r="F7040" s="479">
        <v>92.87</v>
      </c>
    </row>
    <row r="7041" spans="1:6" x14ac:dyDescent="0.2">
      <c r="A7041" s="256">
        <v>43608</v>
      </c>
      <c r="B7041" s="257" t="s">
        <v>18211</v>
      </c>
      <c r="C7041" s="256" t="s">
        <v>8217</v>
      </c>
      <c r="E7041" s="258"/>
      <c r="F7041" s="479">
        <v>70.87</v>
      </c>
    </row>
    <row r="7042" spans="1:6" x14ac:dyDescent="0.2">
      <c r="A7042" s="256">
        <v>11476</v>
      </c>
      <c r="B7042" s="257" t="s">
        <v>18212</v>
      </c>
      <c r="C7042" s="256" t="s">
        <v>8217</v>
      </c>
      <c r="E7042" s="258"/>
      <c r="F7042" s="479">
        <v>70.87</v>
      </c>
    </row>
    <row r="7043" spans="1:6" ht="20.399999999999999" x14ac:dyDescent="0.2">
      <c r="A7043" s="256">
        <v>40637</v>
      </c>
      <c r="B7043" s="257" t="s">
        <v>18213</v>
      </c>
      <c r="C7043" s="256" t="s">
        <v>8217</v>
      </c>
      <c r="E7043" s="258"/>
      <c r="F7043" s="479">
        <v>793072.01</v>
      </c>
    </row>
    <row r="7044" spans="1:6" ht="20.399999999999999" x14ac:dyDescent="0.2">
      <c r="A7044" s="256">
        <v>13836</v>
      </c>
      <c r="B7044" s="257" t="s">
        <v>18214</v>
      </c>
      <c r="C7044" s="256" t="s">
        <v>8217</v>
      </c>
      <c r="E7044" s="258"/>
      <c r="F7044" s="479">
        <v>67315.72</v>
      </c>
    </row>
    <row r="7045" spans="1:6" ht="30.6" x14ac:dyDescent="0.2">
      <c r="A7045" s="256">
        <v>14534</v>
      </c>
      <c r="B7045" s="257" t="s">
        <v>18215</v>
      </c>
      <c r="C7045" s="256" t="s">
        <v>8217</v>
      </c>
      <c r="E7045" s="258"/>
      <c r="F7045" s="479">
        <v>28180.14</v>
      </c>
    </row>
    <row r="7046" spans="1:6" ht="20.399999999999999" x14ac:dyDescent="0.2">
      <c r="A7046" s="256">
        <v>14619</v>
      </c>
      <c r="B7046" s="257" t="s">
        <v>18216</v>
      </c>
      <c r="C7046" s="256" t="s">
        <v>8217</v>
      </c>
      <c r="E7046" s="258"/>
      <c r="F7046" s="479">
        <v>16291.03</v>
      </c>
    </row>
    <row r="7047" spans="1:6" ht="30.6" x14ac:dyDescent="0.2">
      <c r="A7047" s="256">
        <v>14535</v>
      </c>
      <c r="B7047" s="257" t="s">
        <v>18217</v>
      </c>
      <c r="C7047" s="256" t="s">
        <v>8217</v>
      </c>
      <c r="E7047" s="258"/>
      <c r="F7047" s="479">
        <v>279690.59000000003</v>
      </c>
    </row>
    <row r="7048" spans="1:6" ht="40.799999999999997" x14ac:dyDescent="0.2">
      <c r="A7048" s="256">
        <v>39813</v>
      </c>
      <c r="B7048" s="257" t="s">
        <v>18218</v>
      </c>
      <c r="C7048" s="256" t="s">
        <v>8217</v>
      </c>
      <c r="E7048" s="258"/>
      <c r="F7048" s="479">
        <v>38058.26</v>
      </c>
    </row>
    <row r="7049" spans="1:6" ht="30.6" x14ac:dyDescent="0.2">
      <c r="A7049" s="256">
        <v>40403</v>
      </c>
      <c r="B7049" s="257" t="s">
        <v>18219</v>
      </c>
      <c r="C7049" s="256" t="s">
        <v>8217</v>
      </c>
      <c r="E7049" s="258"/>
      <c r="F7049" s="479">
        <v>407.2</v>
      </c>
    </row>
    <row r="7050" spans="1:6" x14ac:dyDescent="0.2">
      <c r="A7050" s="256">
        <v>12868</v>
      </c>
      <c r="B7050" s="257" t="s">
        <v>18220</v>
      </c>
      <c r="C7050" s="256" t="s">
        <v>14819</v>
      </c>
      <c r="E7050" s="258"/>
      <c r="F7050" s="479">
        <v>20.3</v>
      </c>
    </row>
    <row r="7051" spans="1:6" x14ac:dyDescent="0.2">
      <c r="A7051" s="256">
        <v>40916</v>
      </c>
      <c r="B7051" s="257" t="s">
        <v>18221</v>
      </c>
      <c r="C7051" s="256" t="s">
        <v>14820</v>
      </c>
      <c r="E7051" s="258"/>
      <c r="F7051" s="479">
        <v>3552.55</v>
      </c>
    </row>
    <row r="7052" spans="1:6" x14ac:dyDescent="0.2">
      <c r="A7052" s="256">
        <v>4755</v>
      </c>
      <c r="B7052" s="257" t="s">
        <v>18222</v>
      </c>
      <c r="C7052" s="256" t="s">
        <v>14819</v>
      </c>
      <c r="E7052" s="258"/>
      <c r="F7052" s="479">
        <v>21.03</v>
      </c>
    </row>
    <row r="7053" spans="1:6" x14ac:dyDescent="0.2">
      <c r="A7053" s="256">
        <v>41067</v>
      </c>
      <c r="B7053" s="257" t="s">
        <v>18223</v>
      </c>
      <c r="C7053" s="256" t="s">
        <v>14820</v>
      </c>
      <c r="E7053" s="258"/>
      <c r="F7053" s="479">
        <v>3681.32</v>
      </c>
    </row>
    <row r="7054" spans="1:6" x14ac:dyDescent="0.2">
      <c r="A7054" s="256">
        <v>38463</v>
      </c>
      <c r="B7054" s="257" t="s">
        <v>18224</v>
      </c>
      <c r="C7054" s="256" t="s">
        <v>8217</v>
      </c>
      <c r="E7054" s="258"/>
      <c r="F7054" s="479">
        <v>45.14</v>
      </c>
    </row>
    <row r="7055" spans="1:6" ht="20.399999999999999" x14ac:dyDescent="0.2">
      <c r="A7055" s="256">
        <v>40703</v>
      </c>
      <c r="B7055" s="257" t="s">
        <v>18225</v>
      </c>
      <c r="C7055" s="256" t="s">
        <v>8217</v>
      </c>
      <c r="E7055" s="258"/>
      <c r="F7055" s="479">
        <v>10969.11</v>
      </c>
    </row>
    <row r="7056" spans="1:6" x14ac:dyDescent="0.2">
      <c r="A7056" s="256">
        <v>14531</v>
      </c>
      <c r="B7056" s="257" t="s">
        <v>18226</v>
      </c>
      <c r="C7056" s="256" t="s">
        <v>8217</v>
      </c>
      <c r="E7056" s="258"/>
      <c r="F7056" s="479">
        <v>20450.55</v>
      </c>
    </row>
    <row r="7057" spans="1:6" ht="20.399999999999999" x14ac:dyDescent="0.2">
      <c r="A7057" s="256">
        <v>36533</v>
      </c>
      <c r="B7057" s="257" t="s">
        <v>18227</v>
      </c>
      <c r="C7057" s="256" t="s">
        <v>8217</v>
      </c>
      <c r="E7057" s="258"/>
      <c r="F7057" s="479">
        <v>23533.360000000001</v>
      </c>
    </row>
    <row r="7058" spans="1:6" x14ac:dyDescent="0.2">
      <c r="A7058" s="256">
        <v>11616</v>
      </c>
      <c r="B7058" s="257" t="s">
        <v>18228</v>
      </c>
      <c r="C7058" s="256" t="s">
        <v>8217</v>
      </c>
      <c r="E7058" s="258"/>
      <c r="F7058" s="479">
        <v>22226.91</v>
      </c>
    </row>
    <row r="7059" spans="1:6" x14ac:dyDescent="0.2">
      <c r="A7059" s="256">
        <v>41898</v>
      </c>
      <c r="B7059" s="257" t="s">
        <v>18229</v>
      </c>
      <c r="C7059" s="256" t="s">
        <v>8217</v>
      </c>
      <c r="E7059" s="258"/>
      <c r="F7059" s="479">
        <v>25008.3</v>
      </c>
    </row>
    <row r="7060" spans="1:6" ht="20.399999999999999" x14ac:dyDescent="0.2">
      <c r="A7060" s="256">
        <v>13447</v>
      </c>
      <c r="B7060" s="257" t="s">
        <v>18230</v>
      </c>
      <c r="C7060" s="256" t="s">
        <v>8217</v>
      </c>
      <c r="E7060" s="258"/>
      <c r="F7060" s="479">
        <v>46016.98</v>
      </c>
    </row>
    <row r="7061" spans="1:6" x14ac:dyDescent="0.2">
      <c r="A7061" s="256">
        <v>14529</v>
      </c>
      <c r="B7061" s="257" t="s">
        <v>18231</v>
      </c>
      <c r="C7061" s="256" t="s">
        <v>8217</v>
      </c>
      <c r="E7061" s="258"/>
      <c r="F7061" s="479">
        <v>25736.13</v>
      </c>
    </row>
    <row r="7062" spans="1:6" x14ac:dyDescent="0.2">
      <c r="A7062" s="256">
        <v>10747</v>
      </c>
      <c r="B7062" s="257" t="s">
        <v>18232</v>
      </c>
      <c r="C7062" s="256" t="s">
        <v>8217</v>
      </c>
      <c r="E7062" s="258"/>
      <c r="F7062" s="479">
        <v>25251.07</v>
      </c>
    </row>
    <row r="7063" spans="1:6" ht="20.399999999999999" x14ac:dyDescent="0.2">
      <c r="A7063" s="256">
        <v>36141</v>
      </c>
      <c r="B7063" s="257" t="s">
        <v>18233</v>
      </c>
      <c r="C7063" s="256" t="s">
        <v>8217</v>
      </c>
      <c r="E7063" s="258"/>
      <c r="F7063" s="479">
        <v>40.5</v>
      </c>
    </row>
    <row r="7064" spans="1:6" x14ac:dyDescent="0.2">
      <c r="A7064" s="256">
        <v>43651</v>
      </c>
      <c r="B7064" s="257" t="s">
        <v>18234</v>
      </c>
      <c r="C7064" s="256" t="s">
        <v>8230</v>
      </c>
      <c r="E7064" s="258"/>
      <c r="F7064" s="479">
        <v>6.44</v>
      </c>
    </row>
    <row r="7065" spans="1:6" x14ac:dyDescent="0.2">
      <c r="A7065" s="256">
        <v>43626</v>
      </c>
      <c r="B7065" s="257" t="s">
        <v>18235</v>
      </c>
      <c r="C7065" s="256" t="s">
        <v>8230</v>
      </c>
      <c r="E7065" s="258"/>
      <c r="F7065" s="479">
        <v>3.58</v>
      </c>
    </row>
    <row r="7066" spans="1:6" ht="20.399999999999999" x14ac:dyDescent="0.2">
      <c r="A7066" s="256">
        <v>39434</v>
      </c>
      <c r="B7066" s="257" t="s">
        <v>18236</v>
      </c>
      <c r="C7066" s="256" t="s">
        <v>8230</v>
      </c>
      <c r="E7066" s="258"/>
      <c r="F7066" s="479">
        <v>3.28</v>
      </c>
    </row>
    <row r="7067" spans="1:6" ht="20.399999999999999" x14ac:dyDescent="0.2">
      <c r="A7067" s="256">
        <v>39433</v>
      </c>
      <c r="B7067" s="257" t="s">
        <v>18237</v>
      </c>
      <c r="C7067" s="256" t="s">
        <v>8230</v>
      </c>
      <c r="E7067" s="258"/>
      <c r="F7067" s="479">
        <v>2.61</v>
      </c>
    </row>
    <row r="7068" spans="1:6" x14ac:dyDescent="0.2">
      <c r="A7068" s="256">
        <v>4049</v>
      </c>
      <c r="B7068" s="257" t="s">
        <v>18238</v>
      </c>
      <c r="C7068" s="256" t="s">
        <v>14817</v>
      </c>
      <c r="E7068" s="258"/>
      <c r="F7068" s="479">
        <v>71.849999999999994</v>
      </c>
    </row>
    <row r="7069" spans="1:6" x14ac:dyDescent="0.2">
      <c r="A7069" s="256">
        <v>38120</v>
      </c>
      <c r="B7069" s="257" t="s">
        <v>18239</v>
      </c>
      <c r="C7069" s="256" t="s">
        <v>8230</v>
      </c>
      <c r="E7069" s="258"/>
      <c r="F7069" s="479">
        <v>145.75</v>
      </c>
    </row>
    <row r="7070" spans="1:6" x14ac:dyDescent="0.2">
      <c r="A7070" s="256">
        <v>43652</v>
      </c>
      <c r="B7070" s="257" t="s">
        <v>18240</v>
      </c>
      <c r="C7070" s="256" t="s">
        <v>8230</v>
      </c>
      <c r="E7070" s="258"/>
      <c r="F7070" s="479">
        <v>14.43</v>
      </c>
    </row>
    <row r="7071" spans="1:6" x14ac:dyDescent="0.2">
      <c r="A7071" s="256">
        <v>10498</v>
      </c>
      <c r="B7071" s="257" t="s">
        <v>18241</v>
      </c>
      <c r="C7071" s="256" t="s">
        <v>8230</v>
      </c>
      <c r="E7071" s="258"/>
      <c r="F7071" s="479">
        <v>10.02</v>
      </c>
    </row>
    <row r="7072" spans="1:6" x14ac:dyDescent="0.2">
      <c r="A7072" s="256">
        <v>4823</v>
      </c>
      <c r="B7072" s="257" t="s">
        <v>18242</v>
      </c>
      <c r="C7072" s="256" t="s">
        <v>8230</v>
      </c>
      <c r="E7072" s="258"/>
      <c r="F7072" s="479">
        <v>42.55</v>
      </c>
    </row>
    <row r="7073" spans="1:6" x14ac:dyDescent="0.2">
      <c r="A7073" s="256">
        <v>38877</v>
      </c>
      <c r="B7073" s="257" t="s">
        <v>18243</v>
      </c>
      <c r="C7073" s="256" t="s">
        <v>8230</v>
      </c>
      <c r="E7073" s="258"/>
      <c r="F7073" s="479">
        <v>7.26</v>
      </c>
    </row>
    <row r="7074" spans="1:6" ht="20.399999999999999" x14ac:dyDescent="0.2">
      <c r="A7074" s="256">
        <v>34546</v>
      </c>
      <c r="B7074" s="257" t="s">
        <v>18244</v>
      </c>
      <c r="C7074" s="256" t="s">
        <v>8230</v>
      </c>
      <c r="E7074" s="258"/>
      <c r="F7074" s="479">
        <v>7.47</v>
      </c>
    </row>
    <row r="7075" spans="1:6" x14ac:dyDescent="0.2">
      <c r="A7075" s="256">
        <v>41387</v>
      </c>
      <c r="B7075" s="257" t="s">
        <v>18245</v>
      </c>
      <c r="C7075" s="256" t="s">
        <v>8223</v>
      </c>
      <c r="E7075" s="258"/>
      <c r="F7075" s="479">
        <v>57.04</v>
      </c>
    </row>
    <row r="7076" spans="1:6" x14ac:dyDescent="0.2">
      <c r="A7076" s="256">
        <v>41388</v>
      </c>
      <c r="B7076" s="257" t="s">
        <v>18246</v>
      </c>
      <c r="C7076" s="256" t="s">
        <v>8223</v>
      </c>
      <c r="E7076" s="258"/>
      <c r="F7076" s="479">
        <v>68.44</v>
      </c>
    </row>
    <row r="7077" spans="1:6" x14ac:dyDescent="0.2">
      <c r="A7077" s="256">
        <v>41380</v>
      </c>
      <c r="B7077" s="257" t="s">
        <v>18247</v>
      </c>
      <c r="C7077" s="256" t="s">
        <v>8217</v>
      </c>
      <c r="E7077" s="258"/>
      <c r="F7077" s="479">
        <v>455.36</v>
      </c>
    </row>
    <row r="7078" spans="1:6" x14ac:dyDescent="0.2">
      <c r="A7078" s="256">
        <v>41381</v>
      </c>
      <c r="B7078" s="257" t="s">
        <v>18248</v>
      </c>
      <c r="C7078" s="256" t="s">
        <v>8217</v>
      </c>
      <c r="E7078" s="258"/>
      <c r="F7078" s="479">
        <v>477.05</v>
      </c>
    </row>
    <row r="7079" spans="1:6" x14ac:dyDescent="0.2">
      <c r="A7079" s="256">
        <v>41382</v>
      </c>
      <c r="B7079" s="257" t="s">
        <v>18249</v>
      </c>
      <c r="C7079" s="256" t="s">
        <v>8217</v>
      </c>
      <c r="E7079" s="258"/>
      <c r="F7079" s="479">
        <v>461.75</v>
      </c>
    </row>
    <row r="7080" spans="1:6" x14ac:dyDescent="0.2">
      <c r="A7080" s="256">
        <v>41383</v>
      </c>
      <c r="B7080" s="257" t="s">
        <v>18250</v>
      </c>
      <c r="C7080" s="256" t="s">
        <v>8217</v>
      </c>
      <c r="E7080" s="258"/>
      <c r="F7080" s="479">
        <v>626.74</v>
      </c>
    </row>
    <row r="7081" spans="1:6" x14ac:dyDescent="0.2">
      <c r="A7081" s="256">
        <v>41385</v>
      </c>
      <c r="B7081" s="257" t="s">
        <v>18251</v>
      </c>
      <c r="C7081" s="256" t="s">
        <v>8217</v>
      </c>
      <c r="E7081" s="258"/>
      <c r="F7081" s="479">
        <v>779.89</v>
      </c>
    </row>
    <row r="7082" spans="1:6" ht="20.399999999999999" x14ac:dyDescent="0.2">
      <c r="A7082" s="256">
        <v>11079</v>
      </c>
      <c r="B7082" s="257" t="s">
        <v>18252</v>
      </c>
      <c r="C7082" s="256" t="s">
        <v>14818</v>
      </c>
      <c r="E7082" s="258"/>
      <c r="F7082" s="479">
        <v>1450.34</v>
      </c>
    </row>
    <row r="7083" spans="1:6" ht="20.399999999999999" x14ac:dyDescent="0.2">
      <c r="A7083" s="256">
        <v>11082</v>
      </c>
      <c r="B7083" s="257" t="s">
        <v>18253</v>
      </c>
      <c r="C7083" s="256" t="s">
        <v>14818</v>
      </c>
      <c r="E7083" s="258"/>
      <c r="F7083" s="479">
        <v>1450.34</v>
      </c>
    </row>
    <row r="7084" spans="1:6" x14ac:dyDescent="0.2">
      <c r="A7084" s="256">
        <v>4058</v>
      </c>
      <c r="B7084" s="257" t="s">
        <v>18254</v>
      </c>
      <c r="C7084" s="256" t="s">
        <v>14819</v>
      </c>
      <c r="E7084" s="258"/>
      <c r="F7084" s="479">
        <v>27.77</v>
      </c>
    </row>
    <row r="7085" spans="1:6" x14ac:dyDescent="0.2">
      <c r="A7085" s="256">
        <v>40974</v>
      </c>
      <c r="B7085" s="257" t="s">
        <v>18255</v>
      </c>
      <c r="C7085" s="256" t="s">
        <v>14820</v>
      </c>
      <c r="E7085" s="258"/>
      <c r="F7085" s="479">
        <v>4862.01</v>
      </c>
    </row>
    <row r="7086" spans="1:6" x14ac:dyDescent="0.2">
      <c r="A7086" s="256">
        <v>34794</v>
      </c>
      <c r="B7086" s="257" t="s">
        <v>18256</v>
      </c>
      <c r="C7086" s="256" t="s">
        <v>14819</v>
      </c>
      <c r="E7086" s="258"/>
      <c r="F7086" s="479">
        <v>26.66</v>
      </c>
    </row>
    <row r="7087" spans="1:6" x14ac:dyDescent="0.2">
      <c r="A7087" s="256">
        <v>40925</v>
      </c>
      <c r="B7087" s="257" t="s">
        <v>18257</v>
      </c>
      <c r="C7087" s="256" t="s">
        <v>14820</v>
      </c>
      <c r="E7087" s="258"/>
      <c r="F7087" s="479">
        <v>4666.5</v>
      </c>
    </row>
    <row r="7088" spans="1:6" x14ac:dyDescent="0.2">
      <c r="A7088" s="256">
        <v>13741</v>
      </c>
      <c r="B7088" s="257" t="s">
        <v>18258</v>
      </c>
      <c r="C7088" s="256" t="s">
        <v>8217</v>
      </c>
      <c r="E7088" s="258"/>
      <c r="F7088" s="479">
        <v>2293.8200000000002</v>
      </c>
    </row>
    <row r="7089" spans="1:6" ht="20.399999999999999" x14ac:dyDescent="0.2">
      <c r="A7089" s="256">
        <v>3288</v>
      </c>
      <c r="B7089" s="257" t="s">
        <v>18259</v>
      </c>
      <c r="C7089" s="256" t="s">
        <v>8223</v>
      </c>
      <c r="E7089" s="258"/>
      <c r="F7089" s="479">
        <v>6.5</v>
      </c>
    </row>
    <row r="7090" spans="1:6" ht="20.399999999999999" x14ac:dyDescent="0.2">
      <c r="A7090" s="256">
        <v>13587</v>
      </c>
      <c r="B7090" s="257" t="s">
        <v>18260</v>
      </c>
      <c r="C7090" s="256" t="s">
        <v>8223</v>
      </c>
      <c r="E7090" s="258"/>
      <c r="F7090" s="479">
        <v>3.92</v>
      </c>
    </row>
    <row r="7091" spans="1:6" x14ac:dyDescent="0.2">
      <c r="A7091" s="256">
        <v>38598</v>
      </c>
      <c r="B7091" s="257" t="s">
        <v>18261</v>
      </c>
      <c r="C7091" s="256" t="s">
        <v>8217</v>
      </c>
      <c r="E7091" s="258"/>
      <c r="F7091" s="479">
        <v>3.31</v>
      </c>
    </row>
    <row r="7092" spans="1:6" x14ac:dyDescent="0.2">
      <c r="A7092" s="256">
        <v>38595</v>
      </c>
      <c r="B7092" s="257" t="s">
        <v>18262</v>
      </c>
      <c r="C7092" s="256" t="s">
        <v>8217</v>
      </c>
      <c r="E7092" s="258"/>
      <c r="F7092" s="479">
        <v>2.81</v>
      </c>
    </row>
    <row r="7093" spans="1:6" x14ac:dyDescent="0.2">
      <c r="A7093" s="256">
        <v>38592</v>
      </c>
      <c r="B7093" s="257" t="s">
        <v>18263</v>
      </c>
      <c r="C7093" s="256" t="s">
        <v>8217</v>
      </c>
      <c r="E7093" s="258"/>
      <c r="F7093" s="479">
        <v>2.84</v>
      </c>
    </row>
    <row r="7094" spans="1:6" x14ac:dyDescent="0.2">
      <c r="A7094" s="256">
        <v>38588</v>
      </c>
      <c r="B7094" s="257" t="s">
        <v>18264</v>
      </c>
      <c r="C7094" s="256" t="s">
        <v>8217</v>
      </c>
      <c r="E7094" s="258"/>
      <c r="F7094" s="479">
        <v>2.27</v>
      </c>
    </row>
    <row r="7095" spans="1:6" x14ac:dyDescent="0.2">
      <c r="A7095" s="256">
        <v>38593</v>
      </c>
      <c r="B7095" s="257" t="s">
        <v>18265</v>
      </c>
      <c r="C7095" s="256" t="s">
        <v>8217</v>
      </c>
      <c r="E7095" s="258"/>
      <c r="F7095" s="479">
        <v>3.13</v>
      </c>
    </row>
    <row r="7096" spans="1:6" x14ac:dyDescent="0.2">
      <c r="A7096" s="256">
        <v>38589</v>
      </c>
      <c r="B7096" s="257" t="s">
        <v>18266</v>
      </c>
      <c r="C7096" s="256" t="s">
        <v>8217</v>
      </c>
      <c r="E7096" s="258"/>
      <c r="F7096" s="479">
        <v>2.38</v>
      </c>
    </row>
    <row r="7097" spans="1:6" x14ac:dyDescent="0.2">
      <c r="A7097" s="256">
        <v>38594</v>
      </c>
      <c r="B7097" s="257" t="s">
        <v>18267</v>
      </c>
      <c r="C7097" s="256" t="s">
        <v>8217</v>
      </c>
      <c r="E7097" s="258"/>
      <c r="F7097" s="479">
        <v>4.9400000000000004</v>
      </c>
    </row>
    <row r="7098" spans="1:6" x14ac:dyDescent="0.2">
      <c r="A7098" s="256">
        <v>34773</v>
      </c>
      <c r="B7098" s="257" t="s">
        <v>18268</v>
      </c>
      <c r="C7098" s="256" t="s">
        <v>8217</v>
      </c>
      <c r="E7098" s="258"/>
      <c r="F7098" s="479">
        <v>2.34</v>
      </c>
    </row>
    <row r="7099" spans="1:6" x14ac:dyDescent="0.2">
      <c r="A7099" s="256">
        <v>34769</v>
      </c>
      <c r="B7099" s="257" t="s">
        <v>18269</v>
      </c>
      <c r="C7099" s="256" t="s">
        <v>8217</v>
      </c>
      <c r="E7099" s="258"/>
      <c r="F7099" s="479">
        <v>2.9</v>
      </c>
    </row>
    <row r="7100" spans="1:6" x14ac:dyDescent="0.2">
      <c r="A7100" s="256">
        <v>34763</v>
      </c>
      <c r="B7100" s="257" t="s">
        <v>18270</v>
      </c>
      <c r="C7100" s="256" t="s">
        <v>8217</v>
      </c>
      <c r="E7100" s="258"/>
      <c r="F7100" s="479">
        <v>1.78</v>
      </c>
    </row>
    <row r="7101" spans="1:6" x14ac:dyDescent="0.2">
      <c r="A7101" s="256">
        <v>34774</v>
      </c>
      <c r="B7101" s="257" t="s">
        <v>18271</v>
      </c>
      <c r="C7101" s="256" t="s">
        <v>8217</v>
      </c>
      <c r="E7101" s="258"/>
      <c r="F7101" s="479">
        <v>2.2200000000000002</v>
      </c>
    </row>
    <row r="7102" spans="1:6" x14ac:dyDescent="0.2">
      <c r="A7102" s="256">
        <v>34771</v>
      </c>
      <c r="B7102" s="257" t="s">
        <v>18272</v>
      </c>
      <c r="C7102" s="256" t="s">
        <v>8217</v>
      </c>
      <c r="E7102" s="258"/>
      <c r="F7102" s="479">
        <v>2.68</v>
      </c>
    </row>
    <row r="7103" spans="1:6" x14ac:dyDescent="0.2">
      <c r="A7103" s="256">
        <v>34764</v>
      </c>
      <c r="B7103" s="257" t="s">
        <v>18273</v>
      </c>
      <c r="C7103" s="256" t="s">
        <v>8217</v>
      </c>
      <c r="E7103" s="258"/>
      <c r="F7103" s="479">
        <v>1.75</v>
      </c>
    </row>
    <row r="7104" spans="1:6" x14ac:dyDescent="0.2">
      <c r="A7104" s="256">
        <v>34788</v>
      </c>
      <c r="B7104" s="257" t="s">
        <v>18274</v>
      </c>
      <c r="C7104" s="256" t="s">
        <v>8217</v>
      </c>
      <c r="E7104" s="258"/>
      <c r="F7104" s="479">
        <v>1.42</v>
      </c>
    </row>
    <row r="7105" spans="1:6" x14ac:dyDescent="0.2">
      <c r="A7105" s="256">
        <v>34781</v>
      </c>
      <c r="B7105" s="257" t="s">
        <v>18275</v>
      </c>
      <c r="C7105" s="256" t="s">
        <v>8217</v>
      </c>
      <c r="E7105" s="258"/>
      <c r="F7105" s="479">
        <v>1.61</v>
      </c>
    </row>
    <row r="7106" spans="1:6" x14ac:dyDescent="0.2">
      <c r="A7106" s="256">
        <v>41682</v>
      </c>
      <c r="B7106" s="257" t="s">
        <v>18276</v>
      </c>
      <c r="C7106" s="256" t="s">
        <v>8217</v>
      </c>
      <c r="E7106" s="258"/>
      <c r="F7106" s="479">
        <v>29.72</v>
      </c>
    </row>
    <row r="7107" spans="1:6" x14ac:dyDescent="0.2">
      <c r="A7107" s="256">
        <v>41683</v>
      </c>
      <c r="B7107" s="257" t="s">
        <v>18277</v>
      </c>
      <c r="C7107" s="256" t="s">
        <v>8217</v>
      </c>
      <c r="E7107" s="258"/>
      <c r="F7107" s="479">
        <v>21.86</v>
      </c>
    </row>
    <row r="7108" spans="1:6" ht="20.399999999999999" x14ac:dyDescent="0.2">
      <c r="A7108" s="256">
        <v>41680</v>
      </c>
      <c r="B7108" s="257" t="s">
        <v>18278</v>
      </c>
      <c r="C7108" s="256" t="s">
        <v>8217</v>
      </c>
      <c r="E7108" s="258"/>
      <c r="F7108" s="479">
        <v>11.77</v>
      </c>
    </row>
    <row r="7109" spans="1:6" x14ac:dyDescent="0.2">
      <c r="A7109" s="256">
        <v>41679</v>
      </c>
      <c r="B7109" s="257" t="s">
        <v>18279</v>
      </c>
      <c r="C7109" s="256" t="s">
        <v>8217</v>
      </c>
      <c r="E7109" s="258"/>
      <c r="F7109" s="479">
        <v>26.91</v>
      </c>
    </row>
    <row r="7110" spans="1:6" ht="20.399999999999999" x14ac:dyDescent="0.2">
      <c r="A7110" s="256">
        <v>41681</v>
      </c>
      <c r="B7110" s="257" t="s">
        <v>18280</v>
      </c>
      <c r="C7110" s="256" t="s">
        <v>8217</v>
      </c>
      <c r="E7110" s="258"/>
      <c r="F7110" s="479">
        <v>18.41</v>
      </c>
    </row>
    <row r="7111" spans="1:6" ht="20.399999999999999" x14ac:dyDescent="0.2">
      <c r="A7111" s="256">
        <v>43386</v>
      </c>
      <c r="B7111" s="257" t="s">
        <v>18281</v>
      </c>
      <c r="C7111" s="256" t="s">
        <v>8217</v>
      </c>
      <c r="E7111" s="258"/>
      <c r="F7111" s="479">
        <v>42.05</v>
      </c>
    </row>
    <row r="7112" spans="1:6" x14ac:dyDescent="0.2">
      <c r="A7112" s="256">
        <v>4059</v>
      </c>
      <c r="B7112" s="257" t="s">
        <v>18282</v>
      </c>
      <c r="C7112" s="256" t="s">
        <v>8223</v>
      </c>
      <c r="E7112" s="258"/>
      <c r="F7112" s="479">
        <v>29.72</v>
      </c>
    </row>
    <row r="7113" spans="1:6" x14ac:dyDescent="0.2">
      <c r="A7113" s="256">
        <v>4062</v>
      </c>
      <c r="B7113" s="257" t="s">
        <v>18283</v>
      </c>
      <c r="C7113" s="256" t="s">
        <v>8217</v>
      </c>
      <c r="E7113" s="258"/>
      <c r="F7113" s="479">
        <v>29.72</v>
      </c>
    </row>
    <row r="7114" spans="1:6" ht="20.399999999999999" x14ac:dyDescent="0.2">
      <c r="A7114" s="256">
        <v>4061</v>
      </c>
      <c r="B7114" s="257" t="s">
        <v>18284</v>
      </c>
      <c r="C7114" s="256" t="s">
        <v>8217</v>
      </c>
      <c r="E7114" s="258"/>
      <c r="F7114" s="479">
        <v>37</v>
      </c>
    </row>
    <row r="7115" spans="1:6" x14ac:dyDescent="0.2">
      <c r="A7115" s="256">
        <v>41315</v>
      </c>
      <c r="B7115" s="257" t="s">
        <v>18285</v>
      </c>
      <c r="C7115" s="256" t="s">
        <v>8230</v>
      </c>
      <c r="E7115" s="258"/>
      <c r="F7115" s="479">
        <v>87.13</v>
      </c>
    </row>
    <row r="7116" spans="1:6" x14ac:dyDescent="0.2">
      <c r="A7116" s="256">
        <v>43148</v>
      </c>
      <c r="B7116" s="257" t="s">
        <v>18286</v>
      </c>
      <c r="C7116" s="256" t="s">
        <v>8230</v>
      </c>
      <c r="E7116" s="258"/>
      <c r="F7116" s="479">
        <v>59.14</v>
      </c>
    </row>
    <row r="7117" spans="1:6" x14ac:dyDescent="0.2">
      <c r="A7117" s="256">
        <v>43147</v>
      </c>
      <c r="B7117" s="257" t="s">
        <v>18287</v>
      </c>
      <c r="C7117" s="256" t="s">
        <v>8230</v>
      </c>
      <c r="E7117" s="258"/>
      <c r="F7117" s="479">
        <v>22.9</v>
      </c>
    </row>
    <row r="7118" spans="1:6" ht="20.399999999999999" x14ac:dyDescent="0.2">
      <c r="A7118" s="256">
        <v>10608</v>
      </c>
      <c r="B7118" s="257" t="s">
        <v>18288</v>
      </c>
      <c r="C7118" s="256" t="s">
        <v>8217</v>
      </c>
      <c r="E7118" s="258"/>
      <c r="F7118" s="479">
        <v>9629.7999999999993</v>
      </c>
    </row>
    <row r="7119" spans="1:6" x14ac:dyDescent="0.2">
      <c r="A7119" s="256">
        <v>4069</v>
      </c>
      <c r="B7119" s="257" t="s">
        <v>18289</v>
      </c>
      <c r="C7119" s="256" t="s">
        <v>14819</v>
      </c>
      <c r="E7119" s="258"/>
      <c r="F7119" s="479">
        <v>61.96</v>
      </c>
    </row>
    <row r="7120" spans="1:6" x14ac:dyDescent="0.2">
      <c r="A7120" s="256">
        <v>40819</v>
      </c>
      <c r="B7120" s="257" t="s">
        <v>18290</v>
      </c>
      <c r="C7120" s="256" t="s">
        <v>14820</v>
      </c>
      <c r="E7120" s="258"/>
      <c r="F7120" s="479">
        <v>10842.57</v>
      </c>
    </row>
    <row r="7121" spans="1:6" x14ac:dyDescent="0.2">
      <c r="A7121" s="256">
        <v>34361</v>
      </c>
      <c r="B7121" s="257" t="s">
        <v>18291</v>
      </c>
      <c r="C7121" s="256" t="s">
        <v>8230</v>
      </c>
      <c r="E7121" s="258"/>
      <c r="F7121" s="479">
        <v>16.670000000000002</v>
      </c>
    </row>
    <row r="7122" spans="1:6" ht="20.399999999999999" x14ac:dyDescent="0.2">
      <c r="A7122" s="256">
        <v>36512</v>
      </c>
      <c r="B7122" s="257" t="s">
        <v>18292</v>
      </c>
      <c r="C7122" s="256" t="s">
        <v>8217</v>
      </c>
      <c r="E7122" s="258"/>
      <c r="F7122" s="479">
        <v>19368.46</v>
      </c>
    </row>
    <row r="7123" spans="1:6" ht="20.399999999999999" x14ac:dyDescent="0.2">
      <c r="A7123" s="256">
        <v>44478</v>
      </c>
      <c r="B7123" s="257" t="s">
        <v>18293</v>
      </c>
      <c r="C7123" s="256" t="s">
        <v>8230</v>
      </c>
      <c r="E7123" s="258"/>
      <c r="F7123" s="479">
        <v>13.12</v>
      </c>
    </row>
    <row r="7124" spans="1:6" ht="20.399999999999999" x14ac:dyDescent="0.2">
      <c r="A7124" s="256">
        <v>44477</v>
      </c>
      <c r="B7124" s="257" t="s">
        <v>18294</v>
      </c>
      <c r="C7124" s="256" t="s">
        <v>8230</v>
      </c>
      <c r="E7124" s="258"/>
      <c r="F7124" s="479">
        <v>13.12</v>
      </c>
    </row>
    <row r="7125" spans="1:6" x14ac:dyDescent="0.2">
      <c r="A7125" s="256">
        <v>11697</v>
      </c>
      <c r="B7125" s="257" t="s">
        <v>18295</v>
      </c>
      <c r="C7125" s="256" t="s">
        <v>8217</v>
      </c>
      <c r="E7125" s="258"/>
      <c r="F7125" s="479">
        <v>595.89</v>
      </c>
    </row>
    <row r="7126" spans="1:6" x14ac:dyDescent="0.2">
      <c r="A7126" s="256">
        <v>11698</v>
      </c>
      <c r="B7126" s="257" t="s">
        <v>18296</v>
      </c>
      <c r="C7126" s="256" t="s">
        <v>8217</v>
      </c>
      <c r="E7126" s="258"/>
      <c r="F7126" s="479">
        <v>710.87</v>
      </c>
    </row>
    <row r="7127" spans="1:6" x14ac:dyDescent="0.2">
      <c r="A7127" s="256">
        <v>11699</v>
      </c>
      <c r="B7127" s="257" t="s">
        <v>18297</v>
      </c>
      <c r="C7127" s="256" t="s">
        <v>8217</v>
      </c>
      <c r="E7127" s="258"/>
      <c r="F7127" s="479">
        <v>785.67</v>
      </c>
    </row>
    <row r="7128" spans="1:6" x14ac:dyDescent="0.2">
      <c r="A7128" s="256">
        <v>10432</v>
      </c>
      <c r="B7128" s="257" t="s">
        <v>18298</v>
      </c>
      <c r="C7128" s="256" t="s">
        <v>8217</v>
      </c>
      <c r="E7128" s="258"/>
      <c r="F7128" s="479">
        <v>346.05</v>
      </c>
    </row>
    <row r="7129" spans="1:6" ht="20.399999999999999" x14ac:dyDescent="0.2">
      <c r="A7129" s="256">
        <v>44020</v>
      </c>
      <c r="B7129" s="257" t="s">
        <v>18299</v>
      </c>
      <c r="C7129" s="256" t="s">
        <v>8217</v>
      </c>
      <c r="E7129" s="258"/>
      <c r="F7129" s="479">
        <v>853.76</v>
      </c>
    </row>
    <row r="7130" spans="1:6" ht="20.399999999999999" x14ac:dyDescent="0.2">
      <c r="A7130" s="256">
        <v>41420</v>
      </c>
      <c r="B7130" s="257" t="s">
        <v>18300</v>
      </c>
      <c r="C7130" s="256" t="s">
        <v>8217</v>
      </c>
      <c r="E7130" s="258"/>
      <c r="F7130" s="479">
        <v>11.61</v>
      </c>
    </row>
    <row r="7131" spans="1:6" ht="20.399999999999999" x14ac:dyDescent="0.2">
      <c r="A7131" s="256">
        <v>41422</v>
      </c>
      <c r="B7131" s="257" t="s">
        <v>18301</v>
      </c>
      <c r="C7131" s="256" t="s">
        <v>8217</v>
      </c>
      <c r="E7131" s="258"/>
      <c r="F7131" s="479">
        <v>15.85</v>
      </c>
    </row>
    <row r="7132" spans="1:6" ht="20.399999999999999" x14ac:dyDescent="0.2">
      <c r="A7132" s="256">
        <v>41425</v>
      </c>
      <c r="B7132" s="257" t="s">
        <v>18302</v>
      </c>
      <c r="C7132" s="256" t="s">
        <v>8217</v>
      </c>
      <c r="E7132" s="258"/>
      <c r="F7132" s="479">
        <v>8.11</v>
      </c>
    </row>
    <row r="7133" spans="1:6" ht="20.399999999999999" x14ac:dyDescent="0.2">
      <c r="A7133" s="256">
        <v>41426</v>
      </c>
      <c r="B7133" s="257" t="s">
        <v>18303</v>
      </c>
      <c r="C7133" s="256" t="s">
        <v>8217</v>
      </c>
      <c r="E7133" s="258"/>
      <c r="F7133" s="479">
        <v>14.63</v>
      </c>
    </row>
    <row r="7134" spans="1:6" ht="20.399999999999999" x14ac:dyDescent="0.2">
      <c r="A7134" s="256">
        <v>41419</v>
      </c>
      <c r="B7134" s="257" t="s">
        <v>18304</v>
      </c>
      <c r="C7134" s="256" t="s">
        <v>8217</v>
      </c>
      <c r="E7134" s="258"/>
      <c r="F7134" s="479">
        <v>8.5299999999999994</v>
      </c>
    </row>
    <row r="7135" spans="1:6" ht="20.399999999999999" x14ac:dyDescent="0.2">
      <c r="A7135" s="256">
        <v>41421</v>
      </c>
      <c r="B7135" s="257" t="s">
        <v>18305</v>
      </c>
      <c r="C7135" s="256" t="s">
        <v>8217</v>
      </c>
      <c r="E7135" s="258"/>
      <c r="F7135" s="479">
        <v>11.58</v>
      </c>
    </row>
    <row r="7136" spans="1:6" x14ac:dyDescent="0.2">
      <c r="A7136" s="256">
        <v>41414</v>
      </c>
      <c r="B7136" s="257" t="s">
        <v>18306</v>
      </c>
      <c r="C7136" s="256" t="s">
        <v>8217</v>
      </c>
      <c r="E7136" s="258"/>
      <c r="F7136" s="479">
        <v>26.85</v>
      </c>
    </row>
    <row r="7137" spans="1:6" x14ac:dyDescent="0.2">
      <c r="A7137" s="256">
        <v>41415</v>
      </c>
      <c r="B7137" s="257" t="s">
        <v>18307</v>
      </c>
      <c r="C7137" s="256" t="s">
        <v>8217</v>
      </c>
      <c r="E7137" s="258"/>
      <c r="F7137" s="479">
        <v>31.27</v>
      </c>
    </row>
    <row r="7138" spans="1:6" ht="20.399999999999999" x14ac:dyDescent="0.2">
      <c r="A7138" s="256">
        <v>37514</v>
      </c>
      <c r="B7138" s="257" t="s">
        <v>18308</v>
      </c>
      <c r="C7138" s="256" t="s">
        <v>8217</v>
      </c>
      <c r="E7138" s="258"/>
      <c r="F7138" s="479">
        <v>332000</v>
      </c>
    </row>
    <row r="7139" spans="1:6" ht="20.399999999999999" x14ac:dyDescent="0.2">
      <c r="A7139" s="256">
        <v>37519</v>
      </c>
      <c r="B7139" s="257" t="s">
        <v>18309</v>
      </c>
      <c r="C7139" s="256" t="s">
        <v>8217</v>
      </c>
      <c r="E7139" s="258"/>
      <c r="F7139" s="479">
        <v>512373.4</v>
      </c>
    </row>
    <row r="7140" spans="1:6" ht="20.399999999999999" x14ac:dyDescent="0.2">
      <c r="A7140" s="256">
        <v>37520</v>
      </c>
      <c r="B7140" s="257" t="s">
        <v>18310</v>
      </c>
      <c r="C7140" s="256" t="s">
        <v>8217</v>
      </c>
      <c r="E7140" s="258"/>
      <c r="F7140" s="479">
        <v>503973.84</v>
      </c>
    </row>
    <row r="7141" spans="1:6" ht="20.399999999999999" x14ac:dyDescent="0.2">
      <c r="A7141" s="256">
        <v>37521</v>
      </c>
      <c r="B7141" s="257" t="s">
        <v>18311</v>
      </c>
      <c r="C7141" s="256" t="s">
        <v>8217</v>
      </c>
      <c r="E7141" s="258"/>
      <c r="F7141" s="479">
        <v>614848.09</v>
      </c>
    </row>
    <row r="7142" spans="1:6" ht="20.399999999999999" x14ac:dyDescent="0.2">
      <c r="A7142" s="256">
        <v>37522</v>
      </c>
      <c r="B7142" s="257" t="s">
        <v>18312</v>
      </c>
      <c r="C7142" s="256" t="s">
        <v>8217</v>
      </c>
      <c r="E7142" s="258"/>
      <c r="F7142" s="479">
        <v>633346.27</v>
      </c>
    </row>
    <row r="7143" spans="1:6" ht="20.399999999999999" x14ac:dyDescent="0.2">
      <c r="A7143" s="256">
        <v>21109</v>
      </c>
      <c r="B7143" s="257" t="s">
        <v>18313</v>
      </c>
      <c r="C7143" s="256" t="s">
        <v>8217</v>
      </c>
      <c r="E7143" s="258"/>
      <c r="F7143" s="479">
        <v>72.260000000000005</v>
      </c>
    </row>
    <row r="7144" spans="1:6" ht="20.399999999999999" x14ac:dyDescent="0.2">
      <c r="A7144" s="256">
        <v>37546</v>
      </c>
      <c r="B7144" s="257" t="s">
        <v>18314</v>
      </c>
      <c r="C7144" s="256" t="s">
        <v>8217</v>
      </c>
      <c r="E7144" s="258"/>
      <c r="F7144" s="479">
        <v>12028.65</v>
      </c>
    </row>
    <row r="7145" spans="1:6" ht="20.399999999999999" x14ac:dyDescent="0.2">
      <c r="A7145" s="256">
        <v>37544</v>
      </c>
      <c r="B7145" s="257" t="s">
        <v>18315</v>
      </c>
      <c r="C7145" s="256" t="s">
        <v>8217</v>
      </c>
      <c r="E7145" s="258"/>
      <c r="F7145" s="479">
        <v>12722.32</v>
      </c>
    </row>
    <row r="7146" spans="1:6" ht="20.399999999999999" x14ac:dyDescent="0.2">
      <c r="A7146" s="256">
        <v>37545</v>
      </c>
      <c r="B7146" s="257" t="s">
        <v>18316</v>
      </c>
      <c r="C7146" s="256" t="s">
        <v>8217</v>
      </c>
      <c r="E7146" s="258"/>
      <c r="F7146" s="479">
        <v>15137.86</v>
      </c>
    </row>
    <row r="7147" spans="1:6" x14ac:dyDescent="0.2">
      <c r="A7147" s="256">
        <v>36793</v>
      </c>
      <c r="B7147" s="257" t="s">
        <v>18317</v>
      </c>
      <c r="C7147" s="256" t="s">
        <v>8217</v>
      </c>
      <c r="E7147" s="258"/>
      <c r="F7147" s="479">
        <v>773.4</v>
      </c>
    </row>
    <row r="7148" spans="1:6" ht="20.399999999999999" x14ac:dyDescent="0.2">
      <c r="A7148" s="256">
        <v>11769</v>
      </c>
      <c r="B7148" s="257" t="s">
        <v>18318</v>
      </c>
      <c r="C7148" s="256" t="s">
        <v>8217</v>
      </c>
      <c r="E7148" s="258"/>
      <c r="F7148" s="479">
        <v>341.78</v>
      </c>
    </row>
    <row r="7149" spans="1:6" ht="20.399999999999999" x14ac:dyDescent="0.2">
      <c r="A7149" s="256">
        <v>11771</v>
      </c>
      <c r="B7149" s="257" t="s">
        <v>18319</v>
      </c>
      <c r="C7149" s="256" t="s">
        <v>8217</v>
      </c>
      <c r="E7149" s="258"/>
      <c r="F7149" s="479">
        <v>418.64</v>
      </c>
    </row>
    <row r="7150" spans="1:6" ht="30.6" x14ac:dyDescent="0.2">
      <c r="A7150" s="256">
        <v>39919</v>
      </c>
      <c r="B7150" s="257" t="s">
        <v>18320</v>
      </c>
      <c r="C7150" s="256" t="s">
        <v>8217</v>
      </c>
      <c r="E7150" s="258"/>
      <c r="F7150" s="479">
        <v>60210.080000000002</v>
      </c>
    </row>
    <row r="7151" spans="1:6" ht="20.399999999999999" x14ac:dyDescent="0.2">
      <c r="A7151" s="256">
        <v>38385</v>
      </c>
      <c r="B7151" s="257" t="s">
        <v>18321</v>
      </c>
      <c r="C7151" s="256" t="s">
        <v>8217</v>
      </c>
      <c r="E7151" s="258"/>
      <c r="F7151" s="479">
        <v>57.31</v>
      </c>
    </row>
    <row r="7152" spans="1:6" ht="20.399999999999999" x14ac:dyDescent="0.2">
      <c r="A7152" s="256">
        <v>36800</v>
      </c>
      <c r="B7152" s="257" t="s">
        <v>18322</v>
      </c>
      <c r="C7152" s="256" t="s">
        <v>8217</v>
      </c>
      <c r="E7152" s="258"/>
      <c r="F7152" s="479">
        <v>205.37</v>
      </c>
    </row>
    <row r="7153" spans="1:6" ht="20.399999999999999" x14ac:dyDescent="0.2">
      <c r="A7153" s="256">
        <v>37587</v>
      </c>
      <c r="B7153" s="257" t="s">
        <v>18323</v>
      </c>
      <c r="C7153" s="256" t="s">
        <v>8217</v>
      </c>
      <c r="E7153" s="258"/>
      <c r="F7153" s="479">
        <v>451.2</v>
      </c>
    </row>
    <row r="7154" spans="1:6" ht="20.399999999999999" x14ac:dyDescent="0.2">
      <c r="A7154" s="256">
        <v>11561</v>
      </c>
      <c r="B7154" s="257" t="s">
        <v>18324</v>
      </c>
      <c r="C7154" s="256" t="s">
        <v>8217</v>
      </c>
      <c r="E7154" s="258"/>
      <c r="F7154" s="479">
        <v>208.43</v>
      </c>
    </row>
    <row r="7155" spans="1:6" ht="20.399999999999999" x14ac:dyDescent="0.2">
      <c r="A7155" s="256">
        <v>43604</v>
      </c>
      <c r="B7155" s="257" t="s">
        <v>18325</v>
      </c>
      <c r="C7155" s="256" t="s">
        <v>8217</v>
      </c>
      <c r="E7155" s="258"/>
      <c r="F7155" s="479">
        <v>111.12</v>
      </c>
    </row>
    <row r="7156" spans="1:6" ht="20.399999999999999" x14ac:dyDescent="0.2">
      <c r="A7156" s="256">
        <v>11560</v>
      </c>
      <c r="B7156" s="257" t="s">
        <v>18326</v>
      </c>
      <c r="C7156" s="256" t="s">
        <v>8217</v>
      </c>
      <c r="E7156" s="258"/>
      <c r="F7156" s="479">
        <v>160.88</v>
      </c>
    </row>
    <row r="7157" spans="1:6" ht="20.399999999999999" x14ac:dyDescent="0.2">
      <c r="A7157" s="256">
        <v>11499</v>
      </c>
      <c r="B7157" s="257" t="s">
        <v>18327</v>
      </c>
      <c r="C7157" s="256" t="s">
        <v>8217</v>
      </c>
      <c r="E7157" s="258"/>
      <c r="F7157" s="479">
        <v>1279.3699999999999</v>
      </c>
    </row>
    <row r="7158" spans="1:6" x14ac:dyDescent="0.2">
      <c r="A7158" s="256">
        <v>34761</v>
      </c>
      <c r="B7158" s="257" t="s">
        <v>18328</v>
      </c>
      <c r="C7158" s="256" t="s">
        <v>14819</v>
      </c>
      <c r="E7158" s="258"/>
      <c r="F7158" s="479">
        <v>26.3</v>
      </c>
    </row>
    <row r="7159" spans="1:6" x14ac:dyDescent="0.2">
      <c r="A7159" s="256">
        <v>40924</v>
      </c>
      <c r="B7159" s="257" t="s">
        <v>18329</v>
      </c>
      <c r="C7159" s="256" t="s">
        <v>14820</v>
      </c>
      <c r="E7159" s="258"/>
      <c r="F7159" s="479">
        <v>4604.7299999999996</v>
      </c>
    </row>
    <row r="7160" spans="1:6" x14ac:dyDescent="0.2">
      <c r="A7160" s="256">
        <v>40983</v>
      </c>
      <c r="B7160" s="257" t="s">
        <v>18330</v>
      </c>
      <c r="C7160" s="256" t="s">
        <v>14820</v>
      </c>
      <c r="E7160" s="258"/>
      <c r="F7160" s="479">
        <v>3089.46</v>
      </c>
    </row>
    <row r="7161" spans="1:6" x14ac:dyDescent="0.2">
      <c r="A7161" s="256">
        <v>44497</v>
      </c>
      <c r="B7161" s="257" t="s">
        <v>18331</v>
      </c>
      <c r="C7161" s="256" t="s">
        <v>14819</v>
      </c>
      <c r="E7161" s="258"/>
      <c r="F7161" s="479">
        <v>17.649999999999999</v>
      </c>
    </row>
    <row r="7162" spans="1:6" x14ac:dyDescent="0.2">
      <c r="A7162" s="256">
        <v>2437</v>
      </c>
      <c r="B7162" s="257" t="s">
        <v>18332</v>
      </c>
      <c r="C7162" s="256" t="s">
        <v>14819</v>
      </c>
      <c r="E7162" s="258"/>
      <c r="F7162" s="479">
        <v>21.16</v>
      </c>
    </row>
    <row r="7163" spans="1:6" x14ac:dyDescent="0.2">
      <c r="A7163" s="256">
        <v>40921</v>
      </c>
      <c r="B7163" s="257" t="s">
        <v>18333</v>
      </c>
      <c r="C7163" s="256" t="s">
        <v>14820</v>
      </c>
      <c r="E7163" s="258"/>
      <c r="F7163" s="479">
        <v>3702.12</v>
      </c>
    </row>
    <row r="7164" spans="1:6" ht="20.399999999999999" x14ac:dyDescent="0.2">
      <c r="A7164" s="256">
        <v>14252</v>
      </c>
      <c r="B7164" s="257" t="s">
        <v>18334</v>
      </c>
      <c r="C7164" s="256" t="s">
        <v>8217</v>
      </c>
      <c r="E7164" s="258"/>
      <c r="F7164" s="479">
        <v>4302.7700000000004</v>
      </c>
    </row>
    <row r="7165" spans="1:6" ht="20.399999999999999" x14ac:dyDescent="0.2">
      <c r="A7165" s="256">
        <v>730</v>
      </c>
      <c r="B7165" s="257" t="s">
        <v>18335</v>
      </c>
      <c r="C7165" s="256" t="s">
        <v>8217</v>
      </c>
      <c r="E7165" s="258"/>
      <c r="F7165" s="479">
        <v>11496.19</v>
      </c>
    </row>
    <row r="7166" spans="1:6" ht="20.399999999999999" x14ac:dyDescent="0.2">
      <c r="A7166" s="256">
        <v>723</v>
      </c>
      <c r="B7166" s="257" t="s">
        <v>18336</v>
      </c>
      <c r="C7166" s="256" t="s">
        <v>8217</v>
      </c>
      <c r="E7166" s="258"/>
      <c r="F7166" s="479">
        <v>5714.01</v>
      </c>
    </row>
    <row r="7167" spans="1:6" ht="20.399999999999999" x14ac:dyDescent="0.2">
      <c r="A7167" s="256">
        <v>36502</v>
      </c>
      <c r="B7167" s="257" t="s">
        <v>18337</v>
      </c>
      <c r="C7167" s="256" t="s">
        <v>8217</v>
      </c>
      <c r="E7167" s="258"/>
      <c r="F7167" s="479">
        <v>5370.49</v>
      </c>
    </row>
    <row r="7168" spans="1:6" ht="20.399999999999999" x14ac:dyDescent="0.2">
      <c r="A7168" s="256">
        <v>36503</v>
      </c>
      <c r="B7168" s="257" t="s">
        <v>18338</v>
      </c>
      <c r="C7168" s="256" t="s">
        <v>8217</v>
      </c>
      <c r="E7168" s="258"/>
      <c r="F7168" s="479">
        <v>6622.44</v>
      </c>
    </row>
    <row r="7169" spans="1:6" ht="20.399999999999999" x14ac:dyDescent="0.2">
      <c r="A7169" s="256">
        <v>4090</v>
      </c>
      <c r="B7169" s="257" t="s">
        <v>18339</v>
      </c>
      <c r="C7169" s="256" t="s">
        <v>8217</v>
      </c>
      <c r="E7169" s="258"/>
      <c r="F7169" s="479">
        <v>1110000</v>
      </c>
    </row>
    <row r="7170" spans="1:6" ht="20.399999999999999" x14ac:dyDescent="0.2">
      <c r="A7170" s="256">
        <v>13227</v>
      </c>
      <c r="B7170" s="257" t="s">
        <v>18340</v>
      </c>
      <c r="C7170" s="256" t="s">
        <v>8217</v>
      </c>
      <c r="E7170" s="258"/>
      <c r="F7170" s="479">
        <v>1379313.41</v>
      </c>
    </row>
    <row r="7171" spans="1:6" ht="20.399999999999999" x14ac:dyDescent="0.2">
      <c r="A7171" s="256">
        <v>10597</v>
      </c>
      <c r="B7171" s="257" t="s">
        <v>18341</v>
      </c>
      <c r="C7171" s="256" t="s">
        <v>8217</v>
      </c>
      <c r="E7171" s="258"/>
      <c r="F7171" s="479">
        <v>1451905.3</v>
      </c>
    </row>
    <row r="7172" spans="1:6" x14ac:dyDescent="0.2">
      <c r="A7172" s="256">
        <v>39628</v>
      </c>
      <c r="B7172" s="257" t="s">
        <v>18342</v>
      </c>
      <c r="C7172" s="256" t="s">
        <v>8217</v>
      </c>
      <c r="E7172" s="258"/>
      <c r="F7172" s="479">
        <v>4176.5</v>
      </c>
    </row>
    <row r="7173" spans="1:6" x14ac:dyDescent="0.2">
      <c r="A7173" s="256">
        <v>39404</v>
      </c>
      <c r="B7173" s="257" t="s">
        <v>18343</v>
      </c>
      <c r="C7173" s="256" t="s">
        <v>8217</v>
      </c>
      <c r="E7173" s="258"/>
      <c r="F7173" s="479">
        <v>2070.9899999999998</v>
      </c>
    </row>
    <row r="7174" spans="1:6" x14ac:dyDescent="0.2">
      <c r="A7174" s="256">
        <v>39402</v>
      </c>
      <c r="B7174" s="257" t="s">
        <v>18344</v>
      </c>
      <c r="C7174" s="256" t="s">
        <v>8217</v>
      </c>
      <c r="E7174" s="258"/>
      <c r="F7174" s="479">
        <v>1706.1</v>
      </c>
    </row>
    <row r="7175" spans="1:6" x14ac:dyDescent="0.2">
      <c r="A7175" s="256">
        <v>39403</v>
      </c>
      <c r="B7175" s="257" t="s">
        <v>18345</v>
      </c>
      <c r="C7175" s="256" t="s">
        <v>8217</v>
      </c>
      <c r="E7175" s="258"/>
      <c r="F7175" s="479">
        <v>1668.99</v>
      </c>
    </row>
    <row r="7176" spans="1:6" x14ac:dyDescent="0.2">
      <c r="A7176" s="256">
        <v>4093</v>
      </c>
      <c r="B7176" s="257" t="s">
        <v>18346</v>
      </c>
      <c r="C7176" s="256" t="s">
        <v>14819</v>
      </c>
      <c r="E7176" s="258"/>
      <c r="F7176" s="479">
        <v>22.94</v>
      </c>
    </row>
    <row r="7177" spans="1:6" x14ac:dyDescent="0.2">
      <c r="A7177" s="256">
        <v>10512</v>
      </c>
      <c r="B7177" s="257" t="s">
        <v>18347</v>
      </c>
      <c r="C7177" s="256" t="s">
        <v>14820</v>
      </c>
      <c r="E7177" s="258"/>
      <c r="F7177" s="479">
        <v>4014.09</v>
      </c>
    </row>
    <row r="7178" spans="1:6" x14ac:dyDescent="0.2">
      <c r="A7178" s="256">
        <v>4243</v>
      </c>
      <c r="B7178" s="257" t="s">
        <v>18348</v>
      </c>
      <c r="C7178" s="256" t="s">
        <v>14819</v>
      </c>
      <c r="E7178" s="258"/>
      <c r="F7178" s="479">
        <v>19.059999999999999</v>
      </c>
    </row>
    <row r="7179" spans="1:6" x14ac:dyDescent="0.2">
      <c r="A7179" s="256">
        <v>20020</v>
      </c>
      <c r="B7179" s="257" t="s">
        <v>18349</v>
      </c>
      <c r="C7179" s="256" t="s">
        <v>14819</v>
      </c>
      <c r="E7179" s="258"/>
      <c r="F7179" s="479">
        <v>23.83</v>
      </c>
    </row>
    <row r="7180" spans="1:6" x14ac:dyDescent="0.2">
      <c r="A7180" s="256">
        <v>41038</v>
      </c>
      <c r="B7180" s="257" t="s">
        <v>18350</v>
      </c>
      <c r="C7180" s="256" t="s">
        <v>14820</v>
      </c>
      <c r="E7180" s="258"/>
      <c r="F7180" s="479">
        <v>4171.46</v>
      </c>
    </row>
    <row r="7181" spans="1:6" x14ac:dyDescent="0.2">
      <c r="A7181" s="256">
        <v>4094</v>
      </c>
      <c r="B7181" s="257" t="s">
        <v>18351</v>
      </c>
      <c r="C7181" s="256" t="s">
        <v>14819</v>
      </c>
      <c r="E7181" s="258"/>
      <c r="F7181" s="479">
        <v>28.53</v>
      </c>
    </row>
    <row r="7182" spans="1:6" x14ac:dyDescent="0.2">
      <c r="A7182" s="256">
        <v>40988</v>
      </c>
      <c r="B7182" s="257" t="s">
        <v>18352</v>
      </c>
      <c r="C7182" s="256" t="s">
        <v>14820</v>
      </c>
      <c r="E7182" s="258"/>
      <c r="F7182" s="479">
        <v>4992.8100000000004</v>
      </c>
    </row>
    <row r="7183" spans="1:6" x14ac:dyDescent="0.2">
      <c r="A7183" s="256">
        <v>4095</v>
      </c>
      <c r="B7183" s="257" t="s">
        <v>18353</v>
      </c>
      <c r="C7183" s="256" t="s">
        <v>14819</v>
      </c>
      <c r="E7183" s="258"/>
      <c r="F7183" s="479">
        <v>19.100000000000001</v>
      </c>
    </row>
    <row r="7184" spans="1:6" x14ac:dyDescent="0.2">
      <c r="A7184" s="256">
        <v>40990</v>
      </c>
      <c r="B7184" s="257" t="s">
        <v>18354</v>
      </c>
      <c r="C7184" s="256" t="s">
        <v>14820</v>
      </c>
      <c r="E7184" s="258"/>
      <c r="F7184" s="479">
        <v>3343.63</v>
      </c>
    </row>
    <row r="7185" spans="1:6" x14ac:dyDescent="0.2">
      <c r="A7185" s="256">
        <v>4096</v>
      </c>
      <c r="B7185" s="257" t="s">
        <v>18355</v>
      </c>
      <c r="C7185" s="256" t="s">
        <v>14819</v>
      </c>
      <c r="E7185" s="258"/>
      <c r="F7185" s="479">
        <v>25.71</v>
      </c>
    </row>
    <row r="7186" spans="1:6" x14ac:dyDescent="0.2">
      <c r="A7186" s="256">
        <v>40992</v>
      </c>
      <c r="B7186" s="257" t="s">
        <v>18356</v>
      </c>
      <c r="C7186" s="256" t="s">
        <v>14820</v>
      </c>
      <c r="E7186" s="258"/>
      <c r="F7186" s="479">
        <v>4501.29</v>
      </c>
    </row>
    <row r="7187" spans="1:6" ht="20.399999999999999" x14ac:dyDescent="0.2">
      <c r="A7187" s="256">
        <v>4114</v>
      </c>
      <c r="B7187" s="257" t="s">
        <v>18357</v>
      </c>
      <c r="C7187" s="256" t="s">
        <v>8217</v>
      </c>
      <c r="E7187" s="258"/>
      <c r="F7187" s="479">
        <v>68.12</v>
      </c>
    </row>
    <row r="7188" spans="1:6" x14ac:dyDescent="0.2">
      <c r="A7188" s="256">
        <v>36797</v>
      </c>
      <c r="B7188" s="257" t="s">
        <v>18358</v>
      </c>
      <c r="C7188" s="256" t="s">
        <v>8217</v>
      </c>
      <c r="E7188" s="258"/>
      <c r="F7188" s="479">
        <v>60.65</v>
      </c>
    </row>
    <row r="7189" spans="1:6" x14ac:dyDescent="0.2">
      <c r="A7189" s="256">
        <v>4107</v>
      </c>
      <c r="B7189" s="257" t="s">
        <v>18359</v>
      </c>
      <c r="C7189" s="256" t="s">
        <v>8217</v>
      </c>
      <c r="E7189" s="258"/>
      <c r="F7189" s="479">
        <v>57.19</v>
      </c>
    </row>
    <row r="7190" spans="1:6" x14ac:dyDescent="0.2">
      <c r="A7190" s="256">
        <v>4102</v>
      </c>
      <c r="B7190" s="257" t="s">
        <v>18360</v>
      </c>
      <c r="C7190" s="256" t="s">
        <v>8217</v>
      </c>
      <c r="E7190" s="258"/>
      <c r="F7190" s="479">
        <v>69.81</v>
      </c>
    </row>
    <row r="7191" spans="1:6" x14ac:dyDescent="0.2">
      <c r="A7191" s="256">
        <v>36799</v>
      </c>
      <c r="B7191" s="257" t="s">
        <v>18361</v>
      </c>
      <c r="C7191" s="256" t="s">
        <v>8217</v>
      </c>
      <c r="E7191" s="258"/>
      <c r="F7191" s="479">
        <v>58.87</v>
      </c>
    </row>
    <row r="7192" spans="1:6" ht="20.399999999999999" x14ac:dyDescent="0.2">
      <c r="A7192" s="256">
        <v>2747</v>
      </c>
      <c r="B7192" s="257" t="s">
        <v>18362</v>
      </c>
      <c r="C7192" s="256" t="s">
        <v>8223</v>
      </c>
      <c r="E7192" s="258"/>
      <c r="F7192" s="479">
        <v>27.66</v>
      </c>
    </row>
    <row r="7193" spans="1:6" ht="20.399999999999999" x14ac:dyDescent="0.2">
      <c r="A7193" s="256">
        <v>21138</v>
      </c>
      <c r="B7193" s="257" t="s">
        <v>18363</v>
      </c>
      <c r="C7193" s="256" t="s">
        <v>8223</v>
      </c>
      <c r="E7193" s="258"/>
      <c r="F7193" s="479">
        <v>8.77</v>
      </c>
    </row>
    <row r="7194" spans="1:6" ht="20.399999999999999" x14ac:dyDescent="0.2">
      <c r="A7194" s="256">
        <v>10826</v>
      </c>
      <c r="B7194" s="257" t="s">
        <v>18364</v>
      </c>
      <c r="C7194" s="256" t="s">
        <v>8217</v>
      </c>
      <c r="E7194" s="258"/>
      <c r="F7194" s="479">
        <v>66.95</v>
      </c>
    </row>
    <row r="7195" spans="1:6" ht="20.399999999999999" x14ac:dyDescent="0.2">
      <c r="A7195" s="256">
        <v>365</v>
      </c>
      <c r="B7195" s="257" t="s">
        <v>18365</v>
      </c>
      <c r="C7195" s="256" t="s">
        <v>8217</v>
      </c>
      <c r="E7195" s="258"/>
      <c r="F7195" s="479">
        <v>41.51</v>
      </c>
    </row>
    <row r="7196" spans="1:6" x14ac:dyDescent="0.2">
      <c r="A7196" s="256">
        <v>38639</v>
      </c>
      <c r="B7196" s="257" t="s">
        <v>18366</v>
      </c>
      <c r="C7196" s="256" t="s">
        <v>8217</v>
      </c>
      <c r="E7196" s="258"/>
      <c r="F7196" s="479">
        <v>160.68</v>
      </c>
    </row>
    <row r="7197" spans="1:6" x14ac:dyDescent="0.2">
      <c r="A7197" s="256">
        <v>38640</v>
      </c>
      <c r="B7197" s="257" t="s">
        <v>18367</v>
      </c>
      <c r="C7197" s="256" t="s">
        <v>8217</v>
      </c>
      <c r="E7197" s="258"/>
      <c r="F7197" s="479">
        <v>2.41</v>
      </c>
    </row>
    <row r="7198" spans="1:6" ht="20.399999999999999" x14ac:dyDescent="0.2">
      <c r="A7198" s="256">
        <v>358</v>
      </c>
      <c r="B7198" s="257" t="s">
        <v>18368</v>
      </c>
      <c r="C7198" s="256" t="s">
        <v>8217</v>
      </c>
      <c r="E7198" s="258"/>
      <c r="F7198" s="479">
        <v>49.54</v>
      </c>
    </row>
    <row r="7199" spans="1:6" ht="20.399999999999999" x14ac:dyDescent="0.2">
      <c r="A7199" s="256">
        <v>359</v>
      </c>
      <c r="B7199" s="257" t="s">
        <v>18369</v>
      </c>
      <c r="C7199" s="256" t="s">
        <v>8217</v>
      </c>
      <c r="E7199" s="258"/>
      <c r="F7199" s="479">
        <v>101.77</v>
      </c>
    </row>
    <row r="7200" spans="1:6" x14ac:dyDescent="0.2">
      <c r="A7200" s="256">
        <v>38641</v>
      </c>
      <c r="B7200" s="257" t="s">
        <v>18370</v>
      </c>
      <c r="C7200" s="256" t="s">
        <v>8217</v>
      </c>
      <c r="E7200" s="258"/>
      <c r="F7200" s="479">
        <v>100.43</v>
      </c>
    </row>
    <row r="7201" spans="1:6" ht="20.399999999999999" x14ac:dyDescent="0.2">
      <c r="A7201" s="256">
        <v>360</v>
      </c>
      <c r="B7201" s="257" t="s">
        <v>18371</v>
      </c>
      <c r="C7201" s="256" t="s">
        <v>8217</v>
      </c>
      <c r="E7201" s="258"/>
      <c r="F7201" s="479">
        <v>2.33</v>
      </c>
    </row>
    <row r="7202" spans="1:6" ht="30.6" x14ac:dyDescent="0.2">
      <c r="A7202" s="256">
        <v>42430</v>
      </c>
      <c r="B7202" s="257" t="s">
        <v>18372</v>
      </c>
      <c r="C7202" s="256" t="s">
        <v>8217</v>
      </c>
      <c r="E7202" s="258"/>
      <c r="F7202" s="479">
        <v>6434.22</v>
      </c>
    </row>
    <row r="7203" spans="1:6" x14ac:dyDescent="0.2">
      <c r="A7203" s="256">
        <v>4209</v>
      </c>
      <c r="B7203" s="257" t="s">
        <v>18373</v>
      </c>
      <c r="C7203" s="256" t="s">
        <v>8217</v>
      </c>
      <c r="E7203" s="258"/>
      <c r="F7203" s="479">
        <v>25.23</v>
      </c>
    </row>
    <row r="7204" spans="1:6" x14ac:dyDescent="0.2">
      <c r="A7204" s="256">
        <v>4180</v>
      </c>
      <c r="B7204" s="257" t="s">
        <v>18374</v>
      </c>
      <c r="C7204" s="256" t="s">
        <v>8217</v>
      </c>
      <c r="E7204" s="258"/>
      <c r="F7204" s="479">
        <v>18.989999999999998</v>
      </c>
    </row>
    <row r="7205" spans="1:6" x14ac:dyDescent="0.2">
      <c r="A7205" s="256">
        <v>4177</v>
      </c>
      <c r="B7205" s="257" t="s">
        <v>18375</v>
      </c>
      <c r="C7205" s="256" t="s">
        <v>8217</v>
      </c>
      <c r="E7205" s="258"/>
      <c r="F7205" s="479">
        <v>6.3</v>
      </c>
    </row>
    <row r="7206" spans="1:6" x14ac:dyDescent="0.2">
      <c r="A7206" s="256">
        <v>4179</v>
      </c>
      <c r="B7206" s="257" t="s">
        <v>18376</v>
      </c>
      <c r="C7206" s="256" t="s">
        <v>8217</v>
      </c>
      <c r="E7206" s="258"/>
      <c r="F7206" s="479">
        <v>12.9</v>
      </c>
    </row>
    <row r="7207" spans="1:6" x14ac:dyDescent="0.2">
      <c r="A7207" s="256">
        <v>4208</v>
      </c>
      <c r="B7207" s="257" t="s">
        <v>18377</v>
      </c>
      <c r="C7207" s="256" t="s">
        <v>8217</v>
      </c>
      <c r="E7207" s="258"/>
      <c r="F7207" s="479">
        <v>60.06</v>
      </c>
    </row>
    <row r="7208" spans="1:6" x14ac:dyDescent="0.2">
      <c r="A7208" s="256">
        <v>4181</v>
      </c>
      <c r="B7208" s="257" t="s">
        <v>18378</v>
      </c>
      <c r="C7208" s="256" t="s">
        <v>8217</v>
      </c>
      <c r="E7208" s="258"/>
      <c r="F7208" s="479">
        <v>39.24</v>
      </c>
    </row>
    <row r="7209" spans="1:6" x14ac:dyDescent="0.2">
      <c r="A7209" s="256">
        <v>4178</v>
      </c>
      <c r="B7209" s="257" t="s">
        <v>18379</v>
      </c>
      <c r="C7209" s="256" t="s">
        <v>8217</v>
      </c>
      <c r="E7209" s="258"/>
      <c r="F7209" s="479">
        <v>8.74</v>
      </c>
    </row>
    <row r="7210" spans="1:6" x14ac:dyDescent="0.2">
      <c r="A7210" s="256">
        <v>4182</v>
      </c>
      <c r="B7210" s="257" t="s">
        <v>18380</v>
      </c>
      <c r="C7210" s="256" t="s">
        <v>8217</v>
      </c>
      <c r="E7210" s="258"/>
      <c r="F7210" s="479">
        <v>97.7</v>
      </c>
    </row>
    <row r="7211" spans="1:6" x14ac:dyDescent="0.2">
      <c r="A7211" s="256">
        <v>4183</v>
      </c>
      <c r="B7211" s="257" t="s">
        <v>18381</v>
      </c>
      <c r="C7211" s="256" t="s">
        <v>8217</v>
      </c>
      <c r="E7211" s="258"/>
      <c r="F7211" s="479">
        <v>157.29</v>
      </c>
    </row>
    <row r="7212" spans="1:6" x14ac:dyDescent="0.2">
      <c r="A7212" s="256">
        <v>4184</v>
      </c>
      <c r="B7212" s="257" t="s">
        <v>18382</v>
      </c>
      <c r="C7212" s="256" t="s">
        <v>8217</v>
      </c>
      <c r="E7212" s="258"/>
      <c r="F7212" s="479">
        <v>347.21</v>
      </c>
    </row>
    <row r="7213" spans="1:6" x14ac:dyDescent="0.2">
      <c r="A7213" s="256">
        <v>4185</v>
      </c>
      <c r="B7213" s="257" t="s">
        <v>18383</v>
      </c>
      <c r="C7213" s="256" t="s">
        <v>8217</v>
      </c>
      <c r="E7213" s="258"/>
      <c r="F7213" s="479">
        <v>576.91</v>
      </c>
    </row>
    <row r="7214" spans="1:6" x14ac:dyDescent="0.2">
      <c r="A7214" s="256">
        <v>4205</v>
      </c>
      <c r="B7214" s="257" t="s">
        <v>18384</v>
      </c>
      <c r="C7214" s="256" t="s">
        <v>8217</v>
      </c>
      <c r="E7214" s="258"/>
      <c r="F7214" s="479">
        <v>33.32</v>
      </c>
    </row>
    <row r="7215" spans="1:6" x14ac:dyDescent="0.2">
      <c r="A7215" s="256">
        <v>4192</v>
      </c>
      <c r="B7215" s="257" t="s">
        <v>18385</v>
      </c>
      <c r="C7215" s="256" t="s">
        <v>8217</v>
      </c>
      <c r="E7215" s="258"/>
      <c r="F7215" s="479">
        <v>33.32</v>
      </c>
    </row>
    <row r="7216" spans="1:6" x14ac:dyDescent="0.2">
      <c r="A7216" s="256">
        <v>4191</v>
      </c>
      <c r="B7216" s="257" t="s">
        <v>18386</v>
      </c>
      <c r="C7216" s="256" t="s">
        <v>8217</v>
      </c>
      <c r="E7216" s="258"/>
      <c r="F7216" s="479">
        <v>33.32</v>
      </c>
    </row>
    <row r="7217" spans="1:6" x14ac:dyDescent="0.2">
      <c r="A7217" s="256">
        <v>4207</v>
      </c>
      <c r="B7217" s="257" t="s">
        <v>18387</v>
      </c>
      <c r="C7217" s="256" t="s">
        <v>8217</v>
      </c>
      <c r="E7217" s="258"/>
      <c r="F7217" s="479">
        <v>26.81</v>
      </c>
    </row>
    <row r="7218" spans="1:6" x14ac:dyDescent="0.2">
      <c r="A7218" s="256">
        <v>4206</v>
      </c>
      <c r="B7218" s="257" t="s">
        <v>18388</v>
      </c>
      <c r="C7218" s="256" t="s">
        <v>8217</v>
      </c>
      <c r="E7218" s="258"/>
      <c r="F7218" s="479">
        <v>26.03</v>
      </c>
    </row>
    <row r="7219" spans="1:6" x14ac:dyDescent="0.2">
      <c r="A7219" s="256">
        <v>4190</v>
      </c>
      <c r="B7219" s="257" t="s">
        <v>18389</v>
      </c>
      <c r="C7219" s="256" t="s">
        <v>8217</v>
      </c>
      <c r="E7219" s="258"/>
      <c r="F7219" s="479">
        <v>26.03</v>
      </c>
    </row>
    <row r="7220" spans="1:6" x14ac:dyDescent="0.2">
      <c r="A7220" s="256">
        <v>4186</v>
      </c>
      <c r="B7220" s="257" t="s">
        <v>18390</v>
      </c>
      <c r="C7220" s="256" t="s">
        <v>8217</v>
      </c>
      <c r="E7220" s="258"/>
      <c r="F7220" s="479">
        <v>7.69</v>
      </c>
    </row>
    <row r="7221" spans="1:6" x14ac:dyDescent="0.2">
      <c r="A7221" s="256">
        <v>4188</v>
      </c>
      <c r="B7221" s="257" t="s">
        <v>18391</v>
      </c>
      <c r="C7221" s="256" t="s">
        <v>8217</v>
      </c>
      <c r="E7221" s="258"/>
      <c r="F7221" s="479">
        <v>15.71</v>
      </c>
    </row>
    <row r="7222" spans="1:6" x14ac:dyDescent="0.2">
      <c r="A7222" s="256">
        <v>4189</v>
      </c>
      <c r="B7222" s="257" t="s">
        <v>18392</v>
      </c>
      <c r="C7222" s="256" t="s">
        <v>8217</v>
      </c>
      <c r="E7222" s="258"/>
      <c r="F7222" s="479">
        <v>15.71</v>
      </c>
    </row>
    <row r="7223" spans="1:6" x14ac:dyDescent="0.2">
      <c r="A7223" s="256">
        <v>4197</v>
      </c>
      <c r="B7223" s="257" t="s">
        <v>18393</v>
      </c>
      <c r="C7223" s="256" t="s">
        <v>8217</v>
      </c>
      <c r="E7223" s="258"/>
      <c r="F7223" s="479">
        <v>83.19</v>
      </c>
    </row>
    <row r="7224" spans="1:6" x14ac:dyDescent="0.2">
      <c r="A7224" s="256">
        <v>4194</v>
      </c>
      <c r="B7224" s="257" t="s">
        <v>18394</v>
      </c>
      <c r="C7224" s="256" t="s">
        <v>8217</v>
      </c>
      <c r="E7224" s="258"/>
      <c r="F7224" s="479">
        <v>50.27</v>
      </c>
    </row>
    <row r="7225" spans="1:6" x14ac:dyDescent="0.2">
      <c r="A7225" s="256">
        <v>4193</v>
      </c>
      <c r="B7225" s="257" t="s">
        <v>18395</v>
      </c>
      <c r="C7225" s="256" t="s">
        <v>8217</v>
      </c>
      <c r="E7225" s="258"/>
      <c r="F7225" s="479">
        <v>50.27</v>
      </c>
    </row>
    <row r="7226" spans="1:6" x14ac:dyDescent="0.2">
      <c r="A7226" s="256">
        <v>4204</v>
      </c>
      <c r="B7226" s="257" t="s">
        <v>18396</v>
      </c>
      <c r="C7226" s="256" t="s">
        <v>8217</v>
      </c>
      <c r="E7226" s="258"/>
      <c r="F7226" s="479">
        <v>50.27</v>
      </c>
    </row>
    <row r="7227" spans="1:6" x14ac:dyDescent="0.2">
      <c r="A7227" s="256">
        <v>4187</v>
      </c>
      <c r="B7227" s="257" t="s">
        <v>18397</v>
      </c>
      <c r="C7227" s="256" t="s">
        <v>8217</v>
      </c>
      <c r="E7227" s="258"/>
      <c r="F7227" s="479">
        <v>10.02</v>
      </c>
    </row>
    <row r="7228" spans="1:6" x14ac:dyDescent="0.2">
      <c r="A7228" s="256">
        <v>4202</v>
      </c>
      <c r="B7228" s="257" t="s">
        <v>18398</v>
      </c>
      <c r="C7228" s="256" t="s">
        <v>8217</v>
      </c>
      <c r="E7228" s="258"/>
      <c r="F7228" s="479">
        <v>151.93</v>
      </c>
    </row>
    <row r="7229" spans="1:6" x14ac:dyDescent="0.2">
      <c r="A7229" s="256">
        <v>4203</v>
      </c>
      <c r="B7229" s="257" t="s">
        <v>18399</v>
      </c>
      <c r="C7229" s="256" t="s">
        <v>8217</v>
      </c>
      <c r="E7229" s="258"/>
      <c r="F7229" s="479">
        <v>134.18</v>
      </c>
    </row>
    <row r="7230" spans="1:6" x14ac:dyDescent="0.2">
      <c r="A7230" s="256">
        <v>40368</v>
      </c>
      <c r="B7230" s="257" t="s">
        <v>18400</v>
      </c>
      <c r="C7230" s="256" t="s">
        <v>8217</v>
      </c>
      <c r="E7230" s="258"/>
      <c r="F7230" s="479">
        <v>56.02</v>
      </c>
    </row>
    <row r="7231" spans="1:6" x14ac:dyDescent="0.2">
      <c r="A7231" s="256">
        <v>40365</v>
      </c>
      <c r="B7231" s="257" t="s">
        <v>18401</v>
      </c>
      <c r="C7231" s="256" t="s">
        <v>8217</v>
      </c>
      <c r="E7231" s="258"/>
      <c r="F7231" s="479">
        <v>37.79</v>
      </c>
    </row>
    <row r="7232" spans="1:6" x14ac:dyDescent="0.2">
      <c r="A7232" s="256">
        <v>40356</v>
      </c>
      <c r="B7232" s="257" t="s">
        <v>18402</v>
      </c>
      <c r="C7232" s="256" t="s">
        <v>8217</v>
      </c>
      <c r="E7232" s="258"/>
      <c r="F7232" s="479">
        <v>12.91</v>
      </c>
    </row>
    <row r="7233" spans="1:6" x14ac:dyDescent="0.2">
      <c r="A7233" s="256">
        <v>40362</v>
      </c>
      <c r="B7233" s="257" t="s">
        <v>18403</v>
      </c>
      <c r="C7233" s="256" t="s">
        <v>8217</v>
      </c>
      <c r="E7233" s="258"/>
      <c r="F7233" s="479">
        <v>25.03</v>
      </c>
    </row>
    <row r="7234" spans="1:6" x14ac:dyDescent="0.2">
      <c r="A7234" s="256">
        <v>40374</v>
      </c>
      <c r="B7234" s="257" t="s">
        <v>18404</v>
      </c>
      <c r="C7234" s="256" t="s">
        <v>8217</v>
      </c>
      <c r="E7234" s="258"/>
      <c r="F7234" s="479">
        <v>146.41</v>
      </c>
    </row>
    <row r="7235" spans="1:6" x14ac:dyDescent="0.2">
      <c r="A7235" s="256">
        <v>40371</v>
      </c>
      <c r="B7235" s="257" t="s">
        <v>18405</v>
      </c>
      <c r="C7235" s="256" t="s">
        <v>8217</v>
      </c>
      <c r="E7235" s="258"/>
      <c r="F7235" s="479">
        <v>92.16</v>
      </c>
    </row>
    <row r="7236" spans="1:6" x14ac:dyDescent="0.2">
      <c r="A7236" s="256">
        <v>40359</v>
      </c>
      <c r="B7236" s="257" t="s">
        <v>18406</v>
      </c>
      <c r="C7236" s="256" t="s">
        <v>8217</v>
      </c>
      <c r="E7236" s="258"/>
      <c r="F7236" s="479">
        <v>16.68</v>
      </c>
    </row>
    <row r="7237" spans="1:6" x14ac:dyDescent="0.2">
      <c r="A7237" s="256">
        <v>7595</v>
      </c>
      <c r="B7237" s="257" t="s">
        <v>18407</v>
      </c>
      <c r="C7237" s="256" t="s">
        <v>14819</v>
      </c>
      <c r="E7237" s="258"/>
      <c r="F7237" s="479">
        <v>18.59</v>
      </c>
    </row>
    <row r="7238" spans="1:6" x14ac:dyDescent="0.2">
      <c r="A7238" s="256">
        <v>41094</v>
      </c>
      <c r="B7238" s="257" t="s">
        <v>18408</v>
      </c>
      <c r="C7238" s="256" t="s">
        <v>14820</v>
      </c>
      <c r="E7238" s="258"/>
      <c r="F7238" s="479">
        <v>3254.52</v>
      </c>
    </row>
    <row r="7239" spans="1:6" ht="20.399999999999999" x14ac:dyDescent="0.2">
      <c r="A7239" s="256">
        <v>39609</v>
      </c>
      <c r="B7239" s="257" t="s">
        <v>18409</v>
      </c>
      <c r="C7239" s="256" t="s">
        <v>8217</v>
      </c>
      <c r="E7239" s="258"/>
      <c r="F7239" s="479">
        <v>55465.5</v>
      </c>
    </row>
    <row r="7240" spans="1:6" ht="20.399999999999999" x14ac:dyDescent="0.2">
      <c r="A7240" s="256">
        <v>39610</v>
      </c>
      <c r="B7240" s="257" t="s">
        <v>18410</v>
      </c>
      <c r="C7240" s="256" t="s">
        <v>8217</v>
      </c>
      <c r="E7240" s="258"/>
      <c r="F7240" s="479">
        <v>80962.33</v>
      </c>
    </row>
    <row r="7241" spans="1:6" ht="20.399999999999999" x14ac:dyDescent="0.2">
      <c r="A7241" s="256">
        <v>39611</v>
      </c>
      <c r="B7241" s="257" t="s">
        <v>18411</v>
      </c>
      <c r="C7241" s="256" t="s">
        <v>8217</v>
      </c>
      <c r="E7241" s="258"/>
      <c r="F7241" s="479">
        <v>97977.67</v>
      </c>
    </row>
    <row r="7242" spans="1:6" ht="20.399999999999999" x14ac:dyDescent="0.2">
      <c r="A7242" s="256">
        <v>39612</v>
      </c>
      <c r="B7242" s="257" t="s">
        <v>18412</v>
      </c>
      <c r="C7242" s="256" t="s">
        <v>8217</v>
      </c>
      <c r="E7242" s="258"/>
      <c r="F7242" s="479">
        <v>153484.23000000001</v>
      </c>
    </row>
    <row r="7243" spans="1:6" ht="20.399999999999999" x14ac:dyDescent="0.2">
      <c r="A7243" s="256">
        <v>39608</v>
      </c>
      <c r="B7243" s="257" t="s">
        <v>18413</v>
      </c>
      <c r="C7243" s="256" t="s">
        <v>8217</v>
      </c>
      <c r="E7243" s="258"/>
      <c r="F7243" s="479">
        <v>44349.63</v>
      </c>
    </row>
    <row r="7244" spans="1:6" ht="20.399999999999999" x14ac:dyDescent="0.2">
      <c r="A7244" s="256">
        <v>38175</v>
      </c>
      <c r="B7244" s="257" t="s">
        <v>18414</v>
      </c>
      <c r="C7244" s="256" t="s">
        <v>8217</v>
      </c>
      <c r="E7244" s="258"/>
      <c r="F7244" s="479">
        <v>4.18</v>
      </c>
    </row>
    <row r="7245" spans="1:6" ht="20.399999999999999" x14ac:dyDescent="0.2">
      <c r="A7245" s="256">
        <v>38176</v>
      </c>
      <c r="B7245" s="257" t="s">
        <v>18415</v>
      </c>
      <c r="C7245" s="256" t="s">
        <v>8217</v>
      </c>
      <c r="E7245" s="258"/>
      <c r="F7245" s="479">
        <v>12.29</v>
      </c>
    </row>
    <row r="7246" spans="1:6" ht="20.399999999999999" x14ac:dyDescent="0.2">
      <c r="A7246" s="256">
        <v>36152</v>
      </c>
      <c r="B7246" s="257" t="s">
        <v>18416</v>
      </c>
      <c r="C7246" s="256" t="s">
        <v>8217</v>
      </c>
      <c r="E7246" s="258"/>
      <c r="F7246" s="479">
        <v>5.85</v>
      </c>
    </row>
    <row r="7247" spans="1:6" x14ac:dyDescent="0.2">
      <c r="A7247" s="256">
        <v>4221</v>
      </c>
      <c r="B7247" s="257" t="s">
        <v>18417</v>
      </c>
      <c r="C7247" s="256" t="s">
        <v>14817</v>
      </c>
      <c r="E7247" s="258"/>
      <c r="F7247" s="479">
        <v>5.89</v>
      </c>
    </row>
    <row r="7248" spans="1:6" ht="20.399999999999999" x14ac:dyDescent="0.2">
      <c r="A7248" s="256">
        <v>4227</v>
      </c>
      <c r="B7248" s="257" t="s">
        <v>18418</v>
      </c>
      <c r="C7248" s="256" t="s">
        <v>14817</v>
      </c>
      <c r="E7248" s="258"/>
      <c r="F7248" s="479">
        <v>27.46</v>
      </c>
    </row>
    <row r="7249" spans="1:6" ht="20.399999999999999" x14ac:dyDescent="0.2">
      <c r="A7249" s="256">
        <v>38170</v>
      </c>
      <c r="B7249" s="257" t="s">
        <v>18419</v>
      </c>
      <c r="C7249" s="256" t="s">
        <v>8217</v>
      </c>
      <c r="E7249" s="258"/>
      <c r="F7249" s="479">
        <v>18.27</v>
      </c>
    </row>
    <row r="7250" spans="1:6" x14ac:dyDescent="0.2">
      <c r="A7250" s="256">
        <v>4252</v>
      </c>
      <c r="B7250" s="257" t="s">
        <v>18420</v>
      </c>
      <c r="C7250" s="256" t="s">
        <v>14819</v>
      </c>
      <c r="E7250" s="258"/>
      <c r="F7250" s="479">
        <v>20.69</v>
      </c>
    </row>
    <row r="7251" spans="1:6" x14ac:dyDescent="0.2">
      <c r="A7251" s="256">
        <v>40980</v>
      </c>
      <c r="B7251" s="257" t="s">
        <v>18421</v>
      </c>
      <c r="C7251" s="256" t="s">
        <v>14820</v>
      </c>
      <c r="E7251" s="258"/>
      <c r="F7251" s="479">
        <v>3623.05</v>
      </c>
    </row>
    <row r="7252" spans="1:6" x14ac:dyDescent="0.2">
      <c r="A7252" s="256">
        <v>41031</v>
      </c>
      <c r="B7252" s="257" t="s">
        <v>18422</v>
      </c>
      <c r="C7252" s="256" t="s">
        <v>14820</v>
      </c>
      <c r="E7252" s="258"/>
      <c r="F7252" s="479">
        <v>3335.51</v>
      </c>
    </row>
    <row r="7253" spans="1:6" x14ac:dyDescent="0.2">
      <c r="A7253" s="256">
        <v>37666</v>
      </c>
      <c r="B7253" s="257" t="s">
        <v>18423</v>
      </c>
      <c r="C7253" s="256" t="s">
        <v>14819</v>
      </c>
      <c r="E7253" s="258"/>
      <c r="F7253" s="479">
        <v>17.27</v>
      </c>
    </row>
    <row r="7254" spans="1:6" x14ac:dyDescent="0.2">
      <c r="A7254" s="256">
        <v>40986</v>
      </c>
      <c r="B7254" s="257" t="s">
        <v>18424</v>
      </c>
      <c r="C7254" s="256" t="s">
        <v>14820</v>
      </c>
      <c r="E7254" s="258"/>
      <c r="F7254" s="479">
        <v>3024.5</v>
      </c>
    </row>
    <row r="7255" spans="1:6" x14ac:dyDescent="0.2">
      <c r="A7255" s="256">
        <v>4250</v>
      </c>
      <c r="B7255" s="257" t="s">
        <v>18425</v>
      </c>
      <c r="C7255" s="256" t="s">
        <v>14819</v>
      </c>
      <c r="E7255" s="258"/>
      <c r="F7255" s="479">
        <v>16.18</v>
      </c>
    </row>
    <row r="7256" spans="1:6" x14ac:dyDescent="0.2">
      <c r="A7256" s="256">
        <v>40978</v>
      </c>
      <c r="B7256" s="257" t="s">
        <v>18426</v>
      </c>
      <c r="C7256" s="256" t="s">
        <v>14820</v>
      </c>
      <c r="E7256" s="258"/>
      <c r="F7256" s="479">
        <v>2832.05</v>
      </c>
    </row>
    <row r="7257" spans="1:6" x14ac:dyDescent="0.2">
      <c r="A7257" s="256">
        <v>44501</v>
      </c>
      <c r="B7257" s="257" t="s">
        <v>18427</v>
      </c>
      <c r="C7257" s="256" t="s">
        <v>14819</v>
      </c>
      <c r="E7257" s="258"/>
      <c r="F7257" s="479">
        <v>19.059999999999999</v>
      </c>
    </row>
    <row r="7258" spans="1:6" x14ac:dyDescent="0.2">
      <c r="A7258" s="256">
        <v>41043</v>
      </c>
      <c r="B7258" s="257" t="s">
        <v>18428</v>
      </c>
      <c r="C7258" s="256" t="s">
        <v>14820</v>
      </c>
      <c r="E7258" s="258"/>
      <c r="F7258" s="479">
        <v>3335.51</v>
      </c>
    </row>
    <row r="7259" spans="1:6" x14ac:dyDescent="0.2">
      <c r="A7259" s="256">
        <v>4234</v>
      </c>
      <c r="B7259" s="257" t="s">
        <v>18429</v>
      </c>
      <c r="C7259" s="256" t="s">
        <v>14819</v>
      </c>
      <c r="E7259" s="258"/>
      <c r="F7259" s="479">
        <v>25.43</v>
      </c>
    </row>
    <row r="7260" spans="1:6" x14ac:dyDescent="0.2">
      <c r="A7260" s="256">
        <v>40987</v>
      </c>
      <c r="B7260" s="257" t="s">
        <v>18430</v>
      </c>
      <c r="C7260" s="256" t="s">
        <v>14820</v>
      </c>
      <c r="E7260" s="258"/>
      <c r="F7260" s="479">
        <v>4449.63</v>
      </c>
    </row>
    <row r="7261" spans="1:6" x14ac:dyDescent="0.2">
      <c r="A7261" s="256">
        <v>4253</v>
      </c>
      <c r="B7261" s="257" t="s">
        <v>18431</v>
      </c>
      <c r="C7261" s="256" t="s">
        <v>14819</v>
      </c>
      <c r="E7261" s="258"/>
      <c r="F7261" s="479">
        <v>17.649999999999999</v>
      </c>
    </row>
    <row r="7262" spans="1:6" x14ac:dyDescent="0.2">
      <c r="A7262" s="256">
        <v>40981</v>
      </c>
      <c r="B7262" s="257" t="s">
        <v>18432</v>
      </c>
      <c r="C7262" s="256" t="s">
        <v>14820</v>
      </c>
      <c r="E7262" s="258"/>
      <c r="F7262" s="479">
        <v>3089.46</v>
      </c>
    </row>
    <row r="7263" spans="1:6" x14ac:dyDescent="0.2">
      <c r="A7263" s="256">
        <v>4254</v>
      </c>
      <c r="B7263" s="257" t="s">
        <v>18433</v>
      </c>
      <c r="C7263" s="256" t="s">
        <v>14819</v>
      </c>
      <c r="E7263" s="258"/>
      <c r="F7263" s="479">
        <v>18.260000000000002</v>
      </c>
    </row>
    <row r="7264" spans="1:6" x14ac:dyDescent="0.2">
      <c r="A7264" s="256">
        <v>41036</v>
      </c>
      <c r="B7264" s="257" t="s">
        <v>18434</v>
      </c>
      <c r="C7264" s="256" t="s">
        <v>14820</v>
      </c>
      <c r="E7264" s="258"/>
      <c r="F7264" s="479">
        <v>3195.69</v>
      </c>
    </row>
    <row r="7265" spans="1:6" x14ac:dyDescent="0.2">
      <c r="A7265" s="256">
        <v>4251</v>
      </c>
      <c r="B7265" s="257" t="s">
        <v>18435</v>
      </c>
      <c r="C7265" s="256" t="s">
        <v>14819</v>
      </c>
      <c r="E7265" s="258"/>
      <c r="F7265" s="479">
        <v>14.13</v>
      </c>
    </row>
    <row r="7266" spans="1:6" x14ac:dyDescent="0.2">
      <c r="A7266" s="256">
        <v>40979</v>
      </c>
      <c r="B7266" s="257" t="s">
        <v>18436</v>
      </c>
      <c r="C7266" s="256" t="s">
        <v>14820</v>
      </c>
      <c r="E7266" s="258"/>
      <c r="F7266" s="479">
        <v>2475.9</v>
      </c>
    </row>
    <row r="7267" spans="1:6" x14ac:dyDescent="0.2">
      <c r="A7267" s="256">
        <v>4230</v>
      </c>
      <c r="B7267" s="257" t="s">
        <v>18437</v>
      </c>
      <c r="C7267" s="256" t="s">
        <v>14819</v>
      </c>
      <c r="E7267" s="258"/>
      <c r="F7267" s="479">
        <v>20.45</v>
      </c>
    </row>
    <row r="7268" spans="1:6" x14ac:dyDescent="0.2">
      <c r="A7268" s="256">
        <v>40998</v>
      </c>
      <c r="B7268" s="257" t="s">
        <v>18438</v>
      </c>
      <c r="C7268" s="256" t="s">
        <v>14820</v>
      </c>
      <c r="E7268" s="258"/>
      <c r="F7268" s="479">
        <v>3578.86</v>
      </c>
    </row>
    <row r="7269" spans="1:6" x14ac:dyDescent="0.2">
      <c r="A7269" s="256">
        <v>4257</v>
      </c>
      <c r="B7269" s="257" t="s">
        <v>18439</v>
      </c>
      <c r="C7269" s="256" t="s">
        <v>14819</v>
      </c>
      <c r="E7269" s="258"/>
      <c r="F7269" s="479">
        <v>17.649999999999999</v>
      </c>
    </row>
    <row r="7270" spans="1:6" x14ac:dyDescent="0.2">
      <c r="A7270" s="256">
        <v>40982</v>
      </c>
      <c r="B7270" s="257" t="s">
        <v>18440</v>
      </c>
      <c r="C7270" s="256" t="s">
        <v>14820</v>
      </c>
      <c r="E7270" s="258"/>
      <c r="F7270" s="479">
        <v>3089.46</v>
      </c>
    </row>
    <row r="7271" spans="1:6" x14ac:dyDescent="0.2">
      <c r="A7271" s="256">
        <v>4240</v>
      </c>
      <c r="B7271" s="257" t="s">
        <v>18441</v>
      </c>
      <c r="C7271" s="256" t="s">
        <v>14819</v>
      </c>
      <c r="E7271" s="258"/>
      <c r="F7271" s="479">
        <v>26.34</v>
      </c>
    </row>
    <row r="7272" spans="1:6" x14ac:dyDescent="0.2">
      <c r="A7272" s="256">
        <v>41026</v>
      </c>
      <c r="B7272" s="257" t="s">
        <v>18442</v>
      </c>
      <c r="C7272" s="256" t="s">
        <v>14820</v>
      </c>
      <c r="E7272" s="258"/>
      <c r="F7272" s="479">
        <v>4610.01</v>
      </c>
    </row>
    <row r="7273" spans="1:6" x14ac:dyDescent="0.2">
      <c r="A7273" s="256">
        <v>4239</v>
      </c>
      <c r="B7273" s="257" t="s">
        <v>18443</v>
      </c>
      <c r="C7273" s="256" t="s">
        <v>14819</v>
      </c>
      <c r="E7273" s="258"/>
      <c r="F7273" s="479">
        <v>26.34</v>
      </c>
    </row>
    <row r="7274" spans="1:6" x14ac:dyDescent="0.2">
      <c r="A7274" s="256">
        <v>41024</v>
      </c>
      <c r="B7274" s="257" t="s">
        <v>18444</v>
      </c>
      <c r="C7274" s="256" t="s">
        <v>14820</v>
      </c>
      <c r="E7274" s="258"/>
      <c r="F7274" s="479">
        <v>4610.01</v>
      </c>
    </row>
    <row r="7275" spans="1:6" x14ac:dyDescent="0.2">
      <c r="A7275" s="256">
        <v>4248</v>
      </c>
      <c r="B7275" s="257" t="s">
        <v>18445</v>
      </c>
      <c r="C7275" s="256" t="s">
        <v>14819</v>
      </c>
      <c r="E7275" s="258"/>
      <c r="F7275" s="479">
        <v>19.059999999999999</v>
      </c>
    </row>
    <row r="7276" spans="1:6" x14ac:dyDescent="0.2">
      <c r="A7276" s="256">
        <v>41033</v>
      </c>
      <c r="B7276" s="257" t="s">
        <v>18446</v>
      </c>
      <c r="C7276" s="256" t="s">
        <v>14820</v>
      </c>
      <c r="E7276" s="258"/>
      <c r="F7276" s="479">
        <v>3335.51</v>
      </c>
    </row>
    <row r="7277" spans="1:6" x14ac:dyDescent="0.2">
      <c r="A7277" s="256">
        <v>44500</v>
      </c>
      <c r="B7277" s="257" t="s">
        <v>18447</v>
      </c>
      <c r="C7277" s="256" t="s">
        <v>14819</v>
      </c>
      <c r="E7277" s="258"/>
      <c r="F7277" s="479">
        <v>19.059999999999999</v>
      </c>
    </row>
    <row r="7278" spans="1:6" x14ac:dyDescent="0.2">
      <c r="A7278" s="256">
        <v>41040</v>
      </c>
      <c r="B7278" s="257" t="s">
        <v>18448</v>
      </c>
      <c r="C7278" s="256" t="s">
        <v>14820</v>
      </c>
      <c r="E7278" s="258"/>
      <c r="F7278" s="479">
        <v>3335.51</v>
      </c>
    </row>
    <row r="7279" spans="1:6" x14ac:dyDescent="0.2">
      <c r="A7279" s="256">
        <v>4238</v>
      </c>
      <c r="B7279" s="257" t="s">
        <v>18449</v>
      </c>
      <c r="C7279" s="256" t="s">
        <v>14819</v>
      </c>
      <c r="E7279" s="258"/>
      <c r="F7279" s="479">
        <v>19.39</v>
      </c>
    </row>
    <row r="7280" spans="1:6" x14ac:dyDescent="0.2">
      <c r="A7280" s="256">
        <v>41012</v>
      </c>
      <c r="B7280" s="257" t="s">
        <v>18450</v>
      </c>
      <c r="C7280" s="256" t="s">
        <v>14820</v>
      </c>
      <c r="E7280" s="258"/>
      <c r="F7280" s="479">
        <v>3394.74</v>
      </c>
    </row>
    <row r="7281" spans="1:6" x14ac:dyDescent="0.2">
      <c r="A7281" s="256">
        <v>4233</v>
      </c>
      <c r="B7281" s="257" t="s">
        <v>18451</v>
      </c>
      <c r="C7281" s="256" t="s">
        <v>14819</v>
      </c>
      <c r="E7281" s="258"/>
      <c r="F7281" s="479">
        <v>26.34</v>
      </c>
    </row>
    <row r="7282" spans="1:6" x14ac:dyDescent="0.2">
      <c r="A7282" s="256">
        <v>41001</v>
      </c>
      <c r="B7282" s="257" t="s">
        <v>18452</v>
      </c>
      <c r="C7282" s="256" t="s">
        <v>14820</v>
      </c>
      <c r="E7282" s="258"/>
      <c r="F7282" s="479">
        <v>4610.01</v>
      </c>
    </row>
    <row r="7283" spans="1:6" x14ac:dyDescent="0.2">
      <c r="A7283" s="256">
        <v>2</v>
      </c>
      <c r="B7283" s="257" t="s">
        <v>18453</v>
      </c>
      <c r="C7283" s="256" t="s">
        <v>14818</v>
      </c>
      <c r="E7283" s="258"/>
      <c r="F7283" s="479">
        <v>19.059999999999999</v>
      </c>
    </row>
    <row r="7284" spans="1:6" ht="20.399999999999999" x14ac:dyDescent="0.2">
      <c r="A7284" s="256">
        <v>36517</v>
      </c>
      <c r="B7284" s="257" t="s">
        <v>18454</v>
      </c>
      <c r="C7284" s="256" t="s">
        <v>8217</v>
      </c>
      <c r="E7284" s="258"/>
      <c r="F7284" s="479">
        <v>543900</v>
      </c>
    </row>
    <row r="7285" spans="1:6" ht="20.399999999999999" x14ac:dyDescent="0.2">
      <c r="A7285" s="256">
        <v>4262</v>
      </c>
      <c r="B7285" s="257" t="s">
        <v>18455</v>
      </c>
      <c r="C7285" s="256" t="s">
        <v>8217</v>
      </c>
      <c r="E7285" s="258"/>
      <c r="F7285" s="479">
        <v>612500</v>
      </c>
    </row>
    <row r="7286" spans="1:6" ht="20.399999999999999" x14ac:dyDescent="0.2">
      <c r="A7286" s="256">
        <v>4263</v>
      </c>
      <c r="B7286" s="257" t="s">
        <v>18456</v>
      </c>
      <c r="C7286" s="256" t="s">
        <v>8217</v>
      </c>
      <c r="E7286" s="258"/>
      <c r="F7286" s="479">
        <v>849333.29</v>
      </c>
    </row>
    <row r="7287" spans="1:6" ht="20.399999999999999" x14ac:dyDescent="0.2">
      <c r="A7287" s="256">
        <v>36518</v>
      </c>
      <c r="B7287" s="257" t="s">
        <v>18457</v>
      </c>
      <c r="C7287" s="256" t="s">
        <v>8217</v>
      </c>
      <c r="E7287" s="258"/>
      <c r="F7287" s="479">
        <v>966933.29</v>
      </c>
    </row>
    <row r="7288" spans="1:6" ht="20.399999999999999" x14ac:dyDescent="0.2">
      <c r="A7288" s="256">
        <v>14221</v>
      </c>
      <c r="B7288" s="257" t="s">
        <v>18458</v>
      </c>
      <c r="C7288" s="256" t="s">
        <v>8217</v>
      </c>
      <c r="E7288" s="258"/>
      <c r="F7288" s="479">
        <v>564316.64</v>
      </c>
    </row>
    <row r="7289" spans="1:6" x14ac:dyDescent="0.2">
      <c r="A7289" s="256">
        <v>38402</v>
      </c>
      <c r="B7289" s="257" t="s">
        <v>18459</v>
      </c>
      <c r="C7289" s="256" t="s">
        <v>8217</v>
      </c>
      <c r="E7289" s="258"/>
      <c r="F7289" s="479">
        <v>8.61</v>
      </c>
    </row>
    <row r="7290" spans="1:6" x14ac:dyDescent="0.2">
      <c r="A7290" s="256">
        <v>3412</v>
      </c>
      <c r="B7290" s="257" t="s">
        <v>18460</v>
      </c>
      <c r="C7290" s="256" t="s">
        <v>14821</v>
      </c>
      <c r="E7290" s="258"/>
      <c r="F7290" s="479">
        <v>27.18</v>
      </c>
    </row>
    <row r="7291" spans="1:6" x14ac:dyDescent="0.2">
      <c r="A7291" s="256">
        <v>3413</v>
      </c>
      <c r="B7291" s="257" t="s">
        <v>18461</v>
      </c>
      <c r="C7291" s="256" t="s">
        <v>14821</v>
      </c>
      <c r="E7291" s="258"/>
      <c r="F7291" s="479">
        <v>61.18</v>
      </c>
    </row>
    <row r="7292" spans="1:6" x14ac:dyDescent="0.2">
      <c r="A7292" s="256">
        <v>39744</v>
      </c>
      <c r="B7292" s="257" t="s">
        <v>18462</v>
      </c>
      <c r="C7292" s="256" t="s">
        <v>14821</v>
      </c>
      <c r="E7292" s="258"/>
      <c r="F7292" s="479">
        <v>47.5</v>
      </c>
    </row>
    <row r="7293" spans="1:6" x14ac:dyDescent="0.2">
      <c r="A7293" s="256">
        <v>39745</v>
      </c>
      <c r="B7293" s="257" t="s">
        <v>18463</v>
      </c>
      <c r="C7293" s="256" t="s">
        <v>14821</v>
      </c>
      <c r="E7293" s="258"/>
      <c r="F7293" s="479">
        <v>100.26</v>
      </c>
    </row>
    <row r="7294" spans="1:6" ht="20.399999999999999" x14ac:dyDescent="0.2">
      <c r="A7294" s="256">
        <v>39637</v>
      </c>
      <c r="B7294" s="257" t="s">
        <v>18464</v>
      </c>
      <c r="C7294" s="256" t="s">
        <v>14821</v>
      </c>
      <c r="E7294" s="258"/>
      <c r="F7294" s="479">
        <v>87.06</v>
      </c>
    </row>
    <row r="7295" spans="1:6" ht="20.399999999999999" x14ac:dyDescent="0.2">
      <c r="A7295" s="256">
        <v>39638</v>
      </c>
      <c r="B7295" s="257" t="s">
        <v>18465</v>
      </c>
      <c r="C7295" s="256" t="s">
        <v>14821</v>
      </c>
      <c r="E7295" s="258"/>
      <c r="F7295" s="479">
        <v>98.51</v>
      </c>
    </row>
    <row r="7296" spans="1:6" ht="20.399999999999999" x14ac:dyDescent="0.2">
      <c r="A7296" s="256">
        <v>39639</v>
      </c>
      <c r="B7296" s="257" t="s">
        <v>18466</v>
      </c>
      <c r="C7296" s="256" t="s">
        <v>14821</v>
      </c>
      <c r="E7296" s="258"/>
      <c r="F7296" s="479">
        <v>148.63</v>
      </c>
    </row>
    <row r="7297" spans="1:6" ht="40.799999999999997" x14ac:dyDescent="0.2">
      <c r="A7297" s="256">
        <v>39517</v>
      </c>
      <c r="B7297" s="257" t="s">
        <v>18467</v>
      </c>
      <c r="C7297" s="256" t="s">
        <v>14821</v>
      </c>
      <c r="E7297" s="258"/>
      <c r="F7297" s="479">
        <v>215.93</v>
      </c>
    </row>
    <row r="7298" spans="1:6" ht="40.799999999999997" x14ac:dyDescent="0.2">
      <c r="A7298" s="256">
        <v>39518</v>
      </c>
      <c r="B7298" s="257" t="s">
        <v>18468</v>
      </c>
      <c r="C7298" s="256" t="s">
        <v>14821</v>
      </c>
      <c r="E7298" s="258"/>
      <c r="F7298" s="479">
        <v>256</v>
      </c>
    </row>
    <row r="7299" spans="1:6" x14ac:dyDescent="0.2">
      <c r="A7299" s="256">
        <v>38366</v>
      </c>
      <c r="B7299" s="257" t="s">
        <v>18469</v>
      </c>
      <c r="C7299" s="256" t="s">
        <v>14821</v>
      </c>
      <c r="E7299" s="258"/>
      <c r="F7299" s="479">
        <v>6.31</v>
      </c>
    </row>
    <row r="7300" spans="1:6" x14ac:dyDescent="0.2">
      <c r="A7300" s="256">
        <v>11703</v>
      </c>
      <c r="B7300" s="257" t="s">
        <v>18470</v>
      </c>
      <c r="C7300" s="256" t="s">
        <v>8217</v>
      </c>
      <c r="E7300" s="258"/>
      <c r="F7300" s="479">
        <v>48.1</v>
      </c>
    </row>
    <row r="7301" spans="1:6" x14ac:dyDescent="0.2">
      <c r="A7301" s="256">
        <v>37400</v>
      </c>
      <c r="B7301" s="257" t="s">
        <v>18471</v>
      </c>
      <c r="C7301" s="256" t="s">
        <v>8217</v>
      </c>
      <c r="E7301" s="258"/>
      <c r="F7301" s="479">
        <v>68.180000000000007</v>
      </c>
    </row>
    <row r="7302" spans="1:6" ht="20.399999999999999" x14ac:dyDescent="0.2">
      <c r="A7302" s="256">
        <v>25400</v>
      </c>
      <c r="B7302" s="257" t="s">
        <v>18472</v>
      </c>
      <c r="C7302" s="256" t="s">
        <v>8217</v>
      </c>
      <c r="E7302" s="258"/>
      <c r="F7302" s="479">
        <v>2489.04</v>
      </c>
    </row>
    <row r="7303" spans="1:6" ht="20.399999999999999" x14ac:dyDescent="0.2">
      <c r="A7303" s="256">
        <v>4276</v>
      </c>
      <c r="B7303" s="257" t="s">
        <v>18473</v>
      </c>
      <c r="C7303" s="256" t="s">
        <v>8217</v>
      </c>
      <c r="E7303" s="258"/>
      <c r="F7303" s="479">
        <v>216.09</v>
      </c>
    </row>
    <row r="7304" spans="1:6" ht="20.399999999999999" x14ac:dyDescent="0.2">
      <c r="A7304" s="256">
        <v>4273</v>
      </c>
      <c r="B7304" s="257" t="s">
        <v>18474</v>
      </c>
      <c r="C7304" s="256" t="s">
        <v>8217</v>
      </c>
      <c r="E7304" s="258"/>
      <c r="F7304" s="479">
        <v>392.33</v>
      </c>
    </row>
    <row r="7305" spans="1:6" ht="20.399999999999999" x14ac:dyDescent="0.2">
      <c r="A7305" s="256">
        <v>4274</v>
      </c>
      <c r="B7305" s="257" t="s">
        <v>18475</v>
      </c>
      <c r="C7305" s="256" t="s">
        <v>8217</v>
      </c>
      <c r="E7305" s="258"/>
      <c r="F7305" s="479">
        <v>143.53</v>
      </c>
    </row>
    <row r="7306" spans="1:6" ht="30.6" x14ac:dyDescent="0.2">
      <c r="A7306" s="256">
        <v>39438</v>
      </c>
      <c r="B7306" s="257" t="s">
        <v>18476</v>
      </c>
      <c r="C7306" s="256" t="s">
        <v>8217</v>
      </c>
      <c r="E7306" s="258"/>
      <c r="F7306" s="479">
        <v>0.28000000000000003</v>
      </c>
    </row>
    <row r="7307" spans="1:6" ht="20.399999999999999" x14ac:dyDescent="0.2">
      <c r="A7307" s="256">
        <v>4379</v>
      </c>
      <c r="B7307" s="257" t="s">
        <v>18477</v>
      </c>
      <c r="C7307" s="256" t="s">
        <v>8217</v>
      </c>
      <c r="E7307" s="258"/>
      <c r="F7307" s="479">
        <v>0.05</v>
      </c>
    </row>
    <row r="7308" spans="1:6" ht="20.399999999999999" x14ac:dyDescent="0.2">
      <c r="A7308" s="256">
        <v>4377</v>
      </c>
      <c r="B7308" s="257" t="s">
        <v>18478</v>
      </c>
      <c r="C7308" s="256" t="s">
        <v>8217</v>
      </c>
      <c r="E7308" s="258"/>
      <c r="F7308" s="479">
        <v>0.2</v>
      </c>
    </row>
    <row r="7309" spans="1:6" ht="20.399999999999999" x14ac:dyDescent="0.2">
      <c r="A7309" s="256">
        <v>4356</v>
      </c>
      <c r="B7309" s="257" t="s">
        <v>18479</v>
      </c>
      <c r="C7309" s="256" t="s">
        <v>8217</v>
      </c>
      <c r="E7309" s="258"/>
      <c r="F7309" s="479">
        <v>0.28000000000000003</v>
      </c>
    </row>
    <row r="7310" spans="1:6" ht="20.399999999999999" x14ac:dyDescent="0.2">
      <c r="A7310" s="256">
        <v>13246</v>
      </c>
      <c r="B7310" s="257" t="s">
        <v>18480</v>
      </c>
      <c r="C7310" s="256" t="s">
        <v>8217</v>
      </c>
      <c r="E7310" s="258"/>
      <c r="F7310" s="479">
        <v>0.48</v>
      </c>
    </row>
    <row r="7311" spans="1:6" ht="20.399999999999999" x14ac:dyDescent="0.2">
      <c r="A7311" s="256">
        <v>13294</v>
      </c>
      <c r="B7311" s="257" t="s">
        <v>18481</v>
      </c>
      <c r="C7311" s="256" t="s">
        <v>8217</v>
      </c>
      <c r="E7311" s="258"/>
      <c r="F7311" s="479">
        <v>1.62</v>
      </c>
    </row>
    <row r="7312" spans="1:6" ht="20.399999999999999" x14ac:dyDescent="0.2">
      <c r="A7312" s="256">
        <v>11963</v>
      </c>
      <c r="B7312" s="257" t="s">
        <v>18482</v>
      </c>
      <c r="C7312" s="256" t="s">
        <v>8217</v>
      </c>
      <c r="E7312" s="258"/>
      <c r="F7312" s="479">
        <v>10.19</v>
      </c>
    </row>
    <row r="7313" spans="1:6" ht="20.399999999999999" x14ac:dyDescent="0.2">
      <c r="A7313" s="256">
        <v>11964</v>
      </c>
      <c r="B7313" s="257" t="s">
        <v>18483</v>
      </c>
      <c r="C7313" s="256" t="s">
        <v>8217</v>
      </c>
      <c r="E7313" s="258"/>
      <c r="F7313" s="479">
        <v>2.57</v>
      </c>
    </row>
    <row r="7314" spans="1:6" ht="20.399999999999999" x14ac:dyDescent="0.2">
      <c r="A7314" s="256">
        <v>4346</v>
      </c>
      <c r="B7314" s="257" t="s">
        <v>18484</v>
      </c>
      <c r="C7314" s="256" t="s">
        <v>8217</v>
      </c>
      <c r="E7314" s="258"/>
      <c r="F7314" s="479">
        <v>10.92</v>
      </c>
    </row>
    <row r="7315" spans="1:6" ht="20.399999999999999" x14ac:dyDescent="0.2">
      <c r="A7315" s="256">
        <v>11955</v>
      </c>
      <c r="B7315" s="257" t="s">
        <v>18485</v>
      </c>
      <c r="C7315" s="256" t="s">
        <v>8217</v>
      </c>
      <c r="E7315" s="258"/>
      <c r="F7315" s="479">
        <v>4.78</v>
      </c>
    </row>
    <row r="7316" spans="1:6" ht="20.399999999999999" x14ac:dyDescent="0.2">
      <c r="A7316" s="256">
        <v>11960</v>
      </c>
      <c r="B7316" s="257" t="s">
        <v>18486</v>
      </c>
      <c r="C7316" s="256" t="s">
        <v>8217</v>
      </c>
      <c r="E7316" s="258"/>
      <c r="F7316" s="479">
        <v>0.16</v>
      </c>
    </row>
    <row r="7317" spans="1:6" ht="20.399999999999999" x14ac:dyDescent="0.2">
      <c r="A7317" s="256">
        <v>4333</v>
      </c>
      <c r="B7317" s="257" t="s">
        <v>18487</v>
      </c>
      <c r="C7317" s="256" t="s">
        <v>8217</v>
      </c>
      <c r="E7317" s="258"/>
      <c r="F7317" s="479">
        <v>0.28000000000000003</v>
      </c>
    </row>
    <row r="7318" spans="1:6" ht="20.399999999999999" x14ac:dyDescent="0.2">
      <c r="A7318" s="256">
        <v>4358</v>
      </c>
      <c r="B7318" s="257" t="s">
        <v>18488</v>
      </c>
      <c r="C7318" s="256" t="s">
        <v>8217</v>
      </c>
      <c r="E7318" s="258"/>
      <c r="F7318" s="479">
        <v>2.1800000000000002</v>
      </c>
    </row>
    <row r="7319" spans="1:6" ht="20.399999999999999" x14ac:dyDescent="0.2">
      <c r="A7319" s="256">
        <v>39435</v>
      </c>
      <c r="B7319" s="257" t="s">
        <v>18489</v>
      </c>
      <c r="C7319" s="256" t="s">
        <v>8217</v>
      </c>
      <c r="E7319" s="258"/>
      <c r="F7319" s="479">
        <v>0.11</v>
      </c>
    </row>
    <row r="7320" spans="1:6" ht="20.399999999999999" x14ac:dyDescent="0.2">
      <c r="A7320" s="256">
        <v>39436</v>
      </c>
      <c r="B7320" s="257" t="s">
        <v>18490</v>
      </c>
      <c r="C7320" s="256" t="s">
        <v>8217</v>
      </c>
      <c r="E7320" s="258"/>
      <c r="F7320" s="479">
        <v>0.19</v>
      </c>
    </row>
    <row r="7321" spans="1:6" ht="20.399999999999999" x14ac:dyDescent="0.2">
      <c r="A7321" s="256">
        <v>39437</v>
      </c>
      <c r="B7321" s="257" t="s">
        <v>18491</v>
      </c>
      <c r="C7321" s="256" t="s">
        <v>8217</v>
      </c>
      <c r="E7321" s="258"/>
      <c r="F7321" s="479">
        <v>0.24</v>
      </c>
    </row>
    <row r="7322" spans="1:6" ht="20.399999999999999" x14ac:dyDescent="0.2">
      <c r="A7322" s="256">
        <v>39439</v>
      </c>
      <c r="B7322" s="257" t="s">
        <v>18492</v>
      </c>
      <c r="C7322" s="256" t="s">
        <v>8217</v>
      </c>
      <c r="E7322" s="258"/>
      <c r="F7322" s="479">
        <v>0.17</v>
      </c>
    </row>
    <row r="7323" spans="1:6" ht="20.399999999999999" x14ac:dyDescent="0.2">
      <c r="A7323" s="256">
        <v>39440</v>
      </c>
      <c r="B7323" s="257" t="s">
        <v>18493</v>
      </c>
      <c r="C7323" s="256" t="s">
        <v>8217</v>
      </c>
      <c r="E7323" s="258"/>
      <c r="F7323" s="479">
        <v>0.22</v>
      </c>
    </row>
    <row r="7324" spans="1:6" ht="20.399999999999999" x14ac:dyDescent="0.2">
      <c r="A7324" s="256">
        <v>39441</v>
      </c>
      <c r="B7324" s="257" t="s">
        <v>18494</v>
      </c>
      <c r="C7324" s="256" t="s">
        <v>8217</v>
      </c>
      <c r="E7324" s="258"/>
      <c r="F7324" s="479">
        <v>0.27</v>
      </c>
    </row>
    <row r="7325" spans="1:6" ht="20.399999999999999" x14ac:dyDescent="0.2">
      <c r="A7325" s="256">
        <v>39442</v>
      </c>
      <c r="B7325" s="257" t="s">
        <v>18495</v>
      </c>
      <c r="C7325" s="256" t="s">
        <v>8217</v>
      </c>
      <c r="E7325" s="258"/>
      <c r="F7325" s="479">
        <v>0.2</v>
      </c>
    </row>
    <row r="7326" spans="1:6" ht="20.399999999999999" x14ac:dyDescent="0.2">
      <c r="A7326" s="256">
        <v>39443</v>
      </c>
      <c r="B7326" s="257" t="s">
        <v>18496</v>
      </c>
      <c r="C7326" s="256" t="s">
        <v>8217</v>
      </c>
      <c r="E7326" s="258"/>
      <c r="F7326" s="479">
        <v>0.26</v>
      </c>
    </row>
    <row r="7327" spans="1:6" ht="20.399999999999999" x14ac:dyDescent="0.2">
      <c r="A7327" s="256">
        <v>4329</v>
      </c>
      <c r="B7327" s="257" t="s">
        <v>18497</v>
      </c>
      <c r="C7327" s="256" t="s">
        <v>8217</v>
      </c>
      <c r="E7327" s="258"/>
      <c r="F7327" s="479">
        <v>2.33</v>
      </c>
    </row>
    <row r="7328" spans="1:6" ht="20.399999999999999" x14ac:dyDescent="0.2">
      <c r="A7328" s="256">
        <v>4383</v>
      </c>
      <c r="B7328" s="257" t="s">
        <v>18498</v>
      </c>
      <c r="C7328" s="256" t="s">
        <v>8217</v>
      </c>
      <c r="E7328" s="258"/>
      <c r="F7328" s="479">
        <v>21.07</v>
      </c>
    </row>
    <row r="7329" spans="1:6" ht="20.399999999999999" x14ac:dyDescent="0.2">
      <c r="A7329" s="256">
        <v>4344</v>
      </c>
      <c r="B7329" s="257" t="s">
        <v>18499</v>
      </c>
      <c r="C7329" s="256" t="s">
        <v>8217</v>
      </c>
      <c r="E7329" s="258"/>
      <c r="F7329" s="479">
        <v>22.08</v>
      </c>
    </row>
    <row r="7330" spans="1:6" ht="20.399999999999999" x14ac:dyDescent="0.2">
      <c r="A7330" s="256">
        <v>436</v>
      </c>
      <c r="B7330" s="257" t="s">
        <v>18500</v>
      </c>
      <c r="C7330" s="256" t="s">
        <v>8217</v>
      </c>
      <c r="E7330" s="258"/>
      <c r="F7330" s="479">
        <v>13.25</v>
      </c>
    </row>
    <row r="7331" spans="1:6" ht="20.399999999999999" x14ac:dyDescent="0.2">
      <c r="A7331" s="256">
        <v>442</v>
      </c>
      <c r="B7331" s="257" t="s">
        <v>18501</v>
      </c>
      <c r="C7331" s="256" t="s">
        <v>8217</v>
      </c>
      <c r="E7331" s="258"/>
      <c r="F7331" s="479">
        <v>7.83</v>
      </c>
    </row>
    <row r="7332" spans="1:6" x14ac:dyDescent="0.2">
      <c r="A7332" s="256">
        <v>11953</v>
      </c>
      <c r="B7332" s="257" t="s">
        <v>18502</v>
      </c>
      <c r="C7332" s="256" t="s">
        <v>8217</v>
      </c>
      <c r="E7332" s="258"/>
      <c r="F7332" s="479">
        <v>3.5</v>
      </c>
    </row>
    <row r="7333" spans="1:6" ht="20.399999999999999" x14ac:dyDescent="0.2">
      <c r="A7333" s="256">
        <v>4335</v>
      </c>
      <c r="B7333" s="257" t="s">
        <v>18503</v>
      </c>
      <c r="C7333" s="256" t="s">
        <v>8217</v>
      </c>
      <c r="E7333" s="258"/>
      <c r="F7333" s="479">
        <v>14.83</v>
      </c>
    </row>
    <row r="7334" spans="1:6" ht="20.399999999999999" x14ac:dyDescent="0.2">
      <c r="A7334" s="256">
        <v>4334</v>
      </c>
      <c r="B7334" s="257" t="s">
        <v>18504</v>
      </c>
      <c r="C7334" s="256" t="s">
        <v>8217</v>
      </c>
      <c r="E7334" s="258"/>
      <c r="F7334" s="479">
        <v>20.34</v>
      </c>
    </row>
    <row r="7335" spans="1:6" x14ac:dyDescent="0.2">
      <c r="A7335" s="256">
        <v>4343</v>
      </c>
      <c r="B7335" s="257" t="s">
        <v>18505</v>
      </c>
      <c r="C7335" s="256" t="s">
        <v>8217</v>
      </c>
      <c r="E7335" s="258"/>
      <c r="F7335" s="479">
        <v>5</v>
      </c>
    </row>
    <row r="7336" spans="1:6" ht="20.399999999999999" x14ac:dyDescent="0.2">
      <c r="A7336" s="256">
        <v>430</v>
      </c>
      <c r="B7336" s="257" t="s">
        <v>18506</v>
      </c>
      <c r="C7336" s="256" t="s">
        <v>8217</v>
      </c>
      <c r="E7336" s="258"/>
      <c r="F7336" s="479">
        <v>11.85</v>
      </c>
    </row>
    <row r="7337" spans="1:6" ht="20.399999999999999" x14ac:dyDescent="0.2">
      <c r="A7337" s="256">
        <v>441</v>
      </c>
      <c r="B7337" s="257" t="s">
        <v>18507</v>
      </c>
      <c r="C7337" s="256" t="s">
        <v>8217</v>
      </c>
      <c r="E7337" s="258"/>
      <c r="F7337" s="479">
        <v>13.05</v>
      </c>
    </row>
    <row r="7338" spans="1:6" ht="20.399999999999999" x14ac:dyDescent="0.2">
      <c r="A7338" s="256">
        <v>431</v>
      </c>
      <c r="B7338" s="257" t="s">
        <v>18508</v>
      </c>
      <c r="C7338" s="256" t="s">
        <v>8217</v>
      </c>
      <c r="E7338" s="258"/>
      <c r="F7338" s="479">
        <v>15.75</v>
      </c>
    </row>
    <row r="7339" spans="1:6" ht="20.399999999999999" x14ac:dyDescent="0.2">
      <c r="A7339" s="256">
        <v>432</v>
      </c>
      <c r="B7339" s="257" t="s">
        <v>18509</v>
      </c>
      <c r="C7339" s="256" t="s">
        <v>8217</v>
      </c>
      <c r="E7339" s="258"/>
      <c r="F7339" s="479">
        <v>17.38</v>
      </c>
    </row>
    <row r="7340" spans="1:6" ht="20.399999999999999" x14ac:dyDescent="0.2">
      <c r="A7340" s="256">
        <v>429</v>
      </c>
      <c r="B7340" s="257" t="s">
        <v>18510</v>
      </c>
      <c r="C7340" s="256" t="s">
        <v>8217</v>
      </c>
      <c r="E7340" s="258"/>
      <c r="F7340" s="479">
        <v>23.43</v>
      </c>
    </row>
    <row r="7341" spans="1:6" ht="20.399999999999999" x14ac:dyDescent="0.2">
      <c r="A7341" s="256">
        <v>439</v>
      </c>
      <c r="B7341" s="257" t="s">
        <v>18511</v>
      </c>
      <c r="C7341" s="256" t="s">
        <v>8217</v>
      </c>
      <c r="E7341" s="258"/>
      <c r="F7341" s="479">
        <v>19.97</v>
      </c>
    </row>
    <row r="7342" spans="1:6" ht="20.399999999999999" x14ac:dyDescent="0.2">
      <c r="A7342" s="256">
        <v>433</v>
      </c>
      <c r="B7342" s="257" t="s">
        <v>18512</v>
      </c>
      <c r="C7342" s="256" t="s">
        <v>8217</v>
      </c>
      <c r="E7342" s="258"/>
      <c r="F7342" s="479">
        <v>23.31</v>
      </c>
    </row>
    <row r="7343" spans="1:6" ht="20.399999999999999" x14ac:dyDescent="0.2">
      <c r="A7343" s="256">
        <v>437</v>
      </c>
      <c r="B7343" s="257" t="s">
        <v>18513</v>
      </c>
      <c r="C7343" s="256" t="s">
        <v>8217</v>
      </c>
      <c r="E7343" s="258"/>
      <c r="F7343" s="479">
        <v>30.97</v>
      </c>
    </row>
    <row r="7344" spans="1:6" ht="20.399999999999999" x14ac:dyDescent="0.2">
      <c r="A7344" s="256">
        <v>11790</v>
      </c>
      <c r="B7344" s="257" t="s">
        <v>18514</v>
      </c>
      <c r="C7344" s="256" t="s">
        <v>8217</v>
      </c>
      <c r="E7344" s="258"/>
      <c r="F7344" s="479">
        <v>35.130000000000003</v>
      </c>
    </row>
    <row r="7345" spans="1:6" ht="20.399999999999999" x14ac:dyDescent="0.2">
      <c r="A7345" s="256">
        <v>428</v>
      </c>
      <c r="B7345" s="257" t="s">
        <v>18515</v>
      </c>
      <c r="C7345" s="256" t="s">
        <v>8217</v>
      </c>
      <c r="E7345" s="258"/>
      <c r="F7345" s="479">
        <v>38.200000000000003</v>
      </c>
    </row>
    <row r="7346" spans="1:6" ht="20.399999999999999" x14ac:dyDescent="0.2">
      <c r="A7346" s="256">
        <v>4384</v>
      </c>
      <c r="B7346" s="257" t="s">
        <v>18516</v>
      </c>
      <c r="C7346" s="256" t="s">
        <v>8217</v>
      </c>
      <c r="E7346" s="258"/>
      <c r="F7346" s="479">
        <v>24.21</v>
      </c>
    </row>
    <row r="7347" spans="1:6" ht="20.399999999999999" x14ac:dyDescent="0.2">
      <c r="A7347" s="256">
        <v>4351</v>
      </c>
      <c r="B7347" s="257" t="s">
        <v>18517</v>
      </c>
      <c r="C7347" s="256" t="s">
        <v>8217</v>
      </c>
      <c r="E7347" s="258"/>
      <c r="F7347" s="479">
        <v>17.95</v>
      </c>
    </row>
    <row r="7348" spans="1:6" x14ac:dyDescent="0.2">
      <c r="A7348" s="256">
        <v>11054</v>
      </c>
      <c r="B7348" s="257" t="s">
        <v>18518</v>
      </c>
      <c r="C7348" s="256" t="s">
        <v>8217</v>
      </c>
      <c r="E7348" s="258"/>
      <c r="F7348" s="479">
        <v>0.05</v>
      </c>
    </row>
    <row r="7349" spans="1:6" x14ac:dyDescent="0.2">
      <c r="A7349" s="256">
        <v>11055</v>
      </c>
      <c r="B7349" s="257" t="s">
        <v>18519</v>
      </c>
      <c r="C7349" s="256" t="s">
        <v>8217</v>
      </c>
      <c r="E7349" s="258"/>
      <c r="F7349" s="479">
        <v>0.09</v>
      </c>
    </row>
    <row r="7350" spans="1:6" x14ac:dyDescent="0.2">
      <c r="A7350" s="256">
        <v>11056</v>
      </c>
      <c r="B7350" s="257" t="s">
        <v>18520</v>
      </c>
      <c r="C7350" s="256" t="s">
        <v>8217</v>
      </c>
      <c r="E7350" s="258"/>
      <c r="F7350" s="479">
        <v>0.1</v>
      </c>
    </row>
    <row r="7351" spans="1:6" x14ac:dyDescent="0.2">
      <c r="A7351" s="256">
        <v>11057</v>
      </c>
      <c r="B7351" s="257" t="s">
        <v>18521</v>
      </c>
      <c r="C7351" s="256" t="s">
        <v>8217</v>
      </c>
      <c r="E7351" s="258"/>
      <c r="F7351" s="479">
        <v>0.2</v>
      </c>
    </row>
    <row r="7352" spans="1:6" x14ac:dyDescent="0.2">
      <c r="A7352" s="256">
        <v>11059</v>
      </c>
      <c r="B7352" s="257" t="s">
        <v>18522</v>
      </c>
      <c r="C7352" s="256" t="s">
        <v>8217</v>
      </c>
      <c r="E7352" s="258"/>
      <c r="F7352" s="479">
        <v>0.39</v>
      </c>
    </row>
    <row r="7353" spans="1:6" x14ac:dyDescent="0.2">
      <c r="A7353" s="256">
        <v>11058</v>
      </c>
      <c r="B7353" s="257" t="s">
        <v>18523</v>
      </c>
      <c r="C7353" s="256" t="s">
        <v>8217</v>
      </c>
      <c r="E7353" s="258"/>
      <c r="F7353" s="479">
        <v>0.5</v>
      </c>
    </row>
    <row r="7354" spans="1:6" x14ac:dyDescent="0.2">
      <c r="A7354" s="256">
        <v>4380</v>
      </c>
      <c r="B7354" s="257" t="s">
        <v>18524</v>
      </c>
      <c r="C7354" s="256" t="s">
        <v>8217</v>
      </c>
      <c r="E7354" s="258"/>
      <c r="F7354" s="479">
        <v>1.7</v>
      </c>
    </row>
    <row r="7355" spans="1:6" ht="20.399999999999999" x14ac:dyDescent="0.2">
      <c r="A7355" s="256">
        <v>4299</v>
      </c>
      <c r="B7355" s="257" t="s">
        <v>18525</v>
      </c>
      <c r="C7355" s="256" t="s">
        <v>8217</v>
      </c>
      <c r="E7355" s="258"/>
      <c r="F7355" s="479">
        <v>1.6</v>
      </c>
    </row>
    <row r="7356" spans="1:6" ht="20.399999999999999" x14ac:dyDescent="0.2">
      <c r="A7356" s="256">
        <v>4304</v>
      </c>
      <c r="B7356" s="257" t="s">
        <v>18526</v>
      </c>
      <c r="C7356" s="256" t="s">
        <v>8217</v>
      </c>
      <c r="E7356" s="258"/>
      <c r="F7356" s="479">
        <v>2.1800000000000002</v>
      </c>
    </row>
    <row r="7357" spans="1:6" ht="20.399999999999999" x14ac:dyDescent="0.2">
      <c r="A7357" s="256">
        <v>4305</v>
      </c>
      <c r="B7357" s="257" t="s">
        <v>18527</v>
      </c>
      <c r="C7357" s="256" t="s">
        <v>8217</v>
      </c>
      <c r="E7357" s="258"/>
      <c r="F7357" s="479">
        <v>2.5299999999999998</v>
      </c>
    </row>
    <row r="7358" spans="1:6" ht="20.399999999999999" x14ac:dyDescent="0.2">
      <c r="A7358" s="256">
        <v>4306</v>
      </c>
      <c r="B7358" s="257" t="s">
        <v>18528</v>
      </c>
      <c r="C7358" s="256" t="s">
        <v>8217</v>
      </c>
      <c r="E7358" s="258"/>
      <c r="F7358" s="479">
        <v>2.94</v>
      </c>
    </row>
    <row r="7359" spans="1:6" ht="20.399999999999999" x14ac:dyDescent="0.2">
      <c r="A7359" s="256">
        <v>4308</v>
      </c>
      <c r="B7359" s="257" t="s">
        <v>18529</v>
      </c>
      <c r="C7359" s="256" t="s">
        <v>8217</v>
      </c>
      <c r="E7359" s="258"/>
      <c r="F7359" s="479">
        <v>6.09</v>
      </c>
    </row>
    <row r="7360" spans="1:6" ht="20.399999999999999" x14ac:dyDescent="0.2">
      <c r="A7360" s="256">
        <v>4302</v>
      </c>
      <c r="B7360" s="257" t="s">
        <v>18530</v>
      </c>
      <c r="C7360" s="256" t="s">
        <v>8217</v>
      </c>
      <c r="E7360" s="258"/>
      <c r="F7360" s="479">
        <v>4.57</v>
      </c>
    </row>
    <row r="7361" spans="1:6" ht="20.399999999999999" x14ac:dyDescent="0.2">
      <c r="A7361" s="256">
        <v>4300</v>
      </c>
      <c r="B7361" s="257" t="s">
        <v>18531</v>
      </c>
      <c r="C7361" s="256" t="s">
        <v>8217</v>
      </c>
      <c r="E7361" s="258"/>
      <c r="F7361" s="479">
        <v>1.0900000000000001</v>
      </c>
    </row>
    <row r="7362" spans="1:6" ht="20.399999999999999" x14ac:dyDescent="0.2">
      <c r="A7362" s="256">
        <v>4301</v>
      </c>
      <c r="B7362" s="257" t="s">
        <v>18532</v>
      </c>
      <c r="C7362" s="256" t="s">
        <v>8217</v>
      </c>
      <c r="E7362" s="258"/>
      <c r="F7362" s="479">
        <v>1.33</v>
      </c>
    </row>
    <row r="7363" spans="1:6" ht="20.399999999999999" x14ac:dyDescent="0.2">
      <c r="A7363" s="256">
        <v>4320</v>
      </c>
      <c r="B7363" s="257" t="s">
        <v>18533</v>
      </c>
      <c r="C7363" s="256" t="s">
        <v>8217</v>
      </c>
      <c r="E7363" s="258"/>
      <c r="F7363" s="479">
        <v>4.03</v>
      </c>
    </row>
    <row r="7364" spans="1:6" ht="20.399999999999999" x14ac:dyDescent="0.2">
      <c r="A7364" s="256">
        <v>4318</v>
      </c>
      <c r="B7364" s="257" t="s">
        <v>18534</v>
      </c>
      <c r="C7364" s="256" t="s">
        <v>8217</v>
      </c>
      <c r="E7364" s="258"/>
      <c r="F7364" s="479">
        <v>1.96</v>
      </c>
    </row>
    <row r="7365" spans="1:6" x14ac:dyDescent="0.2">
      <c r="A7365" s="256">
        <v>40547</v>
      </c>
      <c r="B7365" s="257" t="s">
        <v>18535</v>
      </c>
      <c r="C7365" s="256" t="s">
        <v>14828</v>
      </c>
      <c r="E7365" s="258"/>
      <c r="F7365" s="479">
        <v>29.41</v>
      </c>
    </row>
    <row r="7366" spans="1:6" ht="20.399999999999999" x14ac:dyDescent="0.2">
      <c r="A7366" s="256">
        <v>11962</v>
      </c>
      <c r="B7366" s="257" t="s">
        <v>18536</v>
      </c>
      <c r="C7366" s="256" t="s">
        <v>8217</v>
      </c>
      <c r="E7366" s="258"/>
      <c r="F7366" s="479">
        <v>0.24</v>
      </c>
    </row>
    <row r="7367" spans="1:6" x14ac:dyDescent="0.2">
      <c r="A7367" s="256">
        <v>4332</v>
      </c>
      <c r="B7367" s="257" t="s">
        <v>18537</v>
      </c>
      <c r="C7367" s="256" t="s">
        <v>8217</v>
      </c>
      <c r="E7367" s="258"/>
      <c r="F7367" s="479">
        <v>1.17</v>
      </c>
    </row>
    <row r="7368" spans="1:6" ht="20.399999999999999" x14ac:dyDescent="0.2">
      <c r="A7368" s="256">
        <v>4331</v>
      </c>
      <c r="B7368" s="257" t="s">
        <v>18538</v>
      </c>
      <c r="C7368" s="256" t="s">
        <v>8217</v>
      </c>
      <c r="E7368" s="258"/>
      <c r="F7368" s="479">
        <v>4.41</v>
      </c>
    </row>
    <row r="7369" spans="1:6" ht="20.399999999999999" x14ac:dyDescent="0.2">
      <c r="A7369" s="256">
        <v>4336</v>
      </c>
      <c r="B7369" s="257" t="s">
        <v>18539</v>
      </c>
      <c r="C7369" s="256" t="s">
        <v>8217</v>
      </c>
      <c r="E7369" s="258"/>
      <c r="F7369" s="479">
        <v>5.65</v>
      </c>
    </row>
    <row r="7370" spans="1:6" ht="20.399999999999999" x14ac:dyDescent="0.2">
      <c r="A7370" s="256">
        <v>11948</v>
      </c>
      <c r="B7370" s="257" t="s">
        <v>18540</v>
      </c>
      <c r="C7370" s="256" t="s">
        <v>8217</v>
      </c>
      <c r="E7370" s="258"/>
      <c r="F7370" s="479">
        <v>0.72</v>
      </c>
    </row>
    <row r="7371" spans="1:6" ht="20.399999999999999" x14ac:dyDescent="0.2">
      <c r="A7371" s="256">
        <v>4382</v>
      </c>
      <c r="B7371" s="257" t="s">
        <v>18541</v>
      </c>
      <c r="C7371" s="256" t="s">
        <v>8217</v>
      </c>
      <c r="E7371" s="258"/>
      <c r="F7371" s="479">
        <v>1.21</v>
      </c>
    </row>
    <row r="7372" spans="1:6" ht="20.399999999999999" x14ac:dyDescent="0.2">
      <c r="A7372" s="256">
        <v>4354</v>
      </c>
      <c r="B7372" s="257" t="s">
        <v>18542</v>
      </c>
      <c r="C7372" s="256" t="s">
        <v>8217</v>
      </c>
      <c r="E7372" s="258"/>
      <c r="F7372" s="479">
        <v>50.65</v>
      </c>
    </row>
    <row r="7373" spans="1:6" ht="20.399999999999999" x14ac:dyDescent="0.2">
      <c r="A7373" s="256">
        <v>40839</v>
      </c>
      <c r="B7373" s="257" t="s">
        <v>18543</v>
      </c>
      <c r="C7373" s="256" t="s">
        <v>14828</v>
      </c>
      <c r="E7373" s="258"/>
      <c r="F7373" s="479">
        <v>121.87</v>
      </c>
    </row>
    <row r="7374" spans="1:6" ht="20.399999999999999" x14ac:dyDescent="0.2">
      <c r="A7374" s="256">
        <v>40552</v>
      </c>
      <c r="B7374" s="257" t="s">
        <v>18544</v>
      </c>
      <c r="C7374" s="256" t="s">
        <v>14828</v>
      </c>
      <c r="E7374" s="258"/>
      <c r="F7374" s="479">
        <v>50.43</v>
      </c>
    </row>
    <row r="7375" spans="1:6" ht="20.399999999999999" x14ac:dyDescent="0.2">
      <c r="A7375" s="256">
        <v>40549</v>
      </c>
      <c r="B7375" s="257" t="s">
        <v>18545</v>
      </c>
      <c r="C7375" s="256" t="s">
        <v>14828</v>
      </c>
      <c r="E7375" s="258"/>
      <c r="F7375" s="479">
        <v>199.63</v>
      </c>
    </row>
    <row r="7376" spans="1:6" ht="20.399999999999999" x14ac:dyDescent="0.2">
      <c r="A7376" s="256">
        <v>4385</v>
      </c>
      <c r="B7376" s="257" t="s">
        <v>18546</v>
      </c>
      <c r="C7376" s="256" t="s">
        <v>14833</v>
      </c>
      <c r="E7376" s="258"/>
      <c r="F7376" s="479">
        <v>2598.6</v>
      </c>
    </row>
    <row r="7377" spans="1:6" ht="20.399999999999999" x14ac:dyDescent="0.2">
      <c r="A7377" s="256">
        <v>20078</v>
      </c>
      <c r="B7377" s="257" t="s">
        <v>18547</v>
      </c>
      <c r="C7377" s="256" t="s">
        <v>8217</v>
      </c>
      <c r="E7377" s="258"/>
      <c r="F7377" s="479">
        <v>21.97</v>
      </c>
    </row>
    <row r="7378" spans="1:6" x14ac:dyDescent="0.2">
      <c r="A7378" s="256">
        <v>39897</v>
      </c>
      <c r="B7378" s="257" t="s">
        <v>18548</v>
      </c>
      <c r="C7378" s="256" t="s">
        <v>8217</v>
      </c>
      <c r="E7378" s="258"/>
      <c r="F7378" s="479">
        <v>50.63</v>
      </c>
    </row>
    <row r="7379" spans="1:6" ht="20.399999999999999" x14ac:dyDescent="0.2">
      <c r="A7379" s="256">
        <v>118</v>
      </c>
      <c r="B7379" s="257" t="s">
        <v>18549</v>
      </c>
      <c r="C7379" s="256" t="s">
        <v>8217</v>
      </c>
      <c r="E7379" s="258"/>
      <c r="F7379" s="479">
        <v>46.46</v>
      </c>
    </row>
    <row r="7380" spans="1:6" ht="20.399999999999999" x14ac:dyDescent="0.2">
      <c r="A7380" s="256">
        <v>4396</v>
      </c>
      <c r="B7380" s="257" t="s">
        <v>18550</v>
      </c>
      <c r="C7380" s="256" t="s">
        <v>14821</v>
      </c>
      <c r="E7380" s="258"/>
      <c r="F7380" s="479">
        <v>263.58999999999997</v>
      </c>
    </row>
    <row r="7381" spans="1:6" ht="20.399999999999999" x14ac:dyDescent="0.2">
      <c r="A7381" s="256">
        <v>36881</v>
      </c>
      <c r="B7381" s="257" t="s">
        <v>18551</v>
      </c>
      <c r="C7381" s="256" t="s">
        <v>14821</v>
      </c>
      <c r="E7381" s="258"/>
      <c r="F7381" s="479">
        <v>169.76</v>
      </c>
    </row>
    <row r="7382" spans="1:6" ht="20.399999999999999" x14ac:dyDescent="0.2">
      <c r="A7382" s="256">
        <v>4397</v>
      </c>
      <c r="B7382" s="257" t="s">
        <v>18552</v>
      </c>
      <c r="C7382" s="256" t="s">
        <v>14821</v>
      </c>
      <c r="E7382" s="258"/>
      <c r="F7382" s="479">
        <v>286.73</v>
      </c>
    </row>
    <row r="7383" spans="1:6" ht="20.399999999999999" x14ac:dyDescent="0.2">
      <c r="A7383" s="256">
        <v>36882</v>
      </c>
      <c r="B7383" s="257" t="s">
        <v>18553</v>
      </c>
      <c r="C7383" s="256" t="s">
        <v>14821</v>
      </c>
      <c r="E7383" s="258"/>
      <c r="F7383" s="479">
        <v>202.99</v>
      </c>
    </row>
    <row r="7384" spans="1:6" x14ac:dyDescent="0.2">
      <c r="A7384" s="256">
        <v>4751</v>
      </c>
      <c r="B7384" s="257" t="s">
        <v>18554</v>
      </c>
      <c r="C7384" s="256" t="s">
        <v>14819</v>
      </c>
      <c r="E7384" s="258"/>
      <c r="F7384" s="479">
        <v>20.3</v>
      </c>
    </row>
    <row r="7385" spans="1:6" x14ac:dyDescent="0.2">
      <c r="A7385" s="256">
        <v>41066</v>
      </c>
      <c r="B7385" s="257" t="s">
        <v>18555</v>
      </c>
      <c r="C7385" s="256" t="s">
        <v>14820</v>
      </c>
      <c r="E7385" s="258"/>
      <c r="F7385" s="479">
        <v>3552.55</v>
      </c>
    </row>
    <row r="7386" spans="1:6" ht="20.399999999999999" x14ac:dyDescent="0.2">
      <c r="A7386" s="256">
        <v>39604</v>
      </c>
      <c r="B7386" s="257" t="s">
        <v>18556</v>
      </c>
      <c r="C7386" s="256" t="s">
        <v>8217</v>
      </c>
      <c r="E7386" s="258"/>
      <c r="F7386" s="479">
        <v>13.51</v>
      </c>
    </row>
    <row r="7387" spans="1:6" ht="20.399999999999999" x14ac:dyDescent="0.2">
      <c r="A7387" s="256">
        <v>39605</v>
      </c>
      <c r="B7387" s="257" t="s">
        <v>18557</v>
      </c>
      <c r="C7387" s="256" t="s">
        <v>8217</v>
      </c>
      <c r="E7387" s="258"/>
      <c r="F7387" s="479">
        <v>14.68</v>
      </c>
    </row>
    <row r="7388" spans="1:6" ht="20.399999999999999" x14ac:dyDescent="0.2">
      <c r="A7388" s="256">
        <v>39606</v>
      </c>
      <c r="B7388" s="257" t="s">
        <v>18558</v>
      </c>
      <c r="C7388" s="256" t="s">
        <v>8217</v>
      </c>
      <c r="E7388" s="258"/>
      <c r="F7388" s="479">
        <v>25.71</v>
      </c>
    </row>
    <row r="7389" spans="1:6" ht="20.399999999999999" x14ac:dyDescent="0.2">
      <c r="A7389" s="256">
        <v>39607</v>
      </c>
      <c r="B7389" s="257" t="s">
        <v>18559</v>
      </c>
      <c r="C7389" s="256" t="s">
        <v>8217</v>
      </c>
      <c r="E7389" s="258"/>
      <c r="F7389" s="479">
        <v>34.78</v>
      </c>
    </row>
    <row r="7390" spans="1:6" x14ac:dyDescent="0.2">
      <c r="A7390" s="256">
        <v>39594</v>
      </c>
      <c r="B7390" s="257" t="s">
        <v>18560</v>
      </c>
      <c r="C7390" s="256" t="s">
        <v>8217</v>
      </c>
      <c r="E7390" s="258"/>
      <c r="F7390" s="479">
        <v>250.55</v>
      </c>
    </row>
    <row r="7391" spans="1:6" x14ac:dyDescent="0.2">
      <c r="A7391" s="256">
        <v>39596</v>
      </c>
      <c r="B7391" s="257" t="s">
        <v>18561</v>
      </c>
      <c r="C7391" s="256" t="s">
        <v>8217</v>
      </c>
      <c r="E7391" s="258"/>
      <c r="F7391" s="479">
        <v>670.99</v>
      </c>
    </row>
    <row r="7392" spans="1:6" x14ac:dyDescent="0.2">
      <c r="A7392" s="256">
        <v>39595</v>
      </c>
      <c r="B7392" s="257" t="s">
        <v>18562</v>
      </c>
      <c r="C7392" s="256" t="s">
        <v>8217</v>
      </c>
      <c r="E7392" s="258"/>
      <c r="F7392" s="479">
        <v>1507.63</v>
      </c>
    </row>
    <row r="7393" spans="1:6" x14ac:dyDescent="0.2">
      <c r="A7393" s="256">
        <v>39597</v>
      </c>
      <c r="B7393" s="257" t="s">
        <v>18563</v>
      </c>
      <c r="C7393" s="256" t="s">
        <v>8217</v>
      </c>
      <c r="E7393" s="258"/>
      <c r="F7393" s="479">
        <v>2364.92</v>
      </c>
    </row>
    <row r="7394" spans="1:6" x14ac:dyDescent="0.2">
      <c r="A7394" s="256">
        <v>10731</v>
      </c>
      <c r="B7394" s="257" t="s">
        <v>18564</v>
      </c>
      <c r="C7394" s="256" t="s">
        <v>14821</v>
      </c>
      <c r="E7394" s="258"/>
      <c r="F7394" s="479">
        <v>40</v>
      </c>
    </row>
    <row r="7395" spans="1:6" x14ac:dyDescent="0.2">
      <c r="A7395" s="256">
        <v>4704</v>
      </c>
      <c r="B7395" s="257" t="s">
        <v>18565</v>
      </c>
      <c r="C7395" s="256" t="s">
        <v>14821</v>
      </c>
      <c r="E7395" s="258"/>
      <c r="F7395" s="479">
        <v>36.090000000000003</v>
      </c>
    </row>
    <row r="7396" spans="1:6" x14ac:dyDescent="0.2">
      <c r="A7396" s="256">
        <v>10730</v>
      </c>
      <c r="B7396" s="257" t="s">
        <v>18566</v>
      </c>
      <c r="C7396" s="256" t="s">
        <v>14821</v>
      </c>
      <c r="E7396" s="258"/>
      <c r="F7396" s="479">
        <v>38.67</v>
      </c>
    </row>
    <row r="7397" spans="1:6" x14ac:dyDescent="0.2">
      <c r="A7397" s="256">
        <v>4729</v>
      </c>
      <c r="B7397" s="257" t="s">
        <v>18567</v>
      </c>
      <c r="C7397" s="256" t="s">
        <v>14818</v>
      </c>
      <c r="E7397" s="258"/>
      <c r="F7397" s="479">
        <v>70.16</v>
      </c>
    </row>
    <row r="7398" spans="1:6" ht="20.399999999999999" x14ac:dyDescent="0.2">
      <c r="A7398" s="256">
        <v>4720</v>
      </c>
      <c r="B7398" s="257" t="s">
        <v>18568</v>
      </c>
      <c r="C7398" s="256" t="s">
        <v>14818</v>
      </c>
      <c r="E7398" s="258"/>
      <c r="F7398" s="479">
        <v>80.39</v>
      </c>
    </row>
    <row r="7399" spans="1:6" x14ac:dyDescent="0.2">
      <c r="A7399" s="256">
        <v>4721</v>
      </c>
      <c r="B7399" s="257" t="s">
        <v>18569</v>
      </c>
      <c r="C7399" s="256" t="s">
        <v>14818</v>
      </c>
      <c r="E7399" s="258"/>
      <c r="F7399" s="479">
        <v>69.63</v>
      </c>
    </row>
    <row r="7400" spans="1:6" x14ac:dyDescent="0.2">
      <c r="A7400" s="256">
        <v>4718</v>
      </c>
      <c r="B7400" s="257" t="s">
        <v>18570</v>
      </c>
      <c r="C7400" s="256" t="s">
        <v>14818</v>
      </c>
      <c r="E7400" s="258"/>
      <c r="F7400" s="479">
        <v>70</v>
      </c>
    </row>
    <row r="7401" spans="1:6" x14ac:dyDescent="0.2">
      <c r="A7401" s="256">
        <v>4722</v>
      </c>
      <c r="B7401" s="257" t="s">
        <v>18571</v>
      </c>
      <c r="C7401" s="256" t="s">
        <v>14818</v>
      </c>
      <c r="E7401" s="258"/>
      <c r="F7401" s="479">
        <v>65.77</v>
      </c>
    </row>
    <row r="7402" spans="1:6" x14ac:dyDescent="0.2">
      <c r="A7402" s="256">
        <v>4723</v>
      </c>
      <c r="B7402" s="257" t="s">
        <v>18572</v>
      </c>
      <c r="C7402" s="256" t="s">
        <v>14818</v>
      </c>
      <c r="E7402" s="258"/>
      <c r="F7402" s="479">
        <v>65.2</v>
      </c>
    </row>
    <row r="7403" spans="1:6" x14ac:dyDescent="0.2">
      <c r="A7403" s="256">
        <v>4727</v>
      </c>
      <c r="B7403" s="257" t="s">
        <v>18573</v>
      </c>
      <c r="C7403" s="256" t="s">
        <v>14818</v>
      </c>
      <c r="E7403" s="258"/>
      <c r="F7403" s="479">
        <v>59.68</v>
      </c>
    </row>
    <row r="7404" spans="1:6" ht="20.399999999999999" x14ac:dyDescent="0.2">
      <c r="A7404" s="256">
        <v>4748</v>
      </c>
      <c r="B7404" s="257" t="s">
        <v>18574</v>
      </c>
      <c r="C7404" s="256" t="s">
        <v>14818</v>
      </c>
      <c r="E7404" s="258"/>
      <c r="F7404" s="479">
        <v>64.31</v>
      </c>
    </row>
    <row r="7405" spans="1:6" ht="20.399999999999999" x14ac:dyDescent="0.2">
      <c r="A7405" s="256">
        <v>4730</v>
      </c>
      <c r="B7405" s="257" t="s">
        <v>18575</v>
      </c>
      <c r="C7405" s="256" t="s">
        <v>14818</v>
      </c>
      <c r="E7405" s="258"/>
      <c r="F7405" s="479">
        <v>65.45</v>
      </c>
    </row>
    <row r="7406" spans="1:6" ht="30.6" x14ac:dyDescent="0.2">
      <c r="A7406" s="256">
        <v>13186</v>
      </c>
      <c r="B7406" s="257" t="s">
        <v>18576</v>
      </c>
      <c r="C7406" s="256" t="s">
        <v>14818</v>
      </c>
      <c r="E7406" s="258"/>
      <c r="F7406" s="479">
        <v>75.52</v>
      </c>
    </row>
    <row r="7407" spans="1:6" ht="20.399999999999999" x14ac:dyDescent="0.2">
      <c r="A7407" s="256">
        <v>10737</v>
      </c>
      <c r="B7407" s="257" t="s">
        <v>18577</v>
      </c>
      <c r="C7407" s="256" t="s">
        <v>14821</v>
      </c>
      <c r="E7407" s="258"/>
      <c r="F7407" s="479">
        <v>125.7</v>
      </c>
    </row>
    <row r="7408" spans="1:6" ht="20.399999999999999" x14ac:dyDescent="0.2">
      <c r="A7408" s="256">
        <v>10734</v>
      </c>
      <c r="B7408" s="257" t="s">
        <v>18578</v>
      </c>
      <c r="C7408" s="256" t="s">
        <v>14821</v>
      </c>
      <c r="E7408" s="258"/>
      <c r="F7408" s="479">
        <v>74.77</v>
      </c>
    </row>
    <row r="7409" spans="1:6" x14ac:dyDescent="0.2">
      <c r="A7409" s="256">
        <v>4708</v>
      </c>
      <c r="B7409" s="257" t="s">
        <v>18579</v>
      </c>
      <c r="C7409" s="256" t="s">
        <v>14821</v>
      </c>
      <c r="E7409" s="258"/>
      <c r="F7409" s="479">
        <v>145.04</v>
      </c>
    </row>
    <row r="7410" spans="1:6" ht="20.399999999999999" x14ac:dyDescent="0.2">
      <c r="A7410" s="256">
        <v>4712</v>
      </c>
      <c r="B7410" s="257" t="s">
        <v>18580</v>
      </c>
      <c r="C7410" s="256" t="s">
        <v>14821</v>
      </c>
      <c r="E7410" s="258"/>
      <c r="F7410" s="479">
        <v>70.91</v>
      </c>
    </row>
    <row r="7411" spans="1:6" ht="30.6" x14ac:dyDescent="0.2">
      <c r="A7411" s="256">
        <v>4710</v>
      </c>
      <c r="B7411" s="257" t="s">
        <v>18581</v>
      </c>
      <c r="C7411" s="256" t="s">
        <v>14821</v>
      </c>
      <c r="E7411" s="258"/>
      <c r="F7411" s="479">
        <v>227.39</v>
      </c>
    </row>
    <row r="7412" spans="1:6" ht="20.399999999999999" x14ac:dyDescent="0.2">
      <c r="A7412" s="256">
        <v>4746</v>
      </c>
      <c r="B7412" s="257" t="s">
        <v>18582</v>
      </c>
      <c r="C7412" s="256" t="s">
        <v>14818</v>
      </c>
      <c r="E7412" s="258"/>
      <c r="F7412" s="479">
        <v>48.88</v>
      </c>
    </row>
    <row r="7413" spans="1:6" x14ac:dyDescent="0.2">
      <c r="A7413" s="256">
        <v>4750</v>
      </c>
      <c r="B7413" s="257" t="s">
        <v>18583</v>
      </c>
      <c r="C7413" s="256" t="s">
        <v>14819</v>
      </c>
      <c r="E7413" s="258"/>
      <c r="F7413" s="479">
        <v>20.3</v>
      </c>
    </row>
    <row r="7414" spans="1:6" x14ac:dyDescent="0.2">
      <c r="A7414" s="256">
        <v>41065</v>
      </c>
      <c r="B7414" s="257" t="s">
        <v>18584</v>
      </c>
      <c r="C7414" s="256" t="s">
        <v>14820</v>
      </c>
      <c r="E7414" s="258"/>
      <c r="F7414" s="479">
        <v>3552.55</v>
      </c>
    </row>
    <row r="7415" spans="1:6" ht="20.399999999999999" x14ac:dyDescent="0.2">
      <c r="A7415" s="256">
        <v>34747</v>
      </c>
      <c r="B7415" s="257" t="s">
        <v>18585</v>
      </c>
      <c r="C7415" s="256" t="s">
        <v>8223</v>
      </c>
      <c r="E7415" s="258"/>
      <c r="F7415" s="479">
        <v>126.31</v>
      </c>
    </row>
    <row r="7416" spans="1:6" x14ac:dyDescent="0.2">
      <c r="A7416" s="256">
        <v>4826</v>
      </c>
      <c r="B7416" s="257" t="s">
        <v>18586</v>
      </c>
      <c r="C7416" s="256" t="s">
        <v>8223</v>
      </c>
      <c r="E7416" s="258"/>
      <c r="F7416" s="479">
        <v>135.82</v>
      </c>
    </row>
    <row r="7417" spans="1:6" x14ac:dyDescent="0.2">
      <c r="A7417" s="256">
        <v>41975</v>
      </c>
      <c r="B7417" s="257" t="s">
        <v>18587</v>
      </c>
      <c r="C7417" s="256" t="s">
        <v>14821</v>
      </c>
      <c r="E7417" s="258"/>
      <c r="F7417" s="479">
        <v>111.73</v>
      </c>
    </row>
    <row r="7418" spans="1:6" ht="20.399999999999999" x14ac:dyDescent="0.2">
      <c r="A7418" s="256">
        <v>4825</v>
      </c>
      <c r="B7418" s="257" t="s">
        <v>18588</v>
      </c>
      <c r="C7418" s="256" t="s">
        <v>8223</v>
      </c>
      <c r="E7418" s="258"/>
      <c r="F7418" s="479">
        <v>188</v>
      </c>
    </row>
    <row r="7419" spans="1:6" x14ac:dyDescent="0.2">
      <c r="A7419" s="256">
        <v>34744</v>
      </c>
      <c r="B7419" s="257" t="s">
        <v>18589</v>
      </c>
      <c r="C7419" s="256" t="s">
        <v>14821</v>
      </c>
      <c r="E7419" s="258"/>
      <c r="F7419" s="479">
        <v>23.25</v>
      </c>
    </row>
    <row r="7420" spans="1:6" ht="20.399999999999999" x14ac:dyDescent="0.2">
      <c r="A7420" s="256">
        <v>39430</v>
      </c>
      <c r="B7420" s="257" t="s">
        <v>18590</v>
      </c>
      <c r="C7420" s="256" t="s">
        <v>8217</v>
      </c>
      <c r="E7420" s="258"/>
      <c r="F7420" s="479">
        <v>1.69</v>
      </c>
    </row>
    <row r="7421" spans="1:6" ht="20.399999999999999" x14ac:dyDescent="0.2">
      <c r="A7421" s="256">
        <v>39573</v>
      </c>
      <c r="B7421" s="257" t="s">
        <v>18591</v>
      </c>
      <c r="C7421" s="256" t="s">
        <v>8217</v>
      </c>
      <c r="E7421" s="258"/>
      <c r="F7421" s="479">
        <v>1.67</v>
      </c>
    </row>
    <row r="7422" spans="1:6" ht="20.399999999999999" x14ac:dyDescent="0.2">
      <c r="A7422" s="256">
        <v>38410</v>
      </c>
      <c r="B7422" s="257" t="s">
        <v>18592</v>
      </c>
      <c r="C7422" s="256" t="s">
        <v>8217</v>
      </c>
      <c r="E7422" s="258"/>
      <c r="F7422" s="479">
        <v>14085.38</v>
      </c>
    </row>
    <row r="7423" spans="1:6" x14ac:dyDescent="0.2">
      <c r="A7423" s="256">
        <v>43082</v>
      </c>
      <c r="B7423" s="257" t="s">
        <v>18593</v>
      </c>
      <c r="C7423" s="256" t="s">
        <v>8230</v>
      </c>
      <c r="E7423" s="258"/>
      <c r="F7423" s="479">
        <v>10</v>
      </c>
    </row>
    <row r="7424" spans="1:6" ht="20.399999999999999" x14ac:dyDescent="0.2">
      <c r="A7424" s="256">
        <v>43083</v>
      </c>
      <c r="B7424" s="257" t="s">
        <v>18594</v>
      </c>
      <c r="C7424" s="256" t="s">
        <v>8230</v>
      </c>
      <c r="E7424" s="258"/>
      <c r="F7424" s="479">
        <v>8.66</v>
      </c>
    </row>
    <row r="7425" spans="1:6" ht="20.399999999999999" x14ac:dyDescent="0.2">
      <c r="A7425" s="256">
        <v>40535</v>
      </c>
      <c r="B7425" s="257" t="s">
        <v>18595</v>
      </c>
      <c r="C7425" s="256" t="s">
        <v>8230</v>
      </c>
      <c r="E7425" s="258"/>
      <c r="F7425" s="479">
        <v>8.66</v>
      </c>
    </row>
    <row r="7426" spans="1:6" ht="20.399999999999999" x14ac:dyDescent="0.2">
      <c r="A7426" s="256">
        <v>40598</v>
      </c>
      <c r="B7426" s="257" t="s">
        <v>18596</v>
      </c>
      <c r="C7426" s="256" t="s">
        <v>8230</v>
      </c>
      <c r="E7426" s="258"/>
      <c r="F7426" s="479">
        <v>8.4499999999999993</v>
      </c>
    </row>
    <row r="7427" spans="1:6" ht="20.399999999999999" x14ac:dyDescent="0.2">
      <c r="A7427" s="256">
        <v>43692</v>
      </c>
      <c r="B7427" s="257" t="s">
        <v>18597</v>
      </c>
      <c r="C7427" s="256" t="s">
        <v>8230</v>
      </c>
      <c r="E7427" s="258"/>
      <c r="F7427" s="479">
        <v>9.1199999999999992</v>
      </c>
    </row>
    <row r="7428" spans="1:6" ht="20.399999999999999" x14ac:dyDescent="0.2">
      <c r="A7428" s="256">
        <v>43665</v>
      </c>
      <c r="B7428" s="257" t="s">
        <v>18598</v>
      </c>
      <c r="C7428" s="256" t="s">
        <v>8230</v>
      </c>
      <c r="E7428" s="258"/>
      <c r="F7428" s="479">
        <v>8.59</v>
      </c>
    </row>
    <row r="7429" spans="1:6" ht="20.399999999999999" x14ac:dyDescent="0.2">
      <c r="A7429" s="256">
        <v>10966</v>
      </c>
      <c r="B7429" s="257" t="s">
        <v>18599</v>
      </c>
      <c r="C7429" s="256" t="s">
        <v>8230</v>
      </c>
      <c r="E7429" s="258"/>
      <c r="F7429" s="479">
        <v>9.1199999999999992</v>
      </c>
    </row>
    <row r="7430" spans="1:6" ht="20.399999999999999" x14ac:dyDescent="0.2">
      <c r="A7430" s="256">
        <v>39427</v>
      </c>
      <c r="B7430" s="257" t="s">
        <v>18600</v>
      </c>
      <c r="C7430" s="256" t="s">
        <v>8223</v>
      </c>
      <c r="E7430" s="258"/>
      <c r="F7430" s="479">
        <v>4.5</v>
      </c>
    </row>
    <row r="7431" spans="1:6" x14ac:dyDescent="0.2">
      <c r="A7431" s="256">
        <v>39424</v>
      </c>
      <c r="B7431" s="257" t="s">
        <v>18601</v>
      </c>
      <c r="C7431" s="256" t="s">
        <v>8223</v>
      </c>
      <c r="E7431" s="258"/>
      <c r="F7431" s="479">
        <v>2.67</v>
      </c>
    </row>
    <row r="7432" spans="1:6" ht="20.399999999999999" x14ac:dyDescent="0.2">
      <c r="A7432" s="256">
        <v>39425</v>
      </c>
      <c r="B7432" s="257" t="s">
        <v>18602</v>
      </c>
      <c r="C7432" s="256" t="s">
        <v>8223</v>
      </c>
      <c r="E7432" s="258"/>
      <c r="F7432" s="479">
        <v>2.64</v>
      </c>
    </row>
    <row r="7433" spans="1:6" x14ac:dyDescent="0.2">
      <c r="A7433" s="256">
        <v>40664</v>
      </c>
      <c r="B7433" s="257" t="s">
        <v>18603</v>
      </c>
      <c r="C7433" s="256" t="s">
        <v>8230</v>
      </c>
      <c r="E7433" s="258"/>
      <c r="F7433" s="479">
        <v>17.77</v>
      </c>
    </row>
    <row r="7434" spans="1:6" x14ac:dyDescent="0.2">
      <c r="A7434" s="256">
        <v>34360</v>
      </c>
      <c r="B7434" s="257" t="s">
        <v>18604</v>
      </c>
      <c r="C7434" s="256" t="s">
        <v>8230</v>
      </c>
      <c r="E7434" s="258"/>
      <c r="F7434" s="479">
        <v>37.130000000000003</v>
      </c>
    </row>
    <row r="7435" spans="1:6" x14ac:dyDescent="0.2">
      <c r="A7435" s="256">
        <v>20259</v>
      </c>
      <c r="B7435" s="257" t="s">
        <v>18605</v>
      </c>
      <c r="C7435" s="256" t="s">
        <v>8223</v>
      </c>
      <c r="E7435" s="258"/>
      <c r="F7435" s="479">
        <v>12.9</v>
      </c>
    </row>
    <row r="7436" spans="1:6" ht="20.399999999999999" x14ac:dyDescent="0.2">
      <c r="A7436" s="256">
        <v>14077</v>
      </c>
      <c r="B7436" s="257" t="s">
        <v>18606</v>
      </c>
      <c r="C7436" s="256" t="s">
        <v>8223</v>
      </c>
      <c r="E7436" s="258"/>
      <c r="F7436" s="479">
        <v>197.44</v>
      </c>
    </row>
    <row r="7437" spans="1:6" ht="20.399999999999999" x14ac:dyDescent="0.2">
      <c r="A7437" s="256">
        <v>3678</v>
      </c>
      <c r="B7437" s="257" t="s">
        <v>18607</v>
      </c>
      <c r="C7437" s="256" t="s">
        <v>8223</v>
      </c>
      <c r="E7437" s="258"/>
      <c r="F7437" s="479">
        <v>89.24</v>
      </c>
    </row>
    <row r="7438" spans="1:6" ht="20.399999999999999" x14ac:dyDescent="0.2">
      <c r="A7438" s="256">
        <v>11552</v>
      </c>
      <c r="B7438" s="257" t="s">
        <v>18608</v>
      </c>
      <c r="C7438" s="256" t="s">
        <v>8223</v>
      </c>
      <c r="E7438" s="258"/>
      <c r="F7438" s="479">
        <v>6.44</v>
      </c>
    </row>
    <row r="7439" spans="1:6" ht="20.399999999999999" x14ac:dyDescent="0.2">
      <c r="A7439" s="256">
        <v>585</v>
      </c>
      <c r="B7439" s="257" t="s">
        <v>18609</v>
      </c>
      <c r="C7439" s="256" t="s">
        <v>8230</v>
      </c>
      <c r="E7439" s="258"/>
      <c r="F7439" s="479">
        <v>29.7</v>
      </c>
    </row>
    <row r="7440" spans="1:6" ht="20.399999999999999" x14ac:dyDescent="0.2">
      <c r="A7440" s="256">
        <v>39418</v>
      </c>
      <c r="B7440" s="257" t="s">
        <v>18610</v>
      </c>
      <c r="C7440" s="256" t="s">
        <v>8223</v>
      </c>
      <c r="E7440" s="258"/>
      <c r="F7440" s="479">
        <v>5.0199999999999996</v>
      </c>
    </row>
    <row r="7441" spans="1:6" ht="20.399999999999999" x14ac:dyDescent="0.2">
      <c r="A7441" s="256">
        <v>39419</v>
      </c>
      <c r="B7441" s="257" t="s">
        <v>18611</v>
      </c>
      <c r="C7441" s="256" t="s">
        <v>8223</v>
      </c>
      <c r="E7441" s="258"/>
      <c r="F7441" s="479">
        <v>6.12</v>
      </c>
    </row>
    <row r="7442" spans="1:6" ht="20.399999999999999" x14ac:dyDescent="0.2">
      <c r="A7442" s="256">
        <v>39420</v>
      </c>
      <c r="B7442" s="257" t="s">
        <v>18612</v>
      </c>
      <c r="C7442" s="256" t="s">
        <v>8223</v>
      </c>
      <c r="E7442" s="258"/>
      <c r="F7442" s="479">
        <v>6.75</v>
      </c>
    </row>
    <row r="7443" spans="1:6" ht="20.399999999999999" x14ac:dyDescent="0.2">
      <c r="A7443" s="256">
        <v>39571</v>
      </c>
      <c r="B7443" s="257" t="s">
        <v>18613</v>
      </c>
      <c r="C7443" s="256" t="s">
        <v>8223</v>
      </c>
      <c r="E7443" s="258"/>
      <c r="F7443" s="479">
        <v>4.08</v>
      </c>
    </row>
    <row r="7444" spans="1:6" ht="20.399999999999999" x14ac:dyDescent="0.2">
      <c r="A7444" s="256">
        <v>39421</v>
      </c>
      <c r="B7444" s="257" t="s">
        <v>18614</v>
      </c>
      <c r="C7444" s="256" t="s">
        <v>8223</v>
      </c>
      <c r="E7444" s="258"/>
      <c r="F7444" s="479">
        <v>5.94</v>
      </c>
    </row>
    <row r="7445" spans="1:6" ht="20.399999999999999" x14ac:dyDescent="0.2">
      <c r="A7445" s="256">
        <v>39422</v>
      </c>
      <c r="B7445" s="257" t="s">
        <v>18615</v>
      </c>
      <c r="C7445" s="256" t="s">
        <v>8223</v>
      </c>
      <c r="E7445" s="258"/>
      <c r="F7445" s="479">
        <v>6.94</v>
      </c>
    </row>
    <row r="7446" spans="1:6" ht="20.399999999999999" x14ac:dyDescent="0.2">
      <c r="A7446" s="256">
        <v>39423</v>
      </c>
      <c r="B7446" s="257" t="s">
        <v>18616</v>
      </c>
      <c r="C7446" s="256" t="s">
        <v>8223</v>
      </c>
      <c r="E7446" s="258"/>
      <c r="F7446" s="479">
        <v>8.06</v>
      </c>
    </row>
    <row r="7447" spans="1:6" ht="20.399999999999999" x14ac:dyDescent="0.2">
      <c r="A7447" s="256">
        <v>39426</v>
      </c>
      <c r="B7447" s="257" t="s">
        <v>18617</v>
      </c>
      <c r="C7447" s="256" t="s">
        <v>8223</v>
      </c>
      <c r="E7447" s="258"/>
      <c r="F7447" s="479">
        <v>18.11</v>
      </c>
    </row>
    <row r="7448" spans="1:6" ht="20.399999999999999" x14ac:dyDescent="0.2">
      <c r="A7448" s="256">
        <v>39429</v>
      </c>
      <c r="B7448" s="257" t="s">
        <v>18618</v>
      </c>
      <c r="C7448" s="256" t="s">
        <v>8223</v>
      </c>
      <c r="E7448" s="258"/>
      <c r="F7448" s="479">
        <v>5.71</v>
      </c>
    </row>
    <row r="7449" spans="1:6" ht="20.399999999999999" x14ac:dyDescent="0.2">
      <c r="A7449" s="256">
        <v>39428</v>
      </c>
      <c r="B7449" s="257" t="s">
        <v>18619</v>
      </c>
      <c r="C7449" s="256" t="s">
        <v>8223</v>
      </c>
      <c r="E7449" s="258"/>
      <c r="F7449" s="479">
        <v>4.3600000000000003</v>
      </c>
    </row>
    <row r="7450" spans="1:6" ht="20.399999999999999" x14ac:dyDescent="0.2">
      <c r="A7450" s="256">
        <v>39572</v>
      </c>
      <c r="B7450" s="257" t="s">
        <v>18620</v>
      </c>
      <c r="C7450" s="256" t="s">
        <v>8223</v>
      </c>
      <c r="E7450" s="258"/>
      <c r="F7450" s="479">
        <v>3.78</v>
      </c>
    </row>
    <row r="7451" spans="1:6" ht="20.399999999999999" x14ac:dyDescent="0.2">
      <c r="A7451" s="256">
        <v>39570</v>
      </c>
      <c r="B7451" s="257" t="s">
        <v>18621</v>
      </c>
      <c r="C7451" s="256" t="s">
        <v>8223</v>
      </c>
      <c r="E7451" s="258"/>
      <c r="F7451" s="479">
        <v>4.01</v>
      </c>
    </row>
    <row r="7452" spans="1:6" ht="20.399999999999999" x14ac:dyDescent="0.2">
      <c r="A7452" s="256">
        <v>39569</v>
      </c>
      <c r="B7452" s="257" t="s">
        <v>18622</v>
      </c>
      <c r="C7452" s="256" t="s">
        <v>8223</v>
      </c>
      <c r="E7452" s="258"/>
      <c r="F7452" s="479">
        <v>3.96</v>
      </c>
    </row>
    <row r="7453" spans="1:6" x14ac:dyDescent="0.2">
      <c r="A7453" s="256">
        <v>39029</v>
      </c>
      <c r="B7453" s="257" t="s">
        <v>18623</v>
      </c>
      <c r="C7453" s="256" t="s">
        <v>8223</v>
      </c>
      <c r="E7453" s="258"/>
      <c r="F7453" s="479">
        <v>12.79</v>
      </c>
    </row>
    <row r="7454" spans="1:6" x14ac:dyDescent="0.2">
      <c r="A7454" s="256">
        <v>39028</v>
      </c>
      <c r="B7454" s="257" t="s">
        <v>18624</v>
      </c>
      <c r="C7454" s="256" t="s">
        <v>8223</v>
      </c>
      <c r="E7454" s="258"/>
      <c r="F7454" s="479">
        <v>7.44</v>
      </c>
    </row>
    <row r="7455" spans="1:6" x14ac:dyDescent="0.2">
      <c r="A7455" s="256">
        <v>39328</v>
      </c>
      <c r="B7455" s="257" t="s">
        <v>18625</v>
      </c>
      <c r="C7455" s="256" t="s">
        <v>8223</v>
      </c>
      <c r="E7455" s="258"/>
      <c r="F7455" s="479">
        <v>4.09</v>
      </c>
    </row>
    <row r="7456" spans="1:6" ht="30.6" x14ac:dyDescent="0.2">
      <c r="A7456" s="256">
        <v>38541</v>
      </c>
      <c r="B7456" s="257" t="s">
        <v>18626</v>
      </c>
      <c r="C7456" s="256" t="s">
        <v>8217</v>
      </c>
      <c r="E7456" s="258"/>
      <c r="F7456" s="479">
        <v>3926315.76</v>
      </c>
    </row>
    <row r="7457" spans="1:6" ht="30.6" x14ac:dyDescent="0.2">
      <c r="A7457" s="256">
        <v>38542</v>
      </c>
      <c r="B7457" s="257" t="s">
        <v>18627</v>
      </c>
      <c r="C7457" s="256" t="s">
        <v>8217</v>
      </c>
      <c r="E7457" s="258"/>
      <c r="F7457" s="479">
        <v>6105263.1200000001</v>
      </c>
    </row>
    <row r="7458" spans="1:6" ht="30.6" x14ac:dyDescent="0.2">
      <c r="A7458" s="256">
        <v>38543</v>
      </c>
      <c r="B7458" s="257" t="s">
        <v>18628</v>
      </c>
      <c r="C7458" s="256" t="s">
        <v>8217</v>
      </c>
      <c r="E7458" s="258"/>
      <c r="F7458" s="479">
        <v>1494736.88</v>
      </c>
    </row>
    <row r="7459" spans="1:6" ht="20.399999999999999" x14ac:dyDescent="0.2">
      <c r="A7459" s="256">
        <v>40406</v>
      </c>
      <c r="B7459" s="257" t="s">
        <v>18629</v>
      </c>
      <c r="C7459" s="256" t="s">
        <v>8217</v>
      </c>
      <c r="E7459" s="258"/>
      <c r="F7459" s="479">
        <v>73868.55</v>
      </c>
    </row>
    <row r="7460" spans="1:6" ht="20.399999999999999" x14ac:dyDescent="0.2">
      <c r="A7460" s="256">
        <v>40789</v>
      </c>
      <c r="B7460" s="257" t="s">
        <v>18630</v>
      </c>
      <c r="C7460" s="256" t="s">
        <v>8217</v>
      </c>
      <c r="E7460" s="258"/>
      <c r="F7460" s="479">
        <v>10645.21</v>
      </c>
    </row>
    <row r="7461" spans="1:6" ht="20.399999999999999" x14ac:dyDescent="0.2">
      <c r="A7461" s="256">
        <v>40791</v>
      </c>
      <c r="B7461" s="257" t="s">
        <v>18631</v>
      </c>
      <c r="C7461" s="256" t="s">
        <v>8217</v>
      </c>
      <c r="E7461" s="258"/>
      <c r="F7461" s="479">
        <v>33324.15</v>
      </c>
    </row>
    <row r="7462" spans="1:6" ht="20.399999999999999" x14ac:dyDescent="0.2">
      <c r="A7462" s="256">
        <v>11651</v>
      </c>
      <c r="B7462" s="257" t="s">
        <v>18632</v>
      </c>
      <c r="C7462" s="256" t="s">
        <v>8217</v>
      </c>
      <c r="E7462" s="258"/>
      <c r="F7462" s="479">
        <v>18225.45</v>
      </c>
    </row>
    <row r="7463" spans="1:6" ht="20.399999999999999" x14ac:dyDescent="0.2">
      <c r="A7463" s="256">
        <v>40435</v>
      </c>
      <c r="B7463" s="257" t="s">
        <v>18633</v>
      </c>
      <c r="C7463" s="256" t="s">
        <v>8217</v>
      </c>
      <c r="E7463" s="258"/>
      <c r="F7463" s="479">
        <v>820000</v>
      </c>
    </row>
    <row r="7464" spans="1:6" ht="20.399999999999999" x14ac:dyDescent="0.2">
      <c r="A7464" s="256">
        <v>39012</v>
      </c>
      <c r="B7464" s="257" t="s">
        <v>18634</v>
      </c>
      <c r="C7464" s="256" t="s">
        <v>8217</v>
      </c>
      <c r="E7464" s="258"/>
      <c r="F7464" s="479">
        <v>855556.64</v>
      </c>
    </row>
    <row r="7465" spans="1:6" ht="20.399999999999999" x14ac:dyDescent="0.2">
      <c r="A7465" s="256">
        <v>13617</v>
      </c>
      <c r="B7465" s="257" t="s">
        <v>18635</v>
      </c>
      <c r="C7465" s="256" t="s">
        <v>8217</v>
      </c>
      <c r="E7465" s="258"/>
      <c r="F7465" s="479">
        <v>98736.2</v>
      </c>
    </row>
    <row r="7466" spans="1:6" ht="20.399999999999999" x14ac:dyDescent="0.2">
      <c r="A7466" s="256">
        <v>35274</v>
      </c>
      <c r="B7466" s="257" t="s">
        <v>18636</v>
      </c>
      <c r="C7466" s="256" t="s">
        <v>8223</v>
      </c>
      <c r="E7466" s="258"/>
      <c r="F7466" s="479">
        <v>61.66</v>
      </c>
    </row>
    <row r="7467" spans="1:6" ht="20.399999999999999" x14ac:dyDescent="0.2">
      <c r="A7467" s="256">
        <v>35275</v>
      </c>
      <c r="B7467" s="257" t="s">
        <v>18637</v>
      </c>
      <c r="C7467" s="256" t="s">
        <v>8223</v>
      </c>
      <c r="E7467" s="258"/>
      <c r="F7467" s="479">
        <v>130.87</v>
      </c>
    </row>
    <row r="7468" spans="1:6" ht="20.399999999999999" x14ac:dyDescent="0.2">
      <c r="A7468" s="256">
        <v>35276</v>
      </c>
      <c r="B7468" s="257" t="s">
        <v>18638</v>
      </c>
      <c r="C7468" s="256" t="s">
        <v>8223</v>
      </c>
      <c r="E7468" s="258"/>
      <c r="F7468" s="479">
        <v>227.71</v>
      </c>
    </row>
    <row r="7469" spans="1:6" x14ac:dyDescent="0.2">
      <c r="A7469" s="256">
        <v>38386</v>
      </c>
      <c r="B7469" s="257" t="s">
        <v>18639</v>
      </c>
      <c r="C7469" s="256" t="s">
        <v>8217</v>
      </c>
      <c r="E7469" s="258"/>
      <c r="F7469" s="479">
        <v>6.15</v>
      </c>
    </row>
    <row r="7470" spans="1:6" ht="20.399999999999999" x14ac:dyDescent="0.2">
      <c r="A7470" s="256">
        <v>11091</v>
      </c>
      <c r="B7470" s="257" t="s">
        <v>18640</v>
      </c>
      <c r="C7470" s="256" t="s">
        <v>8217</v>
      </c>
      <c r="E7470" s="258"/>
      <c r="F7470" s="479">
        <v>1.95</v>
      </c>
    </row>
    <row r="7471" spans="1:6" ht="20.399999999999999" x14ac:dyDescent="0.2">
      <c r="A7471" s="256">
        <v>37586</v>
      </c>
      <c r="B7471" s="257" t="s">
        <v>18641</v>
      </c>
      <c r="C7471" s="256" t="s">
        <v>14828</v>
      </c>
      <c r="E7471" s="258"/>
      <c r="F7471" s="479">
        <v>46.91</v>
      </c>
    </row>
    <row r="7472" spans="1:6" x14ac:dyDescent="0.2">
      <c r="A7472" s="256">
        <v>37395</v>
      </c>
      <c r="B7472" s="257" t="s">
        <v>18642</v>
      </c>
      <c r="C7472" s="256" t="s">
        <v>14828</v>
      </c>
      <c r="E7472" s="258"/>
      <c r="F7472" s="479">
        <v>40.33</v>
      </c>
    </row>
    <row r="7473" spans="1:6" ht="20.399999999999999" x14ac:dyDescent="0.2">
      <c r="A7473" s="256">
        <v>14147</v>
      </c>
      <c r="B7473" s="257" t="s">
        <v>18643</v>
      </c>
      <c r="C7473" s="256" t="s">
        <v>14828</v>
      </c>
      <c r="E7473" s="258"/>
      <c r="F7473" s="479">
        <v>53.5</v>
      </c>
    </row>
    <row r="7474" spans="1:6" x14ac:dyDescent="0.2">
      <c r="A7474" s="256">
        <v>37396</v>
      </c>
      <c r="B7474" s="257" t="s">
        <v>18644</v>
      </c>
      <c r="C7474" s="256" t="s">
        <v>14828</v>
      </c>
      <c r="E7474" s="258"/>
      <c r="F7474" s="479">
        <v>33</v>
      </c>
    </row>
    <row r="7475" spans="1:6" x14ac:dyDescent="0.2">
      <c r="A7475" s="256">
        <v>37397</v>
      </c>
      <c r="B7475" s="257" t="s">
        <v>18645</v>
      </c>
      <c r="C7475" s="256" t="s">
        <v>14828</v>
      </c>
      <c r="E7475" s="258"/>
      <c r="F7475" s="479">
        <v>34.57</v>
      </c>
    </row>
    <row r="7476" spans="1:6" x14ac:dyDescent="0.2">
      <c r="A7476" s="256">
        <v>43606</v>
      </c>
      <c r="B7476" s="257" t="s">
        <v>18646</v>
      </c>
      <c r="C7476" s="256" t="s">
        <v>8217</v>
      </c>
      <c r="E7476" s="258"/>
      <c r="F7476" s="479">
        <v>7.72</v>
      </c>
    </row>
    <row r="7477" spans="1:6" ht="20.399999999999999" x14ac:dyDescent="0.2">
      <c r="A7477" s="256">
        <v>444</v>
      </c>
      <c r="B7477" s="257" t="s">
        <v>18647</v>
      </c>
      <c r="C7477" s="256" t="s">
        <v>8217</v>
      </c>
      <c r="E7477" s="258"/>
      <c r="F7477" s="479">
        <v>23.12</v>
      </c>
    </row>
    <row r="7478" spans="1:6" ht="20.399999999999999" x14ac:dyDescent="0.2">
      <c r="A7478" s="256">
        <v>445</v>
      </c>
      <c r="B7478" s="257" t="s">
        <v>18648</v>
      </c>
      <c r="C7478" s="256" t="s">
        <v>8217</v>
      </c>
      <c r="E7478" s="258"/>
      <c r="F7478" s="479">
        <v>31.64</v>
      </c>
    </row>
    <row r="7479" spans="1:6" x14ac:dyDescent="0.2">
      <c r="A7479" s="256">
        <v>4783</v>
      </c>
      <c r="B7479" s="257" t="s">
        <v>18649</v>
      </c>
      <c r="C7479" s="256" t="s">
        <v>14819</v>
      </c>
      <c r="E7479" s="258"/>
      <c r="F7479" s="479">
        <v>23.31</v>
      </c>
    </row>
    <row r="7480" spans="1:6" x14ac:dyDescent="0.2">
      <c r="A7480" s="256">
        <v>41079</v>
      </c>
      <c r="B7480" s="257" t="s">
        <v>18650</v>
      </c>
      <c r="C7480" s="256" t="s">
        <v>14820</v>
      </c>
      <c r="E7480" s="258"/>
      <c r="F7480" s="479">
        <v>4079.1</v>
      </c>
    </row>
    <row r="7481" spans="1:6" x14ac:dyDescent="0.2">
      <c r="A7481" s="256">
        <v>12874</v>
      </c>
      <c r="B7481" s="257" t="s">
        <v>18651</v>
      </c>
      <c r="C7481" s="256" t="s">
        <v>14819</v>
      </c>
      <c r="E7481" s="258"/>
      <c r="F7481" s="479">
        <v>21.49</v>
      </c>
    </row>
    <row r="7482" spans="1:6" x14ac:dyDescent="0.2">
      <c r="A7482" s="256">
        <v>41082</v>
      </c>
      <c r="B7482" s="257" t="s">
        <v>18652</v>
      </c>
      <c r="C7482" s="256" t="s">
        <v>14820</v>
      </c>
      <c r="E7482" s="258"/>
      <c r="F7482" s="479">
        <v>3761.77</v>
      </c>
    </row>
    <row r="7483" spans="1:6" x14ac:dyDescent="0.2">
      <c r="A7483" s="256">
        <v>4785</v>
      </c>
      <c r="B7483" s="257" t="s">
        <v>18653</v>
      </c>
      <c r="C7483" s="256" t="s">
        <v>14819</v>
      </c>
      <c r="E7483" s="258"/>
      <c r="F7483" s="479">
        <v>23.31</v>
      </c>
    </row>
    <row r="7484" spans="1:6" x14ac:dyDescent="0.2">
      <c r="A7484" s="256">
        <v>41081</v>
      </c>
      <c r="B7484" s="257" t="s">
        <v>18654</v>
      </c>
      <c r="C7484" s="256" t="s">
        <v>14820</v>
      </c>
      <c r="E7484" s="258"/>
      <c r="F7484" s="479">
        <v>4079.1</v>
      </c>
    </row>
    <row r="7485" spans="1:6" x14ac:dyDescent="0.2">
      <c r="A7485" s="256">
        <v>4801</v>
      </c>
      <c r="B7485" s="257" t="s">
        <v>18655</v>
      </c>
      <c r="C7485" s="256" t="s">
        <v>14821</v>
      </c>
      <c r="E7485" s="258"/>
      <c r="F7485" s="479">
        <v>71.489999999999995</v>
      </c>
    </row>
    <row r="7486" spans="1:6" ht="20.399999999999999" x14ac:dyDescent="0.2">
      <c r="A7486" s="256">
        <v>4794</v>
      </c>
      <c r="B7486" s="257" t="s">
        <v>18656</v>
      </c>
      <c r="C7486" s="256" t="s">
        <v>14821</v>
      </c>
      <c r="E7486" s="258"/>
      <c r="F7486" s="479">
        <v>325.60000000000002</v>
      </c>
    </row>
    <row r="7487" spans="1:6" ht="20.399999999999999" x14ac:dyDescent="0.2">
      <c r="A7487" s="256">
        <v>4796</v>
      </c>
      <c r="B7487" s="257" t="s">
        <v>18657</v>
      </c>
      <c r="C7487" s="256" t="s">
        <v>14821</v>
      </c>
      <c r="E7487" s="258"/>
      <c r="F7487" s="479">
        <v>197.77</v>
      </c>
    </row>
    <row r="7488" spans="1:6" x14ac:dyDescent="0.2">
      <c r="A7488" s="256">
        <v>4800</v>
      </c>
      <c r="B7488" s="257" t="s">
        <v>18658</v>
      </c>
      <c r="C7488" s="256" t="s">
        <v>14821</v>
      </c>
      <c r="E7488" s="258"/>
      <c r="F7488" s="479">
        <v>54.38</v>
      </c>
    </row>
    <row r="7489" spans="1:6" ht="20.399999999999999" x14ac:dyDescent="0.2">
      <c r="A7489" s="256">
        <v>4795</v>
      </c>
      <c r="B7489" s="257" t="s">
        <v>18659</v>
      </c>
      <c r="C7489" s="256" t="s">
        <v>14821</v>
      </c>
      <c r="E7489" s="258"/>
      <c r="F7489" s="479">
        <v>316.95999999999998</v>
      </c>
    </row>
    <row r="7490" spans="1:6" ht="30.6" x14ac:dyDescent="0.2">
      <c r="A7490" s="256">
        <v>39694</v>
      </c>
      <c r="B7490" s="257" t="s">
        <v>18660</v>
      </c>
      <c r="C7490" s="256" t="s">
        <v>14821</v>
      </c>
      <c r="E7490" s="258"/>
      <c r="F7490" s="479">
        <v>399.73</v>
      </c>
    </row>
    <row r="7491" spans="1:6" ht="20.399999999999999" x14ac:dyDescent="0.2">
      <c r="A7491" s="256">
        <v>1292</v>
      </c>
      <c r="B7491" s="257" t="s">
        <v>18661</v>
      </c>
      <c r="C7491" s="256" t="s">
        <v>14821</v>
      </c>
      <c r="E7491" s="258"/>
      <c r="F7491" s="479">
        <v>79.48</v>
      </c>
    </row>
    <row r="7492" spans="1:6" ht="20.399999999999999" x14ac:dyDescent="0.2">
      <c r="A7492" s="256">
        <v>1287</v>
      </c>
      <c r="B7492" s="257" t="s">
        <v>18662</v>
      </c>
      <c r="C7492" s="256" t="s">
        <v>14821</v>
      </c>
      <c r="E7492" s="258"/>
      <c r="F7492" s="479">
        <v>38.99</v>
      </c>
    </row>
    <row r="7493" spans="1:6" ht="20.399999999999999" x14ac:dyDescent="0.2">
      <c r="A7493" s="256">
        <v>1297</v>
      </c>
      <c r="B7493" s="257" t="s">
        <v>18663</v>
      </c>
      <c r="C7493" s="256" t="s">
        <v>14821</v>
      </c>
      <c r="E7493" s="258"/>
      <c r="F7493" s="479">
        <v>32.340000000000003</v>
      </c>
    </row>
    <row r="7494" spans="1:6" ht="20.399999999999999" x14ac:dyDescent="0.2">
      <c r="A7494" s="256">
        <v>4786</v>
      </c>
      <c r="B7494" s="257" t="s">
        <v>18664</v>
      </c>
      <c r="C7494" s="256" t="s">
        <v>14821</v>
      </c>
      <c r="E7494" s="258"/>
      <c r="F7494" s="479">
        <v>128.5</v>
      </c>
    </row>
    <row r="7495" spans="1:6" ht="30.6" x14ac:dyDescent="0.2">
      <c r="A7495" s="256">
        <v>10840</v>
      </c>
      <c r="B7495" s="257" t="s">
        <v>18665</v>
      </c>
      <c r="C7495" s="256" t="s">
        <v>14821</v>
      </c>
      <c r="E7495" s="258"/>
      <c r="F7495" s="479">
        <v>452.5</v>
      </c>
    </row>
    <row r="7496" spans="1:6" ht="20.399999999999999" x14ac:dyDescent="0.2">
      <c r="A7496" s="256">
        <v>10841</v>
      </c>
      <c r="B7496" s="257" t="s">
        <v>18666</v>
      </c>
      <c r="C7496" s="256" t="s">
        <v>14821</v>
      </c>
      <c r="E7496" s="258"/>
      <c r="F7496" s="479">
        <v>341.5</v>
      </c>
    </row>
    <row r="7497" spans="1:6" ht="20.399999999999999" x14ac:dyDescent="0.2">
      <c r="A7497" s="256">
        <v>44540</v>
      </c>
      <c r="B7497" s="257" t="s">
        <v>18667</v>
      </c>
      <c r="C7497" s="256" t="s">
        <v>14821</v>
      </c>
      <c r="E7497" s="258"/>
      <c r="F7497" s="479">
        <v>436.37</v>
      </c>
    </row>
    <row r="7498" spans="1:6" ht="20.399999999999999" x14ac:dyDescent="0.2">
      <c r="A7498" s="256">
        <v>10842</v>
      </c>
      <c r="B7498" s="257" t="s">
        <v>18668</v>
      </c>
      <c r="C7498" s="256" t="s">
        <v>14821</v>
      </c>
      <c r="E7498" s="258"/>
      <c r="F7498" s="479">
        <v>493.29</v>
      </c>
    </row>
    <row r="7499" spans="1:6" ht="20.399999999999999" x14ac:dyDescent="0.2">
      <c r="A7499" s="256">
        <v>21108</v>
      </c>
      <c r="B7499" s="257" t="s">
        <v>18669</v>
      </c>
      <c r="C7499" s="256" t="s">
        <v>14821</v>
      </c>
      <c r="E7499" s="258"/>
      <c r="F7499" s="479">
        <v>105.93</v>
      </c>
    </row>
    <row r="7500" spans="1:6" ht="20.399999999999999" x14ac:dyDescent="0.2">
      <c r="A7500" s="256">
        <v>38195</v>
      </c>
      <c r="B7500" s="257" t="s">
        <v>18670</v>
      </c>
      <c r="C7500" s="256" t="s">
        <v>14821</v>
      </c>
      <c r="E7500" s="258"/>
      <c r="F7500" s="479">
        <v>125.11</v>
      </c>
    </row>
    <row r="7501" spans="1:6" x14ac:dyDescent="0.2">
      <c r="A7501" s="256">
        <v>38180</v>
      </c>
      <c r="B7501" s="257" t="s">
        <v>18671</v>
      </c>
      <c r="C7501" s="256" t="s">
        <v>14821</v>
      </c>
      <c r="E7501" s="258"/>
      <c r="F7501" s="479">
        <v>159.22999999999999</v>
      </c>
    </row>
    <row r="7502" spans="1:6" x14ac:dyDescent="0.2">
      <c r="A7502" s="256">
        <v>40648</v>
      </c>
      <c r="B7502" s="257" t="s">
        <v>18672</v>
      </c>
      <c r="C7502" s="256" t="s">
        <v>14821</v>
      </c>
      <c r="E7502" s="258"/>
      <c r="F7502" s="479">
        <v>246.72</v>
      </c>
    </row>
    <row r="7503" spans="1:6" x14ac:dyDescent="0.2">
      <c r="A7503" s="256">
        <v>40649</v>
      </c>
      <c r="B7503" s="257" t="s">
        <v>18673</v>
      </c>
      <c r="C7503" s="256" t="s">
        <v>14821</v>
      </c>
      <c r="E7503" s="258"/>
      <c r="F7503" s="479">
        <v>143.71</v>
      </c>
    </row>
    <row r="7504" spans="1:6" x14ac:dyDescent="0.2">
      <c r="A7504" s="256">
        <v>40650</v>
      </c>
      <c r="B7504" s="257" t="s">
        <v>18674</v>
      </c>
      <c r="C7504" s="256" t="s">
        <v>14821</v>
      </c>
      <c r="E7504" s="258"/>
      <c r="F7504" s="479">
        <v>185.04</v>
      </c>
    </row>
    <row r="7505" spans="1:6" x14ac:dyDescent="0.2">
      <c r="A7505" s="256">
        <v>40651</v>
      </c>
      <c r="B7505" s="257" t="s">
        <v>18675</v>
      </c>
      <c r="C7505" s="256" t="s">
        <v>14821</v>
      </c>
      <c r="E7505" s="258"/>
      <c r="F7505" s="479">
        <v>341.29</v>
      </c>
    </row>
    <row r="7506" spans="1:6" x14ac:dyDescent="0.2">
      <c r="A7506" s="256">
        <v>40652</v>
      </c>
      <c r="B7506" s="257" t="s">
        <v>18676</v>
      </c>
      <c r="C7506" s="256" t="s">
        <v>14821</v>
      </c>
      <c r="E7506" s="258"/>
      <c r="F7506" s="479">
        <v>182.98</v>
      </c>
    </row>
    <row r="7507" spans="1:6" ht="20.399999999999999" x14ac:dyDescent="0.2">
      <c r="A7507" s="256">
        <v>40647</v>
      </c>
      <c r="B7507" s="257" t="s">
        <v>18677</v>
      </c>
      <c r="C7507" s="256" t="s">
        <v>14821</v>
      </c>
      <c r="E7507" s="258"/>
      <c r="F7507" s="479">
        <v>201.48</v>
      </c>
    </row>
    <row r="7508" spans="1:6" x14ac:dyDescent="0.2">
      <c r="A7508" s="256">
        <v>40653</v>
      </c>
      <c r="B7508" s="257" t="s">
        <v>18678</v>
      </c>
      <c r="C7508" s="256" t="s">
        <v>14821</v>
      </c>
      <c r="E7508" s="258"/>
      <c r="F7508" s="479">
        <v>154.19999999999999</v>
      </c>
    </row>
    <row r="7509" spans="1:6" ht="20.399999999999999" x14ac:dyDescent="0.2">
      <c r="A7509" s="256">
        <v>38135</v>
      </c>
      <c r="B7509" s="257" t="s">
        <v>18679</v>
      </c>
      <c r="C7509" s="256" t="s">
        <v>14821</v>
      </c>
      <c r="E7509" s="258"/>
      <c r="F7509" s="479">
        <v>92.95</v>
      </c>
    </row>
    <row r="7510" spans="1:6" ht="20.399999999999999" x14ac:dyDescent="0.2">
      <c r="A7510" s="256">
        <v>36178</v>
      </c>
      <c r="B7510" s="257" t="s">
        <v>18680</v>
      </c>
      <c r="C7510" s="256" t="s">
        <v>8217</v>
      </c>
      <c r="E7510" s="258"/>
      <c r="F7510" s="479">
        <v>16.760000000000002</v>
      </c>
    </row>
    <row r="7511" spans="1:6" ht="20.399999999999999" x14ac:dyDescent="0.2">
      <c r="A7511" s="256">
        <v>38181</v>
      </c>
      <c r="B7511" s="257" t="s">
        <v>18681</v>
      </c>
      <c r="C7511" s="256" t="s">
        <v>14821</v>
      </c>
      <c r="E7511" s="258"/>
      <c r="F7511" s="479">
        <v>217.37</v>
      </c>
    </row>
    <row r="7512" spans="1:6" ht="20.399999999999999" x14ac:dyDescent="0.2">
      <c r="A7512" s="256">
        <v>38182</v>
      </c>
      <c r="B7512" s="257" t="s">
        <v>18682</v>
      </c>
      <c r="C7512" s="256" t="s">
        <v>14821</v>
      </c>
      <c r="E7512" s="258"/>
      <c r="F7512" s="479">
        <v>207.05</v>
      </c>
    </row>
    <row r="7513" spans="1:6" ht="20.399999999999999" x14ac:dyDescent="0.2">
      <c r="A7513" s="256">
        <v>38186</v>
      </c>
      <c r="B7513" s="257" t="s">
        <v>18683</v>
      </c>
      <c r="C7513" s="256" t="s">
        <v>14821</v>
      </c>
      <c r="E7513" s="258"/>
      <c r="F7513" s="479">
        <v>538.20000000000005</v>
      </c>
    </row>
    <row r="7514" spans="1:6" ht="20.399999999999999" x14ac:dyDescent="0.2">
      <c r="A7514" s="256">
        <v>38185</v>
      </c>
      <c r="B7514" s="257" t="s">
        <v>18684</v>
      </c>
      <c r="C7514" s="256" t="s">
        <v>14821</v>
      </c>
      <c r="E7514" s="258"/>
      <c r="F7514" s="479">
        <v>479.19</v>
      </c>
    </row>
    <row r="7515" spans="1:6" ht="20.399999999999999" x14ac:dyDescent="0.2">
      <c r="A7515" s="256">
        <v>40654</v>
      </c>
      <c r="B7515" s="257" t="s">
        <v>18685</v>
      </c>
      <c r="C7515" s="256" t="s">
        <v>14821</v>
      </c>
      <c r="E7515" s="258"/>
      <c r="F7515" s="479">
        <v>239.52</v>
      </c>
    </row>
    <row r="7516" spans="1:6" ht="30.6" x14ac:dyDescent="0.2">
      <c r="A7516" s="256">
        <v>44541</v>
      </c>
      <c r="B7516" s="257" t="s">
        <v>18686</v>
      </c>
      <c r="C7516" s="256" t="s">
        <v>14821</v>
      </c>
      <c r="E7516" s="258"/>
      <c r="F7516" s="479">
        <v>360.48</v>
      </c>
    </row>
    <row r="7517" spans="1:6" ht="20.399999999999999" x14ac:dyDescent="0.2">
      <c r="A7517" s="256">
        <v>4822</v>
      </c>
      <c r="B7517" s="257" t="s">
        <v>18687</v>
      </c>
      <c r="C7517" s="256" t="s">
        <v>14821</v>
      </c>
      <c r="E7517" s="258"/>
      <c r="F7517" s="479">
        <v>520.38</v>
      </c>
    </row>
    <row r="7518" spans="1:6" ht="20.399999999999999" x14ac:dyDescent="0.2">
      <c r="A7518" s="256">
        <v>4818</v>
      </c>
      <c r="B7518" s="257" t="s">
        <v>18688</v>
      </c>
      <c r="C7518" s="256" t="s">
        <v>14821</v>
      </c>
      <c r="E7518" s="258"/>
      <c r="F7518" s="479">
        <v>534.88</v>
      </c>
    </row>
    <row r="7519" spans="1:6" ht="30.6" x14ac:dyDescent="0.2">
      <c r="A7519" s="256">
        <v>39567</v>
      </c>
      <c r="B7519" s="257" t="s">
        <v>18689</v>
      </c>
      <c r="C7519" s="256" t="s">
        <v>14821</v>
      </c>
      <c r="E7519" s="258"/>
      <c r="F7519" s="479">
        <v>39.770000000000003</v>
      </c>
    </row>
    <row r="7520" spans="1:6" ht="30.6" x14ac:dyDescent="0.2">
      <c r="A7520" s="256">
        <v>39566</v>
      </c>
      <c r="B7520" s="257" t="s">
        <v>18690</v>
      </c>
      <c r="C7520" s="256" t="s">
        <v>14821</v>
      </c>
      <c r="E7520" s="258"/>
      <c r="F7520" s="479">
        <v>42.09</v>
      </c>
    </row>
    <row r="7521" spans="1:6" ht="20.399999999999999" x14ac:dyDescent="0.2">
      <c r="A7521" s="256">
        <v>39416</v>
      </c>
      <c r="B7521" s="257" t="s">
        <v>18691</v>
      </c>
      <c r="C7521" s="256" t="s">
        <v>14821</v>
      </c>
      <c r="E7521" s="258"/>
      <c r="F7521" s="479">
        <v>25.65</v>
      </c>
    </row>
    <row r="7522" spans="1:6" ht="20.399999999999999" x14ac:dyDescent="0.2">
      <c r="A7522" s="256">
        <v>39417</v>
      </c>
      <c r="B7522" s="257" t="s">
        <v>18692</v>
      </c>
      <c r="C7522" s="256" t="s">
        <v>14821</v>
      </c>
      <c r="E7522" s="258"/>
      <c r="F7522" s="479">
        <v>25.02</v>
      </c>
    </row>
    <row r="7523" spans="1:6" ht="20.399999999999999" x14ac:dyDescent="0.2">
      <c r="A7523" s="256">
        <v>43742</v>
      </c>
      <c r="B7523" s="257" t="s">
        <v>18693</v>
      </c>
      <c r="C7523" s="256" t="s">
        <v>14821</v>
      </c>
      <c r="E7523" s="258"/>
      <c r="F7523" s="479">
        <v>26.99</v>
      </c>
    </row>
    <row r="7524" spans="1:6" ht="20.399999999999999" x14ac:dyDescent="0.2">
      <c r="A7524" s="256">
        <v>39414</v>
      </c>
      <c r="B7524" s="257" t="s">
        <v>18694</v>
      </c>
      <c r="C7524" s="256" t="s">
        <v>14821</v>
      </c>
      <c r="E7524" s="258"/>
      <c r="F7524" s="479">
        <v>24.3</v>
      </c>
    </row>
    <row r="7525" spans="1:6" ht="20.399999999999999" x14ac:dyDescent="0.2">
      <c r="A7525" s="256">
        <v>39415</v>
      </c>
      <c r="B7525" s="257" t="s">
        <v>18695</v>
      </c>
      <c r="C7525" s="256" t="s">
        <v>14821</v>
      </c>
      <c r="E7525" s="258"/>
      <c r="F7525" s="479">
        <v>20.94</v>
      </c>
    </row>
    <row r="7526" spans="1:6" ht="20.399999999999999" x14ac:dyDescent="0.2">
      <c r="A7526" s="256">
        <v>43740</v>
      </c>
      <c r="B7526" s="257" t="s">
        <v>18696</v>
      </c>
      <c r="C7526" s="256" t="s">
        <v>14821</v>
      </c>
      <c r="E7526" s="258"/>
      <c r="F7526" s="479">
        <v>25.57</v>
      </c>
    </row>
    <row r="7527" spans="1:6" ht="20.399999999999999" x14ac:dyDescent="0.2">
      <c r="A7527" s="256">
        <v>39412</v>
      </c>
      <c r="B7527" s="257" t="s">
        <v>18697</v>
      </c>
      <c r="C7527" s="256" t="s">
        <v>14821</v>
      </c>
      <c r="E7527" s="258"/>
      <c r="F7527" s="479">
        <v>17.54</v>
      </c>
    </row>
    <row r="7528" spans="1:6" ht="20.399999999999999" x14ac:dyDescent="0.2">
      <c r="A7528" s="256">
        <v>39413</v>
      </c>
      <c r="B7528" s="257" t="s">
        <v>18698</v>
      </c>
      <c r="C7528" s="256" t="s">
        <v>14821</v>
      </c>
      <c r="E7528" s="258"/>
      <c r="F7528" s="479">
        <v>18.96</v>
      </c>
    </row>
    <row r="7529" spans="1:6" ht="20.399999999999999" x14ac:dyDescent="0.2">
      <c r="A7529" s="256">
        <v>43741</v>
      </c>
      <c r="B7529" s="257" t="s">
        <v>18699</v>
      </c>
      <c r="C7529" s="256" t="s">
        <v>14821</v>
      </c>
      <c r="E7529" s="258"/>
      <c r="F7529" s="479">
        <v>20.22</v>
      </c>
    </row>
    <row r="7530" spans="1:6" x14ac:dyDescent="0.2">
      <c r="A7530" s="256">
        <v>11062</v>
      </c>
      <c r="B7530" s="257" t="s">
        <v>18700</v>
      </c>
      <c r="C7530" s="256" t="s">
        <v>14821</v>
      </c>
      <c r="E7530" s="258"/>
      <c r="F7530" s="479">
        <v>45.31</v>
      </c>
    </row>
    <row r="7531" spans="1:6" x14ac:dyDescent="0.2">
      <c r="A7531" s="256">
        <v>11063</v>
      </c>
      <c r="B7531" s="257" t="s">
        <v>18701</v>
      </c>
      <c r="C7531" s="256" t="s">
        <v>14821</v>
      </c>
      <c r="E7531" s="258"/>
      <c r="F7531" s="479">
        <v>27.73</v>
      </c>
    </row>
    <row r="7532" spans="1:6" x14ac:dyDescent="0.2">
      <c r="A7532" s="256">
        <v>13521</v>
      </c>
      <c r="B7532" s="257" t="s">
        <v>18702</v>
      </c>
      <c r="C7532" s="256" t="s">
        <v>8217</v>
      </c>
      <c r="E7532" s="258"/>
      <c r="F7532" s="479">
        <v>82.5</v>
      </c>
    </row>
    <row r="7533" spans="1:6" ht="20.399999999999999" x14ac:dyDescent="0.2">
      <c r="A7533" s="256">
        <v>10851</v>
      </c>
      <c r="B7533" s="257" t="s">
        <v>18703</v>
      </c>
      <c r="C7533" s="256" t="s">
        <v>8217</v>
      </c>
      <c r="E7533" s="258"/>
      <c r="F7533" s="479">
        <v>82.56</v>
      </c>
    </row>
    <row r="7534" spans="1:6" ht="20.399999999999999" x14ac:dyDescent="0.2">
      <c r="A7534" s="256">
        <v>39515</v>
      </c>
      <c r="B7534" s="257" t="s">
        <v>18704</v>
      </c>
      <c r="C7534" s="256" t="s">
        <v>8217</v>
      </c>
      <c r="E7534" s="258"/>
      <c r="F7534" s="479">
        <v>52.33</v>
      </c>
    </row>
    <row r="7535" spans="1:6" ht="20.399999999999999" x14ac:dyDescent="0.2">
      <c r="A7535" s="256">
        <v>39516</v>
      </c>
      <c r="B7535" s="257" t="s">
        <v>18705</v>
      </c>
      <c r="C7535" s="256" t="s">
        <v>8217</v>
      </c>
      <c r="E7535" s="258"/>
      <c r="F7535" s="479">
        <v>44.12</v>
      </c>
    </row>
    <row r="7536" spans="1:6" ht="20.399999999999999" x14ac:dyDescent="0.2">
      <c r="A7536" s="256">
        <v>39514</v>
      </c>
      <c r="B7536" s="257" t="s">
        <v>18706</v>
      </c>
      <c r="C7536" s="256" t="s">
        <v>8217</v>
      </c>
      <c r="E7536" s="258"/>
      <c r="F7536" s="479">
        <v>27.45</v>
      </c>
    </row>
    <row r="7537" spans="1:6" x14ac:dyDescent="0.2">
      <c r="A7537" s="256">
        <v>4812</v>
      </c>
      <c r="B7537" s="257" t="s">
        <v>18707</v>
      </c>
      <c r="C7537" s="256" t="s">
        <v>14821</v>
      </c>
      <c r="E7537" s="258"/>
      <c r="F7537" s="479">
        <v>10.52</v>
      </c>
    </row>
    <row r="7538" spans="1:6" x14ac:dyDescent="0.2">
      <c r="A7538" s="256">
        <v>10849</v>
      </c>
      <c r="B7538" s="257" t="s">
        <v>18708</v>
      </c>
      <c r="C7538" s="256" t="s">
        <v>8217</v>
      </c>
      <c r="E7538" s="258"/>
      <c r="F7538" s="479">
        <v>1200.01</v>
      </c>
    </row>
    <row r="7539" spans="1:6" x14ac:dyDescent="0.2">
      <c r="A7539" s="256">
        <v>10848</v>
      </c>
      <c r="B7539" s="257" t="s">
        <v>18709</v>
      </c>
      <c r="C7539" s="256" t="s">
        <v>8217</v>
      </c>
      <c r="E7539" s="258"/>
      <c r="F7539" s="479">
        <v>753.75</v>
      </c>
    </row>
    <row r="7540" spans="1:6" ht="20.399999999999999" x14ac:dyDescent="0.2">
      <c r="A7540" s="256">
        <v>4813</v>
      </c>
      <c r="B7540" s="257" t="s">
        <v>18710</v>
      </c>
      <c r="C7540" s="256" t="s">
        <v>14821</v>
      </c>
      <c r="E7540" s="258"/>
      <c r="F7540" s="479">
        <v>250</v>
      </c>
    </row>
    <row r="7541" spans="1:6" ht="30.6" x14ac:dyDescent="0.2">
      <c r="A7541" s="256">
        <v>37560</v>
      </c>
      <c r="B7541" s="257" t="s">
        <v>18711</v>
      </c>
      <c r="C7541" s="256" t="s">
        <v>8217</v>
      </c>
      <c r="E7541" s="258"/>
      <c r="F7541" s="479">
        <v>40</v>
      </c>
    </row>
    <row r="7542" spans="1:6" ht="30.6" x14ac:dyDescent="0.2">
      <c r="A7542" s="256">
        <v>37557</v>
      </c>
      <c r="B7542" s="257" t="s">
        <v>18712</v>
      </c>
      <c r="C7542" s="256" t="s">
        <v>8217</v>
      </c>
      <c r="E7542" s="258"/>
      <c r="F7542" s="479">
        <v>12.15</v>
      </c>
    </row>
    <row r="7543" spans="1:6" ht="30.6" x14ac:dyDescent="0.2">
      <c r="A7543" s="256">
        <v>37556</v>
      </c>
      <c r="B7543" s="257" t="s">
        <v>18713</v>
      </c>
      <c r="C7543" s="256" t="s">
        <v>8217</v>
      </c>
      <c r="E7543" s="258"/>
      <c r="F7543" s="479">
        <v>23.5</v>
      </c>
    </row>
    <row r="7544" spans="1:6" ht="30.6" x14ac:dyDescent="0.2">
      <c r="A7544" s="256">
        <v>37559</v>
      </c>
      <c r="B7544" s="257" t="s">
        <v>18714</v>
      </c>
      <c r="C7544" s="256" t="s">
        <v>8217</v>
      </c>
      <c r="E7544" s="258"/>
      <c r="F7544" s="479">
        <v>28.83</v>
      </c>
    </row>
    <row r="7545" spans="1:6" ht="30.6" x14ac:dyDescent="0.2">
      <c r="A7545" s="256">
        <v>37539</v>
      </c>
      <c r="B7545" s="257" t="s">
        <v>18715</v>
      </c>
      <c r="C7545" s="256" t="s">
        <v>8217</v>
      </c>
      <c r="E7545" s="258"/>
      <c r="F7545" s="479">
        <v>20.32</v>
      </c>
    </row>
    <row r="7546" spans="1:6" ht="30.6" x14ac:dyDescent="0.2">
      <c r="A7546" s="256">
        <v>37558</v>
      </c>
      <c r="B7546" s="257" t="s">
        <v>18716</v>
      </c>
      <c r="C7546" s="256" t="s">
        <v>8217</v>
      </c>
      <c r="E7546" s="258"/>
      <c r="F7546" s="479">
        <v>37.880000000000003</v>
      </c>
    </row>
    <row r="7547" spans="1:6" x14ac:dyDescent="0.2">
      <c r="A7547" s="256">
        <v>34723</v>
      </c>
      <c r="B7547" s="257" t="s">
        <v>18717</v>
      </c>
      <c r="C7547" s="256" t="s">
        <v>14821</v>
      </c>
      <c r="E7547" s="258"/>
      <c r="F7547" s="479">
        <v>577.5</v>
      </c>
    </row>
    <row r="7548" spans="1:6" x14ac:dyDescent="0.2">
      <c r="A7548" s="256">
        <v>34721</v>
      </c>
      <c r="B7548" s="257" t="s">
        <v>18718</v>
      </c>
      <c r="C7548" s="256" t="s">
        <v>14821</v>
      </c>
      <c r="E7548" s="258"/>
      <c r="F7548" s="479">
        <v>720</v>
      </c>
    </row>
    <row r="7549" spans="1:6" x14ac:dyDescent="0.2">
      <c r="A7549" s="256">
        <v>4309</v>
      </c>
      <c r="B7549" s="257" t="s">
        <v>18719</v>
      </c>
      <c r="C7549" s="256" t="s">
        <v>8217</v>
      </c>
      <c r="E7549" s="258"/>
      <c r="F7549" s="479">
        <v>8.76</v>
      </c>
    </row>
    <row r="7550" spans="1:6" x14ac:dyDescent="0.2">
      <c r="A7550" s="256">
        <v>4307</v>
      </c>
      <c r="B7550" s="257" t="s">
        <v>18720</v>
      </c>
      <c r="C7550" s="256" t="s">
        <v>8217</v>
      </c>
      <c r="E7550" s="258"/>
      <c r="F7550" s="479">
        <v>14.98</v>
      </c>
    </row>
    <row r="7551" spans="1:6" x14ac:dyDescent="0.2">
      <c r="A7551" s="256">
        <v>10850</v>
      </c>
      <c r="B7551" s="257" t="s">
        <v>18721</v>
      </c>
      <c r="C7551" s="256" t="s">
        <v>8217</v>
      </c>
      <c r="E7551" s="258"/>
      <c r="F7551" s="479">
        <v>37.5</v>
      </c>
    </row>
    <row r="7552" spans="1:6" ht="40.799999999999997" x14ac:dyDescent="0.2">
      <c r="A7552" s="256">
        <v>42438</v>
      </c>
      <c r="B7552" s="257" t="s">
        <v>18722</v>
      </c>
      <c r="C7552" s="256" t="s">
        <v>8217</v>
      </c>
      <c r="E7552" s="258"/>
      <c r="F7552" s="479">
        <v>2090.75</v>
      </c>
    </row>
    <row r="7553" spans="1:6" x14ac:dyDescent="0.2">
      <c r="A7553" s="256">
        <v>4792</v>
      </c>
      <c r="B7553" s="257" t="s">
        <v>18723</v>
      </c>
      <c r="C7553" s="256" t="s">
        <v>14821</v>
      </c>
      <c r="E7553" s="258"/>
      <c r="F7553" s="479">
        <v>152.85</v>
      </c>
    </row>
    <row r="7554" spans="1:6" ht="20.399999999999999" x14ac:dyDescent="0.2">
      <c r="A7554" s="256">
        <v>4790</v>
      </c>
      <c r="B7554" s="257" t="s">
        <v>18724</v>
      </c>
      <c r="C7554" s="256" t="s">
        <v>14821</v>
      </c>
      <c r="E7554" s="258"/>
      <c r="F7554" s="479">
        <v>91.9</v>
      </c>
    </row>
    <row r="7555" spans="1:6" ht="20.399999999999999" x14ac:dyDescent="0.2">
      <c r="A7555" s="256">
        <v>40671</v>
      </c>
      <c r="B7555" s="257" t="s">
        <v>18725</v>
      </c>
      <c r="C7555" s="256" t="s">
        <v>14821</v>
      </c>
      <c r="E7555" s="258"/>
      <c r="F7555" s="479">
        <v>110.04</v>
      </c>
    </row>
    <row r="7556" spans="1:6" x14ac:dyDescent="0.2">
      <c r="A7556" s="256">
        <v>7552</v>
      </c>
      <c r="B7556" s="257" t="s">
        <v>18726</v>
      </c>
      <c r="C7556" s="256" t="s">
        <v>8217</v>
      </c>
      <c r="E7556" s="258"/>
      <c r="F7556" s="479">
        <v>24.17</v>
      </c>
    </row>
    <row r="7557" spans="1:6" x14ac:dyDescent="0.2">
      <c r="A7557" s="256">
        <v>4893</v>
      </c>
      <c r="B7557" s="257" t="s">
        <v>18727</v>
      </c>
      <c r="C7557" s="256" t="s">
        <v>8217</v>
      </c>
      <c r="E7557" s="258"/>
      <c r="F7557" s="479">
        <v>15.74</v>
      </c>
    </row>
    <row r="7558" spans="1:6" x14ac:dyDescent="0.2">
      <c r="A7558" s="256">
        <v>4894</v>
      </c>
      <c r="B7558" s="257" t="s">
        <v>18728</v>
      </c>
      <c r="C7558" s="256" t="s">
        <v>8217</v>
      </c>
      <c r="E7558" s="258"/>
      <c r="F7558" s="479">
        <v>13.5</v>
      </c>
    </row>
    <row r="7559" spans="1:6" x14ac:dyDescent="0.2">
      <c r="A7559" s="256">
        <v>4888</v>
      </c>
      <c r="B7559" s="257" t="s">
        <v>18729</v>
      </c>
      <c r="C7559" s="256" t="s">
        <v>8217</v>
      </c>
      <c r="E7559" s="258"/>
      <c r="F7559" s="479">
        <v>4.5999999999999996</v>
      </c>
    </row>
    <row r="7560" spans="1:6" x14ac:dyDescent="0.2">
      <c r="A7560" s="256">
        <v>4890</v>
      </c>
      <c r="B7560" s="257" t="s">
        <v>18730</v>
      </c>
      <c r="C7560" s="256" t="s">
        <v>8217</v>
      </c>
      <c r="E7560" s="258"/>
      <c r="F7560" s="479">
        <v>8.64</v>
      </c>
    </row>
    <row r="7561" spans="1:6" x14ac:dyDescent="0.2">
      <c r="A7561" s="256">
        <v>12411</v>
      </c>
      <c r="B7561" s="257" t="s">
        <v>18731</v>
      </c>
      <c r="C7561" s="256" t="s">
        <v>8217</v>
      </c>
      <c r="E7561" s="258"/>
      <c r="F7561" s="479">
        <v>46.54</v>
      </c>
    </row>
    <row r="7562" spans="1:6" x14ac:dyDescent="0.2">
      <c r="A7562" s="256">
        <v>4891</v>
      </c>
      <c r="B7562" s="257" t="s">
        <v>18732</v>
      </c>
      <c r="C7562" s="256" t="s">
        <v>8217</v>
      </c>
      <c r="E7562" s="258"/>
      <c r="F7562" s="479">
        <v>23.27</v>
      </c>
    </row>
    <row r="7563" spans="1:6" x14ac:dyDescent="0.2">
      <c r="A7563" s="256">
        <v>4889</v>
      </c>
      <c r="B7563" s="257" t="s">
        <v>18733</v>
      </c>
      <c r="C7563" s="256" t="s">
        <v>8217</v>
      </c>
      <c r="E7563" s="258"/>
      <c r="F7563" s="479">
        <v>6.22</v>
      </c>
    </row>
    <row r="7564" spans="1:6" x14ac:dyDescent="0.2">
      <c r="A7564" s="256">
        <v>4892</v>
      </c>
      <c r="B7564" s="257" t="s">
        <v>18734</v>
      </c>
      <c r="C7564" s="256" t="s">
        <v>8217</v>
      </c>
      <c r="E7564" s="258"/>
      <c r="F7564" s="479">
        <v>65.17</v>
      </c>
    </row>
    <row r="7565" spans="1:6" x14ac:dyDescent="0.2">
      <c r="A7565" s="256">
        <v>12412</v>
      </c>
      <c r="B7565" s="257" t="s">
        <v>18735</v>
      </c>
      <c r="C7565" s="256" t="s">
        <v>8217</v>
      </c>
      <c r="E7565" s="258"/>
      <c r="F7565" s="479">
        <v>121.12</v>
      </c>
    </row>
    <row r="7566" spans="1:6" x14ac:dyDescent="0.2">
      <c r="A7566" s="256">
        <v>4907</v>
      </c>
      <c r="B7566" s="257" t="s">
        <v>18736</v>
      </c>
      <c r="C7566" s="256" t="s">
        <v>8217</v>
      </c>
      <c r="E7566" s="258"/>
      <c r="F7566" s="479">
        <v>20.11</v>
      </c>
    </row>
    <row r="7567" spans="1:6" x14ac:dyDescent="0.2">
      <c r="A7567" s="256">
        <v>4902</v>
      </c>
      <c r="B7567" s="257" t="s">
        <v>18737</v>
      </c>
      <c r="C7567" s="256" t="s">
        <v>8217</v>
      </c>
      <c r="E7567" s="258"/>
      <c r="F7567" s="479">
        <v>52.18</v>
      </c>
    </row>
    <row r="7568" spans="1:6" x14ac:dyDescent="0.2">
      <c r="A7568" s="256">
        <v>11096</v>
      </c>
      <c r="B7568" s="257" t="s">
        <v>18738</v>
      </c>
      <c r="C7568" s="256" t="s">
        <v>8230</v>
      </c>
      <c r="E7568" s="258"/>
      <c r="F7568" s="479">
        <v>0.95</v>
      </c>
    </row>
    <row r="7569" spans="1:6" x14ac:dyDescent="0.2">
      <c r="A7569" s="256">
        <v>4741</v>
      </c>
      <c r="B7569" s="257" t="s">
        <v>18739</v>
      </c>
      <c r="C7569" s="256" t="s">
        <v>14818</v>
      </c>
      <c r="E7569" s="258"/>
      <c r="F7569" s="479">
        <v>65.77</v>
      </c>
    </row>
    <row r="7570" spans="1:6" x14ac:dyDescent="0.2">
      <c r="A7570" s="256">
        <v>4752</v>
      </c>
      <c r="B7570" s="257" t="s">
        <v>18740</v>
      </c>
      <c r="C7570" s="256" t="s">
        <v>14819</v>
      </c>
      <c r="E7570" s="258"/>
      <c r="F7570" s="479">
        <v>17.649999999999999</v>
      </c>
    </row>
    <row r="7571" spans="1:6" x14ac:dyDescent="0.2">
      <c r="A7571" s="256">
        <v>41091</v>
      </c>
      <c r="B7571" s="257" t="s">
        <v>18741</v>
      </c>
      <c r="C7571" s="256" t="s">
        <v>14820</v>
      </c>
      <c r="E7571" s="258"/>
      <c r="F7571" s="479">
        <v>3089.46</v>
      </c>
    </row>
    <row r="7572" spans="1:6" ht="20.399999999999999" x14ac:dyDescent="0.2">
      <c r="A7572" s="256">
        <v>13954</v>
      </c>
      <c r="B7572" s="257" t="s">
        <v>18742</v>
      </c>
      <c r="C7572" s="256" t="s">
        <v>8217</v>
      </c>
      <c r="E7572" s="258"/>
      <c r="F7572" s="479">
        <v>6768.76</v>
      </c>
    </row>
    <row r="7573" spans="1:6" x14ac:dyDescent="0.2">
      <c r="A7573" s="256">
        <v>3411</v>
      </c>
      <c r="B7573" s="257" t="s">
        <v>18743</v>
      </c>
      <c r="C7573" s="256" t="s">
        <v>8230</v>
      </c>
      <c r="E7573" s="258"/>
      <c r="F7573" s="479">
        <v>76.28</v>
      </c>
    </row>
    <row r="7574" spans="1:6" x14ac:dyDescent="0.2">
      <c r="A7574" s="256">
        <v>39995</v>
      </c>
      <c r="B7574" s="257" t="s">
        <v>18744</v>
      </c>
      <c r="C7574" s="256" t="s">
        <v>14818</v>
      </c>
      <c r="E7574" s="258"/>
      <c r="F7574" s="479">
        <v>586.86</v>
      </c>
    </row>
    <row r="7575" spans="1:6" ht="20.399999999999999" x14ac:dyDescent="0.2">
      <c r="A7575" s="256">
        <v>11615</v>
      </c>
      <c r="B7575" s="257" t="s">
        <v>18745</v>
      </c>
      <c r="C7575" s="256" t="s">
        <v>14821</v>
      </c>
      <c r="E7575" s="258"/>
      <c r="F7575" s="479">
        <v>4.9800000000000004</v>
      </c>
    </row>
    <row r="7576" spans="1:6" ht="20.399999999999999" x14ac:dyDescent="0.2">
      <c r="A7576" s="256">
        <v>3408</v>
      </c>
      <c r="B7576" s="257" t="s">
        <v>18746</v>
      </c>
      <c r="C7576" s="256" t="s">
        <v>14821</v>
      </c>
      <c r="E7576" s="258"/>
      <c r="F7576" s="479">
        <v>13.22</v>
      </c>
    </row>
    <row r="7577" spans="1:6" ht="20.399999999999999" x14ac:dyDescent="0.2">
      <c r="A7577" s="256">
        <v>3409</v>
      </c>
      <c r="B7577" s="257" t="s">
        <v>18747</v>
      </c>
      <c r="C7577" s="256" t="s">
        <v>14821</v>
      </c>
      <c r="E7577" s="258"/>
      <c r="F7577" s="479">
        <v>33.049999999999997</v>
      </c>
    </row>
    <row r="7578" spans="1:6" x14ac:dyDescent="0.2">
      <c r="A7578" s="256">
        <v>11427</v>
      </c>
      <c r="B7578" s="257" t="s">
        <v>18748</v>
      </c>
      <c r="C7578" s="256" t="s">
        <v>8230</v>
      </c>
      <c r="E7578" s="258"/>
      <c r="F7578" s="479">
        <v>87.53</v>
      </c>
    </row>
    <row r="7579" spans="1:6" x14ac:dyDescent="0.2">
      <c r="A7579" s="256">
        <v>4491</v>
      </c>
      <c r="B7579" s="257" t="s">
        <v>18749</v>
      </c>
      <c r="C7579" s="256" t="s">
        <v>8223</v>
      </c>
      <c r="E7579" s="258"/>
      <c r="F7579" s="479">
        <v>7.77</v>
      </c>
    </row>
    <row r="7580" spans="1:6" ht="20.399999999999999" x14ac:dyDescent="0.2">
      <c r="A7580" s="256">
        <v>2745</v>
      </c>
      <c r="B7580" s="257" t="s">
        <v>18750</v>
      </c>
      <c r="C7580" s="256" t="s">
        <v>8223</v>
      </c>
      <c r="E7580" s="258"/>
      <c r="F7580" s="479">
        <v>3.22</v>
      </c>
    </row>
    <row r="7581" spans="1:6" ht="20.399999999999999" x14ac:dyDescent="0.2">
      <c r="A7581" s="256">
        <v>14439</v>
      </c>
      <c r="B7581" s="257" t="s">
        <v>18751</v>
      </c>
      <c r="C7581" s="256" t="s">
        <v>8223</v>
      </c>
      <c r="E7581" s="258"/>
      <c r="F7581" s="479">
        <v>4</v>
      </c>
    </row>
    <row r="7582" spans="1:6" ht="20.399999999999999" x14ac:dyDescent="0.2">
      <c r="A7582" s="256">
        <v>44496</v>
      </c>
      <c r="B7582" s="257" t="s">
        <v>18752</v>
      </c>
      <c r="C7582" s="256" t="s">
        <v>8217</v>
      </c>
      <c r="E7582" s="258"/>
      <c r="F7582" s="479">
        <v>228.88</v>
      </c>
    </row>
    <row r="7583" spans="1:6" x14ac:dyDescent="0.2">
      <c r="A7583" s="256">
        <v>12362</v>
      </c>
      <c r="B7583" s="257" t="s">
        <v>18753</v>
      </c>
      <c r="C7583" s="256" t="s">
        <v>8217</v>
      </c>
      <c r="E7583" s="258"/>
      <c r="F7583" s="479">
        <v>12.56</v>
      </c>
    </row>
    <row r="7584" spans="1:6" x14ac:dyDescent="0.2">
      <c r="A7584" s="256">
        <v>421</v>
      </c>
      <c r="B7584" s="257" t="s">
        <v>18754</v>
      </c>
      <c r="C7584" s="256" t="s">
        <v>8217</v>
      </c>
      <c r="E7584" s="258"/>
      <c r="F7584" s="479">
        <v>23.07</v>
      </c>
    </row>
    <row r="7585" spans="1:6" x14ac:dyDescent="0.2">
      <c r="A7585" s="256">
        <v>14148</v>
      </c>
      <c r="B7585" s="257" t="s">
        <v>18755</v>
      </c>
      <c r="C7585" s="256" t="s">
        <v>8217</v>
      </c>
      <c r="E7585" s="258"/>
      <c r="F7585" s="479">
        <v>0.91</v>
      </c>
    </row>
    <row r="7586" spans="1:6" x14ac:dyDescent="0.2">
      <c r="A7586" s="256">
        <v>4341</v>
      </c>
      <c r="B7586" s="257" t="s">
        <v>18756</v>
      </c>
      <c r="C7586" s="256" t="s">
        <v>8217</v>
      </c>
      <c r="E7586" s="258"/>
      <c r="F7586" s="479">
        <v>1.0900000000000001</v>
      </c>
    </row>
    <row r="7587" spans="1:6" x14ac:dyDescent="0.2">
      <c r="A7587" s="256">
        <v>4337</v>
      </c>
      <c r="B7587" s="257" t="s">
        <v>18757</v>
      </c>
      <c r="C7587" s="256" t="s">
        <v>8217</v>
      </c>
      <c r="E7587" s="258"/>
      <c r="F7587" s="479">
        <v>2.75</v>
      </c>
    </row>
    <row r="7588" spans="1:6" x14ac:dyDescent="0.2">
      <c r="A7588" s="256">
        <v>4339</v>
      </c>
      <c r="B7588" s="257" t="s">
        <v>18758</v>
      </c>
      <c r="C7588" s="256" t="s">
        <v>8217</v>
      </c>
      <c r="E7588" s="258"/>
      <c r="F7588" s="479">
        <v>0.57999999999999996</v>
      </c>
    </row>
    <row r="7589" spans="1:6" x14ac:dyDescent="0.2">
      <c r="A7589" s="256">
        <v>39997</v>
      </c>
      <c r="B7589" s="257" t="s">
        <v>18759</v>
      </c>
      <c r="C7589" s="256" t="s">
        <v>8217</v>
      </c>
      <c r="E7589" s="258"/>
      <c r="F7589" s="479">
        <v>0.32</v>
      </c>
    </row>
    <row r="7590" spans="1:6" x14ac:dyDescent="0.2">
      <c r="A7590" s="256">
        <v>11971</v>
      </c>
      <c r="B7590" s="257" t="s">
        <v>18760</v>
      </c>
      <c r="C7590" s="256" t="s">
        <v>8217</v>
      </c>
      <c r="E7590" s="258"/>
      <c r="F7590" s="479">
        <v>4.55</v>
      </c>
    </row>
    <row r="7591" spans="1:6" x14ac:dyDescent="0.2">
      <c r="A7591" s="256">
        <v>4342</v>
      </c>
      <c r="B7591" s="257" t="s">
        <v>18761</v>
      </c>
      <c r="C7591" s="256" t="s">
        <v>8217</v>
      </c>
      <c r="E7591" s="258"/>
      <c r="F7591" s="479">
        <v>0.24</v>
      </c>
    </row>
    <row r="7592" spans="1:6" x14ac:dyDescent="0.2">
      <c r="A7592" s="256">
        <v>4330</v>
      </c>
      <c r="B7592" s="257" t="s">
        <v>18762</v>
      </c>
      <c r="C7592" s="256" t="s">
        <v>8217</v>
      </c>
      <c r="E7592" s="258"/>
      <c r="F7592" s="479">
        <v>0.16</v>
      </c>
    </row>
    <row r="7593" spans="1:6" x14ac:dyDescent="0.2">
      <c r="A7593" s="256">
        <v>4340</v>
      </c>
      <c r="B7593" s="257" t="s">
        <v>18763</v>
      </c>
      <c r="C7593" s="256" t="s">
        <v>8217</v>
      </c>
      <c r="E7593" s="258"/>
      <c r="F7593" s="479">
        <v>1.27</v>
      </c>
    </row>
    <row r="7594" spans="1:6" x14ac:dyDescent="0.2">
      <c r="A7594" s="256">
        <v>5088</v>
      </c>
      <c r="B7594" s="257" t="s">
        <v>18764</v>
      </c>
      <c r="C7594" s="256" t="s">
        <v>8217</v>
      </c>
      <c r="E7594" s="258"/>
      <c r="F7594" s="479">
        <v>6.03</v>
      </c>
    </row>
    <row r="7595" spans="1:6" ht="30.6" x14ac:dyDescent="0.2">
      <c r="A7595" s="256">
        <v>11154</v>
      </c>
      <c r="B7595" s="257" t="s">
        <v>18765</v>
      </c>
      <c r="C7595" s="256" t="s">
        <v>8217</v>
      </c>
      <c r="E7595" s="258"/>
      <c r="F7595" s="479">
        <v>1270.21</v>
      </c>
    </row>
    <row r="7596" spans="1:6" ht="30.6" x14ac:dyDescent="0.2">
      <c r="A7596" s="256">
        <v>4989</v>
      </c>
      <c r="B7596" s="257" t="s">
        <v>18766</v>
      </c>
      <c r="C7596" s="256" t="s">
        <v>8217</v>
      </c>
      <c r="E7596" s="258"/>
      <c r="F7596" s="479">
        <v>364.46</v>
      </c>
    </row>
    <row r="7597" spans="1:6" ht="30.6" x14ac:dyDescent="0.2">
      <c r="A7597" s="256">
        <v>4982</v>
      </c>
      <c r="B7597" s="257" t="s">
        <v>18767</v>
      </c>
      <c r="C7597" s="256" t="s">
        <v>8217</v>
      </c>
      <c r="E7597" s="258"/>
      <c r="F7597" s="479">
        <v>341.84</v>
      </c>
    </row>
    <row r="7598" spans="1:6" ht="30.6" x14ac:dyDescent="0.2">
      <c r="A7598" s="256">
        <v>4962</v>
      </c>
      <c r="B7598" s="257" t="s">
        <v>18768</v>
      </c>
      <c r="C7598" s="256" t="s">
        <v>8217</v>
      </c>
      <c r="E7598" s="258"/>
      <c r="F7598" s="479">
        <v>269.58999999999997</v>
      </c>
    </row>
    <row r="7599" spans="1:6" ht="30.6" x14ac:dyDescent="0.2">
      <c r="A7599" s="256">
        <v>4981</v>
      </c>
      <c r="B7599" s="257" t="s">
        <v>18769</v>
      </c>
      <c r="C7599" s="256" t="s">
        <v>8217</v>
      </c>
      <c r="E7599" s="258"/>
      <c r="F7599" s="479">
        <v>240</v>
      </c>
    </row>
    <row r="7600" spans="1:6" ht="30.6" x14ac:dyDescent="0.2">
      <c r="A7600" s="256">
        <v>4964</v>
      </c>
      <c r="B7600" s="257" t="s">
        <v>18770</v>
      </c>
      <c r="C7600" s="256" t="s">
        <v>8217</v>
      </c>
      <c r="E7600" s="258"/>
      <c r="F7600" s="479">
        <v>304.47000000000003</v>
      </c>
    </row>
    <row r="7601" spans="1:6" ht="30.6" x14ac:dyDescent="0.2">
      <c r="A7601" s="256">
        <v>4992</v>
      </c>
      <c r="B7601" s="257" t="s">
        <v>18771</v>
      </c>
      <c r="C7601" s="256" t="s">
        <v>8217</v>
      </c>
      <c r="E7601" s="258"/>
      <c r="F7601" s="479">
        <v>297.41000000000003</v>
      </c>
    </row>
    <row r="7602" spans="1:6" ht="30.6" x14ac:dyDescent="0.2">
      <c r="A7602" s="256">
        <v>4987</v>
      </c>
      <c r="B7602" s="257" t="s">
        <v>18772</v>
      </c>
      <c r="C7602" s="256" t="s">
        <v>8217</v>
      </c>
      <c r="E7602" s="258"/>
      <c r="F7602" s="479">
        <v>340.26</v>
      </c>
    </row>
    <row r="7603" spans="1:6" ht="20.399999999999999" x14ac:dyDescent="0.2">
      <c r="A7603" s="256">
        <v>4930</v>
      </c>
      <c r="B7603" s="257" t="s">
        <v>18773</v>
      </c>
      <c r="C7603" s="256" t="s">
        <v>14821</v>
      </c>
      <c r="E7603" s="258"/>
      <c r="F7603" s="479">
        <v>538.02</v>
      </c>
    </row>
    <row r="7604" spans="1:6" ht="30.6" x14ac:dyDescent="0.2">
      <c r="A7604" s="256">
        <v>4998</v>
      </c>
      <c r="B7604" s="257" t="s">
        <v>18774</v>
      </c>
      <c r="C7604" s="256" t="s">
        <v>14821</v>
      </c>
      <c r="E7604" s="258"/>
      <c r="F7604" s="479">
        <v>654.91999999999996</v>
      </c>
    </row>
    <row r="7605" spans="1:6" ht="30.6" x14ac:dyDescent="0.2">
      <c r="A7605" s="256">
        <v>39021</v>
      </c>
      <c r="B7605" s="257" t="s">
        <v>18775</v>
      </c>
      <c r="C7605" s="256" t="s">
        <v>8217</v>
      </c>
      <c r="E7605" s="258"/>
      <c r="F7605" s="479">
        <v>572.04999999999995</v>
      </c>
    </row>
    <row r="7606" spans="1:6" ht="30.6" x14ac:dyDescent="0.2">
      <c r="A7606" s="256">
        <v>39022</v>
      </c>
      <c r="B7606" s="257" t="s">
        <v>18776</v>
      </c>
      <c r="C7606" s="256" t="s">
        <v>8217</v>
      </c>
      <c r="E7606" s="258"/>
      <c r="F7606" s="479">
        <v>512.4</v>
      </c>
    </row>
    <row r="7607" spans="1:6" ht="20.399999999999999" x14ac:dyDescent="0.2">
      <c r="A7607" s="256">
        <v>39024</v>
      </c>
      <c r="B7607" s="257" t="s">
        <v>18777</v>
      </c>
      <c r="C7607" s="256" t="s">
        <v>8217</v>
      </c>
      <c r="E7607" s="258"/>
      <c r="F7607" s="479">
        <v>755.08</v>
      </c>
    </row>
    <row r="7608" spans="1:6" ht="20.399999999999999" x14ac:dyDescent="0.2">
      <c r="A7608" s="256">
        <v>4914</v>
      </c>
      <c r="B7608" s="257" t="s">
        <v>18778</v>
      </c>
      <c r="C7608" s="256" t="s">
        <v>14821</v>
      </c>
      <c r="E7608" s="258"/>
      <c r="F7608" s="479">
        <v>612.24</v>
      </c>
    </row>
    <row r="7609" spans="1:6" ht="20.399999999999999" x14ac:dyDescent="0.2">
      <c r="A7609" s="256">
        <v>4917</v>
      </c>
      <c r="B7609" s="257" t="s">
        <v>18779</v>
      </c>
      <c r="C7609" s="256" t="s">
        <v>14821</v>
      </c>
      <c r="E7609" s="258"/>
      <c r="F7609" s="479">
        <v>422.82</v>
      </c>
    </row>
    <row r="7610" spans="1:6" ht="20.399999999999999" x14ac:dyDescent="0.2">
      <c r="A7610" s="256">
        <v>39025</v>
      </c>
      <c r="B7610" s="257" t="s">
        <v>18780</v>
      </c>
      <c r="C7610" s="256" t="s">
        <v>8217</v>
      </c>
      <c r="E7610" s="258"/>
      <c r="F7610" s="479">
        <v>774.26</v>
      </c>
    </row>
    <row r="7611" spans="1:6" ht="20.399999999999999" x14ac:dyDescent="0.2">
      <c r="A7611" s="256">
        <v>4922</v>
      </c>
      <c r="B7611" s="257" t="s">
        <v>18781</v>
      </c>
      <c r="C7611" s="256" t="s">
        <v>14821</v>
      </c>
      <c r="E7611" s="258"/>
      <c r="F7611" s="479">
        <v>392.2</v>
      </c>
    </row>
    <row r="7612" spans="1:6" ht="20.399999999999999" x14ac:dyDescent="0.2">
      <c r="A7612" s="256">
        <v>4911</v>
      </c>
      <c r="B7612" s="257" t="s">
        <v>18782</v>
      </c>
      <c r="C7612" s="256" t="s">
        <v>14821</v>
      </c>
      <c r="E7612" s="258"/>
      <c r="F7612" s="479">
        <v>321.16000000000003</v>
      </c>
    </row>
    <row r="7613" spans="1:6" ht="20.399999999999999" x14ac:dyDescent="0.2">
      <c r="A7613" s="256">
        <v>37518</v>
      </c>
      <c r="B7613" s="257" t="s">
        <v>18783</v>
      </c>
      <c r="C7613" s="256" t="s">
        <v>14821</v>
      </c>
      <c r="E7613" s="258"/>
      <c r="F7613" s="479">
        <v>521.88</v>
      </c>
    </row>
    <row r="7614" spans="1:6" ht="20.399999999999999" x14ac:dyDescent="0.2">
      <c r="A7614" s="256">
        <v>4910</v>
      </c>
      <c r="B7614" s="257" t="s">
        <v>18784</v>
      </c>
      <c r="C7614" s="256" t="s">
        <v>14821</v>
      </c>
      <c r="E7614" s="258"/>
      <c r="F7614" s="479">
        <v>439.95</v>
      </c>
    </row>
    <row r="7615" spans="1:6" ht="20.399999999999999" x14ac:dyDescent="0.2">
      <c r="A7615" s="256">
        <v>4943</v>
      </c>
      <c r="B7615" s="257" t="s">
        <v>18785</v>
      </c>
      <c r="C7615" s="256" t="s">
        <v>14821</v>
      </c>
      <c r="E7615" s="258"/>
      <c r="F7615" s="479">
        <v>655.42</v>
      </c>
    </row>
    <row r="7616" spans="1:6" ht="20.399999999999999" x14ac:dyDescent="0.2">
      <c r="A7616" s="256">
        <v>5002</v>
      </c>
      <c r="B7616" s="257" t="s">
        <v>18786</v>
      </c>
      <c r="C7616" s="256" t="s">
        <v>14821</v>
      </c>
      <c r="E7616" s="258"/>
      <c r="F7616" s="479">
        <v>477.42</v>
      </c>
    </row>
    <row r="7617" spans="1:6" x14ac:dyDescent="0.2">
      <c r="A7617" s="256">
        <v>4977</v>
      </c>
      <c r="B7617" s="257" t="s">
        <v>18787</v>
      </c>
      <c r="C7617" s="256" t="s">
        <v>14821</v>
      </c>
      <c r="E7617" s="258"/>
      <c r="F7617" s="479">
        <v>322.27999999999997</v>
      </c>
    </row>
    <row r="7618" spans="1:6" ht="20.399999999999999" x14ac:dyDescent="0.2">
      <c r="A7618" s="256">
        <v>5028</v>
      </c>
      <c r="B7618" s="257" t="s">
        <v>18788</v>
      </c>
      <c r="C7618" s="256" t="s">
        <v>14821</v>
      </c>
      <c r="E7618" s="258"/>
      <c r="F7618" s="479">
        <v>788.56</v>
      </c>
    </row>
    <row r="7619" spans="1:6" ht="20.399999999999999" x14ac:dyDescent="0.2">
      <c r="A7619" s="256">
        <v>4969</v>
      </c>
      <c r="B7619" s="257" t="s">
        <v>18789</v>
      </c>
      <c r="C7619" s="256" t="s">
        <v>14821</v>
      </c>
      <c r="E7619" s="258"/>
      <c r="F7619" s="479">
        <v>455.8</v>
      </c>
    </row>
    <row r="7620" spans="1:6" ht="20.399999999999999" x14ac:dyDescent="0.2">
      <c r="A7620" s="256">
        <v>11364</v>
      </c>
      <c r="B7620" s="257" t="s">
        <v>18790</v>
      </c>
      <c r="C7620" s="256" t="s">
        <v>8217</v>
      </c>
      <c r="E7620" s="258"/>
      <c r="F7620" s="479">
        <v>206.18</v>
      </c>
    </row>
    <row r="7621" spans="1:6" ht="20.399999999999999" x14ac:dyDescent="0.2">
      <c r="A7621" s="256">
        <v>11365</v>
      </c>
      <c r="B7621" s="257" t="s">
        <v>18791</v>
      </c>
      <c r="C7621" s="256" t="s">
        <v>8217</v>
      </c>
      <c r="E7621" s="258"/>
      <c r="F7621" s="479">
        <v>213.96</v>
      </c>
    </row>
    <row r="7622" spans="1:6" ht="20.399999999999999" x14ac:dyDescent="0.2">
      <c r="A7622" s="256">
        <v>11366</v>
      </c>
      <c r="B7622" s="257" t="s">
        <v>18792</v>
      </c>
      <c r="C7622" s="256" t="s">
        <v>8217</v>
      </c>
      <c r="E7622" s="258"/>
      <c r="F7622" s="479">
        <v>227.44</v>
      </c>
    </row>
    <row r="7623" spans="1:6" ht="20.399999999999999" x14ac:dyDescent="0.2">
      <c r="A7623" s="256">
        <v>43777</v>
      </c>
      <c r="B7623" s="257" t="s">
        <v>18793</v>
      </c>
      <c r="C7623" s="256" t="s">
        <v>8217</v>
      </c>
      <c r="E7623" s="258"/>
      <c r="F7623" s="479">
        <v>267.17</v>
      </c>
    </row>
    <row r="7624" spans="1:6" ht="30.6" x14ac:dyDescent="0.2">
      <c r="A7624" s="256">
        <v>20322</v>
      </c>
      <c r="B7624" s="257" t="s">
        <v>18794</v>
      </c>
      <c r="C7624" s="256" t="s">
        <v>8217</v>
      </c>
      <c r="E7624" s="258"/>
      <c r="F7624" s="479">
        <v>248.01</v>
      </c>
    </row>
    <row r="7625" spans="1:6" ht="30.6" x14ac:dyDescent="0.2">
      <c r="A7625" s="256">
        <v>10553</v>
      </c>
      <c r="B7625" s="257" t="s">
        <v>18795</v>
      </c>
      <c r="C7625" s="256" t="s">
        <v>8217</v>
      </c>
      <c r="E7625" s="258"/>
      <c r="F7625" s="479">
        <v>225.19</v>
      </c>
    </row>
    <row r="7626" spans="1:6" ht="30.6" x14ac:dyDescent="0.2">
      <c r="A7626" s="256">
        <v>5020</v>
      </c>
      <c r="B7626" s="257" t="s">
        <v>18796</v>
      </c>
      <c r="C7626" s="256" t="s">
        <v>8217</v>
      </c>
      <c r="E7626" s="258"/>
      <c r="F7626" s="479">
        <v>237.42</v>
      </c>
    </row>
    <row r="7627" spans="1:6" ht="30.6" x14ac:dyDescent="0.2">
      <c r="A7627" s="256">
        <v>10554</v>
      </c>
      <c r="B7627" s="257" t="s">
        <v>18797</v>
      </c>
      <c r="C7627" s="256" t="s">
        <v>8217</v>
      </c>
      <c r="E7627" s="258"/>
      <c r="F7627" s="479">
        <v>227.19</v>
      </c>
    </row>
    <row r="7628" spans="1:6" ht="30.6" x14ac:dyDescent="0.2">
      <c r="A7628" s="256">
        <v>10555</v>
      </c>
      <c r="B7628" s="257" t="s">
        <v>18798</v>
      </c>
      <c r="C7628" s="256" t="s">
        <v>8217</v>
      </c>
      <c r="E7628" s="258"/>
      <c r="F7628" s="479">
        <v>247.76</v>
      </c>
    </row>
    <row r="7629" spans="1:6" ht="30.6" x14ac:dyDescent="0.2">
      <c r="A7629" s="256">
        <v>10556</v>
      </c>
      <c r="B7629" s="257" t="s">
        <v>18799</v>
      </c>
      <c r="C7629" s="256" t="s">
        <v>8217</v>
      </c>
      <c r="E7629" s="258"/>
      <c r="F7629" s="479">
        <v>329.42</v>
      </c>
    </row>
    <row r="7630" spans="1:6" ht="30.6" x14ac:dyDescent="0.2">
      <c r="A7630" s="256">
        <v>39502</v>
      </c>
      <c r="B7630" s="257" t="s">
        <v>18800</v>
      </c>
      <c r="C7630" s="256" t="s">
        <v>8217</v>
      </c>
      <c r="E7630" s="258"/>
      <c r="F7630" s="479">
        <v>462.58</v>
      </c>
    </row>
    <row r="7631" spans="1:6" ht="30.6" x14ac:dyDescent="0.2">
      <c r="A7631" s="256">
        <v>39504</v>
      </c>
      <c r="B7631" s="257" t="s">
        <v>18801</v>
      </c>
      <c r="C7631" s="256" t="s">
        <v>8217</v>
      </c>
      <c r="E7631" s="258"/>
      <c r="F7631" s="479">
        <v>511.53</v>
      </c>
    </row>
    <row r="7632" spans="1:6" ht="30.6" x14ac:dyDescent="0.2">
      <c r="A7632" s="256">
        <v>39503</v>
      </c>
      <c r="B7632" s="257" t="s">
        <v>18802</v>
      </c>
      <c r="C7632" s="256" t="s">
        <v>8217</v>
      </c>
      <c r="E7632" s="258"/>
      <c r="F7632" s="479">
        <v>538.37</v>
      </c>
    </row>
    <row r="7633" spans="1:6" ht="30.6" x14ac:dyDescent="0.2">
      <c r="A7633" s="256">
        <v>39505</v>
      </c>
      <c r="B7633" s="257" t="s">
        <v>18803</v>
      </c>
      <c r="C7633" s="256" t="s">
        <v>8217</v>
      </c>
      <c r="E7633" s="258"/>
      <c r="F7633" s="479">
        <v>580.16999999999996</v>
      </c>
    </row>
    <row r="7634" spans="1:6" x14ac:dyDescent="0.2">
      <c r="A7634" s="256">
        <v>44471</v>
      </c>
      <c r="B7634" s="257" t="s">
        <v>18804</v>
      </c>
      <c r="C7634" s="256" t="s">
        <v>8217</v>
      </c>
      <c r="E7634" s="258"/>
      <c r="F7634" s="479">
        <v>462.57</v>
      </c>
    </row>
    <row r="7635" spans="1:6" ht="20.399999999999999" x14ac:dyDescent="0.2">
      <c r="A7635" s="256">
        <v>4944</v>
      </c>
      <c r="B7635" s="257" t="s">
        <v>18805</v>
      </c>
      <c r="C7635" s="256" t="s">
        <v>14821</v>
      </c>
      <c r="E7635" s="258"/>
      <c r="F7635" s="479">
        <v>979.86</v>
      </c>
    </row>
    <row r="7636" spans="1:6" x14ac:dyDescent="0.2">
      <c r="A7636" s="256">
        <v>21102</v>
      </c>
      <c r="B7636" s="257" t="s">
        <v>18806</v>
      </c>
      <c r="C7636" s="256" t="s">
        <v>8217</v>
      </c>
      <c r="E7636" s="258"/>
      <c r="F7636" s="479">
        <v>57.22</v>
      </c>
    </row>
    <row r="7637" spans="1:6" x14ac:dyDescent="0.2">
      <c r="A7637" s="256">
        <v>21101</v>
      </c>
      <c r="B7637" s="257" t="s">
        <v>18807</v>
      </c>
      <c r="C7637" s="256" t="s">
        <v>8217</v>
      </c>
      <c r="E7637" s="258"/>
      <c r="F7637" s="479">
        <v>36.74</v>
      </c>
    </row>
    <row r="7638" spans="1:6" ht="20.399999999999999" x14ac:dyDescent="0.2">
      <c r="A7638" s="256">
        <v>34713</v>
      </c>
      <c r="B7638" s="257" t="s">
        <v>18808</v>
      </c>
      <c r="C7638" s="256" t="s">
        <v>14821</v>
      </c>
      <c r="E7638" s="258"/>
      <c r="F7638" s="479">
        <v>450.29</v>
      </c>
    </row>
    <row r="7639" spans="1:6" ht="20.399999999999999" x14ac:dyDescent="0.2">
      <c r="A7639" s="256">
        <v>37563</v>
      </c>
      <c r="B7639" s="257" t="s">
        <v>18809</v>
      </c>
      <c r="C7639" s="256" t="s">
        <v>14821</v>
      </c>
      <c r="E7639" s="258"/>
      <c r="F7639" s="479">
        <v>592.01</v>
      </c>
    </row>
    <row r="7640" spans="1:6" ht="20.399999999999999" x14ac:dyDescent="0.2">
      <c r="A7640" s="256">
        <v>4948</v>
      </c>
      <c r="B7640" s="257" t="s">
        <v>18810</v>
      </c>
      <c r="C7640" s="256" t="s">
        <v>14821</v>
      </c>
      <c r="E7640" s="258"/>
      <c r="F7640" s="479">
        <v>515.05999999999995</v>
      </c>
    </row>
    <row r="7641" spans="1:6" ht="20.399999999999999" x14ac:dyDescent="0.2">
      <c r="A7641" s="256">
        <v>37561</v>
      </c>
      <c r="B7641" s="257" t="s">
        <v>18811</v>
      </c>
      <c r="C7641" s="256" t="s">
        <v>14821</v>
      </c>
      <c r="E7641" s="258"/>
      <c r="F7641" s="479">
        <v>480.37</v>
      </c>
    </row>
    <row r="7642" spans="1:6" ht="20.399999999999999" x14ac:dyDescent="0.2">
      <c r="A7642" s="256">
        <v>37562</v>
      </c>
      <c r="B7642" s="257" t="s">
        <v>18812</v>
      </c>
      <c r="C7642" s="256" t="s">
        <v>14821</v>
      </c>
      <c r="E7642" s="258"/>
      <c r="F7642" s="479">
        <v>629.82000000000005</v>
      </c>
    </row>
    <row r="7643" spans="1:6" ht="20.399999999999999" x14ac:dyDescent="0.2">
      <c r="A7643" s="256">
        <v>14164</v>
      </c>
      <c r="B7643" s="257" t="s">
        <v>18813</v>
      </c>
      <c r="C7643" s="256" t="s">
        <v>8217</v>
      </c>
      <c r="E7643" s="258"/>
      <c r="F7643" s="479">
        <v>2049.09</v>
      </c>
    </row>
    <row r="7644" spans="1:6" ht="20.399999999999999" x14ac:dyDescent="0.2">
      <c r="A7644" s="256">
        <v>14163</v>
      </c>
      <c r="B7644" s="257" t="s">
        <v>18814</v>
      </c>
      <c r="C7644" s="256" t="s">
        <v>8217</v>
      </c>
      <c r="E7644" s="258"/>
      <c r="F7644" s="479">
        <v>2328.92</v>
      </c>
    </row>
    <row r="7645" spans="1:6" ht="20.399999999999999" x14ac:dyDescent="0.2">
      <c r="A7645" s="256">
        <v>5051</v>
      </c>
      <c r="B7645" s="257" t="s">
        <v>18815</v>
      </c>
      <c r="C7645" s="256" t="s">
        <v>8217</v>
      </c>
      <c r="E7645" s="258"/>
      <c r="F7645" s="479">
        <v>1980.72</v>
      </c>
    </row>
    <row r="7646" spans="1:6" ht="20.399999999999999" x14ac:dyDescent="0.2">
      <c r="A7646" s="256">
        <v>14162</v>
      </c>
      <c r="B7646" s="257" t="s">
        <v>18816</v>
      </c>
      <c r="C7646" s="256" t="s">
        <v>8217</v>
      </c>
      <c r="E7646" s="258"/>
      <c r="F7646" s="479">
        <v>1977.84</v>
      </c>
    </row>
    <row r="7647" spans="1:6" ht="20.399999999999999" x14ac:dyDescent="0.2">
      <c r="A7647" s="256">
        <v>5052</v>
      </c>
      <c r="B7647" s="257" t="s">
        <v>18817</v>
      </c>
      <c r="C7647" s="256" t="s">
        <v>8217</v>
      </c>
      <c r="E7647" s="258"/>
      <c r="F7647" s="479">
        <v>1475.75</v>
      </c>
    </row>
    <row r="7648" spans="1:6" ht="20.399999999999999" x14ac:dyDescent="0.2">
      <c r="A7648" s="256">
        <v>14166</v>
      </c>
      <c r="B7648" s="257" t="s">
        <v>18818</v>
      </c>
      <c r="C7648" s="256" t="s">
        <v>8217</v>
      </c>
      <c r="E7648" s="258"/>
      <c r="F7648" s="479">
        <v>1494.49</v>
      </c>
    </row>
    <row r="7649" spans="1:6" ht="20.399999999999999" x14ac:dyDescent="0.2">
      <c r="A7649" s="256">
        <v>14165</v>
      </c>
      <c r="B7649" s="257" t="s">
        <v>18819</v>
      </c>
      <c r="C7649" s="256" t="s">
        <v>8217</v>
      </c>
      <c r="E7649" s="258"/>
      <c r="F7649" s="479">
        <v>2070.4</v>
      </c>
    </row>
    <row r="7650" spans="1:6" ht="20.399999999999999" x14ac:dyDescent="0.2">
      <c r="A7650" s="256">
        <v>5050</v>
      </c>
      <c r="B7650" s="257" t="s">
        <v>18820</v>
      </c>
      <c r="C7650" s="256" t="s">
        <v>8217</v>
      </c>
      <c r="E7650" s="258"/>
      <c r="F7650" s="479">
        <v>509.57</v>
      </c>
    </row>
    <row r="7651" spans="1:6" ht="20.399999999999999" x14ac:dyDescent="0.2">
      <c r="A7651" s="256">
        <v>12366</v>
      </c>
      <c r="B7651" s="257" t="s">
        <v>18821</v>
      </c>
      <c r="C7651" s="256" t="s">
        <v>8217</v>
      </c>
      <c r="E7651" s="258"/>
      <c r="F7651" s="479">
        <v>1026.1400000000001</v>
      </c>
    </row>
    <row r="7652" spans="1:6" ht="20.399999999999999" x14ac:dyDescent="0.2">
      <c r="A7652" s="256">
        <v>5045</v>
      </c>
      <c r="B7652" s="257" t="s">
        <v>18822</v>
      </c>
      <c r="C7652" s="256" t="s">
        <v>8217</v>
      </c>
      <c r="E7652" s="258"/>
      <c r="F7652" s="479">
        <v>1417.55</v>
      </c>
    </row>
    <row r="7653" spans="1:6" ht="20.399999999999999" x14ac:dyDescent="0.2">
      <c r="A7653" s="256">
        <v>5035</v>
      </c>
      <c r="B7653" s="257" t="s">
        <v>18823</v>
      </c>
      <c r="C7653" s="256" t="s">
        <v>8217</v>
      </c>
      <c r="E7653" s="258"/>
      <c r="F7653" s="479">
        <v>1629.84</v>
      </c>
    </row>
    <row r="7654" spans="1:6" ht="20.399999999999999" x14ac:dyDescent="0.2">
      <c r="A7654" s="256">
        <v>41180</v>
      </c>
      <c r="B7654" s="257" t="s">
        <v>18824</v>
      </c>
      <c r="C7654" s="256" t="s">
        <v>8217</v>
      </c>
      <c r="E7654" s="258"/>
      <c r="F7654" s="479">
        <v>3663.87</v>
      </c>
    </row>
    <row r="7655" spans="1:6" ht="20.399999999999999" x14ac:dyDescent="0.2">
      <c r="A7655" s="256">
        <v>41181</v>
      </c>
      <c r="B7655" s="257" t="s">
        <v>18825</v>
      </c>
      <c r="C7655" s="256" t="s">
        <v>8217</v>
      </c>
      <c r="E7655" s="258"/>
      <c r="F7655" s="479">
        <v>4850.8500000000004</v>
      </c>
    </row>
    <row r="7656" spans="1:6" ht="20.399999999999999" x14ac:dyDescent="0.2">
      <c r="A7656" s="256">
        <v>41182</v>
      </c>
      <c r="B7656" s="257" t="s">
        <v>18826</v>
      </c>
      <c r="C7656" s="256" t="s">
        <v>8217</v>
      </c>
      <c r="E7656" s="258"/>
      <c r="F7656" s="479">
        <v>6958.94</v>
      </c>
    </row>
    <row r="7657" spans="1:6" ht="20.399999999999999" x14ac:dyDescent="0.2">
      <c r="A7657" s="256">
        <v>41183</v>
      </c>
      <c r="B7657" s="257" t="s">
        <v>18827</v>
      </c>
      <c r="C7657" s="256" t="s">
        <v>8217</v>
      </c>
      <c r="E7657" s="258"/>
      <c r="F7657" s="479">
        <v>8688.3799999999992</v>
      </c>
    </row>
    <row r="7658" spans="1:6" ht="20.399999999999999" x14ac:dyDescent="0.2">
      <c r="A7658" s="256">
        <v>41184</v>
      </c>
      <c r="B7658" s="257" t="s">
        <v>18828</v>
      </c>
      <c r="C7658" s="256" t="s">
        <v>8217</v>
      </c>
      <c r="E7658" s="258"/>
      <c r="F7658" s="479">
        <v>13228.59</v>
      </c>
    </row>
    <row r="7659" spans="1:6" ht="20.399999999999999" x14ac:dyDescent="0.2">
      <c r="A7659" s="256">
        <v>41185</v>
      </c>
      <c r="B7659" s="257" t="s">
        <v>18829</v>
      </c>
      <c r="C7659" s="256" t="s">
        <v>8217</v>
      </c>
      <c r="E7659" s="258"/>
      <c r="F7659" s="479">
        <v>4905.76</v>
      </c>
    </row>
    <row r="7660" spans="1:6" ht="20.399999999999999" x14ac:dyDescent="0.2">
      <c r="A7660" s="256">
        <v>41186</v>
      </c>
      <c r="B7660" s="257" t="s">
        <v>18830</v>
      </c>
      <c r="C7660" s="256" t="s">
        <v>8217</v>
      </c>
      <c r="E7660" s="258"/>
      <c r="F7660" s="479">
        <v>6874.85</v>
      </c>
    </row>
    <row r="7661" spans="1:6" ht="20.399999999999999" x14ac:dyDescent="0.2">
      <c r="A7661" s="256">
        <v>41187</v>
      </c>
      <c r="B7661" s="257" t="s">
        <v>18831</v>
      </c>
      <c r="C7661" s="256" t="s">
        <v>8217</v>
      </c>
      <c r="E7661" s="258"/>
      <c r="F7661" s="479">
        <v>9219.74</v>
      </c>
    </row>
    <row r="7662" spans="1:6" ht="20.399999999999999" x14ac:dyDescent="0.2">
      <c r="A7662" s="256">
        <v>41188</v>
      </c>
      <c r="B7662" s="257" t="s">
        <v>18832</v>
      </c>
      <c r="C7662" s="256" t="s">
        <v>8217</v>
      </c>
      <c r="E7662" s="258"/>
      <c r="F7662" s="479">
        <v>11790</v>
      </c>
    </row>
    <row r="7663" spans="1:6" ht="20.399999999999999" x14ac:dyDescent="0.2">
      <c r="A7663" s="256">
        <v>5036</v>
      </c>
      <c r="B7663" s="257" t="s">
        <v>18833</v>
      </c>
      <c r="C7663" s="256" t="s">
        <v>8217</v>
      </c>
      <c r="E7663" s="258"/>
      <c r="F7663" s="479">
        <v>2500.48</v>
      </c>
    </row>
    <row r="7664" spans="1:6" ht="20.399999999999999" x14ac:dyDescent="0.2">
      <c r="A7664" s="256">
        <v>41189</v>
      </c>
      <c r="B7664" s="257" t="s">
        <v>18834</v>
      </c>
      <c r="C7664" s="256" t="s">
        <v>8217</v>
      </c>
      <c r="E7664" s="258"/>
      <c r="F7664" s="479">
        <v>15157.28</v>
      </c>
    </row>
    <row r="7665" spans="1:6" ht="20.399999999999999" x14ac:dyDescent="0.2">
      <c r="A7665" s="256">
        <v>41190</v>
      </c>
      <c r="B7665" s="257" t="s">
        <v>18835</v>
      </c>
      <c r="C7665" s="256" t="s">
        <v>8217</v>
      </c>
      <c r="E7665" s="258"/>
      <c r="F7665" s="479">
        <v>5271.17</v>
      </c>
    </row>
    <row r="7666" spans="1:6" ht="20.399999999999999" x14ac:dyDescent="0.2">
      <c r="A7666" s="256">
        <v>41191</v>
      </c>
      <c r="B7666" s="257" t="s">
        <v>18836</v>
      </c>
      <c r="C7666" s="256" t="s">
        <v>8217</v>
      </c>
      <c r="E7666" s="258"/>
      <c r="F7666" s="479">
        <v>8083.14</v>
      </c>
    </row>
    <row r="7667" spans="1:6" ht="20.399999999999999" x14ac:dyDescent="0.2">
      <c r="A7667" s="256">
        <v>41192</v>
      </c>
      <c r="B7667" s="257" t="s">
        <v>18837</v>
      </c>
      <c r="C7667" s="256" t="s">
        <v>8217</v>
      </c>
      <c r="E7667" s="258"/>
      <c r="F7667" s="479">
        <v>8426.61</v>
      </c>
    </row>
    <row r="7668" spans="1:6" ht="20.399999999999999" x14ac:dyDescent="0.2">
      <c r="A7668" s="256">
        <v>41193</v>
      </c>
      <c r="B7668" s="257" t="s">
        <v>18838</v>
      </c>
      <c r="C7668" s="256" t="s">
        <v>8217</v>
      </c>
      <c r="E7668" s="258"/>
      <c r="F7668" s="479">
        <v>13768.81</v>
      </c>
    </row>
    <row r="7669" spans="1:6" ht="20.399999999999999" x14ac:dyDescent="0.2">
      <c r="A7669" s="256">
        <v>41194</v>
      </c>
      <c r="B7669" s="257" t="s">
        <v>18839</v>
      </c>
      <c r="C7669" s="256" t="s">
        <v>8217</v>
      </c>
      <c r="E7669" s="258"/>
      <c r="F7669" s="479">
        <v>16429.310000000001</v>
      </c>
    </row>
    <row r="7670" spans="1:6" ht="20.399999999999999" x14ac:dyDescent="0.2">
      <c r="A7670" s="256">
        <v>5044</v>
      </c>
      <c r="B7670" s="257" t="s">
        <v>18840</v>
      </c>
      <c r="C7670" s="256" t="s">
        <v>8217</v>
      </c>
      <c r="E7670" s="258"/>
      <c r="F7670" s="479">
        <v>884.06</v>
      </c>
    </row>
    <row r="7671" spans="1:6" ht="20.399999999999999" x14ac:dyDescent="0.2">
      <c r="A7671" s="256">
        <v>5059</v>
      </c>
      <c r="B7671" s="257" t="s">
        <v>18841</v>
      </c>
      <c r="C7671" s="256" t="s">
        <v>8217</v>
      </c>
      <c r="E7671" s="258"/>
      <c r="F7671" s="479">
        <v>1057.23</v>
      </c>
    </row>
    <row r="7672" spans="1:6" ht="20.399999999999999" x14ac:dyDescent="0.2">
      <c r="A7672" s="256">
        <v>41201</v>
      </c>
      <c r="B7672" s="257" t="s">
        <v>18842</v>
      </c>
      <c r="C7672" s="256" t="s">
        <v>8217</v>
      </c>
      <c r="E7672" s="258"/>
      <c r="F7672" s="479">
        <v>2145.56</v>
      </c>
    </row>
    <row r="7673" spans="1:6" ht="20.399999999999999" x14ac:dyDescent="0.2">
      <c r="A7673" s="256">
        <v>41199</v>
      </c>
      <c r="B7673" s="257" t="s">
        <v>18843</v>
      </c>
      <c r="C7673" s="256" t="s">
        <v>8217</v>
      </c>
      <c r="E7673" s="258"/>
      <c r="F7673" s="479">
        <v>689.45</v>
      </c>
    </row>
    <row r="7674" spans="1:6" ht="20.399999999999999" x14ac:dyDescent="0.2">
      <c r="A7674" s="256">
        <v>5057</v>
      </c>
      <c r="B7674" s="257" t="s">
        <v>18844</v>
      </c>
      <c r="C7674" s="256" t="s">
        <v>8217</v>
      </c>
      <c r="E7674" s="258"/>
      <c r="F7674" s="479">
        <v>933.39</v>
      </c>
    </row>
    <row r="7675" spans="1:6" ht="20.399999999999999" x14ac:dyDescent="0.2">
      <c r="A7675" s="256">
        <v>41200</v>
      </c>
      <c r="B7675" s="257" t="s">
        <v>18845</v>
      </c>
      <c r="C7675" s="256" t="s">
        <v>8217</v>
      </c>
      <c r="E7675" s="258"/>
      <c r="F7675" s="479">
        <v>1341.91</v>
      </c>
    </row>
    <row r="7676" spans="1:6" ht="20.399999999999999" x14ac:dyDescent="0.2">
      <c r="A7676" s="256">
        <v>41205</v>
      </c>
      <c r="B7676" s="257" t="s">
        <v>18846</v>
      </c>
      <c r="C7676" s="256" t="s">
        <v>8217</v>
      </c>
      <c r="E7676" s="258"/>
      <c r="F7676" s="479">
        <v>2486.54</v>
      </c>
    </row>
    <row r="7677" spans="1:6" ht="20.399999999999999" x14ac:dyDescent="0.2">
      <c r="A7677" s="256">
        <v>41202</v>
      </c>
      <c r="B7677" s="257" t="s">
        <v>18847</v>
      </c>
      <c r="C7677" s="256" t="s">
        <v>8217</v>
      </c>
      <c r="E7677" s="258"/>
      <c r="F7677" s="479">
        <v>725.59</v>
      </c>
    </row>
    <row r="7678" spans="1:6" ht="20.399999999999999" x14ac:dyDescent="0.2">
      <c r="A7678" s="256">
        <v>41206</v>
      </c>
      <c r="B7678" s="257" t="s">
        <v>18848</v>
      </c>
      <c r="C7678" s="256" t="s">
        <v>8217</v>
      </c>
      <c r="E7678" s="258"/>
      <c r="F7678" s="479">
        <v>3278.39</v>
      </c>
    </row>
    <row r="7679" spans="1:6" ht="20.399999999999999" x14ac:dyDescent="0.2">
      <c r="A7679" s="256">
        <v>12372</v>
      </c>
      <c r="B7679" s="257" t="s">
        <v>18849</v>
      </c>
      <c r="C7679" s="256" t="s">
        <v>8217</v>
      </c>
      <c r="E7679" s="258"/>
      <c r="F7679" s="479">
        <v>761.87</v>
      </c>
    </row>
    <row r="7680" spans="1:6" ht="20.399999999999999" x14ac:dyDescent="0.2">
      <c r="A7680" s="256">
        <v>41207</v>
      </c>
      <c r="B7680" s="257" t="s">
        <v>18850</v>
      </c>
      <c r="C7680" s="256" t="s">
        <v>8217</v>
      </c>
      <c r="E7680" s="258"/>
      <c r="F7680" s="479">
        <v>4413.37</v>
      </c>
    </row>
    <row r="7681" spans="1:6" ht="20.399999999999999" x14ac:dyDescent="0.2">
      <c r="A7681" s="256">
        <v>41203</v>
      </c>
      <c r="B7681" s="257" t="s">
        <v>18851</v>
      </c>
      <c r="C7681" s="256" t="s">
        <v>8217</v>
      </c>
      <c r="E7681" s="258"/>
      <c r="F7681" s="479">
        <v>1162.31</v>
      </c>
    </row>
    <row r="7682" spans="1:6" ht="20.399999999999999" x14ac:dyDescent="0.2">
      <c r="A7682" s="256">
        <v>41204</v>
      </c>
      <c r="B7682" s="257" t="s">
        <v>18852</v>
      </c>
      <c r="C7682" s="256" t="s">
        <v>8217</v>
      </c>
      <c r="E7682" s="258"/>
      <c r="F7682" s="479">
        <v>1643.22</v>
      </c>
    </row>
    <row r="7683" spans="1:6" ht="20.399999999999999" x14ac:dyDescent="0.2">
      <c r="A7683" s="256">
        <v>41210</v>
      </c>
      <c r="B7683" s="257" t="s">
        <v>18853</v>
      </c>
      <c r="C7683" s="256" t="s">
        <v>8217</v>
      </c>
      <c r="E7683" s="258"/>
      <c r="F7683" s="479">
        <v>2744.95</v>
      </c>
    </row>
    <row r="7684" spans="1:6" ht="20.399999999999999" x14ac:dyDescent="0.2">
      <c r="A7684" s="256">
        <v>41208</v>
      </c>
      <c r="B7684" s="257" t="s">
        <v>18854</v>
      </c>
      <c r="C7684" s="256" t="s">
        <v>8217</v>
      </c>
      <c r="E7684" s="258"/>
      <c r="F7684" s="479">
        <v>960.89</v>
      </c>
    </row>
    <row r="7685" spans="1:6" ht="20.399999999999999" x14ac:dyDescent="0.2">
      <c r="A7685" s="256">
        <v>41211</v>
      </c>
      <c r="B7685" s="257" t="s">
        <v>18855</v>
      </c>
      <c r="C7685" s="256" t="s">
        <v>8217</v>
      </c>
      <c r="E7685" s="258"/>
      <c r="F7685" s="479">
        <v>3867.6</v>
      </c>
    </row>
    <row r="7686" spans="1:6" ht="20.399999999999999" x14ac:dyDescent="0.2">
      <c r="A7686" s="256">
        <v>13339</v>
      </c>
      <c r="B7686" s="257" t="s">
        <v>18856</v>
      </c>
      <c r="C7686" s="256" t="s">
        <v>8217</v>
      </c>
      <c r="E7686" s="258"/>
      <c r="F7686" s="479">
        <v>1302.24</v>
      </c>
    </row>
    <row r="7687" spans="1:6" ht="20.399999999999999" x14ac:dyDescent="0.2">
      <c r="A7687" s="256">
        <v>41213</v>
      </c>
      <c r="B7687" s="257" t="s">
        <v>18857</v>
      </c>
      <c r="C7687" s="256" t="s">
        <v>8217</v>
      </c>
      <c r="E7687" s="258"/>
      <c r="F7687" s="479">
        <v>8016.58</v>
      </c>
    </row>
    <row r="7688" spans="1:6" ht="20.399999999999999" x14ac:dyDescent="0.2">
      <c r="A7688" s="256">
        <v>41209</v>
      </c>
      <c r="B7688" s="257" t="s">
        <v>18858</v>
      </c>
      <c r="C7688" s="256" t="s">
        <v>8217</v>
      </c>
      <c r="E7688" s="258"/>
      <c r="F7688" s="479">
        <v>1791.72</v>
      </c>
    </row>
    <row r="7689" spans="1:6" ht="20.399999999999999" x14ac:dyDescent="0.2">
      <c r="A7689" s="256">
        <v>41216</v>
      </c>
      <c r="B7689" s="257" t="s">
        <v>18859</v>
      </c>
      <c r="C7689" s="256" t="s">
        <v>8217</v>
      </c>
      <c r="E7689" s="258"/>
      <c r="F7689" s="479">
        <v>3356.13</v>
      </c>
    </row>
    <row r="7690" spans="1:6" ht="20.399999999999999" x14ac:dyDescent="0.2">
      <c r="A7690" s="256">
        <v>41217</v>
      </c>
      <c r="B7690" s="257" t="s">
        <v>18860</v>
      </c>
      <c r="C7690" s="256" t="s">
        <v>8217</v>
      </c>
      <c r="E7690" s="258"/>
      <c r="F7690" s="479">
        <v>5381.07</v>
      </c>
    </row>
    <row r="7691" spans="1:6" ht="20.399999999999999" x14ac:dyDescent="0.2">
      <c r="A7691" s="256">
        <v>41218</v>
      </c>
      <c r="B7691" s="257" t="s">
        <v>18861</v>
      </c>
      <c r="C7691" s="256" t="s">
        <v>8217</v>
      </c>
      <c r="E7691" s="258"/>
      <c r="F7691" s="479">
        <v>7216.18</v>
      </c>
    </row>
    <row r="7692" spans="1:6" ht="20.399999999999999" x14ac:dyDescent="0.2">
      <c r="A7692" s="256">
        <v>41214</v>
      </c>
      <c r="B7692" s="257" t="s">
        <v>18862</v>
      </c>
      <c r="C7692" s="256" t="s">
        <v>8217</v>
      </c>
      <c r="E7692" s="258"/>
      <c r="F7692" s="479">
        <v>1521.52</v>
      </c>
    </row>
    <row r="7693" spans="1:6" ht="20.399999999999999" x14ac:dyDescent="0.2">
      <c r="A7693" s="256">
        <v>41215</v>
      </c>
      <c r="B7693" s="257" t="s">
        <v>18863</v>
      </c>
      <c r="C7693" s="256" t="s">
        <v>8217</v>
      </c>
      <c r="E7693" s="258"/>
      <c r="F7693" s="479">
        <v>2290.85</v>
      </c>
    </row>
    <row r="7694" spans="1:6" ht="20.399999999999999" x14ac:dyDescent="0.2">
      <c r="A7694" s="256">
        <v>41221</v>
      </c>
      <c r="B7694" s="257" t="s">
        <v>18864</v>
      </c>
      <c r="C7694" s="256" t="s">
        <v>8217</v>
      </c>
      <c r="E7694" s="258"/>
      <c r="F7694" s="479">
        <v>6633.2</v>
      </c>
    </row>
    <row r="7695" spans="1:6" ht="20.399999999999999" x14ac:dyDescent="0.2">
      <c r="A7695" s="256">
        <v>41222</v>
      </c>
      <c r="B7695" s="257" t="s">
        <v>18865</v>
      </c>
      <c r="C7695" s="256" t="s">
        <v>8217</v>
      </c>
      <c r="E7695" s="258"/>
      <c r="F7695" s="479">
        <v>9492.19</v>
      </c>
    </row>
    <row r="7696" spans="1:6" ht="20.399999999999999" x14ac:dyDescent="0.2">
      <c r="A7696" s="256">
        <v>41195</v>
      </c>
      <c r="B7696" s="257" t="s">
        <v>18866</v>
      </c>
      <c r="C7696" s="256" t="s">
        <v>8217</v>
      </c>
      <c r="E7696" s="258"/>
      <c r="F7696" s="479">
        <v>487.87</v>
      </c>
    </row>
    <row r="7697" spans="1:6" ht="20.399999999999999" x14ac:dyDescent="0.2">
      <c r="A7697" s="256">
        <v>41198</v>
      </c>
      <c r="B7697" s="257" t="s">
        <v>18867</v>
      </c>
      <c r="C7697" s="256" t="s">
        <v>8217</v>
      </c>
      <c r="E7697" s="258"/>
      <c r="F7697" s="479">
        <v>1906.48</v>
      </c>
    </row>
    <row r="7698" spans="1:6" ht="20.399999999999999" x14ac:dyDescent="0.2">
      <c r="A7698" s="256">
        <v>41196</v>
      </c>
      <c r="B7698" s="257" t="s">
        <v>18868</v>
      </c>
      <c r="C7698" s="256" t="s">
        <v>8217</v>
      </c>
      <c r="E7698" s="258"/>
      <c r="F7698" s="479">
        <v>604.74</v>
      </c>
    </row>
    <row r="7699" spans="1:6" ht="20.399999999999999" x14ac:dyDescent="0.2">
      <c r="A7699" s="256">
        <v>5033</v>
      </c>
      <c r="B7699" s="257" t="s">
        <v>18869</v>
      </c>
      <c r="C7699" s="256" t="s">
        <v>8217</v>
      </c>
      <c r="E7699" s="258"/>
      <c r="F7699" s="479">
        <v>794</v>
      </c>
    </row>
    <row r="7700" spans="1:6" ht="20.399999999999999" x14ac:dyDescent="0.2">
      <c r="A7700" s="256">
        <v>41197</v>
      </c>
      <c r="B7700" s="257" t="s">
        <v>18870</v>
      </c>
      <c r="C7700" s="256" t="s">
        <v>8217</v>
      </c>
      <c r="E7700" s="258"/>
      <c r="F7700" s="479">
        <v>1179.3800000000001</v>
      </c>
    </row>
    <row r="7701" spans="1:6" x14ac:dyDescent="0.2">
      <c r="A7701" s="256">
        <v>12388</v>
      </c>
      <c r="B7701" s="257" t="s">
        <v>18871</v>
      </c>
      <c r="C7701" s="256" t="s">
        <v>8217</v>
      </c>
      <c r="E7701" s="258"/>
      <c r="F7701" s="479">
        <v>301.63</v>
      </c>
    </row>
    <row r="7702" spans="1:6" ht="20.399999999999999" x14ac:dyDescent="0.2">
      <c r="A7702" s="256">
        <v>2731</v>
      </c>
      <c r="B7702" s="257" t="s">
        <v>18872</v>
      </c>
      <c r="C7702" s="256" t="s">
        <v>8223</v>
      </c>
      <c r="E7702" s="258"/>
      <c r="F7702" s="479">
        <v>92.16</v>
      </c>
    </row>
    <row r="7703" spans="1:6" ht="20.399999999999999" x14ac:dyDescent="0.2">
      <c r="A7703" s="256">
        <v>41457</v>
      </c>
      <c r="B7703" s="257" t="s">
        <v>18873</v>
      </c>
      <c r="C7703" s="256" t="s">
        <v>8217</v>
      </c>
      <c r="E7703" s="258"/>
      <c r="F7703" s="479">
        <v>1692.38</v>
      </c>
    </row>
    <row r="7704" spans="1:6" ht="20.399999999999999" x14ac:dyDescent="0.2">
      <c r="A7704" s="256">
        <v>41458</v>
      </c>
      <c r="B7704" s="257" t="s">
        <v>18874</v>
      </c>
      <c r="C7704" s="256" t="s">
        <v>8217</v>
      </c>
      <c r="E7704" s="258"/>
      <c r="F7704" s="479">
        <v>2362.64</v>
      </c>
    </row>
    <row r="7705" spans="1:6" ht="20.399999999999999" x14ac:dyDescent="0.2">
      <c r="A7705" s="256">
        <v>41459</v>
      </c>
      <c r="B7705" s="257" t="s">
        <v>18875</v>
      </c>
      <c r="C7705" s="256" t="s">
        <v>8217</v>
      </c>
      <c r="E7705" s="258"/>
      <c r="F7705" s="479">
        <v>3295.71</v>
      </c>
    </row>
    <row r="7706" spans="1:6" ht="20.399999999999999" x14ac:dyDescent="0.2">
      <c r="A7706" s="256">
        <v>41461</v>
      </c>
      <c r="B7706" s="257" t="s">
        <v>18876</v>
      </c>
      <c r="C7706" s="256" t="s">
        <v>8217</v>
      </c>
      <c r="E7706" s="258"/>
      <c r="F7706" s="479">
        <v>4493.53</v>
      </c>
    </row>
    <row r="7707" spans="1:6" x14ac:dyDescent="0.2">
      <c r="A7707" s="256">
        <v>44537</v>
      </c>
      <c r="B7707" s="257" t="s">
        <v>18877</v>
      </c>
      <c r="C7707" s="256" t="s">
        <v>14824</v>
      </c>
      <c r="E7707" s="258"/>
      <c r="F7707" s="479">
        <v>346.27</v>
      </c>
    </row>
    <row r="7708" spans="1:6" ht="20.399999999999999" x14ac:dyDescent="0.2">
      <c r="A7708" s="256">
        <v>11844</v>
      </c>
      <c r="B7708" s="257" t="s">
        <v>18878</v>
      </c>
      <c r="C7708" s="256" t="s">
        <v>8223</v>
      </c>
      <c r="E7708" s="258"/>
      <c r="F7708" s="479">
        <v>64.569999999999993</v>
      </c>
    </row>
    <row r="7709" spans="1:6" ht="20.399999999999999" x14ac:dyDescent="0.2">
      <c r="A7709" s="256">
        <v>4465</v>
      </c>
      <c r="B7709" s="257" t="s">
        <v>18879</v>
      </c>
      <c r="C7709" s="256" t="s">
        <v>8223</v>
      </c>
      <c r="E7709" s="258"/>
      <c r="F7709" s="479">
        <v>53.66</v>
      </c>
    </row>
    <row r="7710" spans="1:6" ht="20.399999999999999" x14ac:dyDescent="0.2">
      <c r="A7710" s="256">
        <v>35273</v>
      </c>
      <c r="B7710" s="257" t="s">
        <v>18880</v>
      </c>
      <c r="C7710" s="256" t="s">
        <v>8223</v>
      </c>
      <c r="E7710" s="258"/>
      <c r="F7710" s="479">
        <v>64.349999999999994</v>
      </c>
    </row>
    <row r="7711" spans="1:6" ht="20.399999999999999" x14ac:dyDescent="0.2">
      <c r="A7711" s="256">
        <v>4470</v>
      </c>
      <c r="B7711" s="257" t="s">
        <v>18881</v>
      </c>
      <c r="C7711" s="256" t="s">
        <v>8223</v>
      </c>
      <c r="E7711" s="258"/>
      <c r="F7711" s="479">
        <v>148.51</v>
      </c>
    </row>
    <row r="7712" spans="1:6" ht="20.399999999999999" x14ac:dyDescent="0.2">
      <c r="A7712" s="256">
        <v>20204</v>
      </c>
      <c r="B7712" s="257" t="s">
        <v>18882</v>
      </c>
      <c r="C7712" s="256" t="s">
        <v>8223</v>
      </c>
      <c r="E7712" s="258"/>
      <c r="F7712" s="479">
        <v>99</v>
      </c>
    </row>
    <row r="7713" spans="1:6" ht="20.399999999999999" x14ac:dyDescent="0.2">
      <c r="A7713" s="256">
        <v>20208</v>
      </c>
      <c r="B7713" s="257" t="s">
        <v>18883</v>
      </c>
      <c r="C7713" s="256" t="s">
        <v>8223</v>
      </c>
      <c r="E7713" s="258"/>
      <c r="F7713" s="479">
        <v>133.65</v>
      </c>
    </row>
    <row r="7714" spans="1:6" ht="20.399999999999999" x14ac:dyDescent="0.2">
      <c r="A7714" s="256">
        <v>4437</v>
      </c>
      <c r="B7714" s="257" t="s">
        <v>18884</v>
      </c>
      <c r="C7714" s="256" t="s">
        <v>8223</v>
      </c>
      <c r="E7714" s="258"/>
      <c r="F7714" s="479">
        <v>111.38</v>
      </c>
    </row>
    <row r="7715" spans="1:6" ht="20.399999999999999" x14ac:dyDescent="0.2">
      <c r="A7715" s="256">
        <v>14580</v>
      </c>
      <c r="B7715" s="257" t="s">
        <v>18885</v>
      </c>
      <c r="C7715" s="256" t="s">
        <v>8223</v>
      </c>
      <c r="E7715" s="258"/>
      <c r="F7715" s="479">
        <v>111.38</v>
      </c>
    </row>
    <row r="7716" spans="1:6" x14ac:dyDescent="0.2">
      <c r="A7716" s="256">
        <v>40304</v>
      </c>
      <c r="B7716" s="257" t="s">
        <v>18886</v>
      </c>
      <c r="C7716" s="256" t="s">
        <v>8230</v>
      </c>
      <c r="E7716" s="258"/>
      <c r="F7716" s="479">
        <v>17.89</v>
      </c>
    </row>
    <row r="7717" spans="1:6" x14ac:dyDescent="0.2">
      <c r="A7717" s="256">
        <v>5065</v>
      </c>
      <c r="B7717" s="257" t="s">
        <v>18887</v>
      </c>
      <c r="C7717" s="256" t="s">
        <v>8230</v>
      </c>
      <c r="E7717" s="258"/>
      <c r="F7717" s="479">
        <v>27.57</v>
      </c>
    </row>
    <row r="7718" spans="1:6" x14ac:dyDescent="0.2">
      <c r="A7718" s="256">
        <v>5072</v>
      </c>
      <c r="B7718" s="257" t="s">
        <v>18888</v>
      </c>
      <c r="C7718" s="256" t="s">
        <v>8230</v>
      </c>
      <c r="E7718" s="258"/>
      <c r="F7718" s="479">
        <v>25.5</v>
      </c>
    </row>
    <row r="7719" spans="1:6" x14ac:dyDescent="0.2">
      <c r="A7719" s="256">
        <v>5066</v>
      </c>
      <c r="B7719" s="257" t="s">
        <v>18889</v>
      </c>
      <c r="C7719" s="256" t="s">
        <v>8230</v>
      </c>
      <c r="E7719" s="258"/>
      <c r="F7719" s="479">
        <v>19.100000000000001</v>
      </c>
    </row>
    <row r="7720" spans="1:6" x14ac:dyDescent="0.2">
      <c r="A7720" s="256">
        <v>5063</v>
      </c>
      <c r="B7720" s="257" t="s">
        <v>18890</v>
      </c>
      <c r="C7720" s="256" t="s">
        <v>8230</v>
      </c>
      <c r="E7720" s="258"/>
      <c r="F7720" s="479">
        <v>17.29</v>
      </c>
    </row>
    <row r="7721" spans="1:6" x14ac:dyDescent="0.2">
      <c r="A7721" s="256">
        <v>20247</v>
      </c>
      <c r="B7721" s="257" t="s">
        <v>18891</v>
      </c>
      <c r="C7721" s="256" t="s">
        <v>8230</v>
      </c>
      <c r="E7721" s="258"/>
      <c r="F7721" s="479">
        <v>16.05</v>
      </c>
    </row>
    <row r="7722" spans="1:6" x14ac:dyDescent="0.2">
      <c r="A7722" s="256">
        <v>5074</v>
      </c>
      <c r="B7722" s="257" t="s">
        <v>18892</v>
      </c>
      <c r="C7722" s="256" t="s">
        <v>8230</v>
      </c>
      <c r="E7722" s="258"/>
      <c r="F7722" s="479">
        <v>16.239999999999998</v>
      </c>
    </row>
    <row r="7723" spans="1:6" x14ac:dyDescent="0.2">
      <c r="A7723" s="256">
        <v>5067</v>
      </c>
      <c r="B7723" s="257" t="s">
        <v>18893</v>
      </c>
      <c r="C7723" s="256" t="s">
        <v>8230</v>
      </c>
      <c r="E7723" s="258"/>
      <c r="F7723" s="479">
        <v>15.45</v>
      </c>
    </row>
    <row r="7724" spans="1:6" x14ac:dyDescent="0.2">
      <c r="A7724" s="256">
        <v>5078</v>
      </c>
      <c r="B7724" s="257" t="s">
        <v>18894</v>
      </c>
      <c r="C7724" s="256" t="s">
        <v>8230</v>
      </c>
      <c r="E7724" s="258"/>
      <c r="F7724" s="479">
        <v>15.27</v>
      </c>
    </row>
    <row r="7725" spans="1:6" x14ac:dyDescent="0.2">
      <c r="A7725" s="256">
        <v>5068</v>
      </c>
      <c r="B7725" s="257" t="s">
        <v>18895</v>
      </c>
      <c r="C7725" s="256" t="s">
        <v>8230</v>
      </c>
      <c r="E7725" s="258"/>
      <c r="F7725" s="479">
        <v>14.49</v>
      </c>
    </row>
    <row r="7726" spans="1:6" x14ac:dyDescent="0.2">
      <c r="A7726" s="256">
        <v>5073</v>
      </c>
      <c r="B7726" s="257" t="s">
        <v>18896</v>
      </c>
      <c r="C7726" s="256" t="s">
        <v>8230</v>
      </c>
      <c r="E7726" s="258"/>
      <c r="F7726" s="479">
        <v>14.77</v>
      </c>
    </row>
    <row r="7727" spans="1:6" x14ac:dyDescent="0.2">
      <c r="A7727" s="256">
        <v>5069</v>
      </c>
      <c r="B7727" s="257" t="s">
        <v>18897</v>
      </c>
      <c r="C7727" s="256" t="s">
        <v>8230</v>
      </c>
      <c r="E7727" s="258"/>
      <c r="F7727" s="479">
        <v>14.77</v>
      </c>
    </row>
    <row r="7728" spans="1:6" x14ac:dyDescent="0.2">
      <c r="A7728" s="256">
        <v>5070</v>
      </c>
      <c r="B7728" s="257" t="s">
        <v>18898</v>
      </c>
      <c r="C7728" s="256" t="s">
        <v>8230</v>
      </c>
      <c r="E7728" s="258"/>
      <c r="F7728" s="479">
        <v>14.93</v>
      </c>
    </row>
    <row r="7729" spans="1:6" x14ac:dyDescent="0.2">
      <c r="A7729" s="256">
        <v>5071</v>
      </c>
      <c r="B7729" s="257" t="s">
        <v>18899</v>
      </c>
      <c r="C7729" s="256" t="s">
        <v>8230</v>
      </c>
      <c r="E7729" s="258"/>
      <c r="F7729" s="479">
        <v>14.49</v>
      </c>
    </row>
    <row r="7730" spans="1:6" x14ac:dyDescent="0.2">
      <c r="A7730" s="256">
        <v>5061</v>
      </c>
      <c r="B7730" s="257" t="s">
        <v>18900</v>
      </c>
      <c r="C7730" s="256" t="s">
        <v>8230</v>
      </c>
      <c r="E7730" s="258"/>
      <c r="F7730" s="479">
        <v>14.25</v>
      </c>
    </row>
    <row r="7731" spans="1:6" x14ac:dyDescent="0.2">
      <c r="A7731" s="256">
        <v>5075</v>
      </c>
      <c r="B7731" s="257" t="s">
        <v>18901</v>
      </c>
      <c r="C7731" s="256" t="s">
        <v>8230</v>
      </c>
      <c r="E7731" s="258"/>
      <c r="F7731" s="479">
        <v>14.49</v>
      </c>
    </row>
    <row r="7732" spans="1:6" x14ac:dyDescent="0.2">
      <c r="A7732" s="256">
        <v>39027</v>
      </c>
      <c r="B7732" s="257" t="s">
        <v>18902</v>
      </c>
      <c r="C7732" s="256" t="s">
        <v>8230</v>
      </c>
      <c r="E7732" s="258"/>
      <c r="F7732" s="479">
        <v>14.48</v>
      </c>
    </row>
    <row r="7733" spans="1:6" x14ac:dyDescent="0.2">
      <c r="A7733" s="256">
        <v>5062</v>
      </c>
      <c r="B7733" s="257" t="s">
        <v>18903</v>
      </c>
      <c r="C7733" s="256" t="s">
        <v>8230</v>
      </c>
      <c r="E7733" s="258"/>
      <c r="F7733" s="479">
        <v>14.68</v>
      </c>
    </row>
    <row r="7734" spans="1:6" x14ac:dyDescent="0.2">
      <c r="A7734" s="256">
        <v>40568</v>
      </c>
      <c r="B7734" s="257" t="s">
        <v>18904</v>
      </c>
      <c r="C7734" s="256" t="s">
        <v>8230</v>
      </c>
      <c r="E7734" s="258"/>
      <c r="F7734" s="479">
        <v>14.6</v>
      </c>
    </row>
    <row r="7735" spans="1:6" x14ac:dyDescent="0.2">
      <c r="A7735" s="256">
        <v>39026</v>
      </c>
      <c r="B7735" s="257" t="s">
        <v>18905</v>
      </c>
      <c r="C7735" s="256" t="s">
        <v>8230</v>
      </c>
      <c r="E7735" s="258"/>
      <c r="F7735" s="479">
        <v>16.3</v>
      </c>
    </row>
    <row r="7736" spans="1:6" ht="30.6" x14ac:dyDescent="0.2">
      <c r="A7736" s="256">
        <v>42431</v>
      </c>
      <c r="B7736" s="257" t="s">
        <v>18906</v>
      </c>
      <c r="C7736" s="256" t="s">
        <v>8217</v>
      </c>
      <c r="E7736" s="258"/>
      <c r="F7736" s="479">
        <v>3957.85</v>
      </c>
    </row>
    <row r="7737" spans="1:6" x14ac:dyDescent="0.2">
      <c r="A7737" s="256">
        <v>44074</v>
      </c>
      <c r="B7737" s="257" t="s">
        <v>18907</v>
      </c>
      <c r="C7737" s="256" t="s">
        <v>14817</v>
      </c>
      <c r="E7737" s="258"/>
      <c r="F7737" s="479">
        <v>553.09</v>
      </c>
    </row>
    <row r="7738" spans="1:6" x14ac:dyDescent="0.2">
      <c r="A7738" s="256">
        <v>44072</v>
      </c>
      <c r="B7738" s="257" t="s">
        <v>18908</v>
      </c>
      <c r="C7738" s="256" t="s">
        <v>14817</v>
      </c>
      <c r="E7738" s="258"/>
      <c r="F7738" s="479">
        <v>126.09</v>
      </c>
    </row>
    <row r="7739" spans="1:6" ht="20.399999999999999" x14ac:dyDescent="0.2">
      <c r="A7739" s="256">
        <v>511</v>
      </c>
      <c r="B7739" s="257" t="s">
        <v>18909</v>
      </c>
      <c r="C7739" s="256" t="s">
        <v>14817</v>
      </c>
      <c r="E7739" s="258"/>
      <c r="F7739" s="479">
        <v>22.75</v>
      </c>
    </row>
    <row r="7740" spans="1:6" ht="20.399999999999999" x14ac:dyDescent="0.2">
      <c r="A7740" s="256">
        <v>37540</v>
      </c>
      <c r="B7740" s="257" t="s">
        <v>18910</v>
      </c>
      <c r="C7740" s="256" t="s">
        <v>8217</v>
      </c>
      <c r="E7740" s="258"/>
      <c r="F7740" s="479">
        <v>78265.63</v>
      </c>
    </row>
    <row r="7741" spans="1:6" ht="20.399999999999999" x14ac:dyDescent="0.2">
      <c r="A7741" s="256">
        <v>37548</v>
      </c>
      <c r="B7741" s="257" t="s">
        <v>18911</v>
      </c>
      <c r="C7741" s="256" t="s">
        <v>8217</v>
      </c>
      <c r="E7741" s="258"/>
      <c r="F7741" s="479">
        <v>103740.69</v>
      </c>
    </row>
    <row r="7742" spans="1:6" ht="20.399999999999999" x14ac:dyDescent="0.2">
      <c r="A7742" s="256">
        <v>39828</v>
      </c>
      <c r="B7742" s="257" t="s">
        <v>18912</v>
      </c>
      <c r="C7742" s="256" t="s">
        <v>8217</v>
      </c>
      <c r="E7742" s="258"/>
      <c r="F7742" s="479">
        <v>622.34</v>
      </c>
    </row>
    <row r="7743" spans="1:6" x14ac:dyDescent="0.2">
      <c r="A7743" s="256">
        <v>38392</v>
      </c>
      <c r="B7743" s="257" t="s">
        <v>18913</v>
      </c>
      <c r="C7743" s="256" t="s">
        <v>8217</v>
      </c>
      <c r="E7743" s="258"/>
      <c r="F7743" s="479">
        <v>67.83</v>
      </c>
    </row>
    <row r="7744" spans="1:6" ht="20.399999999999999" x14ac:dyDescent="0.2">
      <c r="A7744" s="256">
        <v>11735</v>
      </c>
      <c r="B7744" s="257" t="s">
        <v>18914</v>
      </c>
      <c r="C7744" s="256" t="s">
        <v>8217</v>
      </c>
      <c r="E7744" s="258"/>
      <c r="F7744" s="479">
        <v>9.67</v>
      </c>
    </row>
    <row r="7745" spans="1:6" ht="20.399999999999999" x14ac:dyDescent="0.2">
      <c r="A7745" s="256">
        <v>11737</v>
      </c>
      <c r="B7745" s="257" t="s">
        <v>18915</v>
      </c>
      <c r="C7745" s="256" t="s">
        <v>8217</v>
      </c>
      <c r="E7745" s="258"/>
      <c r="F7745" s="479">
        <v>13.71</v>
      </c>
    </row>
    <row r="7746" spans="1:6" ht="20.399999999999999" x14ac:dyDescent="0.2">
      <c r="A7746" s="256">
        <v>11738</v>
      </c>
      <c r="B7746" s="257" t="s">
        <v>18916</v>
      </c>
      <c r="C7746" s="256" t="s">
        <v>8217</v>
      </c>
      <c r="E7746" s="258"/>
      <c r="F7746" s="479">
        <v>17.29</v>
      </c>
    </row>
    <row r="7747" spans="1:6" ht="20.399999999999999" x14ac:dyDescent="0.2">
      <c r="A7747" s="256">
        <v>36143</v>
      </c>
      <c r="B7747" s="257" t="s">
        <v>18917</v>
      </c>
      <c r="C7747" s="256" t="s">
        <v>8217</v>
      </c>
      <c r="E7747" s="258"/>
      <c r="F7747" s="479">
        <v>30.75</v>
      </c>
    </row>
    <row r="7748" spans="1:6" ht="20.399999999999999" x14ac:dyDescent="0.2">
      <c r="A7748" s="256">
        <v>36142</v>
      </c>
      <c r="B7748" s="257" t="s">
        <v>18918</v>
      </c>
      <c r="C7748" s="256" t="s">
        <v>8217</v>
      </c>
      <c r="E7748" s="258"/>
      <c r="F7748" s="479">
        <v>2.25</v>
      </c>
    </row>
    <row r="7749" spans="1:6" x14ac:dyDescent="0.2">
      <c r="A7749" s="256">
        <v>36146</v>
      </c>
      <c r="B7749" s="257" t="s">
        <v>18919</v>
      </c>
      <c r="C7749" s="256" t="s">
        <v>8217</v>
      </c>
      <c r="E7749" s="258"/>
      <c r="F7749" s="479">
        <v>255</v>
      </c>
    </row>
    <row r="7750" spans="1:6" ht="20.399999999999999" x14ac:dyDescent="0.2">
      <c r="A7750" s="256">
        <v>39015</v>
      </c>
      <c r="B7750" s="257" t="s">
        <v>18920</v>
      </c>
      <c r="C7750" s="256" t="s">
        <v>8217</v>
      </c>
      <c r="E7750" s="258"/>
      <c r="F7750" s="479">
        <v>0.97</v>
      </c>
    </row>
    <row r="7751" spans="1:6" x14ac:dyDescent="0.2">
      <c r="A7751" s="256">
        <v>38377</v>
      </c>
      <c r="B7751" s="257" t="s">
        <v>18921</v>
      </c>
      <c r="C7751" s="256" t="s">
        <v>8217</v>
      </c>
      <c r="E7751" s="258"/>
      <c r="F7751" s="479">
        <v>41.99</v>
      </c>
    </row>
    <row r="7752" spans="1:6" x14ac:dyDescent="0.2">
      <c r="A7752" s="256">
        <v>38376</v>
      </c>
      <c r="B7752" s="257" t="s">
        <v>18922</v>
      </c>
      <c r="C7752" s="256" t="s">
        <v>8217</v>
      </c>
      <c r="E7752" s="258"/>
      <c r="F7752" s="479">
        <v>47.88</v>
      </c>
    </row>
    <row r="7753" spans="1:6" x14ac:dyDescent="0.2">
      <c r="A7753" s="256">
        <v>38116</v>
      </c>
      <c r="B7753" s="257" t="s">
        <v>18923</v>
      </c>
      <c r="C7753" s="256" t="s">
        <v>8217</v>
      </c>
      <c r="E7753" s="258"/>
      <c r="F7753" s="479">
        <v>6.11</v>
      </c>
    </row>
    <row r="7754" spans="1:6" ht="20.399999999999999" x14ac:dyDescent="0.2">
      <c r="A7754" s="256">
        <v>38066</v>
      </c>
      <c r="B7754" s="257" t="s">
        <v>18924</v>
      </c>
      <c r="C7754" s="256" t="s">
        <v>8217</v>
      </c>
      <c r="E7754" s="258"/>
      <c r="F7754" s="479">
        <v>10.09</v>
      </c>
    </row>
    <row r="7755" spans="1:6" x14ac:dyDescent="0.2">
      <c r="A7755" s="256">
        <v>38117</v>
      </c>
      <c r="B7755" s="257" t="s">
        <v>18925</v>
      </c>
      <c r="C7755" s="256" t="s">
        <v>8217</v>
      </c>
      <c r="E7755" s="258"/>
      <c r="F7755" s="479">
        <v>10.41</v>
      </c>
    </row>
    <row r="7756" spans="1:6" ht="20.399999999999999" x14ac:dyDescent="0.2">
      <c r="A7756" s="256">
        <v>38067</v>
      </c>
      <c r="B7756" s="257" t="s">
        <v>18926</v>
      </c>
      <c r="C7756" s="256" t="s">
        <v>8217</v>
      </c>
      <c r="E7756" s="258"/>
      <c r="F7756" s="479">
        <v>14.21</v>
      </c>
    </row>
    <row r="7757" spans="1:6" ht="20.399999999999999" x14ac:dyDescent="0.2">
      <c r="A7757" s="256">
        <v>11522</v>
      </c>
      <c r="B7757" s="257" t="s">
        <v>18927</v>
      </c>
      <c r="C7757" s="256" t="s">
        <v>8217</v>
      </c>
      <c r="E7757" s="258"/>
      <c r="F7757" s="479">
        <v>11.68</v>
      </c>
    </row>
    <row r="7758" spans="1:6" ht="20.399999999999999" x14ac:dyDescent="0.2">
      <c r="A7758" s="256">
        <v>43600</v>
      </c>
      <c r="B7758" s="257" t="s">
        <v>18928</v>
      </c>
      <c r="C7758" s="256" t="s">
        <v>8217</v>
      </c>
      <c r="E7758" s="258"/>
      <c r="F7758" s="479">
        <v>46.82</v>
      </c>
    </row>
    <row r="7759" spans="1:6" ht="20.399999999999999" x14ac:dyDescent="0.2">
      <c r="A7759" s="256">
        <v>5080</v>
      </c>
      <c r="B7759" s="257" t="s">
        <v>18929</v>
      </c>
      <c r="C7759" s="256" t="s">
        <v>8217</v>
      </c>
      <c r="E7759" s="258"/>
      <c r="F7759" s="479">
        <v>18.25</v>
      </c>
    </row>
    <row r="7760" spans="1:6" ht="20.399999999999999" x14ac:dyDescent="0.2">
      <c r="A7760" s="256">
        <v>38168</v>
      </c>
      <c r="B7760" s="257" t="s">
        <v>18930</v>
      </c>
      <c r="C7760" s="256" t="s">
        <v>8217</v>
      </c>
      <c r="E7760" s="258"/>
      <c r="F7760" s="479">
        <v>127.46</v>
      </c>
    </row>
    <row r="7761" spans="1:6" ht="20.399999999999999" x14ac:dyDescent="0.2">
      <c r="A7761" s="256">
        <v>43601</v>
      </c>
      <c r="B7761" s="257" t="s">
        <v>18931</v>
      </c>
      <c r="C7761" s="256" t="s">
        <v>8217</v>
      </c>
      <c r="E7761" s="258"/>
      <c r="F7761" s="479">
        <v>63.73</v>
      </c>
    </row>
    <row r="7762" spans="1:6" ht="20.399999999999999" x14ac:dyDescent="0.2">
      <c r="A7762" s="256">
        <v>13393</v>
      </c>
      <c r="B7762" s="257" t="s">
        <v>18932</v>
      </c>
      <c r="C7762" s="256" t="s">
        <v>8217</v>
      </c>
      <c r="E7762" s="258"/>
      <c r="F7762" s="479">
        <v>333.23</v>
      </c>
    </row>
    <row r="7763" spans="1:6" ht="20.399999999999999" x14ac:dyDescent="0.2">
      <c r="A7763" s="256">
        <v>13395</v>
      </c>
      <c r="B7763" s="257" t="s">
        <v>18933</v>
      </c>
      <c r="C7763" s="256" t="s">
        <v>8217</v>
      </c>
      <c r="E7763" s="258"/>
      <c r="F7763" s="479">
        <v>466.99</v>
      </c>
    </row>
    <row r="7764" spans="1:6" ht="20.399999999999999" x14ac:dyDescent="0.2">
      <c r="A7764" s="256">
        <v>12039</v>
      </c>
      <c r="B7764" s="257" t="s">
        <v>18934</v>
      </c>
      <c r="C7764" s="256" t="s">
        <v>8217</v>
      </c>
      <c r="E7764" s="258"/>
      <c r="F7764" s="479">
        <v>490.76</v>
      </c>
    </row>
    <row r="7765" spans="1:6" ht="20.399999999999999" x14ac:dyDescent="0.2">
      <c r="A7765" s="256">
        <v>13396</v>
      </c>
      <c r="B7765" s="257" t="s">
        <v>18935</v>
      </c>
      <c r="C7765" s="256" t="s">
        <v>8217</v>
      </c>
      <c r="E7765" s="258"/>
      <c r="F7765" s="479">
        <v>689.24</v>
      </c>
    </row>
    <row r="7766" spans="1:6" ht="20.399999999999999" x14ac:dyDescent="0.2">
      <c r="A7766" s="256">
        <v>12041</v>
      </c>
      <c r="B7766" s="257" t="s">
        <v>18936</v>
      </c>
      <c r="C7766" s="256" t="s">
        <v>8217</v>
      </c>
      <c r="E7766" s="258"/>
      <c r="F7766" s="479">
        <v>562.79999999999995</v>
      </c>
    </row>
    <row r="7767" spans="1:6" ht="20.399999999999999" x14ac:dyDescent="0.2">
      <c r="A7767" s="256">
        <v>12043</v>
      </c>
      <c r="B7767" s="257" t="s">
        <v>18937</v>
      </c>
      <c r="C7767" s="256" t="s">
        <v>8217</v>
      </c>
      <c r="E7767" s="258"/>
      <c r="F7767" s="479">
        <v>1188.27</v>
      </c>
    </row>
    <row r="7768" spans="1:6" ht="20.399999999999999" x14ac:dyDescent="0.2">
      <c r="A7768" s="256">
        <v>39762</v>
      </c>
      <c r="B7768" s="257" t="s">
        <v>18938</v>
      </c>
      <c r="C7768" s="256" t="s">
        <v>8217</v>
      </c>
      <c r="E7768" s="258"/>
      <c r="F7768" s="479">
        <v>565.65</v>
      </c>
    </row>
    <row r="7769" spans="1:6" ht="20.399999999999999" x14ac:dyDescent="0.2">
      <c r="A7769" s="256">
        <v>12042</v>
      </c>
      <c r="B7769" s="257" t="s">
        <v>18939</v>
      </c>
      <c r="C7769" s="256" t="s">
        <v>8217</v>
      </c>
      <c r="E7769" s="258"/>
      <c r="F7769" s="479">
        <v>825.83</v>
      </c>
    </row>
    <row r="7770" spans="1:6" ht="20.399999999999999" x14ac:dyDescent="0.2">
      <c r="A7770" s="256">
        <v>39763</v>
      </c>
      <c r="B7770" s="257" t="s">
        <v>18940</v>
      </c>
      <c r="C7770" s="256" t="s">
        <v>8217</v>
      </c>
      <c r="E7770" s="258"/>
      <c r="F7770" s="479">
        <v>966.52</v>
      </c>
    </row>
    <row r="7771" spans="1:6" ht="20.399999999999999" x14ac:dyDescent="0.2">
      <c r="A7771" s="256">
        <v>39760</v>
      </c>
      <c r="B7771" s="257" t="s">
        <v>18941</v>
      </c>
      <c r="C7771" s="256" t="s">
        <v>8217</v>
      </c>
      <c r="E7771" s="258"/>
      <c r="F7771" s="479">
        <v>963.34</v>
      </c>
    </row>
    <row r="7772" spans="1:6" ht="20.399999999999999" x14ac:dyDescent="0.2">
      <c r="A7772" s="256">
        <v>39756</v>
      </c>
      <c r="B7772" s="257" t="s">
        <v>18942</v>
      </c>
      <c r="C7772" s="256" t="s">
        <v>8217</v>
      </c>
      <c r="E7772" s="258"/>
      <c r="F7772" s="479">
        <v>345.9</v>
      </c>
    </row>
    <row r="7773" spans="1:6" ht="20.399999999999999" x14ac:dyDescent="0.2">
      <c r="A7773" s="256">
        <v>12038</v>
      </c>
      <c r="B7773" s="257" t="s">
        <v>18943</v>
      </c>
      <c r="C7773" s="256" t="s">
        <v>8217</v>
      </c>
      <c r="E7773" s="258"/>
      <c r="F7773" s="479">
        <v>432.21</v>
      </c>
    </row>
    <row r="7774" spans="1:6" ht="20.399999999999999" x14ac:dyDescent="0.2">
      <c r="A7774" s="256">
        <v>39757</v>
      </c>
      <c r="B7774" s="257" t="s">
        <v>18944</v>
      </c>
      <c r="C7774" s="256" t="s">
        <v>8217</v>
      </c>
      <c r="E7774" s="258"/>
      <c r="F7774" s="479">
        <v>399.66</v>
      </c>
    </row>
    <row r="7775" spans="1:6" ht="20.399999999999999" x14ac:dyDescent="0.2">
      <c r="A7775" s="256">
        <v>39758</v>
      </c>
      <c r="B7775" s="257" t="s">
        <v>18945</v>
      </c>
      <c r="C7775" s="256" t="s">
        <v>8217</v>
      </c>
      <c r="E7775" s="258"/>
      <c r="F7775" s="479">
        <v>582.45000000000005</v>
      </c>
    </row>
    <row r="7776" spans="1:6" ht="20.399999999999999" x14ac:dyDescent="0.2">
      <c r="A7776" s="256">
        <v>39759</v>
      </c>
      <c r="B7776" s="257" t="s">
        <v>18946</v>
      </c>
      <c r="C7776" s="256" t="s">
        <v>8217</v>
      </c>
      <c r="E7776" s="258"/>
      <c r="F7776" s="479">
        <v>719.33</v>
      </c>
    </row>
    <row r="7777" spans="1:6" ht="20.399999999999999" x14ac:dyDescent="0.2">
      <c r="A7777" s="256">
        <v>39761</v>
      </c>
      <c r="B7777" s="257" t="s">
        <v>18947</v>
      </c>
      <c r="C7777" s="256" t="s">
        <v>8217</v>
      </c>
      <c r="E7777" s="258"/>
      <c r="F7777" s="479">
        <v>864.65</v>
      </c>
    </row>
    <row r="7778" spans="1:6" ht="20.399999999999999" x14ac:dyDescent="0.2">
      <c r="A7778" s="256">
        <v>39805</v>
      </c>
      <c r="B7778" s="257" t="s">
        <v>18948</v>
      </c>
      <c r="C7778" s="256" t="s">
        <v>8217</v>
      </c>
      <c r="E7778" s="258"/>
      <c r="F7778" s="479">
        <v>136.16</v>
      </c>
    </row>
    <row r="7779" spans="1:6" ht="20.399999999999999" x14ac:dyDescent="0.2">
      <c r="A7779" s="256">
        <v>39806</v>
      </c>
      <c r="B7779" s="257" t="s">
        <v>18949</v>
      </c>
      <c r="C7779" s="256" t="s">
        <v>8217</v>
      </c>
      <c r="E7779" s="258"/>
      <c r="F7779" s="479">
        <v>252.27</v>
      </c>
    </row>
    <row r="7780" spans="1:6" ht="20.399999999999999" x14ac:dyDescent="0.2">
      <c r="A7780" s="256">
        <v>39807</v>
      </c>
      <c r="B7780" s="257" t="s">
        <v>18950</v>
      </c>
      <c r="C7780" s="256" t="s">
        <v>8217</v>
      </c>
      <c r="E7780" s="258"/>
      <c r="F7780" s="479">
        <v>546.74</v>
      </c>
    </row>
    <row r="7781" spans="1:6" ht="20.399999999999999" x14ac:dyDescent="0.2">
      <c r="A7781" s="256">
        <v>43100</v>
      </c>
      <c r="B7781" s="257" t="s">
        <v>18951</v>
      </c>
      <c r="C7781" s="256" t="s">
        <v>8217</v>
      </c>
      <c r="E7781" s="258"/>
      <c r="F7781" s="479">
        <v>427.43</v>
      </c>
    </row>
    <row r="7782" spans="1:6" ht="20.399999999999999" x14ac:dyDescent="0.2">
      <c r="A7782" s="256">
        <v>39804</v>
      </c>
      <c r="B7782" s="257" t="s">
        <v>18952</v>
      </c>
      <c r="C7782" s="256" t="s">
        <v>8217</v>
      </c>
      <c r="E7782" s="258"/>
      <c r="F7782" s="479">
        <v>79.95</v>
      </c>
    </row>
    <row r="7783" spans="1:6" ht="20.399999999999999" x14ac:dyDescent="0.2">
      <c r="A7783" s="256">
        <v>39796</v>
      </c>
      <c r="B7783" s="257" t="s">
        <v>18953</v>
      </c>
      <c r="C7783" s="256" t="s">
        <v>8217</v>
      </c>
      <c r="E7783" s="258"/>
      <c r="F7783" s="479">
        <v>82.81</v>
      </c>
    </row>
    <row r="7784" spans="1:6" ht="20.399999999999999" x14ac:dyDescent="0.2">
      <c r="A7784" s="256">
        <v>39797</v>
      </c>
      <c r="B7784" s="257" t="s">
        <v>18954</v>
      </c>
      <c r="C7784" s="256" t="s">
        <v>8217</v>
      </c>
      <c r="E7784" s="258"/>
      <c r="F7784" s="479">
        <v>130</v>
      </c>
    </row>
    <row r="7785" spans="1:6" ht="20.399999999999999" x14ac:dyDescent="0.2">
      <c r="A7785" s="256">
        <v>39798</v>
      </c>
      <c r="B7785" s="257" t="s">
        <v>18955</v>
      </c>
      <c r="C7785" s="256" t="s">
        <v>8217</v>
      </c>
      <c r="E7785" s="258"/>
      <c r="F7785" s="479">
        <v>222.99</v>
      </c>
    </row>
    <row r="7786" spans="1:6" ht="20.399999999999999" x14ac:dyDescent="0.2">
      <c r="A7786" s="256">
        <v>39794</v>
      </c>
      <c r="B7786" s="257" t="s">
        <v>18956</v>
      </c>
      <c r="C7786" s="256" t="s">
        <v>8217</v>
      </c>
      <c r="E7786" s="258"/>
      <c r="F7786" s="479">
        <v>35.15</v>
      </c>
    </row>
    <row r="7787" spans="1:6" ht="20.399999999999999" x14ac:dyDescent="0.2">
      <c r="A7787" s="256">
        <v>39795</v>
      </c>
      <c r="B7787" s="257" t="s">
        <v>18957</v>
      </c>
      <c r="C7787" s="256" t="s">
        <v>8217</v>
      </c>
      <c r="E7787" s="258"/>
      <c r="F7787" s="479">
        <v>55.53</v>
      </c>
    </row>
    <row r="7788" spans="1:6" ht="20.399999999999999" x14ac:dyDescent="0.2">
      <c r="A7788" s="256">
        <v>39799</v>
      </c>
      <c r="B7788" s="257" t="s">
        <v>18958</v>
      </c>
      <c r="C7788" s="256" t="s">
        <v>8217</v>
      </c>
      <c r="E7788" s="258"/>
      <c r="F7788" s="479">
        <v>40.97</v>
      </c>
    </row>
    <row r="7789" spans="1:6" ht="20.399999999999999" x14ac:dyDescent="0.2">
      <c r="A7789" s="256">
        <v>39801</v>
      </c>
      <c r="B7789" s="257" t="s">
        <v>18959</v>
      </c>
      <c r="C7789" s="256" t="s">
        <v>8217</v>
      </c>
      <c r="E7789" s="258"/>
      <c r="F7789" s="479">
        <v>117.27</v>
      </c>
    </row>
    <row r="7790" spans="1:6" ht="20.399999999999999" x14ac:dyDescent="0.2">
      <c r="A7790" s="256">
        <v>39802</v>
      </c>
      <c r="B7790" s="257" t="s">
        <v>18960</v>
      </c>
      <c r="C7790" s="256" t="s">
        <v>8217</v>
      </c>
      <c r="E7790" s="258"/>
      <c r="F7790" s="479">
        <v>171.89</v>
      </c>
    </row>
    <row r="7791" spans="1:6" ht="20.399999999999999" x14ac:dyDescent="0.2">
      <c r="A7791" s="256">
        <v>39803</v>
      </c>
      <c r="B7791" s="257" t="s">
        <v>18961</v>
      </c>
      <c r="C7791" s="256" t="s">
        <v>8217</v>
      </c>
      <c r="E7791" s="258"/>
      <c r="F7791" s="479">
        <v>239.79</v>
      </c>
    </row>
    <row r="7792" spans="1:6" ht="20.399999999999999" x14ac:dyDescent="0.2">
      <c r="A7792" s="256">
        <v>39800</v>
      </c>
      <c r="B7792" s="257" t="s">
        <v>18962</v>
      </c>
      <c r="C7792" s="256" t="s">
        <v>8217</v>
      </c>
      <c r="E7792" s="258"/>
      <c r="F7792" s="479">
        <v>69.8</v>
      </c>
    </row>
    <row r="7793" spans="1:6" x14ac:dyDescent="0.2">
      <c r="A7793" s="256">
        <v>43837</v>
      </c>
      <c r="B7793" s="257" t="s">
        <v>18963</v>
      </c>
      <c r="C7793" s="256" t="s">
        <v>8217</v>
      </c>
      <c r="E7793" s="258"/>
      <c r="F7793" s="479">
        <v>1002.02</v>
      </c>
    </row>
    <row r="7794" spans="1:6" x14ac:dyDescent="0.2">
      <c r="A7794" s="256">
        <v>43836</v>
      </c>
      <c r="B7794" s="257" t="s">
        <v>18964</v>
      </c>
      <c r="C7794" s="256" t="s">
        <v>8217</v>
      </c>
      <c r="E7794" s="258"/>
      <c r="F7794" s="479">
        <v>2038.93</v>
      </c>
    </row>
    <row r="7795" spans="1:6" x14ac:dyDescent="0.2">
      <c r="A7795" s="256">
        <v>21059</v>
      </c>
      <c r="B7795" s="257" t="s">
        <v>18965</v>
      </c>
      <c r="C7795" s="256" t="s">
        <v>8217</v>
      </c>
      <c r="E7795" s="258"/>
      <c r="F7795" s="479">
        <v>62.58</v>
      </c>
    </row>
    <row r="7796" spans="1:6" x14ac:dyDescent="0.2">
      <c r="A7796" s="256">
        <v>11234</v>
      </c>
      <c r="B7796" s="257" t="s">
        <v>18966</v>
      </c>
      <c r="C7796" s="256" t="s">
        <v>8217</v>
      </c>
      <c r="E7796" s="258"/>
      <c r="F7796" s="479">
        <v>94.32</v>
      </c>
    </row>
    <row r="7797" spans="1:6" x14ac:dyDescent="0.2">
      <c r="A7797" s="256">
        <v>21060</v>
      </c>
      <c r="B7797" s="257" t="s">
        <v>18967</v>
      </c>
      <c r="C7797" s="256" t="s">
        <v>8217</v>
      </c>
      <c r="E7797" s="258"/>
      <c r="F7797" s="479">
        <v>116.09</v>
      </c>
    </row>
    <row r="7798" spans="1:6" x14ac:dyDescent="0.2">
      <c r="A7798" s="256">
        <v>21061</v>
      </c>
      <c r="B7798" s="257" t="s">
        <v>18968</v>
      </c>
      <c r="C7798" s="256" t="s">
        <v>8217</v>
      </c>
      <c r="E7798" s="258"/>
      <c r="F7798" s="479">
        <v>145.11000000000001</v>
      </c>
    </row>
    <row r="7799" spans="1:6" x14ac:dyDescent="0.2">
      <c r="A7799" s="256">
        <v>21062</v>
      </c>
      <c r="B7799" s="257" t="s">
        <v>18969</v>
      </c>
      <c r="C7799" s="256" t="s">
        <v>8217</v>
      </c>
      <c r="E7799" s="258"/>
      <c r="F7799" s="479">
        <v>228.55</v>
      </c>
    </row>
    <row r="7800" spans="1:6" x14ac:dyDescent="0.2">
      <c r="A7800" s="256">
        <v>11708</v>
      </c>
      <c r="B7800" s="257" t="s">
        <v>18970</v>
      </c>
      <c r="C7800" s="256" t="s">
        <v>8217</v>
      </c>
      <c r="E7800" s="258"/>
      <c r="F7800" s="479">
        <v>24.94</v>
      </c>
    </row>
    <row r="7801" spans="1:6" x14ac:dyDescent="0.2">
      <c r="A7801" s="256">
        <v>11709</v>
      </c>
      <c r="B7801" s="257" t="s">
        <v>18971</v>
      </c>
      <c r="C7801" s="256" t="s">
        <v>8217</v>
      </c>
      <c r="E7801" s="258"/>
      <c r="F7801" s="479">
        <v>58.59</v>
      </c>
    </row>
    <row r="7802" spans="1:6" x14ac:dyDescent="0.2">
      <c r="A7802" s="256">
        <v>11710</v>
      </c>
      <c r="B7802" s="257" t="s">
        <v>18972</v>
      </c>
      <c r="C7802" s="256" t="s">
        <v>8217</v>
      </c>
      <c r="E7802" s="258"/>
      <c r="F7802" s="479">
        <v>134.68</v>
      </c>
    </row>
    <row r="7803" spans="1:6" x14ac:dyDescent="0.2">
      <c r="A7803" s="256">
        <v>11707</v>
      </c>
      <c r="B7803" s="257" t="s">
        <v>18973</v>
      </c>
      <c r="C7803" s="256" t="s">
        <v>8217</v>
      </c>
      <c r="E7803" s="258"/>
      <c r="F7803" s="479">
        <v>18.68</v>
      </c>
    </row>
    <row r="7804" spans="1:6" ht="20.399999999999999" x14ac:dyDescent="0.2">
      <c r="A7804" s="256">
        <v>5102</v>
      </c>
      <c r="B7804" s="257" t="s">
        <v>18974</v>
      </c>
      <c r="C7804" s="256" t="s">
        <v>8217</v>
      </c>
      <c r="E7804" s="258"/>
      <c r="F7804" s="479">
        <v>13.59</v>
      </c>
    </row>
    <row r="7805" spans="1:6" x14ac:dyDescent="0.2">
      <c r="A7805" s="256">
        <v>11739</v>
      </c>
      <c r="B7805" s="257" t="s">
        <v>18975</v>
      </c>
      <c r="C7805" s="256" t="s">
        <v>8217</v>
      </c>
      <c r="E7805" s="258"/>
      <c r="F7805" s="479">
        <v>9.68</v>
      </c>
    </row>
    <row r="7806" spans="1:6" x14ac:dyDescent="0.2">
      <c r="A7806" s="256">
        <v>11711</v>
      </c>
      <c r="B7806" s="257" t="s">
        <v>18976</v>
      </c>
      <c r="C7806" s="256" t="s">
        <v>8217</v>
      </c>
      <c r="E7806" s="258"/>
      <c r="F7806" s="479">
        <v>11.32</v>
      </c>
    </row>
    <row r="7807" spans="1:6" x14ac:dyDescent="0.2">
      <c r="A7807" s="256">
        <v>11741</v>
      </c>
      <c r="B7807" s="257" t="s">
        <v>18977</v>
      </c>
      <c r="C7807" s="256" t="s">
        <v>8217</v>
      </c>
      <c r="E7807" s="258"/>
      <c r="F7807" s="479">
        <v>12.33</v>
      </c>
    </row>
    <row r="7808" spans="1:6" ht="20.399999999999999" x14ac:dyDescent="0.2">
      <c r="A7808" s="256">
        <v>11745</v>
      </c>
      <c r="B7808" s="257" t="s">
        <v>18978</v>
      </c>
      <c r="C7808" s="256" t="s">
        <v>8217</v>
      </c>
      <c r="E7808" s="258"/>
      <c r="F7808" s="479">
        <v>16.239999999999998</v>
      </c>
    </row>
    <row r="7809" spans="1:6" x14ac:dyDescent="0.2">
      <c r="A7809" s="256">
        <v>11743</v>
      </c>
      <c r="B7809" s="257" t="s">
        <v>18979</v>
      </c>
      <c r="C7809" s="256" t="s">
        <v>8217</v>
      </c>
      <c r="E7809" s="258"/>
      <c r="F7809" s="479">
        <v>10.35</v>
      </c>
    </row>
    <row r="7810" spans="1:6" x14ac:dyDescent="0.2">
      <c r="A7810" s="256">
        <v>1088</v>
      </c>
      <c r="B7810" s="257" t="s">
        <v>18980</v>
      </c>
      <c r="C7810" s="256" t="s">
        <v>8217</v>
      </c>
      <c r="E7810" s="258"/>
      <c r="F7810" s="479">
        <v>29.85</v>
      </c>
    </row>
    <row r="7811" spans="1:6" x14ac:dyDescent="0.2">
      <c r="A7811" s="256">
        <v>1087</v>
      </c>
      <c r="B7811" s="257" t="s">
        <v>18981</v>
      </c>
      <c r="C7811" s="256" t="s">
        <v>8217</v>
      </c>
      <c r="E7811" s="258"/>
      <c r="F7811" s="479">
        <v>37.29</v>
      </c>
    </row>
    <row r="7812" spans="1:6" x14ac:dyDescent="0.2">
      <c r="A7812" s="256">
        <v>38777</v>
      </c>
      <c r="B7812" s="257" t="s">
        <v>18982</v>
      </c>
      <c r="C7812" s="256" t="s">
        <v>8217</v>
      </c>
      <c r="E7812" s="258"/>
      <c r="F7812" s="479">
        <v>74.27</v>
      </c>
    </row>
    <row r="7813" spans="1:6" x14ac:dyDescent="0.2">
      <c r="A7813" s="256">
        <v>1086</v>
      </c>
      <c r="B7813" s="257" t="s">
        <v>18983</v>
      </c>
      <c r="C7813" s="256" t="s">
        <v>8217</v>
      </c>
      <c r="E7813" s="258"/>
      <c r="F7813" s="479">
        <v>39.19</v>
      </c>
    </row>
    <row r="7814" spans="1:6" x14ac:dyDescent="0.2">
      <c r="A7814" s="256">
        <v>1079</v>
      </c>
      <c r="B7814" s="257" t="s">
        <v>18984</v>
      </c>
      <c r="C7814" s="256" t="s">
        <v>8217</v>
      </c>
      <c r="E7814" s="258"/>
      <c r="F7814" s="479">
        <v>40.520000000000003</v>
      </c>
    </row>
    <row r="7815" spans="1:6" ht="20.399999999999999" x14ac:dyDescent="0.2">
      <c r="A7815" s="256">
        <v>39374</v>
      </c>
      <c r="B7815" s="257" t="s">
        <v>18985</v>
      </c>
      <c r="C7815" s="256" t="s">
        <v>8217</v>
      </c>
      <c r="E7815" s="258"/>
      <c r="F7815" s="479">
        <v>162.44999999999999</v>
      </c>
    </row>
    <row r="7816" spans="1:6" x14ac:dyDescent="0.2">
      <c r="A7816" s="256">
        <v>1082</v>
      </c>
      <c r="B7816" s="257" t="s">
        <v>18986</v>
      </c>
      <c r="C7816" s="256" t="s">
        <v>8217</v>
      </c>
      <c r="E7816" s="258"/>
      <c r="F7816" s="479">
        <v>254.72</v>
      </c>
    </row>
    <row r="7817" spans="1:6" ht="20.399999999999999" x14ac:dyDescent="0.2">
      <c r="A7817" s="256">
        <v>5104</v>
      </c>
      <c r="B7817" s="257" t="s">
        <v>18987</v>
      </c>
      <c r="C7817" s="256" t="s">
        <v>8230</v>
      </c>
      <c r="E7817" s="258"/>
      <c r="F7817" s="479">
        <v>60.54</v>
      </c>
    </row>
    <row r="7818" spans="1:6" x14ac:dyDescent="0.2">
      <c r="A7818" s="256">
        <v>44530</v>
      </c>
      <c r="B7818" s="257" t="s">
        <v>18988</v>
      </c>
      <c r="C7818" s="256" t="s">
        <v>8217</v>
      </c>
      <c r="E7818" s="258"/>
      <c r="F7818" s="479">
        <v>81.31</v>
      </c>
    </row>
    <row r="7819" spans="1:6" x14ac:dyDescent="0.2">
      <c r="A7819" s="256">
        <v>2710</v>
      </c>
      <c r="B7819" s="257" t="s">
        <v>18989</v>
      </c>
      <c r="C7819" s="256" t="s">
        <v>8217</v>
      </c>
      <c r="E7819" s="258"/>
      <c r="F7819" s="479">
        <v>64.930000000000007</v>
      </c>
    </row>
    <row r="7820" spans="1:6" ht="20.399999999999999" x14ac:dyDescent="0.2">
      <c r="A7820" s="256">
        <v>14575</v>
      </c>
      <c r="B7820" s="257" t="s">
        <v>18990</v>
      </c>
      <c r="C7820" s="256" t="s">
        <v>8217</v>
      </c>
      <c r="E7820" s="258"/>
      <c r="F7820" s="479">
        <v>4672348.12</v>
      </c>
    </row>
    <row r="7821" spans="1:6" x14ac:dyDescent="0.2">
      <c r="A7821" s="256">
        <v>20043</v>
      </c>
      <c r="B7821" s="257" t="s">
        <v>18991</v>
      </c>
      <c r="C7821" s="256" t="s">
        <v>8217</v>
      </c>
      <c r="E7821" s="258"/>
      <c r="F7821" s="479">
        <v>8.4700000000000006</v>
      </c>
    </row>
    <row r="7822" spans="1:6" x14ac:dyDescent="0.2">
      <c r="A7822" s="256">
        <v>20044</v>
      </c>
      <c r="B7822" s="257" t="s">
        <v>18992</v>
      </c>
      <c r="C7822" s="256" t="s">
        <v>8217</v>
      </c>
      <c r="E7822" s="258"/>
      <c r="F7822" s="479">
        <v>9.82</v>
      </c>
    </row>
    <row r="7823" spans="1:6" x14ac:dyDescent="0.2">
      <c r="A7823" s="256">
        <v>20042</v>
      </c>
      <c r="B7823" s="257" t="s">
        <v>18993</v>
      </c>
      <c r="C7823" s="256" t="s">
        <v>8217</v>
      </c>
      <c r="E7823" s="258"/>
      <c r="F7823" s="479">
        <v>7.35</v>
      </c>
    </row>
    <row r="7824" spans="1:6" x14ac:dyDescent="0.2">
      <c r="A7824" s="256">
        <v>20046</v>
      </c>
      <c r="B7824" s="257" t="s">
        <v>18994</v>
      </c>
      <c r="C7824" s="256" t="s">
        <v>8217</v>
      </c>
      <c r="E7824" s="258"/>
      <c r="F7824" s="479">
        <v>17.39</v>
      </c>
    </row>
    <row r="7825" spans="1:6" x14ac:dyDescent="0.2">
      <c r="A7825" s="256">
        <v>20047</v>
      </c>
      <c r="B7825" s="257" t="s">
        <v>18995</v>
      </c>
      <c r="C7825" s="256" t="s">
        <v>8217</v>
      </c>
      <c r="E7825" s="258"/>
      <c r="F7825" s="479">
        <v>52.16</v>
      </c>
    </row>
    <row r="7826" spans="1:6" x14ac:dyDescent="0.2">
      <c r="A7826" s="256">
        <v>20045</v>
      </c>
      <c r="B7826" s="257" t="s">
        <v>18996</v>
      </c>
      <c r="C7826" s="256" t="s">
        <v>8217</v>
      </c>
      <c r="E7826" s="258"/>
      <c r="F7826" s="479">
        <v>8.8000000000000007</v>
      </c>
    </row>
    <row r="7827" spans="1:6" ht="20.399999999999999" x14ac:dyDescent="0.2">
      <c r="A7827" s="256">
        <v>20972</v>
      </c>
      <c r="B7827" s="257" t="s">
        <v>18997</v>
      </c>
      <c r="C7827" s="256" t="s">
        <v>8217</v>
      </c>
      <c r="E7827" s="258"/>
      <c r="F7827" s="479">
        <v>217.85</v>
      </c>
    </row>
    <row r="7828" spans="1:6" x14ac:dyDescent="0.2">
      <c r="A7828" s="256">
        <v>11321</v>
      </c>
      <c r="B7828" s="257" t="s">
        <v>18998</v>
      </c>
      <c r="C7828" s="256" t="s">
        <v>8217</v>
      </c>
      <c r="E7828" s="258"/>
      <c r="F7828" s="479">
        <v>26.6</v>
      </c>
    </row>
    <row r="7829" spans="1:6" x14ac:dyDescent="0.2">
      <c r="A7829" s="256">
        <v>11323</v>
      </c>
      <c r="B7829" s="257" t="s">
        <v>18999</v>
      </c>
      <c r="C7829" s="256" t="s">
        <v>8217</v>
      </c>
      <c r="E7829" s="258"/>
      <c r="F7829" s="479">
        <v>30.6</v>
      </c>
    </row>
    <row r="7830" spans="1:6" x14ac:dyDescent="0.2">
      <c r="A7830" s="256">
        <v>20327</v>
      </c>
      <c r="B7830" s="257" t="s">
        <v>19000</v>
      </c>
      <c r="C7830" s="256" t="s">
        <v>8217</v>
      </c>
      <c r="E7830" s="258"/>
      <c r="F7830" s="479">
        <v>17.36</v>
      </c>
    </row>
    <row r="7831" spans="1:6" ht="30.6" x14ac:dyDescent="0.2">
      <c r="A7831" s="256">
        <v>13390</v>
      </c>
      <c r="B7831" s="257" t="s">
        <v>19001</v>
      </c>
      <c r="C7831" s="256" t="s">
        <v>8217</v>
      </c>
      <c r="E7831" s="258"/>
      <c r="F7831" s="479">
        <v>147.33000000000001</v>
      </c>
    </row>
    <row r="7832" spans="1:6" x14ac:dyDescent="0.2">
      <c r="A7832" s="256">
        <v>6034</v>
      </c>
      <c r="B7832" s="257" t="s">
        <v>19002</v>
      </c>
      <c r="C7832" s="256" t="s">
        <v>8217</v>
      </c>
      <c r="E7832" s="258"/>
      <c r="F7832" s="479">
        <v>13.65</v>
      </c>
    </row>
    <row r="7833" spans="1:6" x14ac:dyDescent="0.2">
      <c r="A7833" s="256">
        <v>6036</v>
      </c>
      <c r="B7833" s="257" t="s">
        <v>19003</v>
      </c>
      <c r="C7833" s="256" t="s">
        <v>8217</v>
      </c>
      <c r="E7833" s="258"/>
      <c r="F7833" s="479">
        <v>18.59</v>
      </c>
    </row>
    <row r="7834" spans="1:6" x14ac:dyDescent="0.2">
      <c r="A7834" s="256">
        <v>6031</v>
      </c>
      <c r="B7834" s="257" t="s">
        <v>19004</v>
      </c>
      <c r="C7834" s="256" t="s">
        <v>8217</v>
      </c>
      <c r="E7834" s="258"/>
      <c r="F7834" s="479">
        <v>21.85</v>
      </c>
    </row>
    <row r="7835" spans="1:6" x14ac:dyDescent="0.2">
      <c r="A7835" s="256">
        <v>6029</v>
      </c>
      <c r="B7835" s="257" t="s">
        <v>19005</v>
      </c>
      <c r="C7835" s="256" t="s">
        <v>8217</v>
      </c>
      <c r="E7835" s="258"/>
      <c r="F7835" s="479">
        <v>22.08</v>
      </c>
    </row>
    <row r="7836" spans="1:6" x14ac:dyDescent="0.2">
      <c r="A7836" s="256">
        <v>6033</v>
      </c>
      <c r="B7836" s="257" t="s">
        <v>19006</v>
      </c>
      <c r="C7836" s="256" t="s">
        <v>8217</v>
      </c>
      <c r="E7836" s="258"/>
      <c r="F7836" s="479">
        <v>29.1</v>
      </c>
    </row>
    <row r="7837" spans="1:6" x14ac:dyDescent="0.2">
      <c r="A7837" s="256">
        <v>11672</v>
      </c>
      <c r="B7837" s="257" t="s">
        <v>19007</v>
      </c>
      <c r="C7837" s="256" t="s">
        <v>8217</v>
      </c>
      <c r="E7837" s="258"/>
      <c r="F7837" s="479">
        <v>63.31</v>
      </c>
    </row>
    <row r="7838" spans="1:6" x14ac:dyDescent="0.2">
      <c r="A7838" s="256">
        <v>11669</v>
      </c>
      <c r="B7838" s="257" t="s">
        <v>19008</v>
      </c>
      <c r="C7838" s="256" t="s">
        <v>8217</v>
      </c>
      <c r="E7838" s="258"/>
      <c r="F7838" s="479">
        <v>60.29</v>
      </c>
    </row>
    <row r="7839" spans="1:6" x14ac:dyDescent="0.2">
      <c r="A7839" s="256">
        <v>11670</v>
      </c>
      <c r="B7839" s="257" t="s">
        <v>19009</v>
      </c>
      <c r="C7839" s="256" t="s">
        <v>8217</v>
      </c>
      <c r="E7839" s="258"/>
      <c r="F7839" s="479">
        <v>23.09</v>
      </c>
    </row>
    <row r="7840" spans="1:6" x14ac:dyDescent="0.2">
      <c r="A7840" s="256">
        <v>20055</v>
      </c>
      <c r="B7840" s="257" t="s">
        <v>19010</v>
      </c>
      <c r="C7840" s="256" t="s">
        <v>8217</v>
      </c>
      <c r="E7840" s="258"/>
      <c r="F7840" s="479">
        <v>45.15</v>
      </c>
    </row>
    <row r="7841" spans="1:6" x14ac:dyDescent="0.2">
      <c r="A7841" s="256">
        <v>11671</v>
      </c>
      <c r="B7841" s="257" t="s">
        <v>19011</v>
      </c>
      <c r="C7841" s="256" t="s">
        <v>8217</v>
      </c>
      <c r="E7841" s="258"/>
      <c r="F7841" s="479">
        <v>96.89</v>
      </c>
    </row>
    <row r="7842" spans="1:6" x14ac:dyDescent="0.2">
      <c r="A7842" s="256">
        <v>6032</v>
      </c>
      <c r="B7842" s="257" t="s">
        <v>19012</v>
      </c>
      <c r="C7842" s="256" t="s">
        <v>8217</v>
      </c>
      <c r="E7842" s="258"/>
      <c r="F7842" s="479">
        <v>27.67</v>
      </c>
    </row>
    <row r="7843" spans="1:6" x14ac:dyDescent="0.2">
      <c r="A7843" s="256">
        <v>11673</v>
      </c>
      <c r="B7843" s="257" t="s">
        <v>19013</v>
      </c>
      <c r="C7843" s="256" t="s">
        <v>8217</v>
      </c>
      <c r="E7843" s="258"/>
      <c r="F7843" s="479">
        <v>21.79</v>
      </c>
    </row>
    <row r="7844" spans="1:6" x14ac:dyDescent="0.2">
      <c r="A7844" s="256">
        <v>11674</v>
      </c>
      <c r="B7844" s="257" t="s">
        <v>19014</v>
      </c>
      <c r="C7844" s="256" t="s">
        <v>8217</v>
      </c>
      <c r="E7844" s="258"/>
      <c r="F7844" s="479">
        <v>28.06</v>
      </c>
    </row>
    <row r="7845" spans="1:6" x14ac:dyDescent="0.2">
      <c r="A7845" s="256">
        <v>11675</v>
      </c>
      <c r="B7845" s="257" t="s">
        <v>19015</v>
      </c>
      <c r="C7845" s="256" t="s">
        <v>8217</v>
      </c>
      <c r="E7845" s="258"/>
      <c r="F7845" s="479">
        <v>44.55</v>
      </c>
    </row>
    <row r="7846" spans="1:6" x14ac:dyDescent="0.2">
      <c r="A7846" s="256">
        <v>11676</v>
      </c>
      <c r="B7846" s="257" t="s">
        <v>19016</v>
      </c>
      <c r="C7846" s="256" t="s">
        <v>8217</v>
      </c>
      <c r="E7846" s="258"/>
      <c r="F7846" s="479">
        <v>59.59</v>
      </c>
    </row>
    <row r="7847" spans="1:6" x14ac:dyDescent="0.2">
      <c r="A7847" s="256">
        <v>11677</v>
      </c>
      <c r="B7847" s="257" t="s">
        <v>19017</v>
      </c>
      <c r="C7847" s="256" t="s">
        <v>8217</v>
      </c>
      <c r="E7847" s="258"/>
      <c r="F7847" s="479">
        <v>61.54</v>
      </c>
    </row>
    <row r="7848" spans="1:6" x14ac:dyDescent="0.2">
      <c r="A7848" s="256">
        <v>11678</v>
      </c>
      <c r="B7848" s="257" t="s">
        <v>19018</v>
      </c>
      <c r="C7848" s="256" t="s">
        <v>8217</v>
      </c>
      <c r="E7848" s="258"/>
      <c r="F7848" s="479">
        <v>112.7</v>
      </c>
    </row>
    <row r="7849" spans="1:6" x14ac:dyDescent="0.2">
      <c r="A7849" s="256">
        <v>6038</v>
      </c>
      <c r="B7849" s="257" t="s">
        <v>19019</v>
      </c>
      <c r="C7849" s="256" t="s">
        <v>8217</v>
      </c>
      <c r="E7849" s="258"/>
      <c r="F7849" s="479">
        <v>7.15</v>
      </c>
    </row>
    <row r="7850" spans="1:6" x14ac:dyDescent="0.2">
      <c r="A7850" s="256">
        <v>11718</v>
      </c>
      <c r="B7850" s="257" t="s">
        <v>19020</v>
      </c>
      <c r="C7850" s="256" t="s">
        <v>8217</v>
      </c>
      <c r="E7850" s="258"/>
      <c r="F7850" s="479">
        <v>20.39</v>
      </c>
    </row>
    <row r="7851" spans="1:6" x14ac:dyDescent="0.2">
      <c r="A7851" s="256">
        <v>6037</v>
      </c>
      <c r="B7851" s="257" t="s">
        <v>19021</v>
      </c>
      <c r="C7851" s="256" t="s">
        <v>8217</v>
      </c>
      <c r="E7851" s="258"/>
      <c r="F7851" s="479">
        <v>14.87</v>
      </c>
    </row>
    <row r="7852" spans="1:6" x14ac:dyDescent="0.2">
      <c r="A7852" s="256">
        <v>11719</v>
      </c>
      <c r="B7852" s="257" t="s">
        <v>19022</v>
      </c>
      <c r="C7852" s="256" t="s">
        <v>8217</v>
      </c>
      <c r="E7852" s="258"/>
      <c r="F7852" s="479">
        <v>16.54</v>
      </c>
    </row>
    <row r="7853" spans="1:6" x14ac:dyDescent="0.2">
      <c r="A7853" s="256">
        <v>6019</v>
      </c>
      <c r="B7853" s="257" t="s">
        <v>19023</v>
      </c>
      <c r="C7853" s="256" t="s">
        <v>8217</v>
      </c>
      <c r="E7853" s="258"/>
      <c r="F7853" s="479">
        <v>42.96</v>
      </c>
    </row>
    <row r="7854" spans="1:6" x14ac:dyDescent="0.2">
      <c r="A7854" s="256">
        <v>6010</v>
      </c>
      <c r="B7854" s="257" t="s">
        <v>19024</v>
      </c>
      <c r="C7854" s="256" t="s">
        <v>8217</v>
      </c>
      <c r="E7854" s="258"/>
      <c r="F7854" s="479">
        <v>73.92</v>
      </c>
    </row>
    <row r="7855" spans="1:6" x14ac:dyDescent="0.2">
      <c r="A7855" s="256">
        <v>6017</v>
      </c>
      <c r="B7855" s="257" t="s">
        <v>19025</v>
      </c>
      <c r="C7855" s="256" t="s">
        <v>8217</v>
      </c>
      <c r="E7855" s="258"/>
      <c r="F7855" s="479">
        <v>58.55</v>
      </c>
    </row>
    <row r="7856" spans="1:6" x14ac:dyDescent="0.2">
      <c r="A7856" s="256">
        <v>6020</v>
      </c>
      <c r="B7856" s="257" t="s">
        <v>19026</v>
      </c>
      <c r="C7856" s="256" t="s">
        <v>8217</v>
      </c>
      <c r="E7856" s="258"/>
      <c r="F7856" s="479">
        <v>25.8</v>
      </c>
    </row>
    <row r="7857" spans="1:6" x14ac:dyDescent="0.2">
      <c r="A7857" s="256">
        <v>6028</v>
      </c>
      <c r="B7857" s="257" t="s">
        <v>19027</v>
      </c>
      <c r="C7857" s="256" t="s">
        <v>8217</v>
      </c>
      <c r="E7857" s="258"/>
      <c r="F7857" s="479">
        <v>102.96</v>
      </c>
    </row>
    <row r="7858" spans="1:6" x14ac:dyDescent="0.2">
      <c r="A7858" s="256">
        <v>6011</v>
      </c>
      <c r="B7858" s="257" t="s">
        <v>19028</v>
      </c>
      <c r="C7858" s="256" t="s">
        <v>8217</v>
      </c>
      <c r="E7858" s="258"/>
      <c r="F7858" s="479">
        <v>213.53</v>
      </c>
    </row>
    <row r="7859" spans="1:6" x14ac:dyDescent="0.2">
      <c r="A7859" s="256">
        <v>6012</v>
      </c>
      <c r="B7859" s="257" t="s">
        <v>19029</v>
      </c>
      <c r="C7859" s="256" t="s">
        <v>8217</v>
      </c>
      <c r="E7859" s="258"/>
      <c r="F7859" s="479">
        <v>258.52</v>
      </c>
    </row>
    <row r="7860" spans="1:6" x14ac:dyDescent="0.2">
      <c r="A7860" s="256">
        <v>6016</v>
      </c>
      <c r="B7860" s="257" t="s">
        <v>19030</v>
      </c>
      <c r="C7860" s="256" t="s">
        <v>8217</v>
      </c>
      <c r="E7860" s="258"/>
      <c r="F7860" s="479">
        <v>27.21</v>
      </c>
    </row>
    <row r="7861" spans="1:6" x14ac:dyDescent="0.2">
      <c r="A7861" s="256">
        <v>6027</v>
      </c>
      <c r="B7861" s="257" t="s">
        <v>19031</v>
      </c>
      <c r="C7861" s="256" t="s">
        <v>8217</v>
      </c>
      <c r="E7861" s="258"/>
      <c r="F7861" s="479">
        <v>538.66</v>
      </c>
    </row>
    <row r="7862" spans="1:6" ht="20.399999999999999" x14ac:dyDescent="0.2">
      <c r="A7862" s="256">
        <v>6013</v>
      </c>
      <c r="B7862" s="257" t="s">
        <v>19032</v>
      </c>
      <c r="C7862" s="256" t="s">
        <v>8217</v>
      </c>
      <c r="E7862" s="258"/>
      <c r="F7862" s="479">
        <v>81.28</v>
      </c>
    </row>
    <row r="7863" spans="1:6" ht="20.399999999999999" x14ac:dyDescent="0.2">
      <c r="A7863" s="256">
        <v>6015</v>
      </c>
      <c r="B7863" s="257" t="s">
        <v>19033</v>
      </c>
      <c r="C7863" s="256" t="s">
        <v>8217</v>
      </c>
      <c r="E7863" s="258"/>
      <c r="F7863" s="479">
        <v>118.2</v>
      </c>
    </row>
    <row r="7864" spans="1:6" ht="20.399999999999999" x14ac:dyDescent="0.2">
      <c r="A7864" s="256">
        <v>6014</v>
      </c>
      <c r="B7864" s="257" t="s">
        <v>19034</v>
      </c>
      <c r="C7864" s="256" t="s">
        <v>8217</v>
      </c>
      <c r="E7864" s="258"/>
      <c r="F7864" s="479">
        <v>113.01</v>
      </c>
    </row>
    <row r="7865" spans="1:6" ht="20.399999999999999" x14ac:dyDescent="0.2">
      <c r="A7865" s="256">
        <v>6006</v>
      </c>
      <c r="B7865" s="257" t="s">
        <v>19035</v>
      </c>
      <c r="C7865" s="256" t="s">
        <v>8217</v>
      </c>
      <c r="E7865" s="258"/>
      <c r="F7865" s="479">
        <v>58.86</v>
      </c>
    </row>
    <row r="7866" spans="1:6" ht="20.399999999999999" x14ac:dyDescent="0.2">
      <c r="A7866" s="256">
        <v>6005</v>
      </c>
      <c r="B7866" s="257" t="s">
        <v>19036</v>
      </c>
      <c r="C7866" s="256" t="s">
        <v>8217</v>
      </c>
      <c r="E7866" s="258"/>
      <c r="F7866" s="479">
        <v>66.400000000000006</v>
      </c>
    </row>
    <row r="7867" spans="1:6" x14ac:dyDescent="0.2">
      <c r="A7867" s="256">
        <v>11756</v>
      </c>
      <c r="B7867" s="257" t="s">
        <v>19037</v>
      </c>
      <c r="C7867" s="256" t="s">
        <v>8217</v>
      </c>
      <c r="E7867" s="258"/>
      <c r="F7867" s="479">
        <v>31.71</v>
      </c>
    </row>
    <row r="7868" spans="1:6" ht="30.6" x14ac:dyDescent="0.2">
      <c r="A7868" s="256">
        <v>10904</v>
      </c>
      <c r="B7868" s="257" t="s">
        <v>19038</v>
      </c>
      <c r="C7868" s="256" t="s">
        <v>8217</v>
      </c>
      <c r="E7868" s="258"/>
      <c r="F7868" s="479">
        <v>305</v>
      </c>
    </row>
    <row r="7869" spans="1:6" x14ac:dyDescent="0.2">
      <c r="A7869" s="256">
        <v>11752</v>
      </c>
      <c r="B7869" s="257" t="s">
        <v>19039</v>
      </c>
      <c r="C7869" s="256" t="s">
        <v>8217</v>
      </c>
      <c r="E7869" s="258"/>
      <c r="F7869" s="479">
        <v>18.28</v>
      </c>
    </row>
    <row r="7870" spans="1:6" x14ac:dyDescent="0.2">
      <c r="A7870" s="256">
        <v>11753</v>
      </c>
      <c r="B7870" s="257" t="s">
        <v>19040</v>
      </c>
      <c r="C7870" s="256" t="s">
        <v>8217</v>
      </c>
      <c r="E7870" s="258"/>
      <c r="F7870" s="479">
        <v>21.83</v>
      </c>
    </row>
    <row r="7871" spans="1:6" ht="20.399999999999999" x14ac:dyDescent="0.2">
      <c r="A7871" s="256">
        <v>6021</v>
      </c>
      <c r="B7871" s="257" t="s">
        <v>19041</v>
      </c>
      <c r="C7871" s="256" t="s">
        <v>8217</v>
      </c>
      <c r="E7871" s="258"/>
      <c r="F7871" s="479">
        <v>60.58</v>
      </c>
    </row>
    <row r="7872" spans="1:6" ht="20.399999999999999" x14ac:dyDescent="0.2">
      <c r="A7872" s="256">
        <v>6024</v>
      </c>
      <c r="B7872" s="257" t="s">
        <v>19042</v>
      </c>
      <c r="C7872" s="256" t="s">
        <v>8217</v>
      </c>
      <c r="E7872" s="258"/>
      <c r="F7872" s="479">
        <v>62.62</v>
      </c>
    </row>
    <row r="7873" spans="1:6" x14ac:dyDescent="0.2">
      <c r="A7873" s="256">
        <v>38379</v>
      </c>
      <c r="B7873" s="257" t="s">
        <v>19043</v>
      </c>
      <c r="C7873" s="256" t="s">
        <v>8223</v>
      </c>
      <c r="E7873" s="258"/>
      <c r="F7873" s="479">
        <v>56.18</v>
      </c>
    </row>
    <row r="7874" spans="1:6" ht="20.399999999999999" x14ac:dyDescent="0.2">
      <c r="A7874" s="256">
        <v>13897</v>
      </c>
      <c r="B7874" s="257" t="s">
        <v>19044</v>
      </c>
      <c r="C7874" s="256" t="s">
        <v>8217</v>
      </c>
      <c r="E7874" s="258"/>
      <c r="F7874" s="479">
        <v>6173.11</v>
      </c>
    </row>
    <row r="7875" spans="1:6" x14ac:dyDescent="0.2">
      <c r="A7875" s="256">
        <v>10640</v>
      </c>
      <c r="B7875" s="257" t="s">
        <v>19045</v>
      </c>
      <c r="C7875" s="256" t="s">
        <v>8217</v>
      </c>
      <c r="E7875" s="258"/>
      <c r="F7875" s="479">
        <v>13369.66</v>
      </c>
    </row>
    <row r="7876" spans="1:6" x14ac:dyDescent="0.2">
      <c r="A7876" s="256">
        <v>34357</v>
      </c>
      <c r="B7876" s="257" t="s">
        <v>19046</v>
      </c>
      <c r="C7876" s="256" t="s">
        <v>8230</v>
      </c>
      <c r="E7876" s="258"/>
      <c r="F7876" s="479">
        <v>4.4000000000000004</v>
      </c>
    </row>
    <row r="7877" spans="1:6" x14ac:dyDescent="0.2">
      <c r="A7877" s="256">
        <v>37329</v>
      </c>
      <c r="B7877" s="257" t="s">
        <v>19047</v>
      </c>
      <c r="C7877" s="256" t="s">
        <v>8230</v>
      </c>
      <c r="E7877" s="258"/>
      <c r="F7877" s="479">
        <v>92.75</v>
      </c>
    </row>
    <row r="7878" spans="1:6" x14ac:dyDescent="0.2">
      <c r="A7878" s="256">
        <v>2510</v>
      </c>
      <c r="B7878" s="257" t="s">
        <v>19048</v>
      </c>
      <c r="C7878" s="256" t="s">
        <v>8217</v>
      </c>
      <c r="E7878" s="258"/>
      <c r="F7878" s="479">
        <v>36.9</v>
      </c>
    </row>
    <row r="7879" spans="1:6" ht="20.399999999999999" x14ac:dyDescent="0.2">
      <c r="A7879" s="256">
        <v>12359</v>
      </c>
      <c r="B7879" s="257" t="s">
        <v>19049</v>
      </c>
      <c r="C7879" s="256" t="s">
        <v>8217</v>
      </c>
      <c r="E7879" s="258"/>
      <c r="F7879" s="479">
        <v>164.12</v>
      </c>
    </row>
    <row r="7880" spans="1:6" x14ac:dyDescent="0.2">
      <c r="A7880" s="256">
        <v>7353</v>
      </c>
      <c r="B7880" s="257" t="s">
        <v>19050</v>
      </c>
      <c r="C7880" s="256" t="s">
        <v>14817</v>
      </c>
      <c r="E7880" s="258"/>
      <c r="F7880" s="479">
        <v>33.72</v>
      </c>
    </row>
    <row r="7881" spans="1:6" x14ac:dyDescent="0.2">
      <c r="A7881" s="256">
        <v>36144</v>
      </c>
      <c r="B7881" s="257" t="s">
        <v>19051</v>
      </c>
      <c r="C7881" s="256" t="s">
        <v>8217</v>
      </c>
      <c r="E7881" s="258"/>
      <c r="F7881" s="479">
        <v>1.68</v>
      </c>
    </row>
    <row r="7882" spans="1:6" x14ac:dyDescent="0.2">
      <c r="A7882" s="256">
        <v>10518</v>
      </c>
      <c r="B7882" s="257" t="s">
        <v>19052</v>
      </c>
      <c r="C7882" s="256" t="s">
        <v>8217</v>
      </c>
      <c r="E7882" s="258"/>
      <c r="F7882" s="479">
        <v>129.04</v>
      </c>
    </row>
    <row r="7883" spans="1:6" ht="40.799999999999997" x14ac:dyDescent="0.2">
      <c r="A7883" s="256">
        <v>36530</v>
      </c>
      <c r="B7883" s="257" t="s">
        <v>19053</v>
      </c>
      <c r="C7883" s="256" t="s">
        <v>8217</v>
      </c>
      <c r="E7883" s="258"/>
      <c r="F7883" s="479">
        <v>384914.62</v>
      </c>
    </row>
    <row r="7884" spans="1:6" ht="40.799999999999997" x14ac:dyDescent="0.2">
      <c r="A7884" s="256">
        <v>6046</v>
      </c>
      <c r="B7884" s="257" t="s">
        <v>19054</v>
      </c>
      <c r="C7884" s="256" t="s">
        <v>8217</v>
      </c>
      <c r="E7884" s="258"/>
      <c r="F7884" s="479">
        <v>417500</v>
      </c>
    </row>
    <row r="7885" spans="1:6" ht="40.799999999999997" x14ac:dyDescent="0.2">
      <c r="A7885" s="256">
        <v>36531</v>
      </c>
      <c r="B7885" s="257" t="s">
        <v>19055</v>
      </c>
      <c r="C7885" s="256" t="s">
        <v>8217</v>
      </c>
      <c r="E7885" s="258"/>
      <c r="F7885" s="479">
        <v>432774.36</v>
      </c>
    </row>
    <row r="7886" spans="1:6" ht="20.399999999999999" x14ac:dyDescent="0.2">
      <c r="A7886" s="256">
        <v>34684</v>
      </c>
      <c r="B7886" s="257" t="s">
        <v>19056</v>
      </c>
      <c r="C7886" s="256" t="s">
        <v>14821</v>
      </c>
      <c r="E7886" s="258"/>
      <c r="F7886" s="479">
        <v>303.93</v>
      </c>
    </row>
    <row r="7887" spans="1:6" ht="20.399999999999999" x14ac:dyDescent="0.2">
      <c r="A7887" s="256">
        <v>34683</v>
      </c>
      <c r="B7887" s="257" t="s">
        <v>19057</v>
      </c>
      <c r="C7887" s="256" t="s">
        <v>14821</v>
      </c>
      <c r="E7887" s="258"/>
      <c r="F7887" s="479">
        <v>189.95</v>
      </c>
    </row>
    <row r="7888" spans="1:6" ht="20.399999999999999" x14ac:dyDescent="0.2">
      <c r="A7888" s="256">
        <v>533</v>
      </c>
      <c r="B7888" s="257" t="s">
        <v>19058</v>
      </c>
      <c r="C7888" s="256" t="s">
        <v>14821</v>
      </c>
      <c r="E7888" s="258"/>
      <c r="F7888" s="479">
        <v>31.43</v>
      </c>
    </row>
    <row r="7889" spans="1:6" ht="20.399999999999999" x14ac:dyDescent="0.2">
      <c r="A7889" s="256">
        <v>10515</v>
      </c>
      <c r="B7889" s="257" t="s">
        <v>19059</v>
      </c>
      <c r="C7889" s="256" t="s">
        <v>14821</v>
      </c>
      <c r="E7889" s="258"/>
      <c r="F7889" s="479">
        <v>59.3</v>
      </c>
    </row>
    <row r="7890" spans="1:6" ht="20.399999999999999" x14ac:dyDescent="0.2">
      <c r="A7890" s="256">
        <v>536</v>
      </c>
      <c r="B7890" s="257" t="s">
        <v>19060</v>
      </c>
      <c r="C7890" s="256" t="s">
        <v>14821</v>
      </c>
      <c r="E7890" s="258"/>
      <c r="F7890" s="479">
        <v>42.9</v>
      </c>
    </row>
    <row r="7891" spans="1:6" ht="20.399999999999999" x14ac:dyDescent="0.2">
      <c r="A7891" s="256">
        <v>153</v>
      </c>
      <c r="B7891" s="257" t="s">
        <v>19061</v>
      </c>
      <c r="C7891" s="256" t="s">
        <v>14817</v>
      </c>
      <c r="E7891" s="258"/>
      <c r="F7891" s="479">
        <v>95.9</v>
      </c>
    </row>
    <row r="7892" spans="1:6" ht="20.399999999999999" x14ac:dyDescent="0.2">
      <c r="A7892" s="256">
        <v>34682</v>
      </c>
      <c r="B7892" s="257" t="s">
        <v>19062</v>
      </c>
      <c r="C7892" s="256" t="s">
        <v>14821</v>
      </c>
      <c r="E7892" s="258"/>
      <c r="F7892" s="479">
        <v>145.26</v>
      </c>
    </row>
    <row r="7893" spans="1:6" ht="20.399999999999999" x14ac:dyDescent="0.2">
      <c r="A7893" s="256">
        <v>20205</v>
      </c>
      <c r="B7893" s="257" t="s">
        <v>19063</v>
      </c>
      <c r="C7893" s="256" t="s">
        <v>8223</v>
      </c>
      <c r="E7893" s="258"/>
      <c r="F7893" s="479">
        <v>4.12</v>
      </c>
    </row>
    <row r="7894" spans="1:6" ht="20.399999999999999" x14ac:dyDescent="0.2">
      <c r="A7894" s="256">
        <v>4412</v>
      </c>
      <c r="B7894" s="257" t="s">
        <v>19064</v>
      </c>
      <c r="C7894" s="256" t="s">
        <v>8223</v>
      </c>
      <c r="E7894" s="258"/>
      <c r="F7894" s="479">
        <v>2.4700000000000002</v>
      </c>
    </row>
    <row r="7895" spans="1:6" ht="20.399999999999999" x14ac:dyDescent="0.2">
      <c r="A7895" s="256">
        <v>4408</v>
      </c>
      <c r="B7895" s="257" t="s">
        <v>19065</v>
      </c>
      <c r="C7895" s="256" t="s">
        <v>8223</v>
      </c>
      <c r="E7895" s="258"/>
      <c r="F7895" s="479">
        <v>3.08</v>
      </c>
    </row>
    <row r="7896" spans="1:6" x14ac:dyDescent="0.2">
      <c r="A7896" s="256">
        <v>36250</v>
      </c>
      <c r="B7896" s="257" t="s">
        <v>19066</v>
      </c>
      <c r="C7896" s="256" t="s">
        <v>8223</v>
      </c>
      <c r="E7896" s="258"/>
      <c r="F7896" s="479">
        <v>4.7300000000000004</v>
      </c>
    </row>
    <row r="7897" spans="1:6" x14ac:dyDescent="0.2">
      <c r="A7897" s="256">
        <v>10857</v>
      </c>
      <c r="B7897" s="257" t="s">
        <v>19067</v>
      </c>
      <c r="C7897" s="256" t="s">
        <v>8223</v>
      </c>
      <c r="E7897" s="258"/>
      <c r="F7897" s="479">
        <v>15.58</v>
      </c>
    </row>
    <row r="7898" spans="1:6" x14ac:dyDescent="0.2">
      <c r="A7898" s="256">
        <v>4803</v>
      </c>
      <c r="B7898" s="257" t="s">
        <v>19068</v>
      </c>
      <c r="C7898" s="256" t="s">
        <v>8223</v>
      </c>
      <c r="E7898" s="258"/>
      <c r="F7898" s="479">
        <v>29.07</v>
      </c>
    </row>
    <row r="7899" spans="1:6" ht="20.399999999999999" x14ac:dyDescent="0.2">
      <c r="A7899" s="256">
        <v>6186</v>
      </c>
      <c r="B7899" s="257" t="s">
        <v>19069</v>
      </c>
      <c r="C7899" s="256" t="s">
        <v>8223</v>
      </c>
      <c r="E7899" s="258"/>
      <c r="F7899" s="479">
        <v>18.05</v>
      </c>
    </row>
    <row r="7900" spans="1:6" x14ac:dyDescent="0.2">
      <c r="A7900" s="256">
        <v>4829</v>
      </c>
      <c r="B7900" s="257" t="s">
        <v>19070</v>
      </c>
      <c r="C7900" s="256" t="s">
        <v>8223</v>
      </c>
      <c r="E7900" s="258"/>
      <c r="F7900" s="479">
        <v>63.68</v>
      </c>
    </row>
    <row r="7901" spans="1:6" x14ac:dyDescent="0.2">
      <c r="A7901" s="256">
        <v>39829</v>
      </c>
      <c r="B7901" s="257" t="s">
        <v>19071</v>
      </c>
      <c r="C7901" s="256" t="s">
        <v>8223</v>
      </c>
      <c r="E7901" s="258"/>
      <c r="F7901" s="479">
        <v>36.15</v>
      </c>
    </row>
    <row r="7902" spans="1:6" ht="20.399999999999999" x14ac:dyDescent="0.2">
      <c r="A7902" s="256">
        <v>20231</v>
      </c>
      <c r="B7902" s="257" t="s">
        <v>19072</v>
      </c>
      <c r="C7902" s="256" t="s">
        <v>8223</v>
      </c>
      <c r="E7902" s="258"/>
      <c r="F7902" s="479">
        <v>67.349999999999994</v>
      </c>
    </row>
    <row r="7903" spans="1:6" x14ac:dyDescent="0.2">
      <c r="A7903" s="256">
        <v>4804</v>
      </c>
      <c r="B7903" s="257" t="s">
        <v>19073</v>
      </c>
      <c r="C7903" s="256" t="s">
        <v>8223</v>
      </c>
      <c r="E7903" s="258"/>
      <c r="F7903" s="479">
        <v>22.31</v>
      </c>
    </row>
    <row r="7904" spans="1:6" x14ac:dyDescent="0.2">
      <c r="A7904" s="256">
        <v>34680</v>
      </c>
      <c r="B7904" s="257" t="s">
        <v>19074</v>
      </c>
      <c r="C7904" s="256" t="s">
        <v>8223</v>
      </c>
      <c r="E7904" s="258"/>
      <c r="F7904" s="479">
        <v>44.69</v>
      </c>
    </row>
    <row r="7905" spans="1:6" ht="20.399999999999999" x14ac:dyDescent="0.2">
      <c r="A7905" s="256">
        <v>11573</v>
      </c>
      <c r="B7905" s="257" t="s">
        <v>19075</v>
      </c>
      <c r="C7905" s="256" t="s">
        <v>8217</v>
      </c>
      <c r="E7905" s="258"/>
      <c r="F7905" s="479">
        <v>5.23</v>
      </c>
    </row>
    <row r="7906" spans="1:6" x14ac:dyDescent="0.2">
      <c r="A7906" s="256">
        <v>38401</v>
      </c>
      <c r="B7906" s="257" t="s">
        <v>19076</v>
      </c>
      <c r="C7906" s="256" t="s">
        <v>8217</v>
      </c>
      <c r="E7906" s="258"/>
      <c r="F7906" s="479">
        <v>10.25</v>
      </c>
    </row>
    <row r="7907" spans="1:6" ht="20.399999999999999" x14ac:dyDescent="0.2">
      <c r="A7907" s="256">
        <v>11575</v>
      </c>
      <c r="B7907" s="257" t="s">
        <v>19077</v>
      </c>
      <c r="C7907" s="256" t="s">
        <v>8217</v>
      </c>
      <c r="E7907" s="258"/>
      <c r="F7907" s="479">
        <v>50.41</v>
      </c>
    </row>
    <row r="7908" spans="1:6" ht="20.399999999999999" x14ac:dyDescent="0.2">
      <c r="A7908" s="256">
        <v>38179</v>
      </c>
      <c r="B7908" s="257" t="s">
        <v>19078</v>
      </c>
      <c r="C7908" s="256" t="s">
        <v>8217</v>
      </c>
      <c r="E7908" s="258"/>
      <c r="F7908" s="479">
        <v>41.68</v>
      </c>
    </row>
    <row r="7909" spans="1:6" ht="20.399999999999999" x14ac:dyDescent="0.2">
      <c r="A7909" s="256">
        <v>20256</v>
      </c>
      <c r="B7909" s="257" t="s">
        <v>19079</v>
      </c>
      <c r="C7909" s="256" t="s">
        <v>8217</v>
      </c>
      <c r="E7909" s="258"/>
      <c r="F7909" s="479">
        <v>0.37</v>
      </c>
    </row>
    <row r="7910" spans="1:6" ht="20.399999999999999" x14ac:dyDescent="0.2">
      <c r="A7910" s="256">
        <v>14511</v>
      </c>
      <c r="B7910" s="257" t="s">
        <v>19080</v>
      </c>
      <c r="C7910" s="256" t="s">
        <v>8217</v>
      </c>
      <c r="E7910" s="258"/>
      <c r="F7910" s="479">
        <v>1024310.36</v>
      </c>
    </row>
    <row r="7911" spans="1:6" ht="20.399999999999999" x14ac:dyDescent="0.2">
      <c r="A7911" s="256">
        <v>10642</v>
      </c>
      <c r="B7911" s="257" t="s">
        <v>19081</v>
      </c>
      <c r="C7911" s="256" t="s">
        <v>8217</v>
      </c>
      <c r="E7911" s="258"/>
      <c r="F7911" s="479">
        <v>964950.11</v>
      </c>
    </row>
    <row r="7912" spans="1:6" ht="30.6" x14ac:dyDescent="0.2">
      <c r="A7912" s="256">
        <v>14489</v>
      </c>
      <c r="B7912" s="257" t="s">
        <v>19082</v>
      </c>
      <c r="C7912" s="256" t="s">
        <v>8217</v>
      </c>
      <c r="E7912" s="258"/>
      <c r="F7912" s="479">
        <v>855892.79</v>
      </c>
    </row>
    <row r="7913" spans="1:6" ht="20.399999999999999" x14ac:dyDescent="0.2">
      <c r="A7913" s="256">
        <v>14513</v>
      </c>
      <c r="B7913" s="257" t="s">
        <v>19083</v>
      </c>
      <c r="C7913" s="256" t="s">
        <v>8217</v>
      </c>
      <c r="E7913" s="258"/>
      <c r="F7913" s="479">
        <v>641939.91</v>
      </c>
    </row>
    <row r="7914" spans="1:6" ht="30.6" x14ac:dyDescent="0.2">
      <c r="A7914" s="256">
        <v>13600</v>
      </c>
      <c r="B7914" s="257" t="s">
        <v>19084</v>
      </c>
      <c r="C7914" s="256" t="s">
        <v>8217</v>
      </c>
      <c r="E7914" s="258"/>
      <c r="F7914" s="479">
        <v>828283.26</v>
      </c>
    </row>
    <row r="7915" spans="1:6" ht="20.399999999999999" x14ac:dyDescent="0.2">
      <c r="A7915" s="256">
        <v>10646</v>
      </c>
      <c r="B7915" s="257" t="s">
        <v>19085</v>
      </c>
      <c r="C7915" s="256" t="s">
        <v>8217</v>
      </c>
      <c r="E7915" s="258"/>
      <c r="F7915" s="479">
        <v>617429.98</v>
      </c>
    </row>
    <row r="7916" spans="1:6" ht="20.399999999999999" x14ac:dyDescent="0.2">
      <c r="A7916" s="256">
        <v>6070</v>
      </c>
      <c r="B7916" s="257" t="s">
        <v>19086</v>
      </c>
      <c r="C7916" s="256" t="s">
        <v>8217</v>
      </c>
      <c r="E7916" s="258"/>
      <c r="F7916" s="479">
        <v>843642.08</v>
      </c>
    </row>
    <row r="7917" spans="1:6" ht="30.6" x14ac:dyDescent="0.2">
      <c r="A7917" s="256">
        <v>6069</v>
      </c>
      <c r="B7917" s="257" t="s">
        <v>19087</v>
      </c>
      <c r="C7917" s="256" t="s">
        <v>8217</v>
      </c>
      <c r="E7917" s="258"/>
      <c r="F7917" s="479">
        <v>186373.26</v>
      </c>
    </row>
    <row r="7918" spans="1:6" ht="20.399999999999999" x14ac:dyDescent="0.2">
      <c r="A7918" s="256">
        <v>14626</v>
      </c>
      <c r="B7918" s="257" t="s">
        <v>19088</v>
      </c>
      <c r="C7918" s="256" t="s">
        <v>8217</v>
      </c>
      <c r="E7918" s="258"/>
      <c r="F7918" s="479">
        <v>923595.14</v>
      </c>
    </row>
    <row r="7919" spans="1:6" ht="20.399999999999999" x14ac:dyDescent="0.2">
      <c r="A7919" s="256">
        <v>6067</v>
      </c>
      <c r="B7919" s="257" t="s">
        <v>19089</v>
      </c>
      <c r="C7919" s="256" t="s">
        <v>8217</v>
      </c>
      <c r="E7919" s="258"/>
      <c r="F7919" s="479">
        <v>758175.1</v>
      </c>
    </row>
    <row r="7920" spans="1:6" x14ac:dyDescent="0.2">
      <c r="A7920" s="256">
        <v>38393</v>
      </c>
      <c r="B7920" s="257" t="s">
        <v>19090</v>
      </c>
      <c r="C7920" s="256" t="s">
        <v>8217</v>
      </c>
      <c r="E7920" s="258"/>
      <c r="F7920" s="479">
        <v>19</v>
      </c>
    </row>
    <row r="7921" spans="1:6" x14ac:dyDescent="0.2">
      <c r="A7921" s="256">
        <v>38390</v>
      </c>
      <c r="B7921" s="257" t="s">
        <v>19091</v>
      </c>
      <c r="C7921" s="256" t="s">
        <v>8217</v>
      </c>
      <c r="E7921" s="258"/>
      <c r="F7921" s="479">
        <v>42.14</v>
      </c>
    </row>
    <row r="7922" spans="1:6" x14ac:dyDescent="0.2">
      <c r="A7922" s="256">
        <v>36532</v>
      </c>
      <c r="B7922" s="257" t="s">
        <v>19092</v>
      </c>
      <c r="C7922" s="256" t="s">
        <v>8217</v>
      </c>
      <c r="E7922" s="258"/>
      <c r="F7922" s="479">
        <v>28501.75</v>
      </c>
    </row>
    <row r="7923" spans="1:6" ht="20.399999999999999" x14ac:dyDescent="0.2">
      <c r="A7923" s="256">
        <v>11578</v>
      </c>
      <c r="B7923" s="257" t="s">
        <v>19093</v>
      </c>
      <c r="C7923" s="256" t="s">
        <v>8217</v>
      </c>
      <c r="E7923" s="258"/>
      <c r="F7923" s="479">
        <v>10.88</v>
      </c>
    </row>
    <row r="7924" spans="1:6" ht="20.399999999999999" x14ac:dyDescent="0.2">
      <c r="A7924" s="256">
        <v>11577</v>
      </c>
      <c r="B7924" s="257" t="s">
        <v>19094</v>
      </c>
      <c r="C7924" s="256" t="s">
        <v>8217</v>
      </c>
      <c r="E7924" s="258"/>
      <c r="F7924" s="479">
        <v>10.39</v>
      </c>
    </row>
    <row r="7925" spans="1:6" ht="30.6" x14ac:dyDescent="0.2">
      <c r="A7925" s="256">
        <v>42432</v>
      </c>
      <c r="B7925" s="257" t="s">
        <v>19095</v>
      </c>
      <c r="C7925" s="256" t="s">
        <v>8217</v>
      </c>
      <c r="E7925" s="258"/>
      <c r="F7925" s="479">
        <v>2424.64</v>
      </c>
    </row>
    <row r="7926" spans="1:6" ht="30.6" x14ac:dyDescent="0.2">
      <c r="A7926" s="256">
        <v>42437</v>
      </c>
      <c r="B7926" s="257" t="s">
        <v>19096</v>
      </c>
      <c r="C7926" s="256" t="s">
        <v>8217</v>
      </c>
      <c r="E7926" s="258"/>
      <c r="F7926" s="479">
        <v>1843.37</v>
      </c>
    </row>
    <row r="7927" spans="1:6" x14ac:dyDescent="0.2">
      <c r="A7927" s="256">
        <v>1116</v>
      </c>
      <c r="B7927" s="257" t="s">
        <v>19097</v>
      </c>
      <c r="C7927" s="256" t="s">
        <v>8223</v>
      </c>
      <c r="E7927" s="258"/>
      <c r="F7927" s="479">
        <v>19.14</v>
      </c>
    </row>
    <row r="7928" spans="1:6" x14ac:dyDescent="0.2">
      <c r="A7928" s="256">
        <v>1115</v>
      </c>
      <c r="B7928" s="257" t="s">
        <v>19098</v>
      </c>
      <c r="C7928" s="256" t="s">
        <v>8223</v>
      </c>
      <c r="E7928" s="258"/>
      <c r="F7928" s="479">
        <v>22.94</v>
      </c>
    </row>
    <row r="7929" spans="1:6" x14ac:dyDescent="0.2">
      <c r="A7929" s="256">
        <v>1113</v>
      </c>
      <c r="B7929" s="257" t="s">
        <v>19099</v>
      </c>
      <c r="C7929" s="256" t="s">
        <v>8223</v>
      </c>
      <c r="E7929" s="258"/>
      <c r="F7929" s="479">
        <v>26.82</v>
      </c>
    </row>
    <row r="7930" spans="1:6" x14ac:dyDescent="0.2">
      <c r="A7930" s="256">
        <v>1114</v>
      </c>
      <c r="B7930" s="257" t="s">
        <v>19100</v>
      </c>
      <c r="C7930" s="256" t="s">
        <v>8223</v>
      </c>
      <c r="E7930" s="258"/>
      <c r="F7930" s="479">
        <v>31.95</v>
      </c>
    </row>
    <row r="7931" spans="1:6" x14ac:dyDescent="0.2">
      <c r="A7931" s="256">
        <v>40873</v>
      </c>
      <c r="B7931" s="257" t="s">
        <v>19101</v>
      </c>
      <c r="C7931" s="256" t="s">
        <v>8223</v>
      </c>
      <c r="E7931" s="258"/>
      <c r="F7931" s="479">
        <v>25</v>
      </c>
    </row>
    <row r="7932" spans="1:6" x14ac:dyDescent="0.2">
      <c r="A7932" s="256">
        <v>20214</v>
      </c>
      <c r="B7932" s="257" t="s">
        <v>19102</v>
      </c>
      <c r="C7932" s="256" t="s">
        <v>8217</v>
      </c>
      <c r="E7932" s="258"/>
      <c r="F7932" s="479">
        <v>50.82</v>
      </c>
    </row>
    <row r="7933" spans="1:6" ht="20.399999999999999" x14ac:dyDescent="0.2">
      <c r="A7933" s="256">
        <v>7237</v>
      </c>
      <c r="B7933" s="257" t="s">
        <v>19103</v>
      </c>
      <c r="C7933" s="256" t="s">
        <v>8217</v>
      </c>
      <c r="E7933" s="258"/>
      <c r="F7933" s="479">
        <v>49.75</v>
      </c>
    </row>
    <row r="7934" spans="1:6" x14ac:dyDescent="0.2">
      <c r="A7934" s="256">
        <v>11757</v>
      </c>
      <c r="B7934" s="257" t="s">
        <v>19104</v>
      </c>
      <c r="C7934" s="256" t="s">
        <v>8217</v>
      </c>
      <c r="E7934" s="258"/>
      <c r="F7934" s="479">
        <v>46.89</v>
      </c>
    </row>
    <row r="7935" spans="1:6" ht="20.399999999999999" x14ac:dyDescent="0.2">
      <c r="A7935" s="256">
        <v>11758</v>
      </c>
      <c r="B7935" s="257" t="s">
        <v>19105</v>
      </c>
      <c r="C7935" s="256" t="s">
        <v>8217</v>
      </c>
      <c r="E7935" s="258"/>
      <c r="F7935" s="479">
        <v>65.489999999999995</v>
      </c>
    </row>
    <row r="7936" spans="1:6" x14ac:dyDescent="0.2">
      <c r="A7936" s="256">
        <v>37526</v>
      </c>
      <c r="B7936" s="257" t="s">
        <v>19106</v>
      </c>
      <c r="C7936" s="256" t="s">
        <v>8217</v>
      </c>
      <c r="E7936" s="258"/>
      <c r="F7936" s="479">
        <v>5.62</v>
      </c>
    </row>
    <row r="7937" spans="1:6" x14ac:dyDescent="0.2">
      <c r="A7937" s="256">
        <v>6076</v>
      </c>
      <c r="B7937" s="257" t="s">
        <v>19107</v>
      </c>
      <c r="C7937" s="256" t="s">
        <v>14818</v>
      </c>
      <c r="E7937" s="258"/>
      <c r="F7937" s="479">
        <v>65</v>
      </c>
    </row>
    <row r="7938" spans="1:6" x14ac:dyDescent="0.2">
      <c r="A7938" s="256">
        <v>13109</v>
      </c>
      <c r="B7938" s="257" t="s">
        <v>19108</v>
      </c>
      <c r="C7938" s="256" t="s">
        <v>8217</v>
      </c>
      <c r="E7938" s="258"/>
      <c r="F7938" s="479">
        <v>270.93</v>
      </c>
    </row>
    <row r="7939" spans="1:6" x14ac:dyDescent="0.2">
      <c r="A7939" s="256">
        <v>13110</v>
      </c>
      <c r="B7939" s="257" t="s">
        <v>19109</v>
      </c>
      <c r="C7939" s="256" t="s">
        <v>8217</v>
      </c>
      <c r="E7939" s="258"/>
      <c r="F7939" s="479">
        <v>356.56</v>
      </c>
    </row>
    <row r="7940" spans="1:6" x14ac:dyDescent="0.2">
      <c r="A7940" s="256">
        <v>7581</v>
      </c>
      <c r="B7940" s="257" t="s">
        <v>19110</v>
      </c>
      <c r="C7940" s="256" t="s">
        <v>8217</v>
      </c>
      <c r="E7940" s="258"/>
      <c r="F7940" s="479">
        <v>3.31</v>
      </c>
    </row>
    <row r="7941" spans="1:6" x14ac:dyDescent="0.2">
      <c r="A7941" s="256">
        <v>4509</v>
      </c>
      <c r="B7941" s="257" t="s">
        <v>19111</v>
      </c>
      <c r="C7941" s="256" t="s">
        <v>8223</v>
      </c>
      <c r="E7941" s="258"/>
      <c r="F7941" s="479">
        <v>3.94</v>
      </c>
    </row>
    <row r="7942" spans="1:6" x14ac:dyDescent="0.2">
      <c r="A7942" s="256">
        <v>4512</v>
      </c>
      <c r="B7942" s="257" t="s">
        <v>19112</v>
      </c>
      <c r="C7942" s="256" t="s">
        <v>8223</v>
      </c>
      <c r="E7942" s="258"/>
      <c r="F7942" s="479">
        <v>1.88</v>
      </c>
    </row>
    <row r="7943" spans="1:6" x14ac:dyDescent="0.2">
      <c r="A7943" s="256">
        <v>4517</v>
      </c>
      <c r="B7943" s="257" t="s">
        <v>19113</v>
      </c>
      <c r="C7943" s="256" t="s">
        <v>8223</v>
      </c>
      <c r="E7943" s="258"/>
      <c r="F7943" s="479">
        <v>2.72</v>
      </c>
    </row>
    <row r="7944" spans="1:6" ht="20.399999999999999" x14ac:dyDescent="0.2">
      <c r="A7944" s="256">
        <v>20206</v>
      </c>
      <c r="B7944" s="257" t="s">
        <v>19114</v>
      </c>
      <c r="C7944" s="256" t="s">
        <v>8223</v>
      </c>
      <c r="E7944" s="258"/>
      <c r="F7944" s="479">
        <v>11.13</v>
      </c>
    </row>
    <row r="7945" spans="1:6" ht="20.399999999999999" x14ac:dyDescent="0.2">
      <c r="A7945" s="256">
        <v>4460</v>
      </c>
      <c r="B7945" s="257" t="s">
        <v>19115</v>
      </c>
      <c r="C7945" s="256" t="s">
        <v>8223</v>
      </c>
      <c r="E7945" s="258"/>
      <c r="F7945" s="479">
        <v>11.43</v>
      </c>
    </row>
    <row r="7946" spans="1:6" ht="20.399999999999999" x14ac:dyDescent="0.2">
      <c r="A7946" s="256">
        <v>4415</v>
      </c>
      <c r="B7946" s="257" t="s">
        <v>19116</v>
      </c>
      <c r="C7946" s="256" t="s">
        <v>8223</v>
      </c>
      <c r="E7946" s="258"/>
      <c r="F7946" s="479">
        <v>6.12</v>
      </c>
    </row>
    <row r="7947" spans="1:6" ht="20.399999999999999" x14ac:dyDescent="0.2">
      <c r="A7947" s="256">
        <v>4417</v>
      </c>
      <c r="B7947" s="257" t="s">
        <v>19117</v>
      </c>
      <c r="C7947" s="256" t="s">
        <v>8223</v>
      </c>
      <c r="E7947" s="258"/>
      <c r="F7947" s="479">
        <v>8.81</v>
      </c>
    </row>
    <row r="7948" spans="1:6" x14ac:dyDescent="0.2">
      <c r="A7948" s="256">
        <v>37373</v>
      </c>
      <c r="B7948" s="257" t="s">
        <v>19118</v>
      </c>
      <c r="C7948" s="256" t="s">
        <v>14819</v>
      </c>
      <c r="E7948" s="258"/>
      <c r="F7948" s="479">
        <v>0.04</v>
      </c>
    </row>
    <row r="7949" spans="1:6" x14ac:dyDescent="0.2">
      <c r="A7949" s="256">
        <v>40864</v>
      </c>
      <c r="B7949" s="257" t="s">
        <v>19119</v>
      </c>
      <c r="C7949" s="256" t="s">
        <v>14820</v>
      </c>
      <c r="E7949" s="258"/>
      <c r="F7949" s="479">
        <v>7.31</v>
      </c>
    </row>
    <row r="7950" spans="1:6" ht="20.399999999999999" x14ac:dyDescent="0.2">
      <c r="A7950" s="256">
        <v>4734</v>
      </c>
      <c r="B7950" s="257" t="s">
        <v>19120</v>
      </c>
      <c r="C7950" s="256" t="s">
        <v>14818</v>
      </c>
      <c r="E7950" s="258"/>
      <c r="F7950" s="479">
        <v>228.9</v>
      </c>
    </row>
    <row r="7951" spans="1:6" x14ac:dyDescent="0.2">
      <c r="A7951" s="256">
        <v>6085</v>
      </c>
      <c r="B7951" s="257" t="s">
        <v>19121</v>
      </c>
      <c r="C7951" s="256" t="s">
        <v>14817</v>
      </c>
      <c r="E7951" s="258"/>
      <c r="F7951" s="479">
        <v>10.84</v>
      </c>
    </row>
    <row r="7952" spans="1:6" x14ac:dyDescent="0.2">
      <c r="A7952" s="256">
        <v>38396</v>
      </c>
      <c r="B7952" s="257" t="s">
        <v>19122</v>
      </c>
      <c r="C7952" s="256" t="s">
        <v>8217</v>
      </c>
      <c r="E7952" s="258"/>
      <c r="F7952" s="479">
        <v>762.13</v>
      </c>
    </row>
    <row r="7953" spans="1:6" x14ac:dyDescent="0.2">
      <c r="A7953" s="256">
        <v>11622</v>
      </c>
      <c r="B7953" s="257" t="s">
        <v>19123</v>
      </c>
      <c r="C7953" s="256" t="s">
        <v>8230</v>
      </c>
      <c r="E7953" s="258"/>
      <c r="F7953" s="479">
        <v>72.260000000000005</v>
      </c>
    </row>
    <row r="7954" spans="1:6" ht="20.399999999999999" x14ac:dyDescent="0.2">
      <c r="A7954" s="256">
        <v>43143</v>
      </c>
      <c r="B7954" s="257" t="s">
        <v>19124</v>
      </c>
      <c r="C7954" s="256" t="s">
        <v>14817</v>
      </c>
      <c r="E7954" s="258"/>
      <c r="F7954" s="479">
        <v>27.29</v>
      </c>
    </row>
    <row r="7955" spans="1:6" x14ac:dyDescent="0.2">
      <c r="A7955" s="256">
        <v>7317</v>
      </c>
      <c r="B7955" s="257" t="s">
        <v>19125</v>
      </c>
      <c r="C7955" s="256" t="s">
        <v>8230</v>
      </c>
      <c r="E7955" s="258"/>
      <c r="F7955" s="479">
        <v>43.16</v>
      </c>
    </row>
    <row r="7956" spans="1:6" ht="20.399999999999999" x14ac:dyDescent="0.2">
      <c r="A7956" s="256">
        <v>142</v>
      </c>
      <c r="B7956" s="257" t="s">
        <v>19126</v>
      </c>
      <c r="C7956" s="256" t="s">
        <v>14834</v>
      </c>
      <c r="E7956" s="258"/>
      <c r="F7956" s="479">
        <v>34.1</v>
      </c>
    </row>
    <row r="7957" spans="1:6" ht="20.399999999999999" x14ac:dyDescent="0.2">
      <c r="A7957" s="256">
        <v>43142</v>
      </c>
      <c r="B7957" s="257" t="s">
        <v>19127</v>
      </c>
      <c r="C7957" s="256" t="s">
        <v>14817</v>
      </c>
      <c r="E7957" s="258"/>
      <c r="F7957" s="479">
        <v>154.88999999999999</v>
      </c>
    </row>
    <row r="7958" spans="1:6" x14ac:dyDescent="0.2">
      <c r="A7958" s="256">
        <v>38123</v>
      </c>
      <c r="B7958" s="257" t="s">
        <v>19128</v>
      </c>
      <c r="C7958" s="256" t="s">
        <v>8230</v>
      </c>
      <c r="E7958" s="258"/>
      <c r="F7958" s="479">
        <v>68.53</v>
      </c>
    </row>
    <row r="7959" spans="1:6" ht="20.399999999999999" x14ac:dyDescent="0.2">
      <c r="A7959" s="256">
        <v>42699</v>
      </c>
      <c r="B7959" s="257" t="s">
        <v>19129</v>
      </c>
      <c r="C7959" s="256" t="s">
        <v>8217</v>
      </c>
      <c r="E7959" s="258"/>
      <c r="F7959" s="479">
        <v>30.48</v>
      </c>
    </row>
    <row r="7960" spans="1:6" ht="20.399999999999999" x14ac:dyDescent="0.2">
      <c r="A7960" s="256">
        <v>37743</v>
      </c>
      <c r="B7960" s="257" t="s">
        <v>19130</v>
      </c>
      <c r="C7960" s="256" t="s">
        <v>8217</v>
      </c>
      <c r="E7960" s="258"/>
      <c r="F7960" s="479">
        <v>213383.28</v>
      </c>
    </row>
    <row r="7961" spans="1:6" ht="20.399999999999999" x14ac:dyDescent="0.2">
      <c r="A7961" s="256">
        <v>37744</v>
      </c>
      <c r="B7961" s="257" t="s">
        <v>19131</v>
      </c>
      <c r="C7961" s="256" t="s">
        <v>8217</v>
      </c>
      <c r="E7961" s="258"/>
      <c r="F7961" s="479">
        <v>250898.6</v>
      </c>
    </row>
    <row r="7962" spans="1:6" ht="20.399999999999999" x14ac:dyDescent="0.2">
      <c r="A7962" s="256">
        <v>37741</v>
      </c>
      <c r="B7962" s="257" t="s">
        <v>19132</v>
      </c>
      <c r="C7962" s="256" t="s">
        <v>8217</v>
      </c>
      <c r="E7962" s="258"/>
      <c r="F7962" s="479">
        <v>194028.25</v>
      </c>
    </row>
    <row r="7963" spans="1:6" ht="20.399999999999999" x14ac:dyDescent="0.2">
      <c r="A7963" s="256">
        <v>39396</v>
      </c>
      <c r="B7963" s="257" t="s">
        <v>19133</v>
      </c>
      <c r="C7963" s="256" t="s">
        <v>8217</v>
      </c>
      <c r="E7963" s="258"/>
      <c r="F7963" s="479">
        <v>72.260000000000005</v>
      </c>
    </row>
    <row r="7964" spans="1:6" ht="20.399999999999999" x14ac:dyDescent="0.2">
      <c r="A7964" s="256">
        <v>39392</v>
      </c>
      <c r="B7964" s="257" t="s">
        <v>19134</v>
      </c>
      <c r="C7964" s="256" t="s">
        <v>8217</v>
      </c>
      <c r="E7964" s="258"/>
      <c r="F7964" s="479">
        <v>81.510000000000005</v>
      </c>
    </row>
    <row r="7965" spans="1:6" ht="20.399999999999999" x14ac:dyDescent="0.2">
      <c r="A7965" s="256">
        <v>39393</v>
      </c>
      <c r="B7965" s="257" t="s">
        <v>19135</v>
      </c>
      <c r="C7965" s="256" t="s">
        <v>8217</v>
      </c>
      <c r="E7965" s="258"/>
      <c r="F7965" s="479">
        <v>50.41</v>
      </c>
    </row>
    <row r="7966" spans="1:6" ht="20.399999999999999" x14ac:dyDescent="0.2">
      <c r="A7966" s="256">
        <v>39394</v>
      </c>
      <c r="B7966" s="257" t="s">
        <v>19136</v>
      </c>
      <c r="C7966" s="256" t="s">
        <v>8217</v>
      </c>
      <c r="E7966" s="258"/>
      <c r="F7966" s="479">
        <v>56.73</v>
      </c>
    </row>
    <row r="7967" spans="1:6" ht="20.399999999999999" x14ac:dyDescent="0.2">
      <c r="A7967" s="256">
        <v>39395</v>
      </c>
      <c r="B7967" s="257" t="s">
        <v>19137</v>
      </c>
      <c r="C7967" s="256" t="s">
        <v>8217</v>
      </c>
      <c r="E7967" s="258"/>
      <c r="F7967" s="479">
        <v>52.76</v>
      </c>
    </row>
    <row r="7968" spans="1:6" ht="20.399999999999999" x14ac:dyDescent="0.2">
      <c r="A7968" s="256">
        <v>14618</v>
      </c>
      <c r="B7968" s="257" t="s">
        <v>19138</v>
      </c>
      <c r="C7968" s="256" t="s">
        <v>8217</v>
      </c>
      <c r="E7968" s="258"/>
      <c r="F7968" s="479">
        <v>1391.12</v>
      </c>
    </row>
    <row r="7969" spans="1:6" ht="20.399999999999999" x14ac:dyDescent="0.2">
      <c r="A7969" s="256">
        <v>40269</v>
      </c>
      <c r="B7969" s="257" t="s">
        <v>19139</v>
      </c>
      <c r="C7969" s="256" t="s">
        <v>8217</v>
      </c>
      <c r="E7969" s="258"/>
      <c r="F7969" s="479">
        <v>5604.72</v>
      </c>
    </row>
    <row r="7970" spans="1:6" x14ac:dyDescent="0.2">
      <c r="A7970" s="256">
        <v>6110</v>
      </c>
      <c r="B7970" s="257" t="s">
        <v>19140</v>
      </c>
      <c r="C7970" s="256" t="s">
        <v>14819</v>
      </c>
      <c r="E7970" s="258"/>
      <c r="F7970" s="479">
        <v>20.84</v>
      </c>
    </row>
    <row r="7971" spans="1:6" x14ac:dyDescent="0.2">
      <c r="A7971" s="256">
        <v>40910</v>
      </c>
      <c r="B7971" s="257" t="s">
        <v>19141</v>
      </c>
      <c r="C7971" s="256" t="s">
        <v>14820</v>
      </c>
      <c r="E7971" s="258"/>
      <c r="F7971" s="479">
        <v>3648.2</v>
      </c>
    </row>
    <row r="7972" spans="1:6" x14ac:dyDescent="0.2">
      <c r="A7972" s="256">
        <v>6111</v>
      </c>
      <c r="B7972" s="257" t="s">
        <v>19142</v>
      </c>
      <c r="C7972" s="256" t="s">
        <v>14819</v>
      </c>
      <c r="E7972" s="258"/>
      <c r="F7972" s="479">
        <v>16.7</v>
      </c>
    </row>
    <row r="7973" spans="1:6" x14ac:dyDescent="0.2">
      <c r="A7973" s="256">
        <v>41084</v>
      </c>
      <c r="B7973" s="257" t="s">
        <v>19143</v>
      </c>
      <c r="C7973" s="256" t="s">
        <v>14820</v>
      </c>
      <c r="E7973" s="258"/>
      <c r="F7973" s="479">
        <v>2922</v>
      </c>
    </row>
    <row r="7974" spans="1:6" ht="20.399999999999999" x14ac:dyDescent="0.2">
      <c r="A7974" s="256">
        <v>44535</v>
      </c>
      <c r="B7974" s="257" t="s">
        <v>19144</v>
      </c>
      <c r="C7974" s="256" t="s">
        <v>14818</v>
      </c>
      <c r="E7974" s="258"/>
      <c r="F7974" s="479">
        <v>44.21</v>
      </c>
    </row>
    <row r="7975" spans="1:6" ht="20.399999999999999" x14ac:dyDescent="0.2">
      <c r="A7975" s="256">
        <v>44945</v>
      </c>
      <c r="B7975" s="257" t="s">
        <v>19145</v>
      </c>
      <c r="C7975" s="256" t="s">
        <v>8217</v>
      </c>
      <c r="E7975" s="258"/>
      <c r="F7975" s="479">
        <v>10.97</v>
      </c>
    </row>
    <row r="7976" spans="1:6" x14ac:dyDescent="0.2">
      <c r="A7976" s="256">
        <v>38637</v>
      </c>
      <c r="B7976" s="257" t="s">
        <v>19146</v>
      </c>
      <c r="C7976" s="256" t="s">
        <v>8217</v>
      </c>
      <c r="E7976" s="258"/>
      <c r="F7976" s="479">
        <v>228.05</v>
      </c>
    </row>
    <row r="7977" spans="1:6" x14ac:dyDescent="0.2">
      <c r="A7977" s="256">
        <v>6150</v>
      </c>
      <c r="B7977" s="257" t="s">
        <v>19147</v>
      </c>
      <c r="C7977" s="256" t="s">
        <v>8217</v>
      </c>
      <c r="E7977" s="258"/>
      <c r="F7977" s="479">
        <v>230.84</v>
      </c>
    </row>
    <row r="7978" spans="1:6" x14ac:dyDescent="0.2">
      <c r="A7978" s="256">
        <v>6136</v>
      </c>
      <c r="B7978" s="257" t="s">
        <v>19148</v>
      </c>
      <c r="C7978" s="256" t="s">
        <v>8217</v>
      </c>
      <c r="E7978" s="258"/>
      <c r="F7978" s="479">
        <v>181.45</v>
      </c>
    </row>
    <row r="7979" spans="1:6" x14ac:dyDescent="0.2">
      <c r="A7979" s="256">
        <v>38638</v>
      </c>
      <c r="B7979" s="257" t="s">
        <v>19149</v>
      </c>
      <c r="C7979" s="256" t="s">
        <v>8217</v>
      </c>
      <c r="E7979" s="258"/>
      <c r="F7979" s="479">
        <v>192.17</v>
      </c>
    </row>
    <row r="7980" spans="1:6" x14ac:dyDescent="0.2">
      <c r="A7980" s="256">
        <v>20262</v>
      </c>
      <c r="B7980" s="257" t="s">
        <v>19150</v>
      </c>
      <c r="C7980" s="256" t="s">
        <v>8217</v>
      </c>
      <c r="E7980" s="258"/>
      <c r="F7980" s="479">
        <v>20.09</v>
      </c>
    </row>
    <row r="7981" spans="1:6" x14ac:dyDescent="0.2">
      <c r="A7981" s="256">
        <v>6145</v>
      </c>
      <c r="B7981" s="257" t="s">
        <v>19151</v>
      </c>
      <c r="C7981" s="256" t="s">
        <v>8217</v>
      </c>
      <c r="E7981" s="258"/>
      <c r="F7981" s="479">
        <v>22.19</v>
      </c>
    </row>
    <row r="7982" spans="1:6" x14ac:dyDescent="0.2">
      <c r="A7982" s="256">
        <v>6149</v>
      </c>
      <c r="B7982" s="257" t="s">
        <v>19152</v>
      </c>
      <c r="C7982" s="256" t="s">
        <v>8217</v>
      </c>
      <c r="E7982" s="258"/>
      <c r="F7982" s="479">
        <v>14.67</v>
      </c>
    </row>
    <row r="7983" spans="1:6" x14ac:dyDescent="0.2">
      <c r="A7983" s="256">
        <v>6146</v>
      </c>
      <c r="B7983" s="257" t="s">
        <v>19153</v>
      </c>
      <c r="C7983" s="256" t="s">
        <v>8217</v>
      </c>
      <c r="E7983" s="258"/>
      <c r="F7983" s="479">
        <v>21.09</v>
      </c>
    </row>
    <row r="7984" spans="1:6" x14ac:dyDescent="0.2">
      <c r="A7984" s="256">
        <v>44536</v>
      </c>
      <c r="B7984" s="257" t="s">
        <v>19154</v>
      </c>
      <c r="C7984" s="256" t="s">
        <v>8230</v>
      </c>
      <c r="E7984" s="258"/>
      <c r="F7984" s="479">
        <v>2.86</v>
      </c>
    </row>
    <row r="7985" spans="1:6" x14ac:dyDescent="0.2">
      <c r="A7985" s="256">
        <v>39961</v>
      </c>
      <c r="B7985" s="257" t="s">
        <v>19155</v>
      </c>
      <c r="C7985" s="256" t="s">
        <v>8217</v>
      </c>
      <c r="E7985" s="258"/>
      <c r="F7985" s="479">
        <v>22.53</v>
      </c>
    </row>
    <row r="7986" spans="1:6" ht="30.6" x14ac:dyDescent="0.2">
      <c r="A7986" s="256">
        <v>42433</v>
      </c>
      <c r="B7986" s="257" t="s">
        <v>19156</v>
      </c>
      <c r="C7986" s="256" t="s">
        <v>8217</v>
      </c>
      <c r="E7986" s="258"/>
      <c r="F7986" s="479">
        <v>4789.18</v>
      </c>
    </row>
    <row r="7987" spans="1:6" ht="30.6" x14ac:dyDescent="0.2">
      <c r="A7987" s="256">
        <v>42434</v>
      </c>
      <c r="B7987" s="257" t="s">
        <v>19157</v>
      </c>
      <c r="C7987" s="256" t="s">
        <v>8217</v>
      </c>
      <c r="E7987" s="258"/>
      <c r="F7987" s="479">
        <v>5175.3999999999996</v>
      </c>
    </row>
    <row r="7988" spans="1:6" ht="30.6" x14ac:dyDescent="0.2">
      <c r="A7988" s="256">
        <v>42435</v>
      </c>
      <c r="B7988" s="257" t="s">
        <v>19158</v>
      </c>
      <c r="C7988" s="256" t="s">
        <v>8217</v>
      </c>
      <c r="E7988" s="258"/>
      <c r="F7988" s="479">
        <v>2580.7800000000002</v>
      </c>
    </row>
    <row r="7989" spans="1:6" x14ac:dyDescent="0.2">
      <c r="A7989" s="256">
        <v>38061</v>
      </c>
      <c r="B7989" s="257" t="s">
        <v>19159</v>
      </c>
      <c r="C7989" s="256" t="s">
        <v>8217</v>
      </c>
      <c r="E7989" s="258"/>
      <c r="F7989" s="479">
        <v>51.17</v>
      </c>
    </row>
    <row r="7990" spans="1:6" x14ac:dyDescent="0.2">
      <c r="A7990" s="256">
        <v>20250</v>
      </c>
      <c r="B7990" s="257" t="s">
        <v>19160</v>
      </c>
      <c r="C7990" s="256" t="s">
        <v>8230</v>
      </c>
      <c r="E7990" s="258"/>
      <c r="F7990" s="479">
        <v>25.33</v>
      </c>
    </row>
    <row r="7991" spans="1:6" x14ac:dyDescent="0.2">
      <c r="A7991" s="256">
        <v>13388</v>
      </c>
      <c r="B7991" s="257" t="s">
        <v>19161</v>
      </c>
      <c r="C7991" s="256" t="s">
        <v>8230</v>
      </c>
      <c r="E7991" s="258"/>
      <c r="F7991" s="479">
        <v>233.59</v>
      </c>
    </row>
    <row r="7992" spans="1:6" x14ac:dyDescent="0.2">
      <c r="A7992" s="256">
        <v>39914</v>
      </c>
      <c r="B7992" s="257" t="s">
        <v>19162</v>
      </c>
      <c r="C7992" s="256" t="s">
        <v>8230</v>
      </c>
      <c r="E7992" s="258"/>
      <c r="F7992" s="479">
        <v>239.35</v>
      </c>
    </row>
    <row r="7993" spans="1:6" ht="20.399999999999999" x14ac:dyDescent="0.2">
      <c r="A7993" s="256">
        <v>12732</v>
      </c>
      <c r="B7993" s="257" t="s">
        <v>19163</v>
      </c>
      <c r="C7993" s="256" t="s">
        <v>8217</v>
      </c>
      <c r="E7993" s="258"/>
      <c r="F7993" s="479">
        <v>276.17</v>
      </c>
    </row>
    <row r="7994" spans="1:6" x14ac:dyDescent="0.2">
      <c r="A7994" s="256">
        <v>6160</v>
      </c>
      <c r="B7994" s="257" t="s">
        <v>19164</v>
      </c>
      <c r="C7994" s="256" t="s">
        <v>14819</v>
      </c>
      <c r="E7994" s="258"/>
      <c r="F7994" s="479">
        <v>23.33</v>
      </c>
    </row>
    <row r="7995" spans="1:6" x14ac:dyDescent="0.2">
      <c r="A7995" s="256">
        <v>41087</v>
      </c>
      <c r="B7995" s="257" t="s">
        <v>19165</v>
      </c>
      <c r="C7995" s="256" t="s">
        <v>14820</v>
      </c>
      <c r="E7995" s="258"/>
      <c r="F7995" s="479">
        <v>4082.35</v>
      </c>
    </row>
    <row r="7996" spans="1:6" x14ac:dyDescent="0.2">
      <c r="A7996" s="256">
        <v>6166</v>
      </c>
      <c r="B7996" s="257" t="s">
        <v>19166</v>
      </c>
      <c r="C7996" s="256" t="s">
        <v>14819</v>
      </c>
      <c r="E7996" s="258"/>
      <c r="F7996" s="479">
        <v>25.13</v>
      </c>
    </row>
    <row r="7997" spans="1:6" x14ac:dyDescent="0.2">
      <c r="A7997" s="256">
        <v>41088</v>
      </c>
      <c r="B7997" s="257" t="s">
        <v>19167</v>
      </c>
      <c r="C7997" s="256" t="s">
        <v>14820</v>
      </c>
      <c r="E7997" s="258"/>
      <c r="F7997" s="479">
        <v>4399.43</v>
      </c>
    </row>
    <row r="7998" spans="1:6" ht="20.399999999999999" x14ac:dyDescent="0.2">
      <c r="A7998" s="256">
        <v>20232</v>
      </c>
      <c r="B7998" s="257" t="s">
        <v>19168</v>
      </c>
      <c r="C7998" s="256" t="s">
        <v>8223</v>
      </c>
      <c r="E7998" s="258"/>
      <c r="F7998" s="479">
        <v>95.33</v>
      </c>
    </row>
    <row r="7999" spans="1:6" x14ac:dyDescent="0.2">
      <c r="A7999" s="256">
        <v>10856</v>
      </c>
      <c r="B7999" s="257" t="s">
        <v>19169</v>
      </c>
      <c r="C7999" s="256" t="s">
        <v>8223</v>
      </c>
      <c r="E7999" s="258"/>
      <c r="F7999" s="479">
        <v>122.91</v>
      </c>
    </row>
    <row r="8000" spans="1:6" ht="20.399999999999999" x14ac:dyDescent="0.2">
      <c r="A8000" s="256">
        <v>4828</v>
      </c>
      <c r="B8000" s="257" t="s">
        <v>19170</v>
      </c>
      <c r="C8000" s="256" t="s">
        <v>8223</v>
      </c>
      <c r="E8000" s="258"/>
      <c r="F8000" s="479">
        <v>95.04</v>
      </c>
    </row>
    <row r="8001" spans="1:6" x14ac:dyDescent="0.2">
      <c r="A8001" s="256">
        <v>20249</v>
      </c>
      <c r="B8001" s="257" t="s">
        <v>19171</v>
      </c>
      <c r="C8001" s="256" t="s">
        <v>8223</v>
      </c>
      <c r="E8001" s="258"/>
      <c r="F8001" s="479">
        <v>52.04</v>
      </c>
    </row>
    <row r="8002" spans="1:6" x14ac:dyDescent="0.2">
      <c r="A8002" s="256">
        <v>11609</v>
      </c>
      <c r="B8002" s="257" t="s">
        <v>19172</v>
      </c>
      <c r="C8002" s="256" t="s">
        <v>14817</v>
      </c>
      <c r="E8002" s="258"/>
      <c r="F8002" s="479">
        <v>12.01</v>
      </c>
    </row>
    <row r="8003" spans="1:6" x14ac:dyDescent="0.2">
      <c r="A8003" s="256">
        <v>20083</v>
      </c>
      <c r="B8003" s="257" t="s">
        <v>19173</v>
      </c>
      <c r="C8003" s="256" t="s">
        <v>8217</v>
      </c>
      <c r="E8003" s="258"/>
      <c r="F8003" s="479">
        <v>60.32</v>
      </c>
    </row>
    <row r="8004" spans="1:6" ht="20.399999999999999" x14ac:dyDescent="0.2">
      <c r="A8004" s="256">
        <v>10691</v>
      </c>
      <c r="B8004" s="257" t="s">
        <v>19174</v>
      </c>
      <c r="C8004" s="256" t="s">
        <v>14817</v>
      </c>
      <c r="E8004" s="258"/>
      <c r="F8004" s="479">
        <v>104.07</v>
      </c>
    </row>
    <row r="8005" spans="1:6" x14ac:dyDescent="0.2">
      <c r="A8005" s="256">
        <v>12295</v>
      </c>
      <c r="B8005" s="257" t="s">
        <v>19175</v>
      </c>
      <c r="C8005" s="256" t="s">
        <v>8217</v>
      </c>
      <c r="E8005" s="258"/>
      <c r="F8005" s="479">
        <v>3.15</v>
      </c>
    </row>
    <row r="8006" spans="1:6" x14ac:dyDescent="0.2">
      <c r="A8006" s="256">
        <v>12296</v>
      </c>
      <c r="B8006" s="257" t="s">
        <v>19176</v>
      </c>
      <c r="C8006" s="256" t="s">
        <v>8217</v>
      </c>
      <c r="E8006" s="258"/>
      <c r="F8006" s="479">
        <v>4.08</v>
      </c>
    </row>
    <row r="8007" spans="1:6" x14ac:dyDescent="0.2">
      <c r="A8007" s="256">
        <v>12294</v>
      </c>
      <c r="B8007" s="257" t="s">
        <v>19177</v>
      </c>
      <c r="C8007" s="256" t="s">
        <v>8217</v>
      </c>
      <c r="E8007" s="258"/>
      <c r="F8007" s="479">
        <v>9.81</v>
      </c>
    </row>
    <row r="8008" spans="1:6" x14ac:dyDescent="0.2">
      <c r="A8008" s="256">
        <v>14543</v>
      </c>
      <c r="B8008" s="257" t="s">
        <v>19178</v>
      </c>
      <c r="C8008" s="256" t="s">
        <v>8217</v>
      </c>
      <c r="E8008" s="258"/>
      <c r="F8008" s="479">
        <v>7</v>
      </c>
    </row>
    <row r="8009" spans="1:6" x14ac:dyDescent="0.2">
      <c r="A8009" s="256">
        <v>13329</v>
      </c>
      <c r="B8009" s="257" t="s">
        <v>19179</v>
      </c>
      <c r="C8009" s="256" t="s">
        <v>8217</v>
      </c>
      <c r="E8009" s="258"/>
      <c r="F8009" s="479">
        <v>4.1100000000000003</v>
      </c>
    </row>
    <row r="8010" spans="1:6" ht="20.399999999999999" x14ac:dyDescent="0.2">
      <c r="A8010" s="256">
        <v>21047</v>
      </c>
      <c r="B8010" s="257" t="s">
        <v>19180</v>
      </c>
      <c r="C8010" s="256" t="s">
        <v>8217</v>
      </c>
      <c r="E8010" s="258"/>
      <c r="F8010" s="479">
        <v>36.909999999999997</v>
      </c>
    </row>
    <row r="8011" spans="1:6" ht="20.399999999999999" x14ac:dyDescent="0.2">
      <c r="A8011" s="256">
        <v>21042</v>
      </c>
      <c r="B8011" s="257" t="s">
        <v>19181</v>
      </c>
      <c r="C8011" s="256" t="s">
        <v>8217</v>
      </c>
      <c r="E8011" s="258"/>
      <c r="F8011" s="479">
        <v>28.45</v>
      </c>
    </row>
    <row r="8012" spans="1:6" ht="20.399999999999999" x14ac:dyDescent="0.2">
      <c r="A8012" s="256">
        <v>21043</v>
      </c>
      <c r="B8012" s="257" t="s">
        <v>19182</v>
      </c>
      <c r="C8012" s="256" t="s">
        <v>8217</v>
      </c>
      <c r="E8012" s="258"/>
      <c r="F8012" s="479">
        <v>35.94</v>
      </c>
    </row>
    <row r="8013" spans="1:6" ht="20.399999999999999" x14ac:dyDescent="0.2">
      <c r="A8013" s="256">
        <v>21044</v>
      </c>
      <c r="B8013" s="257" t="s">
        <v>19183</v>
      </c>
      <c r="C8013" s="256" t="s">
        <v>8217</v>
      </c>
      <c r="E8013" s="258"/>
      <c r="F8013" s="479">
        <v>25.03</v>
      </c>
    </row>
    <row r="8014" spans="1:6" ht="20.399999999999999" x14ac:dyDescent="0.2">
      <c r="A8014" s="256">
        <v>21045</v>
      </c>
      <c r="B8014" s="257" t="s">
        <v>19184</v>
      </c>
      <c r="C8014" s="256" t="s">
        <v>8217</v>
      </c>
      <c r="E8014" s="258"/>
      <c r="F8014" s="479">
        <v>34.29</v>
      </c>
    </row>
    <row r="8015" spans="1:6" ht="20.399999999999999" x14ac:dyDescent="0.2">
      <c r="A8015" s="256">
        <v>21041</v>
      </c>
      <c r="B8015" s="257" t="s">
        <v>19185</v>
      </c>
      <c r="C8015" s="256" t="s">
        <v>8217</v>
      </c>
      <c r="E8015" s="258"/>
      <c r="F8015" s="479">
        <v>29.57</v>
      </c>
    </row>
    <row r="8016" spans="1:6" ht="20.399999999999999" x14ac:dyDescent="0.2">
      <c r="A8016" s="256">
        <v>21040</v>
      </c>
      <c r="B8016" s="257" t="s">
        <v>19186</v>
      </c>
      <c r="C8016" s="256" t="s">
        <v>8217</v>
      </c>
      <c r="E8016" s="258"/>
      <c r="F8016" s="479">
        <v>24.5</v>
      </c>
    </row>
    <row r="8017" spans="1:6" x14ac:dyDescent="0.2">
      <c r="A8017" s="256">
        <v>14149</v>
      </c>
      <c r="B8017" s="257" t="s">
        <v>19187</v>
      </c>
      <c r="C8017" s="256" t="s">
        <v>14828</v>
      </c>
      <c r="E8017" s="258"/>
      <c r="F8017" s="479">
        <v>190.4</v>
      </c>
    </row>
    <row r="8018" spans="1:6" ht="20.399999999999999" x14ac:dyDescent="0.2">
      <c r="A8018" s="256">
        <v>38099</v>
      </c>
      <c r="B8018" s="257" t="s">
        <v>19188</v>
      </c>
      <c r="C8018" s="256" t="s">
        <v>8217</v>
      </c>
      <c r="E8018" s="258"/>
      <c r="F8018" s="479">
        <v>1.6</v>
      </c>
    </row>
    <row r="8019" spans="1:6" ht="20.399999999999999" x14ac:dyDescent="0.2">
      <c r="A8019" s="256">
        <v>38100</v>
      </c>
      <c r="B8019" s="257" t="s">
        <v>19189</v>
      </c>
      <c r="C8019" s="256" t="s">
        <v>8217</v>
      </c>
      <c r="E8019" s="258"/>
      <c r="F8019" s="479">
        <v>2.62</v>
      </c>
    </row>
    <row r="8020" spans="1:6" ht="20.399999999999999" x14ac:dyDescent="0.2">
      <c r="A8020" s="256">
        <v>7576</v>
      </c>
      <c r="B8020" s="257" t="s">
        <v>19190</v>
      </c>
      <c r="C8020" s="256" t="s">
        <v>8217</v>
      </c>
      <c r="E8020" s="258"/>
      <c r="F8020" s="479">
        <v>136.12</v>
      </c>
    </row>
    <row r="8021" spans="1:6" x14ac:dyDescent="0.2">
      <c r="A8021" s="256">
        <v>3384</v>
      </c>
      <c r="B8021" s="257" t="s">
        <v>19191</v>
      </c>
      <c r="C8021" s="256" t="s">
        <v>8217</v>
      </c>
      <c r="E8021" s="258"/>
      <c r="F8021" s="479">
        <v>9.6999999999999993</v>
      </c>
    </row>
    <row r="8022" spans="1:6" ht="20.399999999999999" x14ac:dyDescent="0.2">
      <c r="A8022" s="256">
        <v>7572</v>
      </c>
      <c r="B8022" s="257" t="s">
        <v>19192</v>
      </c>
      <c r="C8022" s="256" t="s">
        <v>8217</v>
      </c>
      <c r="E8022" s="258"/>
      <c r="F8022" s="479">
        <v>8.36</v>
      </c>
    </row>
    <row r="8023" spans="1:6" x14ac:dyDescent="0.2">
      <c r="A8023" s="256">
        <v>3396</v>
      </c>
      <c r="B8023" s="257" t="s">
        <v>19193</v>
      </c>
      <c r="C8023" s="256" t="s">
        <v>8217</v>
      </c>
      <c r="E8023" s="258"/>
      <c r="F8023" s="479">
        <v>5.65</v>
      </c>
    </row>
    <row r="8024" spans="1:6" ht="20.399999999999999" x14ac:dyDescent="0.2">
      <c r="A8024" s="256">
        <v>37590</v>
      </c>
      <c r="B8024" s="257" t="s">
        <v>19194</v>
      </c>
      <c r="C8024" s="256" t="s">
        <v>8217</v>
      </c>
      <c r="E8024" s="258"/>
      <c r="F8024" s="479">
        <v>16.86</v>
      </c>
    </row>
    <row r="8025" spans="1:6" ht="20.399999999999999" x14ac:dyDescent="0.2">
      <c r="A8025" s="256">
        <v>37591</v>
      </c>
      <c r="B8025" s="257" t="s">
        <v>19195</v>
      </c>
      <c r="C8025" s="256" t="s">
        <v>8217</v>
      </c>
      <c r="E8025" s="258"/>
      <c r="F8025" s="479">
        <v>20.27</v>
      </c>
    </row>
    <row r="8026" spans="1:6" ht="20.399999999999999" x14ac:dyDescent="0.2">
      <c r="A8026" s="256">
        <v>12626</v>
      </c>
      <c r="B8026" s="257" t="s">
        <v>19196</v>
      </c>
      <c r="C8026" s="256" t="s">
        <v>8217</v>
      </c>
      <c r="E8026" s="258"/>
      <c r="F8026" s="479">
        <v>38.549999999999997</v>
      </c>
    </row>
    <row r="8027" spans="1:6" x14ac:dyDescent="0.2">
      <c r="A8027" s="256">
        <v>11033</v>
      </c>
      <c r="B8027" s="257" t="s">
        <v>19197</v>
      </c>
      <c r="C8027" s="256" t="s">
        <v>8217</v>
      </c>
      <c r="E8027" s="258"/>
      <c r="F8027" s="479">
        <v>8.3800000000000008</v>
      </c>
    </row>
    <row r="8028" spans="1:6" x14ac:dyDescent="0.2">
      <c r="A8028" s="256">
        <v>390</v>
      </c>
      <c r="B8028" s="257" t="s">
        <v>19198</v>
      </c>
      <c r="C8028" s="256" t="s">
        <v>8217</v>
      </c>
      <c r="E8028" s="258"/>
      <c r="F8028" s="479">
        <v>10.23</v>
      </c>
    </row>
    <row r="8029" spans="1:6" ht="30.6" x14ac:dyDescent="0.2">
      <c r="A8029" s="256">
        <v>42436</v>
      </c>
      <c r="B8029" s="257" t="s">
        <v>19199</v>
      </c>
      <c r="C8029" s="256" t="s">
        <v>8217</v>
      </c>
      <c r="E8029" s="258"/>
      <c r="F8029" s="479">
        <v>2701.34</v>
      </c>
    </row>
    <row r="8030" spans="1:6" x14ac:dyDescent="0.2">
      <c r="A8030" s="256">
        <v>6194</v>
      </c>
      <c r="B8030" s="257" t="s">
        <v>19200</v>
      </c>
      <c r="C8030" s="256" t="s">
        <v>8223</v>
      </c>
      <c r="E8030" s="258"/>
      <c r="F8030" s="479">
        <v>5.55</v>
      </c>
    </row>
    <row r="8031" spans="1:6" x14ac:dyDescent="0.2">
      <c r="A8031" s="256">
        <v>10567</v>
      </c>
      <c r="B8031" s="257" t="s">
        <v>19201</v>
      </c>
      <c r="C8031" s="256" t="s">
        <v>8223</v>
      </c>
      <c r="E8031" s="258"/>
      <c r="F8031" s="479">
        <v>8.7799999999999994</v>
      </c>
    </row>
    <row r="8032" spans="1:6" x14ac:dyDescent="0.2">
      <c r="A8032" s="256">
        <v>6212</v>
      </c>
      <c r="B8032" s="257" t="s">
        <v>19202</v>
      </c>
      <c r="C8032" s="256" t="s">
        <v>8223</v>
      </c>
      <c r="E8032" s="258"/>
      <c r="F8032" s="479">
        <v>12.89</v>
      </c>
    </row>
    <row r="8033" spans="1:6" ht="20.399999999999999" x14ac:dyDescent="0.2">
      <c r="A8033" s="256">
        <v>3993</v>
      </c>
      <c r="B8033" s="257" t="s">
        <v>19203</v>
      </c>
      <c r="C8033" s="256" t="s">
        <v>14821</v>
      </c>
      <c r="E8033" s="258"/>
      <c r="F8033" s="479">
        <v>147.97</v>
      </c>
    </row>
    <row r="8034" spans="1:6" ht="20.399999999999999" x14ac:dyDescent="0.2">
      <c r="A8034" s="256">
        <v>3990</v>
      </c>
      <c r="B8034" s="257" t="s">
        <v>19204</v>
      </c>
      <c r="C8034" s="256" t="s">
        <v>8223</v>
      </c>
      <c r="E8034" s="258"/>
      <c r="F8034" s="479">
        <v>27.84</v>
      </c>
    </row>
    <row r="8035" spans="1:6" ht="20.399999999999999" x14ac:dyDescent="0.2">
      <c r="A8035" s="256">
        <v>3992</v>
      </c>
      <c r="B8035" s="257" t="s">
        <v>19205</v>
      </c>
      <c r="C8035" s="256" t="s">
        <v>8223</v>
      </c>
      <c r="E8035" s="258"/>
      <c r="F8035" s="479">
        <v>37.590000000000003</v>
      </c>
    </row>
    <row r="8036" spans="1:6" ht="20.399999999999999" x14ac:dyDescent="0.2">
      <c r="A8036" s="256">
        <v>6178</v>
      </c>
      <c r="B8036" s="257" t="s">
        <v>19206</v>
      </c>
      <c r="C8036" s="256" t="s">
        <v>14821</v>
      </c>
      <c r="E8036" s="258"/>
      <c r="F8036" s="479">
        <v>301.13</v>
      </c>
    </row>
    <row r="8037" spans="1:6" ht="20.399999999999999" x14ac:dyDescent="0.2">
      <c r="A8037" s="256">
        <v>6180</v>
      </c>
      <c r="B8037" s="257" t="s">
        <v>19207</v>
      </c>
      <c r="C8037" s="256" t="s">
        <v>14821</v>
      </c>
      <c r="E8037" s="258"/>
      <c r="F8037" s="479">
        <v>325</v>
      </c>
    </row>
    <row r="8038" spans="1:6" ht="20.399999999999999" x14ac:dyDescent="0.2">
      <c r="A8038" s="256">
        <v>6182</v>
      </c>
      <c r="B8038" s="257" t="s">
        <v>19208</v>
      </c>
      <c r="C8038" s="256" t="s">
        <v>14821</v>
      </c>
      <c r="E8038" s="258"/>
      <c r="F8038" s="479">
        <v>403.4</v>
      </c>
    </row>
    <row r="8039" spans="1:6" ht="20.399999999999999" x14ac:dyDescent="0.2">
      <c r="A8039" s="256">
        <v>43614</v>
      </c>
      <c r="B8039" s="257" t="s">
        <v>19209</v>
      </c>
      <c r="C8039" s="256" t="s">
        <v>8223</v>
      </c>
      <c r="E8039" s="258"/>
      <c r="F8039" s="479">
        <v>18.809999999999999</v>
      </c>
    </row>
    <row r="8040" spans="1:6" ht="20.399999999999999" x14ac:dyDescent="0.2">
      <c r="A8040" s="256">
        <v>6193</v>
      </c>
      <c r="B8040" s="257" t="s">
        <v>19210</v>
      </c>
      <c r="C8040" s="256" t="s">
        <v>8223</v>
      </c>
      <c r="E8040" s="258"/>
      <c r="F8040" s="479">
        <v>22.89</v>
      </c>
    </row>
    <row r="8041" spans="1:6" ht="20.399999999999999" x14ac:dyDescent="0.2">
      <c r="A8041" s="256">
        <v>6189</v>
      </c>
      <c r="B8041" s="257" t="s">
        <v>19211</v>
      </c>
      <c r="C8041" s="256" t="s">
        <v>8223</v>
      </c>
      <c r="E8041" s="258"/>
      <c r="F8041" s="479">
        <v>33.409999999999997</v>
      </c>
    </row>
    <row r="8042" spans="1:6" x14ac:dyDescent="0.2">
      <c r="A8042" s="256">
        <v>6214</v>
      </c>
      <c r="B8042" s="257" t="s">
        <v>19212</v>
      </c>
      <c r="C8042" s="256" t="s">
        <v>14821</v>
      </c>
      <c r="E8042" s="258"/>
      <c r="F8042" s="479">
        <v>188.63</v>
      </c>
    </row>
    <row r="8043" spans="1:6" ht="20.399999999999999" x14ac:dyDescent="0.2">
      <c r="A8043" s="256">
        <v>36153</v>
      </c>
      <c r="B8043" s="257" t="s">
        <v>19213</v>
      </c>
      <c r="C8043" s="256" t="s">
        <v>8217</v>
      </c>
      <c r="E8043" s="258"/>
      <c r="F8043" s="479">
        <v>200.62</v>
      </c>
    </row>
    <row r="8044" spans="1:6" x14ac:dyDescent="0.2">
      <c r="A8044" s="256">
        <v>10740</v>
      </c>
      <c r="B8044" s="257" t="s">
        <v>19214</v>
      </c>
      <c r="C8044" s="256" t="s">
        <v>8217</v>
      </c>
      <c r="E8044" s="258"/>
      <c r="F8044" s="479">
        <v>10029.950000000001</v>
      </c>
    </row>
    <row r="8045" spans="1:6" x14ac:dyDescent="0.2">
      <c r="A8045" s="256">
        <v>13914</v>
      </c>
      <c r="B8045" s="257" t="s">
        <v>19215</v>
      </c>
      <c r="C8045" s="256" t="s">
        <v>8217</v>
      </c>
      <c r="E8045" s="258"/>
      <c r="F8045" s="479">
        <v>725.7</v>
      </c>
    </row>
    <row r="8046" spans="1:6" x14ac:dyDescent="0.2">
      <c r="A8046" s="256">
        <v>10742</v>
      </c>
      <c r="B8046" s="257" t="s">
        <v>19216</v>
      </c>
      <c r="C8046" s="256" t="s">
        <v>8217</v>
      </c>
      <c r="E8046" s="258"/>
      <c r="F8046" s="479">
        <v>1058.45</v>
      </c>
    </row>
    <row r="8047" spans="1:6" x14ac:dyDescent="0.2">
      <c r="A8047" s="256">
        <v>38465</v>
      </c>
      <c r="B8047" s="257" t="s">
        <v>8216</v>
      </c>
      <c r="C8047" s="256" t="s">
        <v>8217</v>
      </c>
      <c r="E8047" s="258"/>
      <c r="F8047" s="479">
        <v>46.02</v>
      </c>
    </row>
    <row r="8048" spans="1:6" x14ac:dyDescent="0.2">
      <c r="A8048" s="256">
        <v>7543</v>
      </c>
      <c r="B8048" s="257" t="s">
        <v>19217</v>
      </c>
      <c r="C8048" s="256" t="s">
        <v>8217</v>
      </c>
      <c r="E8048" s="258"/>
      <c r="F8048" s="479">
        <v>5.0999999999999996</v>
      </c>
    </row>
    <row r="8049" spans="1:6" ht="20.399999999999999" x14ac:dyDescent="0.2">
      <c r="A8049" s="256">
        <v>43427</v>
      </c>
      <c r="B8049" s="257" t="s">
        <v>19218</v>
      </c>
      <c r="C8049" s="256" t="s">
        <v>8217</v>
      </c>
      <c r="E8049" s="258"/>
      <c r="F8049" s="479">
        <v>1983.06</v>
      </c>
    </row>
    <row r="8050" spans="1:6" x14ac:dyDescent="0.2">
      <c r="A8050" s="256">
        <v>41613</v>
      </c>
      <c r="B8050" s="257" t="s">
        <v>19219</v>
      </c>
      <c r="C8050" s="256" t="s">
        <v>8217</v>
      </c>
      <c r="E8050" s="258"/>
      <c r="F8050" s="479">
        <v>127.47</v>
      </c>
    </row>
    <row r="8051" spans="1:6" x14ac:dyDescent="0.2">
      <c r="A8051" s="256">
        <v>41614</v>
      </c>
      <c r="B8051" s="257" t="s">
        <v>19220</v>
      </c>
      <c r="C8051" s="256" t="s">
        <v>8217</v>
      </c>
      <c r="E8051" s="258"/>
      <c r="F8051" s="479">
        <v>162.41999999999999</v>
      </c>
    </row>
    <row r="8052" spans="1:6" x14ac:dyDescent="0.2">
      <c r="A8052" s="256">
        <v>41615</v>
      </c>
      <c r="B8052" s="257" t="s">
        <v>19221</v>
      </c>
      <c r="C8052" s="256" t="s">
        <v>8217</v>
      </c>
      <c r="E8052" s="258"/>
      <c r="F8052" s="479">
        <v>251.04</v>
      </c>
    </row>
    <row r="8053" spans="1:6" x14ac:dyDescent="0.2">
      <c r="A8053" s="256">
        <v>41616</v>
      </c>
      <c r="B8053" s="257" t="s">
        <v>19222</v>
      </c>
      <c r="C8053" s="256" t="s">
        <v>8217</v>
      </c>
      <c r="E8053" s="258"/>
      <c r="F8053" s="479">
        <v>375.09</v>
      </c>
    </row>
    <row r="8054" spans="1:6" x14ac:dyDescent="0.2">
      <c r="A8054" s="256">
        <v>41617</v>
      </c>
      <c r="B8054" s="257" t="s">
        <v>19223</v>
      </c>
      <c r="C8054" s="256" t="s">
        <v>8217</v>
      </c>
      <c r="E8054" s="258"/>
      <c r="F8054" s="479">
        <v>745.83</v>
      </c>
    </row>
    <row r="8055" spans="1:6" x14ac:dyDescent="0.2">
      <c r="A8055" s="256">
        <v>41618</v>
      </c>
      <c r="B8055" s="257" t="s">
        <v>19224</v>
      </c>
      <c r="C8055" s="256" t="s">
        <v>8217</v>
      </c>
      <c r="E8055" s="258"/>
      <c r="F8055" s="479">
        <v>1373.03</v>
      </c>
    </row>
    <row r="8056" spans="1:6" ht="20.399999999999999" x14ac:dyDescent="0.2">
      <c r="A8056" s="256">
        <v>43428</v>
      </c>
      <c r="B8056" s="257" t="s">
        <v>19225</v>
      </c>
      <c r="C8056" s="256" t="s">
        <v>8217</v>
      </c>
      <c r="E8056" s="258"/>
      <c r="F8056" s="479">
        <v>2411.7399999999998</v>
      </c>
    </row>
    <row r="8057" spans="1:6" ht="20.399999999999999" x14ac:dyDescent="0.2">
      <c r="A8057" s="256">
        <v>41619</v>
      </c>
      <c r="B8057" s="257" t="s">
        <v>19226</v>
      </c>
      <c r="C8057" s="256" t="s">
        <v>8217</v>
      </c>
      <c r="E8057" s="258"/>
      <c r="F8057" s="479">
        <v>156.25</v>
      </c>
    </row>
    <row r="8058" spans="1:6" ht="20.399999999999999" x14ac:dyDescent="0.2">
      <c r="A8058" s="256">
        <v>41620</v>
      </c>
      <c r="B8058" s="257" t="s">
        <v>19227</v>
      </c>
      <c r="C8058" s="256" t="s">
        <v>8217</v>
      </c>
      <c r="E8058" s="258"/>
      <c r="F8058" s="479">
        <v>197.38</v>
      </c>
    </row>
    <row r="8059" spans="1:6" ht="20.399999999999999" x14ac:dyDescent="0.2">
      <c r="A8059" s="256">
        <v>41622</v>
      </c>
      <c r="B8059" s="257" t="s">
        <v>19228</v>
      </c>
      <c r="C8059" s="256" t="s">
        <v>8217</v>
      </c>
      <c r="E8059" s="258"/>
      <c r="F8059" s="479">
        <v>342.33</v>
      </c>
    </row>
    <row r="8060" spans="1:6" ht="20.399999999999999" x14ac:dyDescent="0.2">
      <c r="A8060" s="256">
        <v>41623</v>
      </c>
      <c r="B8060" s="257" t="s">
        <v>19229</v>
      </c>
      <c r="C8060" s="256" t="s">
        <v>8217</v>
      </c>
      <c r="E8060" s="258"/>
      <c r="F8060" s="479">
        <v>526.34</v>
      </c>
    </row>
    <row r="8061" spans="1:6" ht="20.399999999999999" x14ac:dyDescent="0.2">
      <c r="A8061" s="256">
        <v>41624</v>
      </c>
      <c r="B8061" s="257" t="s">
        <v>19230</v>
      </c>
      <c r="C8061" s="256" t="s">
        <v>8217</v>
      </c>
      <c r="E8061" s="258"/>
      <c r="F8061" s="479">
        <v>986.9</v>
      </c>
    </row>
    <row r="8062" spans="1:6" ht="20.399999999999999" x14ac:dyDescent="0.2">
      <c r="A8062" s="256">
        <v>41625</v>
      </c>
      <c r="B8062" s="257" t="s">
        <v>19231</v>
      </c>
      <c r="C8062" s="256" t="s">
        <v>8217</v>
      </c>
      <c r="E8062" s="258"/>
      <c r="F8062" s="479">
        <v>1518.39</v>
      </c>
    </row>
    <row r="8063" spans="1:6" x14ac:dyDescent="0.2">
      <c r="A8063" s="256">
        <v>39352</v>
      </c>
      <c r="B8063" s="257" t="s">
        <v>19232</v>
      </c>
      <c r="C8063" s="256" t="s">
        <v>8217</v>
      </c>
      <c r="E8063" s="258"/>
      <c r="F8063" s="479">
        <v>3.15</v>
      </c>
    </row>
    <row r="8064" spans="1:6" x14ac:dyDescent="0.2">
      <c r="A8064" s="256">
        <v>39346</v>
      </c>
      <c r="B8064" s="257" t="s">
        <v>19233</v>
      </c>
      <c r="C8064" s="256" t="s">
        <v>8217</v>
      </c>
      <c r="E8064" s="258"/>
      <c r="F8064" s="479">
        <v>3.15</v>
      </c>
    </row>
    <row r="8065" spans="1:6" x14ac:dyDescent="0.2">
      <c r="A8065" s="256">
        <v>39350</v>
      </c>
      <c r="B8065" s="257" t="s">
        <v>19234</v>
      </c>
      <c r="C8065" s="256" t="s">
        <v>8217</v>
      </c>
      <c r="E8065" s="258"/>
      <c r="F8065" s="479">
        <v>3.39</v>
      </c>
    </row>
    <row r="8066" spans="1:6" x14ac:dyDescent="0.2">
      <c r="A8066" s="256">
        <v>39351</v>
      </c>
      <c r="B8066" s="257" t="s">
        <v>19235</v>
      </c>
      <c r="C8066" s="256" t="s">
        <v>8217</v>
      </c>
      <c r="E8066" s="258"/>
      <c r="F8066" s="479">
        <v>3.92</v>
      </c>
    </row>
    <row r="8067" spans="1:6" x14ac:dyDescent="0.2">
      <c r="A8067" s="256">
        <v>38837</v>
      </c>
      <c r="B8067" s="257" t="s">
        <v>19236</v>
      </c>
      <c r="C8067" s="256" t="s">
        <v>8217</v>
      </c>
      <c r="E8067" s="258"/>
      <c r="F8067" s="479">
        <v>7.53</v>
      </c>
    </row>
    <row r="8068" spans="1:6" x14ac:dyDescent="0.2">
      <c r="A8068" s="256">
        <v>38836</v>
      </c>
      <c r="B8068" s="257" t="s">
        <v>19237</v>
      </c>
      <c r="C8068" s="256" t="s">
        <v>8217</v>
      </c>
      <c r="E8068" s="258"/>
      <c r="F8068" s="479">
        <v>5.26</v>
      </c>
    </row>
    <row r="8069" spans="1:6" ht="20.399999999999999" x14ac:dyDescent="0.2">
      <c r="A8069" s="256">
        <v>2666</v>
      </c>
      <c r="B8069" s="257" t="s">
        <v>19238</v>
      </c>
      <c r="C8069" s="256" t="s">
        <v>8217</v>
      </c>
      <c r="E8069" s="258"/>
      <c r="F8069" s="479">
        <v>7.24</v>
      </c>
    </row>
    <row r="8070" spans="1:6" ht="20.399999999999999" x14ac:dyDescent="0.2">
      <c r="A8070" s="256">
        <v>2668</v>
      </c>
      <c r="B8070" s="257" t="s">
        <v>19239</v>
      </c>
      <c r="C8070" s="256" t="s">
        <v>8217</v>
      </c>
      <c r="E8070" s="258"/>
      <c r="F8070" s="479">
        <v>8.27</v>
      </c>
    </row>
    <row r="8071" spans="1:6" ht="20.399999999999999" x14ac:dyDescent="0.2">
      <c r="A8071" s="256">
        <v>2664</v>
      </c>
      <c r="B8071" s="257" t="s">
        <v>19240</v>
      </c>
      <c r="C8071" s="256" t="s">
        <v>8217</v>
      </c>
      <c r="E8071" s="258"/>
      <c r="F8071" s="479">
        <v>12.2</v>
      </c>
    </row>
    <row r="8072" spans="1:6" ht="20.399999999999999" x14ac:dyDescent="0.2">
      <c r="A8072" s="256">
        <v>2662</v>
      </c>
      <c r="B8072" s="257" t="s">
        <v>19241</v>
      </c>
      <c r="C8072" s="256" t="s">
        <v>8217</v>
      </c>
      <c r="E8072" s="258"/>
      <c r="F8072" s="479">
        <v>14.97</v>
      </c>
    </row>
    <row r="8073" spans="1:6" ht="20.399999999999999" x14ac:dyDescent="0.2">
      <c r="A8073" s="256">
        <v>20964</v>
      </c>
      <c r="B8073" s="257" t="s">
        <v>19242</v>
      </c>
      <c r="C8073" s="256" t="s">
        <v>8217</v>
      </c>
      <c r="E8073" s="258"/>
      <c r="F8073" s="479">
        <v>119.09</v>
      </c>
    </row>
    <row r="8074" spans="1:6" ht="20.399999999999999" x14ac:dyDescent="0.2">
      <c r="A8074" s="256">
        <v>10905</v>
      </c>
      <c r="B8074" s="257" t="s">
        <v>19243</v>
      </c>
      <c r="C8074" s="256" t="s">
        <v>8217</v>
      </c>
      <c r="E8074" s="258"/>
      <c r="F8074" s="479">
        <v>159.76</v>
      </c>
    </row>
    <row r="8075" spans="1:6" ht="20.399999999999999" x14ac:dyDescent="0.2">
      <c r="A8075" s="256">
        <v>11289</v>
      </c>
      <c r="B8075" s="257" t="s">
        <v>19244</v>
      </c>
      <c r="C8075" s="256" t="s">
        <v>8217</v>
      </c>
      <c r="E8075" s="258"/>
      <c r="F8075" s="479">
        <v>101.58</v>
      </c>
    </row>
    <row r="8076" spans="1:6" ht="20.399999999999999" x14ac:dyDescent="0.2">
      <c r="A8076" s="256">
        <v>11241</v>
      </c>
      <c r="B8076" s="257" t="s">
        <v>19245</v>
      </c>
      <c r="C8076" s="256" t="s">
        <v>8217</v>
      </c>
      <c r="E8076" s="258"/>
      <c r="F8076" s="479">
        <v>253.95</v>
      </c>
    </row>
    <row r="8077" spans="1:6" ht="20.399999999999999" x14ac:dyDescent="0.2">
      <c r="A8077" s="256">
        <v>11301</v>
      </c>
      <c r="B8077" s="257" t="s">
        <v>19246</v>
      </c>
      <c r="C8077" s="256" t="s">
        <v>8217</v>
      </c>
      <c r="E8077" s="258"/>
      <c r="F8077" s="479">
        <v>643.95000000000005</v>
      </c>
    </row>
    <row r="8078" spans="1:6" ht="20.399999999999999" x14ac:dyDescent="0.2">
      <c r="A8078" s="256">
        <v>21090</v>
      </c>
      <c r="B8078" s="257" t="s">
        <v>19247</v>
      </c>
      <c r="C8078" s="256" t="s">
        <v>8217</v>
      </c>
      <c r="E8078" s="258"/>
      <c r="F8078" s="479">
        <v>789.06</v>
      </c>
    </row>
    <row r="8079" spans="1:6" ht="20.399999999999999" x14ac:dyDescent="0.2">
      <c r="A8079" s="256">
        <v>11315</v>
      </c>
      <c r="B8079" s="257" t="s">
        <v>19248</v>
      </c>
      <c r="C8079" s="256" t="s">
        <v>8217</v>
      </c>
      <c r="E8079" s="258"/>
      <c r="F8079" s="479">
        <v>154.18</v>
      </c>
    </row>
    <row r="8080" spans="1:6" ht="20.399999999999999" x14ac:dyDescent="0.2">
      <c r="A8080" s="256">
        <v>21071</v>
      </c>
      <c r="B8080" s="257" t="s">
        <v>19249</v>
      </c>
      <c r="C8080" s="256" t="s">
        <v>8217</v>
      </c>
      <c r="E8080" s="258"/>
      <c r="F8080" s="479">
        <v>235.81</v>
      </c>
    </row>
    <row r="8081" spans="1:6" ht="20.399999999999999" x14ac:dyDescent="0.2">
      <c r="A8081" s="256">
        <v>14112</v>
      </c>
      <c r="B8081" s="257" t="s">
        <v>19250</v>
      </c>
      <c r="C8081" s="256" t="s">
        <v>8217</v>
      </c>
      <c r="E8081" s="258"/>
      <c r="F8081" s="479">
        <v>329.23</v>
      </c>
    </row>
    <row r="8082" spans="1:6" ht="20.399999999999999" x14ac:dyDescent="0.2">
      <c r="A8082" s="256">
        <v>11316</v>
      </c>
      <c r="B8082" s="257" t="s">
        <v>19251</v>
      </c>
      <c r="C8082" s="256" t="s">
        <v>8217</v>
      </c>
      <c r="E8082" s="258"/>
      <c r="F8082" s="479">
        <v>507.9</v>
      </c>
    </row>
    <row r="8083" spans="1:6" ht="20.399999999999999" x14ac:dyDescent="0.2">
      <c r="A8083" s="256">
        <v>6243</v>
      </c>
      <c r="B8083" s="257" t="s">
        <v>19252</v>
      </c>
      <c r="C8083" s="256" t="s">
        <v>8217</v>
      </c>
      <c r="E8083" s="258"/>
      <c r="F8083" s="479">
        <v>585</v>
      </c>
    </row>
    <row r="8084" spans="1:6" ht="20.399999999999999" x14ac:dyDescent="0.2">
      <c r="A8084" s="256">
        <v>6240</v>
      </c>
      <c r="B8084" s="257" t="s">
        <v>19253</v>
      </c>
      <c r="C8084" s="256" t="s">
        <v>8217</v>
      </c>
      <c r="E8084" s="258"/>
      <c r="F8084" s="479">
        <v>774.55</v>
      </c>
    </row>
    <row r="8085" spans="1:6" ht="20.399999999999999" x14ac:dyDescent="0.2">
      <c r="A8085" s="256">
        <v>11296</v>
      </c>
      <c r="B8085" s="257" t="s">
        <v>19254</v>
      </c>
      <c r="C8085" s="256" t="s">
        <v>8217</v>
      </c>
      <c r="E8085" s="258"/>
      <c r="F8085" s="479">
        <v>2467.88</v>
      </c>
    </row>
    <row r="8086" spans="1:6" ht="20.399999999999999" x14ac:dyDescent="0.2">
      <c r="A8086" s="256">
        <v>11299</v>
      </c>
      <c r="B8086" s="257" t="s">
        <v>19255</v>
      </c>
      <c r="C8086" s="256" t="s">
        <v>8217</v>
      </c>
      <c r="E8086" s="258"/>
      <c r="F8086" s="479">
        <v>835.32</v>
      </c>
    </row>
    <row r="8087" spans="1:6" x14ac:dyDescent="0.2">
      <c r="A8087" s="256">
        <v>11688</v>
      </c>
      <c r="B8087" s="257" t="s">
        <v>19256</v>
      </c>
      <c r="C8087" s="256" t="s">
        <v>8217</v>
      </c>
      <c r="E8087" s="258"/>
      <c r="F8087" s="479">
        <v>426.66</v>
      </c>
    </row>
    <row r="8088" spans="1:6" ht="30.6" x14ac:dyDescent="0.2">
      <c r="A8088" s="256">
        <v>37736</v>
      </c>
      <c r="B8088" s="257" t="s">
        <v>19257</v>
      </c>
      <c r="C8088" s="256" t="s">
        <v>8217</v>
      </c>
      <c r="E8088" s="258"/>
      <c r="F8088" s="479">
        <v>83450</v>
      </c>
    </row>
    <row r="8089" spans="1:6" ht="20.399999999999999" x14ac:dyDescent="0.2">
      <c r="A8089" s="256">
        <v>37739</v>
      </c>
      <c r="B8089" s="257" t="s">
        <v>19258</v>
      </c>
      <c r="C8089" s="256" t="s">
        <v>8217</v>
      </c>
      <c r="E8089" s="258"/>
      <c r="F8089" s="479">
        <v>102707.68</v>
      </c>
    </row>
    <row r="8090" spans="1:6" ht="20.399999999999999" x14ac:dyDescent="0.2">
      <c r="A8090" s="256">
        <v>37740</v>
      </c>
      <c r="B8090" s="257" t="s">
        <v>19259</v>
      </c>
      <c r="C8090" s="256" t="s">
        <v>8217</v>
      </c>
      <c r="E8090" s="258"/>
      <c r="F8090" s="479">
        <v>58610.36</v>
      </c>
    </row>
    <row r="8091" spans="1:6" ht="20.399999999999999" x14ac:dyDescent="0.2">
      <c r="A8091" s="256">
        <v>37738</v>
      </c>
      <c r="B8091" s="257" t="s">
        <v>19260</v>
      </c>
      <c r="C8091" s="256" t="s">
        <v>8217</v>
      </c>
      <c r="E8091" s="258"/>
      <c r="F8091" s="479">
        <v>69634.7</v>
      </c>
    </row>
    <row r="8092" spans="1:6" ht="20.399999999999999" x14ac:dyDescent="0.2">
      <c r="A8092" s="256">
        <v>37737</v>
      </c>
      <c r="B8092" s="257" t="s">
        <v>19261</v>
      </c>
      <c r="C8092" s="256" t="s">
        <v>8217</v>
      </c>
      <c r="E8092" s="258"/>
      <c r="F8092" s="479">
        <v>55400.75</v>
      </c>
    </row>
    <row r="8093" spans="1:6" x14ac:dyDescent="0.2">
      <c r="A8093" s="256">
        <v>25014</v>
      </c>
      <c r="B8093" s="257" t="s">
        <v>19262</v>
      </c>
      <c r="C8093" s="256" t="s">
        <v>8217</v>
      </c>
      <c r="E8093" s="258"/>
      <c r="F8093" s="479">
        <v>116034.57</v>
      </c>
    </row>
    <row r="8094" spans="1:6" x14ac:dyDescent="0.2">
      <c r="A8094" s="256">
        <v>25013</v>
      </c>
      <c r="B8094" s="257" t="s">
        <v>19263</v>
      </c>
      <c r="C8094" s="256" t="s">
        <v>8217</v>
      </c>
      <c r="E8094" s="258"/>
      <c r="F8094" s="479">
        <v>121616.51</v>
      </c>
    </row>
    <row r="8095" spans="1:6" x14ac:dyDescent="0.2">
      <c r="A8095" s="256">
        <v>14405</v>
      </c>
      <c r="B8095" s="257" t="s">
        <v>19264</v>
      </c>
      <c r="C8095" s="256" t="s">
        <v>8217</v>
      </c>
      <c r="E8095" s="258"/>
      <c r="F8095" s="479">
        <v>142758.1</v>
      </c>
    </row>
    <row r="8096" spans="1:6" x14ac:dyDescent="0.2">
      <c r="A8096" s="256">
        <v>20271</v>
      </c>
      <c r="B8096" s="257" t="s">
        <v>19265</v>
      </c>
      <c r="C8096" s="256" t="s">
        <v>8217</v>
      </c>
      <c r="E8096" s="258"/>
      <c r="F8096" s="479">
        <v>518.49</v>
      </c>
    </row>
    <row r="8097" spans="1:6" x14ac:dyDescent="0.2">
      <c r="A8097" s="256">
        <v>10423</v>
      </c>
      <c r="B8097" s="257" t="s">
        <v>19266</v>
      </c>
      <c r="C8097" s="256" t="s">
        <v>8217</v>
      </c>
      <c r="E8097" s="258"/>
      <c r="F8097" s="479">
        <v>380.69</v>
      </c>
    </row>
    <row r="8098" spans="1:6" x14ac:dyDescent="0.2">
      <c r="A8098" s="256">
        <v>36790</v>
      </c>
      <c r="B8098" s="257" t="s">
        <v>19267</v>
      </c>
      <c r="C8098" s="256" t="s">
        <v>8217</v>
      </c>
      <c r="E8098" s="258"/>
      <c r="F8098" s="479">
        <v>335.74</v>
      </c>
    </row>
    <row r="8099" spans="1:6" ht="20.399999999999999" x14ac:dyDescent="0.2">
      <c r="A8099" s="256">
        <v>37589</v>
      </c>
      <c r="B8099" s="257" t="s">
        <v>19268</v>
      </c>
      <c r="C8099" s="256" t="s">
        <v>8217</v>
      </c>
      <c r="E8099" s="258"/>
      <c r="F8099" s="479">
        <v>411.36</v>
      </c>
    </row>
    <row r="8100" spans="1:6" ht="20.399999999999999" x14ac:dyDescent="0.2">
      <c r="A8100" s="256">
        <v>11690</v>
      </c>
      <c r="B8100" s="257" t="s">
        <v>19269</v>
      </c>
      <c r="C8100" s="256" t="s">
        <v>8217</v>
      </c>
      <c r="E8100" s="258"/>
      <c r="F8100" s="479">
        <v>218.53</v>
      </c>
    </row>
    <row r="8101" spans="1:6" x14ac:dyDescent="0.2">
      <c r="A8101" s="256">
        <v>20234</v>
      </c>
      <c r="B8101" s="257" t="s">
        <v>19270</v>
      </c>
      <c r="C8101" s="256" t="s">
        <v>8217</v>
      </c>
      <c r="E8101" s="258"/>
      <c r="F8101" s="479">
        <v>276.55</v>
      </c>
    </row>
    <row r="8102" spans="1:6" x14ac:dyDescent="0.2">
      <c r="A8102" s="256">
        <v>44480</v>
      </c>
      <c r="B8102" s="257" t="s">
        <v>19271</v>
      </c>
      <c r="C8102" s="256" t="s">
        <v>14818</v>
      </c>
      <c r="E8102" s="258"/>
      <c r="F8102" s="479">
        <v>14.38</v>
      </c>
    </row>
    <row r="8103" spans="1:6" ht="20.399999999999999" x14ac:dyDescent="0.2">
      <c r="A8103" s="256">
        <v>11457</v>
      </c>
      <c r="B8103" s="257" t="s">
        <v>19272</v>
      </c>
      <c r="C8103" s="256" t="s">
        <v>8217</v>
      </c>
      <c r="E8103" s="258"/>
      <c r="F8103" s="479">
        <v>41.21</v>
      </c>
    </row>
    <row r="8104" spans="1:6" ht="20.399999999999999" x14ac:dyDescent="0.2">
      <c r="A8104" s="256">
        <v>44073</v>
      </c>
      <c r="B8104" s="257" t="s">
        <v>19273</v>
      </c>
      <c r="C8104" s="256" t="s">
        <v>8223</v>
      </c>
      <c r="E8104" s="258"/>
      <c r="F8104" s="479">
        <v>0.68</v>
      </c>
    </row>
    <row r="8105" spans="1:6" x14ac:dyDescent="0.2">
      <c r="A8105" s="256">
        <v>44253</v>
      </c>
      <c r="B8105" s="257" t="s">
        <v>19274</v>
      </c>
      <c r="C8105" s="256" t="s">
        <v>8217</v>
      </c>
      <c r="E8105" s="258"/>
      <c r="F8105" s="479">
        <v>222.44</v>
      </c>
    </row>
    <row r="8106" spans="1:6" x14ac:dyDescent="0.2">
      <c r="A8106" s="256">
        <v>21121</v>
      </c>
      <c r="B8106" s="257" t="s">
        <v>19275</v>
      </c>
      <c r="C8106" s="256" t="s">
        <v>8217</v>
      </c>
      <c r="E8106" s="258"/>
      <c r="F8106" s="479">
        <v>3.19</v>
      </c>
    </row>
    <row r="8107" spans="1:6" x14ac:dyDescent="0.2">
      <c r="A8107" s="256">
        <v>38010</v>
      </c>
      <c r="B8107" s="257" t="s">
        <v>19276</v>
      </c>
      <c r="C8107" s="256" t="s">
        <v>8217</v>
      </c>
      <c r="E8107" s="258"/>
      <c r="F8107" s="479">
        <v>3.97</v>
      </c>
    </row>
    <row r="8108" spans="1:6" x14ac:dyDescent="0.2">
      <c r="A8108" s="256">
        <v>38011</v>
      </c>
      <c r="B8108" s="257" t="s">
        <v>19277</v>
      </c>
      <c r="C8108" s="256" t="s">
        <v>8217</v>
      </c>
      <c r="E8108" s="258"/>
      <c r="F8108" s="479">
        <v>7.96</v>
      </c>
    </row>
    <row r="8109" spans="1:6" x14ac:dyDescent="0.2">
      <c r="A8109" s="256">
        <v>38012</v>
      </c>
      <c r="B8109" s="257" t="s">
        <v>19278</v>
      </c>
      <c r="C8109" s="256" t="s">
        <v>8217</v>
      </c>
      <c r="E8109" s="258"/>
      <c r="F8109" s="479">
        <v>30.36</v>
      </c>
    </row>
    <row r="8110" spans="1:6" x14ac:dyDescent="0.2">
      <c r="A8110" s="256">
        <v>38013</v>
      </c>
      <c r="B8110" s="257" t="s">
        <v>19279</v>
      </c>
      <c r="C8110" s="256" t="s">
        <v>8217</v>
      </c>
      <c r="E8110" s="258"/>
      <c r="F8110" s="479">
        <v>39.01</v>
      </c>
    </row>
    <row r="8111" spans="1:6" x14ac:dyDescent="0.2">
      <c r="A8111" s="256">
        <v>38014</v>
      </c>
      <c r="B8111" s="257" t="s">
        <v>19280</v>
      </c>
      <c r="C8111" s="256" t="s">
        <v>8217</v>
      </c>
      <c r="E8111" s="258"/>
      <c r="F8111" s="479">
        <v>65.14</v>
      </c>
    </row>
    <row r="8112" spans="1:6" x14ac:dyDescent="0.2">
      <c r="A8112" s="256">
        <v>38015</v>
      </c>
      <c r="B8112" s="257" t="s">
        <v>19281</v>
      </c>
      <c r="C8112" s="256" t="s">
        <v>8217</v>
      </c>
      <c r="E8112" s="258"/>
      <c r="F8112" s="479">
        <v>153.15</v>
      </c>
    </row>
    <row r="8113" spans="1:6" x14ac:dyDescent="0.2">
      <c r="A8113" s="256">
        <v>38016</v>
      </c>
      <c r="B8113" s="257" t="s">
        <v>19282</v>
      </c>
      <c r="C8113" s="256" t="s">
        <v>8217</v>
      </c>
      <c r="E8113" s="258"/>
      <c r="F8113" s="479">
        <v>178.1</v>
      </c>
    </row>
    <row r="8114" spans="1:6" x14ac:dyDescent="0.2">
      <c r="A8114" s="256">
        <v>12741</v>
      </c>
      <c r="B8114" s="257" t="s">
        <v>19283</v>
      </c>
      <c r="C8114" s="256" t="s">
        <v>8217</v>
      </c>
      <c r="E8114" s="258"/>
      <c r="F8114" s="479">
        <v>1326.09</v>
      </c>
    </row>
    <row r="8115" spans="1:6" x14ac:dyDescent="0.2">
      <c r="A8115" s="256">
        <v>12733</v>
      </c>
      <c r="B8115" s="257" t="s">
        <v>19284</v>
      </c>
      <c r="C8115" s="256" t="s">
        <v>8217</v>
      </c>
      <c r="E8115" s="258"/>
      <c r="F8115" s="479">
        <v>6.67</v>
      </c>
    </row>
    <row r="8116" spans="1:6" x14ac:dyDescent="0.2">
      <c r="A8116" s="256">
        <v>12734</v>
      </c>
      <c r="B8116" s="257" t="s">
        <v>19285</v>
      </c>
      <c r="C8116" s="256" t="s">
        <v>8217</v>
      </c>
      <c r="E8116" s="258"/>
      <c r="F8116" s="479">
        <v>14.22</v>
      </c>
    </row>
    <row r="8117" spans="1:6" x14ac:dyDescent="0.2">
      <c r="A8117" s="256">
        <v>12735</v>
      </c>
      <c r="B8117" s="257" t="s">
        <v>19286</v>
      </c>
      <c r="C8117" s="256" t="s">
        <v>8217</v>
      </c>
      <c r="E8117" s="258"/>
      <c r="F8117" s="479">
        <v>23.39</v>
      </c>
    </row>
    <row r="8118" spans="1:6" x14ac:dyDescent="0.2">
      <c r="A8118" s="256">
        <v>12736</v>
      </c>
      <c r="B8118" s="257" t="s">
        <v>19287</v>
      </c>
      <c r="C8118" s="256" t="s">
        <v>8217</v>
      </c>
      <c r="E8118" s="258"/>
      <c r="F8118" s="479">
        <v>53.48</v>
      </c>
    </row>
    <row r="8119" spans="1:6" x14ac:dyDescent="0.2">
      <c r="A8119" s="256">
        <v>12737</v>
      </c>
      <c r="B8119" s="257" t="s">
        <v>19288</v>
      </c>
      <c r="C8119" s="256" t="s">
        <v>8217</v>
      </c>
      <c r="E8119" s="258"/>
      <c r="F8119" s="479">
        <v>68.900000000000006</v>
      </c>
    </row>
    <row r="8120" spans="1:6" x14ac:dyDescent="0.2">
      <c r="A8120" s="256">
        <v>12738</v>
      </c>
      <c r="B8120" s="257" t="s">
        <v>19289</v>
      </c>
      <c r="C8120" s="256" t="s">
        <v>8217</v>
      </c>
      <c r="E8120" s="258"/>
      <c r="F8120" s="479">
        <v>136.18</v>
      </c>
    </row>
    <row r="8121" spans="1:6" x14ac:dyDescent="0.2">
      <c r="A8121" s="256">
        <v>12739</v>
      </c>
      <c r="B8121" s="257" t="s">
        <v>19290</v>
      </c>
      <c r="C8121" s="256" t="s">
        <v>8217</v>
      </c>
      <c r="E8121" s="258"/>
      <c r="F8121" s="479">
        <v>387.65</v>
      </c>
    </row>
    <row r="8122" spans="1:6" x14ac:dyDescent="0.2">
      <c r="A8122" s="256">
        <v>12740</v>
      </c>
      <c r="B8122" s="257" t="s">
        <v>19291</v>
      </c>
      <c r="C8122" s="256" t="s">
        <v>8217</v>
      </c>
      <c r="E8122" s="258"/>
      <c r="F8122" s="479">
        <v>606.5</v>
      </c>
    </row>
    <row r="8123" spans="1:6" x14ac:dyDescent="0.2">
      <c r="A8123" s="256">
        <v>6297</v>
      </c>
      <c r="B8123" s="257" t="s">
        <v>19292</v>
      </c>
      <c r="C8123" s="256" t="s">
        <v>8217</v>
      </c>
      <c r="E8123" s="258"/>
      <c r="F8123" s="479">
        <v>46.75</v>
      </c>
    </row>
    <row r="8124" spans="1:6" x14ac:dyDescent="0.2">
      <c r="A8124" s="256">
        <v>6296</v>
      </c>
      <c r="B8124" s="257" t="s">
        <v>19293</v>
      </c>
      <c r="C8124" s="256" t="s">
        <v>8217</v>
      </c>
      <c r="E8124" s="258"/>
      <c r="F8124" s="479">
        <v>36.9</v>
      </c>
    </row>
    <row r="8125" spans="1:6" x14ac:dyDescent="0.2">
      <c r="A8125" s="256">
        <v>6294</v>
      </c>
      <c r="B8125" s="257" t="s">
        <v>19294</v>
      </c>
      <c r="C8125" s="256" t="s">
        <v>8217</v>
      </c>
      <c r="E8125" s="258"/>
      <c r="F8125" s="479">
        <v>10.52</v>
      </c>
    </row>
    <row r="8126" spans="1:6" x14ac:dyDescent="0.2">
      <c r="A8126" s="256">
        <v>6323</v>
      </c>
      <c r="B8126" s="257" t="s">
        <v>19295</v>
      </c>
      <c r="C8126" s="256" t="s">
        <v>8217</v>
      </c>
      <c r="E8126" s="258"/>
      <c r="F8126" s="479">
        <v>24.11</v>
      </c>
    </row>
    <row r="8127" spans="1:6" x14ac:dyDescent="0.2">
      <c r="A8127" s="256">
        <v>6299</v>
      </c>
      <c r="B8127" s="257" t="s">
        <v>19296</v>
      </c>
      <c r="C8127" s="256" t="s">
        <v>8217</v>
      </c>
      <c r="E8127" s="258"/>
      <c r="F8127" s="479">
        <v>140.62</v>
      </c>
    </row>
    <row r="8128" spans="1:6" x14ac:dyDescent="0.2">
      <c r="A8128" s="256">
        <v>6298</v>
      </c>
      <c r="B8128" s="257" t="s">
        <v>19297</v>
      </c>
      <c r="C8128" s="256" t="s">
        <v>8217</v>
      </c>
      <c r="E8128" s="258"/>
      <c r="F8128" s="479">
        <v>74.06</v>
      </c>
    </row>
    <row r="8129" spans="1:6" x14ac:dyDescent="0.2">
      <c r="A8129" s="256">
        <v>6295</v>
      </c>
      <c r="B8129" s="257" t="s">
        <v>19298</v>
      </c>
      <c r="C8129" s="256" t="s">
        <v>8217</v>
      </c>
      <c r="E8129" s="258"/>
      <c r="F8129" s="479">
        <v>14.98</v>
      </c>
    </row>
    <row r="8130" spans="1:6" x14ac:dyDescent="0.2">
      <c r="A8130" s="256">
        <v>6322</v>
      </c>
      <c r="B8130" s="257" t="s">
        <v>19299</v>
      </c>
      <c r="C8130" s="256" t="s">
        <v>8217</v>
      </c>
      <c r="E8130" s="258"/>
      <c r="F8130" s="479">
        <v>188.34</v>
      </c>
    </row>
    <row r="8131" spans="1:6" x14ac:dyDescent="0.2">
      <c r="A8131" s="256">
        <v>6300</v>
      </c>
      <c r="B8131" s="257" t="s">
        <v>19300</v>
      </c>
      <c r="C8131" s="256" t="s">
        <v>8217</v>
      </c>
      <c r="E8131" s="258"/>
      <c r="F8131" s="479">
        <v>347.23</v>
      </c>
    </row>
    <row r="8132" spans="1:6" x14ac:dyDescent="0.2">
      <c r="A8132" s="256">
        <v>6321</v>
      </c>
      <c r="B8132" s="257" t="s">
        <v>19301</v>
      </c>
      <c r="C8132" s="256" t="s">
        <v>8217</v>
      </c>
      <c r="E8132" s="258"/>
      <c r="F8132" s="479">
        <v>495.99</v>
      </c>
    </row>
    <row r="8133" spans="1:6" x14ac:dyDescent="0.2">
      <c r="A8133" s="256">
        <v>6301</v>
      </c>
      <c r="B8133" s="257" t="s">
        <v>19302</v>
      </c>
      <c r="C8133" s="256" t="s">
        <v>8217</v>
      </c>
      <c r="E8133" s="258"/>
      <c r="F8133" s="479">
        <v>1162.55</v>
      </c>
    </row>
    <row r="8134" spans="1:6" x14ac:dyDescent="0.2">
      <c r="A8134" s="256">
        <v>7105</v>
      </c>
      <c r="B8134" s="257" t="s">
        <v>19303</v>
      </c>
      <c r="C8134" s="256" t="s">
        <v>8217</v>
      </c>
      <c r="E8134" s="258"/>
      <c r="F8134" s="479">
        <v>38.74</v>
      </c>
    </row>
    <row r="8135" spans="1:6" x14ac:dyDescent="0.2">
      <c r="A8135" s="256">
        <v>20183</v>
      </c>
      <c r="B8135" s="257" t="s">
        <v>19304</v>
      </c>
      <c r="C8135" s="256" t="s">
        <v>8217</v>
      </c>
      <c r="E8135" s="258"/>
      <c r="F8135" s="479">
        <v>47.73</v>
      </c>
    </row>
    <row r="8136" spans="1:6" x14ac:dyDescent="0.2">
      <c r="A8136" s="256">
        <v>38448</v>
      </c>
      <c r="B8136" s="257" t="s">
        <v>19305</v>
      </c>
      <c r="C8136" s="256" t="s">
        <v>8217</v>
      </c>
      <c r="E8136" s="258"/>
      <c r="F8136" s="479">
        <v>216.6</v>
      </c>
    </row>
    <row r="8137" spans="1:6" x14ac:dyDescent="0.2">
      <c r="A8137" s="256">
        <v>20182</v>
      </c>
      <c r="B8137" s="257" t="s">
        <v>19306</v>
      </c>
      <c r="C8137" s="256" t="s">
        <v>8217</v>
      </c>
      <c r="E8137" s="258"/>
      <c r="F8137" s="479">
        <v>27.75</v>
      </c>
    </row>
    <row r="8138" spans="1:6" x14ac:dyDescent="0.2">
      <c r="A8138" s="256">
        <v>7119</v>
      </c>
      <c r="B8138" s="257" t="s">
        <v>19307</v>
      </c>
      <c r="C8138" s="256" t="s">
        <v>8217</v>
      </c>
      <c r="E8138" s="258"/>
      <c r="F8138" s="479">
        <v>9.94</v>
      </c>
    </row>
    <row r="8139" spans="1:6" x14ac:dyDescent="0.2">
      <c r="A8139" s="256">
        <v>7126</v>
      </c>
      <c r="B8139" s="257" t="s">
        <v>19308</v>
      </c>
      <c r="C8139" s="256" t="s">
        <v>8217</v>
      </c>
      <c r="E8139" s="258"/>
      <c r="F8139" s="479">
        <v>20.28</v>
      </c>
    </row>
    <row r="8140" spans="1:6" x14ac:dyDescent="0.2">
      <c r="A8140" s="256">
        <v>7120</v>
      </c>
      <c r="B8140" s="257" t="s">
        <v>19309</v>
      </c>
      <c r="C8140" s="256" t="s">
        <v>8217</v>
      </c>
      <c r="E8140" s="258"/>
      <c r="F8140" s="479">
        <v>7.62</v>
      </c>
    </row>
    <row r="8141" spans="1:6" x14ac:dyDescent="0.2">
      <c r="A8141" s="256">
        <v>6319</v>
      </c>
      <c r="B8141" s="257" t="s">
        <v>19310</v>
      </c>
      <c r="C8141" s="256" t="s">
        <v>8217</v>
      </c>
      <c r="E8141" s="258"/>
      <c r="F8141" s="479">
        <v>54.93</v>
      </c>
    </row>
    <row r="8142" spans="1:6" x14ac:dyDescent="0.2">
      <c r="A8142" s="256">
        <v>6304</v>
      </c>
      <c r="B8142" s="257" t="s">
        <v>19311</v>
      </c>
      <c r="C8142" s="256" t="s">
        <v>8217</v>
      </c>
      <c r="E8142" s="258"/>
      <c r="F8142" s="479">
        <v>54.93</v>
      </c>
    </row>
    <row r="8143" spans="1:6" x14ac:dyDescent="0.2">
      <c r="A8143" s="256">
        <v>21116</v>
      </c>
      <c r="B8143" s="257" t="s">
        <v>19312</v>
      </c>
      <c r="C8143" s="256" t="s">
        <v>8217</v>
      </c>
      <c r="E8143" s="258"/>
      <c r="F8143" s="479">
        <v>41.59</v>
      </c>
    </row>
    <row r="8144" spans="1:6" x14ac:dyDescent="0.2">
      <c r="A8144" s="256">
        <v>6320</v>
      </c>
      <c r="B8144" s="257" t="s">
        <v>19313</v>
      </c>
      <c r="C8144" s="256" t="s">
        <v>8217</v>
      </c>
      <c r="E8144" s="258"/>
      <c r="F8144" s="479">
        <v>28.29</v>
      </c>
    </row>
    <row r="8145" spans="1:6" x14ac:dyDescent="0.2">
      <c r="A8145" s="256">
        <v>6303</v>
      </c>
      <c r="B8145" s="257" t="s">
        <v>19314</v>
      </c>
      <c r="C8145" s="256" t="s">
        <v>8217</v>
      </c>
      <c r="E8145" s="258"/>
      <c r="F8145" s="479">
        <v>28.29</v>
      </c>
    </row>
    <row r="8146" spans="1:6" x14ac:dyDescent="0.2">
      <c r="A8146" s="256">
        <v>6308</v>
      </c>
      <c r="B8146" s="257" t="s">
        <v>19315</v>
      </c>
      <c r="C8146" s="256" t="s">
        <v>8217</v>
      </c>
      <c r="E8146" s="258"/>
      <c r="F8146" s="479">
        <v>151.99</v>
      </c>
    </row>
    <row r="8147" spans="1:6" x14ac:dyDescent="0.2">
      <c r="A8147" s="256">
        <v>6317</v>
      </c>
      <c r="B8147" s="257" t="s">
        <v>19316</v>
      </c>
      <c r="C8147" s="256" t="s">
        <v>8217</v>
      </c>
      <c r="E8147" s="258"/>
      <c r="F8147" s="479">
        <v>151.99</v>
      </c>
    </row>
    <row r="8148" spans="1:6" x14ac:dyDescent="0.2">
      <c r="A8148" s="256">
        <v>6307</v>
      </c>
      <c r="B8148" s="257" t="s">
        <v>19317</v>
      </c>
      <c r="C8148" s="256" t="s">
        <v>8217</v>
      </c>
      <c r="E8148" s="258"/>
      <c r="F8148" s="479">
        <v>151.99</v>
      </c>
    </row>
    <row r="8149" spans="1:6" x14ac:dyDescent="0.2">
      <c r="A8149" s="256">
        <v>6309</v>
      </c>
      <c r="B8149" s="257" t="s">
        <v>19318</v>
      </c>
      <c r="C8149" s="256" t="s">
        <v>8217</v>
      </c>
      <c r="E8149" s="258"/>
      <c r="F8149" s="479">
        <v>156.4</v>
      </c>
    </row>
    <row r="8150" spans="1:6" x14ac:dyDescent="0.2">
      <c r="A8150" s="256">
        <v>6318</v>
      </c>
      <c r="B8150" s="257" t="s">
        <v>19319</v>
      </c>
      <c r="C8150" s="256" t="s">
        <v>8217</v>
      </c>
      <c r="E8150" s="258"/>
      <c r="F8150" s="479">
        <v>81.98</v>
      </c>
    </row>
    <row r="8151" spans="1:6" x14ac:dyDescent="0.2">
      <c r="A8151" s="256">
        <v>6306</v>
      </c>
      <c r="B8151" s="257" t="s">
        <v>19320</v>
      </c>
      <c r="C8151" s="256" t="s">
        <v>8217</v>
      </c>
      <c r="E8151" s="258"/>
      <c r="F8151" s="479">
        <v>81.98</v>
      </c>
    </row>
    <row r="8152" spans="1:6" x14ac:dyDescent="0.2">
      <c r="A8152" s="256">
        <v>6305</v>
      </c>
      <c r="B8152" s="257" t="s">
        <v>19321</v>
      </c>
      <c r="C8152" s="256" t="s">
        <v>8217</v>
      </c>
      <c r="E8152" s="258"/>
      <c r="F8152" s="479">
        <v>81.98</v>
      </c>
    </row>
    <row r="8153" spans="1:6" x14ac:dyDescent="0.2">
      <c r="A8153" s="256">
        <v>6302</v>
      </c>
      <c r="B8153" s="257" t="s">
        <v>19322</v>
      </c>
      <c r="C8153" s="256" t="s">
        <v>8217</v>
      </c>
      <c r="E8153" s="258"/>
      <c r="F8153" s="479">
        <v>17.39</v>
      </c>
    </row>
    <row r="8154" spans="1:6" x14ac:dyDescent="0.2">
      <c r="A8154" s="256">
        <v>6312</v>
      </c>
      <c r="B8154" s="257" t="s">
        <v>19323</v>
      </c>
      <c r="C8154" s="256" t="s">
        <v>8217</v>
      </c>
      <c r="E8154" s="258"/>
      <c r="F8154" s="479">
        <v>218.62</v>
      </c>
    </row>
    <row r="8155" spans="1:6" x14ac:dyDescent="0.2">
      <c r="A8155" s="256">
        <v>6311</v>
      </c>
      <c r="B8155" s="257" t="s">
        <v>19324</v>
      </c>
      <c r="C8155" s="256" t="s">
        <v>8217</v>
      </c>
      <c r="E8155" s="258"/>
      <c r="F8155" s="479">
        <v>218.62</v>
      </c>
    </row>
    <row r="8156" spans="1:6" x14ac:dyDescent="0.2">
      <c r="A8156" s="256">
        <v>6310</v>
      </c>
      <c r="B8156" s="257" t="s">
        <v>19325</v>
      </c>
      <c r="C8156" s="256" t="s">
        <v>8217</v>
      </c>
      <c r="E8156" s="258"/>
      <c r="F8156" s="479">
        <v>218.62</v>
      </c>
    </row>
    <row r="8157" spans="1:6" x14ac:dyDescent="0.2">
      <c r="A8157" s="256">
        <v>6314</v>
      </c>
      <c r="B8157" s="257" t="s">
        <v>19326</v>
      </c>
      <c r="C8157" s="256" t="s">
        <v>8217</v>
      </c>
      <c r="E8157" s="258"/>
      <c r="F8157" s="479">
        <v>218.62</v>
      </c>
    </row>
    <row r="8158" spans="1:6" x14ac:dyDescent="0.2">
      <c r="A8158" s="256">
        <v>6313</v>
      </c>
      <c r="B8158" s="257" t="s">
        <v>19327</v>
      </c>
      <c r="C8158" s="256" t="s">
        <v>8217</v>
      </c>
      <c r="E8158" s="258"/>
      <c r="F8158" s="479">
        <v>218.62</v>
      </c>
    </row>
    <row r="8159" spans="1:6" x14ac:dyDescent="0.2">
      <c r="A8159" s="256">
        <v>6315</v>
      </c>
      <c r="B8159" s="257" t="s">
        <v>19328</v>
      </c>
      <c r="C8159" s="256" t="s">
        <v>8217</v>
      </c>
      <c r="E8159" s="258"/>
      <c r="F8159" s="479">
        <v>413.94</v>
      </c>
    </row>
    <row r="8160" spans="1:6" x14ac:dyDescent="0.2">
      <c r="A8160" s="256">
        <v>6316</v>
      </c>
      <c r="B8160" s="257" t="s">
        <v>19329</v>
      </c>
      <c r="C8160" s="256" t="s">
        <v>8217</v>
      </c>
      <c r="E8160" s="258"/>
      <c r="F8160" s="479">
        <v>413.94</v>
      </c>
    </row>
    <row r="8161" spans="1:6" x14ac:dyDescent="0.2">
      <c r="A8161" s="256">
        <v>39324</v>
      </c>
      <c r="B8161" s="257" t="s">
        <v>19330</v>
      </c>
      <c r="C8161" s="256" t="s">
        <v>8217</v>
      </c>
      <c r="E8161" s="258"/>
      <c r="F8161" s="479">
        <v>4.1500000000000004</v>
      </c>
    </row>
    <row r="8162" spans="1:6" x14ac:dyDescent="0.2">
      <c r="A8162" s="256">
        <v>39325</v>
      </c>
      <c r="B8162" s="257" t="s">
        <v>19331</v>
      </c>
      <c r="C8162" s="256" t="s">
        <v>8217</v>
      </c>
      <c r="E8162" s="258"/>
      <c r="F8162" s="479">
        <v>6.26</v>
      </c>
    </row>
    <row r="8163" spans="1:6" x14ac:dyDescent="0.2">
      <c r="A8163" s="256">
        <v>39326</v>
      </c>
      <c r="B8163" s="257" t="s">
        <v>19332</v>
      </c>
      <c r="C8163" s="256" t="s">
        <v>8217</v>
      </c>
      <c r="E8163" s="258"/>
      <c r="F8163" s="479">
        <v>22.45</v>
      </c>
    </row>
    <row r="8164" spans="1:6" x14ac:dyDescent="0.2">
      <c r="A8164" s="256">
        <v>39327</v>
      </c>
      <c r="B8164" s="257" t="s">
        <v>19333</v>
      </c>
      <c r="C8164" s="256" t="s">
        <v>8217</v>
      </c>
      <c r="E8164" s="258"/>
      <c r="F8164" s="479">
        <v>33.880000000000003</v>
      </c>
    </row>
    <row r="8165" spans="1:6" x14ac:dyDescent="0.2">
      <c r="A8165" s="256">
        <v>11378</v>
      </c>
      <c r="B8165" s="257" t="s">
        <v>19334</v>
      </c>
      <c r="C8165" s="256" t="s">
        <v>8217</v>
      </c>
      <c r="E8165" s="258"/>
      <c r="F8165" s="479">
        <v>83.22</v>
      </c>
    </row>
    <row r="8166" spans="1:6" x14ac:dyDescent="0.2">
      <c r="A8166" s="256">
        <v>11379</v>
      </c>
      <c r="B8166" s="257" t="s">
        <v>19335</v>
      </c>
      <c r="C8166" s="256" t="s">
        <v>8217</v>
      </c>
      <c r="E8166" s="258"/>
      <c r="F8166" s="479">
        <v>70.319999999999993</v>
      </c>
    </row>
    <row r="8167" spans="1:6" x14ac:dyDescent="0.2">
      <c r="A8167" s="256">
        <v>11493</v>
      </c>
      <c r="B8167" s="257" t="s">
        <v>19336</v>
      </c>
      <c r="C8167" s="256" t="s">
        <v>8217</v>
      </c>
      <c r="E8167" s="258"/>
      <c r="F8167" s="479">
        <v>40.56</v>
      </c>
    </row>
    <row r="8168" spans="1:6" x14ac:dyDescent="0.2">
      <c r="A8168" s="256">
        <v>7106</v>
      </c>
      <c r="B8168" s="257" t="s">
        <v>19337</v>
      </c>
      <c r="C8168" s="256" t="s">
        <v>8217</v>
      </c>
      <c r="E8168" s="258"/>
      <c r="F8168" s="479">
        <v>125.48</v>
      </c>
    </row>
    <row r="8169" spans="1:6" x14ac:dyDescent="0.2">
      <c r="A8169" s="256">
        <v>7104</v>
      </c>
      <c r="B8169" s="257" t="s">
        <v>19338</v>
      </c>
      <c r="C8169" s="256" t="s">
        <v>8217</v>
      </c>
      <c r="E8169" s="258"/>
      <c r="F8169" s="479">
        <v>3.38</v>
      </c>
    </row>
    <row r="8170" spans="1:6" x14ac:dyDescent="0.2">
      <c r="A8170" s="256">
        <v>7136</v>
      </c>
      <c r="B8170" s="257" t="s">
        <v>19339</v>
      </c>
      <c r="C8170" s="256" t="s">
        <v>8217</v>
      </c>
      <c r="E8170" s="258"/>
      <c r="F8170" s="479">
        <v>5.89</v>
      </c>
    </row>
    <row r="8171" spans="1:6" x14ac:dyDescent="0.2">
      <c r="A8171" s="256">
        <v>7128</v>
      </c>
      <c r="B8171" s="257" t="s">
        <v>19340</v>
      </c>
      <c r="C8171" s="256" t="s">
        <v>8217</v>
      </c>
      <c r="E8171" s="258"/>
      <c r="F8171" s="479">
        <v>7.64</v>
      </c>
    </row>
    <row r="8172" spans="1:6" x14ac:dyDescent="0.2">
      <c r="A8172" s="256">
        <v>7108</v>
      </c>
      <c r="B8172" s="257" t="s">
        <v>19341</v>
      </c>
      <c r="C8172" s="256" t="s">
        <v>8217</v>
      </c>
      <c r="E8172" s="258"/>
      <c r="F8172" s="479">
        <v>7.62</v>
      </c>
    </row>
    <row r="8173" spans="1:6" x14ac:dyDescent="0.2">
      <c r="A8173" s="256">
        <v>7129</v>
      </c>
      <c r="B8173" s="257" t="s">
        <v>19342</v>
      </c>
      <c r="C8173" s="256" t="s">
        <v>8217</v>
      </c>
      <c r="E8173" s="258"/>
      <c r="F8173" s="479">
        <v>8.9700000000000006</v>
      </c>
    </row>
    <row r="8174" spans="1:6" x14ac:dyDescent="0.2">
      <c r="A8174" s="256">
        <v>7130</v>
      </c>
      <c r="B8174" s="257" t="s">
        <v>19343</v>
      </c>
      <c r="C8174" s="256" t="s">
        <v>8217</v>
      </c>
      <c r="E8174" s="258"/>
      <c r="F8174" s="479">
        <v>13.03</v>
      </c>
    </row>
    <row r="8175" spans="1:6" x14ac:dyDescent="0.2">
      <c r="A8175" s="256">
        <v>7131</v>
      </c>
      <c r="B8175" s="257" t="s">
        <v>19344</v>
      </c>
      <c r="C8175" s="256" t="s">
        <v>8217</v>
      </c>
      <c r="E8175" s="258"/>
      <c r="F8175" s="479">
        <v>15.94</v>
      </c>
    </row>
    <row r="8176" spans="1:6" x14ac:dyDescent="0.2">
      <c r="A8176" s="256">
        <v>7132</v>
      </c>
      <c r="B8176" s="257" t="s">
        <v>19345</v>
      </c>
      <c r="C8176" s="256" t="s">
        <v>8217</v>
      </c>
      <c r="E8176" s="258"/>
      <c r="F8176" s="479">
        <v>37.53</v>
      </c>
    </row>
    <row r="8177" spans="1:6" x14ac:dyDescent="0.2">
      <c r="A8177" s="256">
        <v>7133</v>
      </c>
      <c r="B8177" s="257" t="s">
        <v>19346</v>
      </c>
      <c r="C8177" s="256" t="s">
        <v>8217</v>
      </c>
      <c r="E8177" s="258"/>
      <c r="F8177" s="479">
        <v>86.73</v>
      </c>
    </row>
    <row r="8178" spans="1:6" ht="20.399999999999999" x14ac:dyDescent="0.2">
      <c r="A8178" s="256">
        <v>37420</v>
      </c>
      <c r="B8178" s="257" t="s">
        <v>19347</v>
      </c>
      <c r="C8178" s="256" t="s">
        <v>8217</v>
      </c>
      <c r="E8178" s="258"/>
      <c r="F8178" s="479">
        <v>40.33</v>
      </c>
    </row>
    <row r="8179" spans="1:6" ht="20.399999999999999" x14ac:dyDescent="0.2">
      <c r="A8179" s="256">
        <v>37421</v>
      </c>
      <c r="B8179" s="257" t="s">
        <v>19348</v>
      </c>
      <c r="C8179" s="256" t="s">
        <v>8217</v>
      </c>
      <c r="E8179" s="258"/>
      <c r="F8179" s="479">
        <v>55.12</v>
      </c>
    </row>
    <row r="8180" spans="1:6" ht="20.399999999999999" x14ac:dyDescent="0.2">
      <c r="A8180" s="256">
        <v>37422</v>
      </c>
      <c r="B8180" s="257" t="s">
        <v>19349</v>
      </c>
      <c r="C8180" s="256" t="s">
        <v>8217</v>
      </c>
      <c r="E8180" s="258"/>
      <c r="F8180" s="479">
        <v>51.59</v>
      </c>
    </row>
    <row r="8181" spans="1:6" x14ac:dyDescent="0.2">
      <c r="A8181" s="256">
        <v>37443</v>
      </c>
      <c r="B8181" s="257" t="s">
        <v>19350</v>
      </c>
      <c r="C8181" s="256" t="s">
        <v>8217</v>
      </c>
      <c r="E8181" s="258"/>
      <c r="F8181" s="479">
        <v>189.57</v>
      </c>
    </row>
    <row r="8182" spans="1:6" x14ac:dyDescent="0.2">
      <c r="A8182" s="256">
        <v>37444</v>
      </c>
      <c r="B8182" s="257" t="s">
        <v>19351</v>
      </c>
      <c r="C8182" s="256" t="s">
        <v>8217</v>
      </c>
      <c r="E8182" s="258"/>
      <c r="F8182" s="479">
        <v>192.78</v>
      </c>
    </row>
    <row r="8183" spans="1:6" x14ac:dyDescent="0.2">
      <c r="A8183" s="256">
        <v>37445</v>
      </c>
      <c r="B8183" s="257" t="s">
        <v>19352</v>
      </c>
      <c r="C8183" s="256" t="s">
        <v>8217</v>
      </c>
      <c r="E8183" s="258"/>
      <c r="F8183" s="479">
        <v>292.20999999999998</v>
      </c>
    </row>
    <row r="8184" spans="1:6" x14ac:dyDescent="0.2">
      <c r="A8184" s="256">
        <v>37446</v>
      </c>
      <c r="B8184" s="257" t="s">
        <v>19353</v>
      </c>
      <c r="C8184" s="256" t="s">
        <v>8217</v>
      </c>
      <c r="E8184" s="258"/>
      <c r="F8184" s="479">
        <v>318.55</v>
      </c>
    </row>
    <row r="8185" spans="1:6" x14ac:dyDescent="0.2">
      <c r="A8185" s="256">
        <v>37447</v>
      </c>
      <c r="B8185" s="257" t="s">
        <v>19354</v>
      </c>
      <c r="C8185" s="256" t="s">
        <v>8217</v>
      </c>
      <c r="E8185" s="258"/>
      <c r="F8185" s="479">
        <v>323.54000000000002</v>
      </c>
    </row>
    <row r="8186" spans="1:6" x14ac:dyDescent="0.2">
      <c r="A8186" s="256">
        <v>37448</v>
      </c>
      <c r="B8186" s="257" t="s">
        <v>19355</v>
      </c>
      <c r="C8186" s="256" t="s">
        <v>8217</v>
      </c>
      <c r="E8186" s="258"/>
      <c r="F8186" s="479">
        <v>443.78</v>
      </c>
    </row>
    <row r="8187" spans="1:6" x14ac:dyDescent="0.2">
      <c r="A8187" s="256">
        <v>37440</v>
      </c>
      <c r="B8187" s="257" t="s">
        <v>19356</v>
      </c>
      <c r="C8187" s="256" t="s">
        <v>8217</v>
      </c>
      <c r="E8187" s="258"/>
      <c r="F8187" s="479">
        <v>150.46</v>
      </c>
    </row>
    <row r="8188" spans="1:6" x14ac:dyDescent="0.2">
      <c r="A8188" s="256">
        <v>37441</v>
      </c>
      <c r="B8188" s="257" t="s">
        <v>19357</v>
      </c>
      <c r="C8188" s="256" t="s">
        <v>8217</v>
      </c>
      <c r="E8188" s="258"/>
      <c r="F8188" s="479">
        <v>150.46</v>
      </c>
    </row>
    <row r="8189" spans="1:6" x14ac:dyDescent="0.2">
      <c r="A8189" s="256">
        <v>37442</v>
      </c>
      <c r="B8189" s="257" t="s">
        <v>19358</v>
      </c>
      <c r="C8189" s="256" t="s">
        <v>8217</v>
      </c>
      <c r="E8189" s="258"/>
      <c r="F8189" s="479">
        <v>181.22</v>
      </c>
    </row>
    <row r="8190" spans="1:6" x14ac:dyDescent="0.2">
      <c r="A8190" s="256">
        <v>38017</v>
      </c>
      <c r="B8190" s="257" t="s">
        <v>19359</v>
      </c>
      <c r="C8190" s="256" t="s">
        <v>8217</v>
      </c>
      <c r="E8190" s="258"/>
      <c r="F8190" s="479">
        <v>8.49</v>
      </c>
    </row>
    <row r="8191" spans="1:6" x14ac:dyDescent="0.2">
      <c r="A8191" s="256">
        <v>38018</v>
      </c>
      <c r="B8191" s="257" t="s">
        <v>19360</v>
      </c>
      <c r="C8191" s="256" t="s">
        <v>8217</v>
      </c>
      <c r="E8191" s="258"/>
      <c r="F8191" s="479">
        <v>9.5399999999999991</v>
      </c>
    </row>
    <row r="8192" spans="1:6" ht="20.399999999999999" x14ac:dyDescent="0.2">
      <c r="A8192" s="256">
        <v>39895</v>
      </c>
      <c r="B8192" s="257" t="s">
        <v>19361</v>
      </c>
      <c r="C8192" s="256" t="s">
        <v>8217</v>
      </c>
      <c r="E8192" s="258"/>
      <c r="F8192" s="479">
        <v>48.17</v>
      </c>
    </row>
    <row r="8193" spans="1:6" ht="20.399999999999999" x14ac:dyDescent="0.2">
      <c r="A8193" s="256">
        <v>39896</v>
      </c>
      <c r="B8193" s="257" t="s">
        <v>19362</v>
      </c>
      <c r="C8193" s="256" t="s">
        <v>8217</v>
      </c>
      <c r="E8193" s="258"/>
      <c r="F8193" s="479">
        <v>70.599999999999994</v>
      </c>
    </row>
    <row r="8194" spans="1:6" ht="20.399999999999999" x14ac:dyDescent="0.2">
      <c r="A8194" s="256">
        <v>38873</v>
      </c>
      <c r="B8194" s="257" t="s">
        <v>19363</v>
      </c>
      <c r="C8194" s="256" t="s">
        <v>8217</v>
      </c>
      <c r="E8194" s="258"/>
      <c r="F8194" s="479">
        <v>14.35</v>
      </c>
    </row>
    <row r="8195" spans="1:6" ht="20.399999999999999" x14ac:dyDescent="0.2">
      <c r="A8195" s="256">
        <v>38874</v>
      </c>
      <c r="B8195" s="257" t="s">
        <v>19364</v>
      </c>
      <c r="C8195" s="256" t="s">
        <v>8217</v>
      </c>
      <c r="E8195" s="258"/>
      <c r="F8195" s="479">
        <v>18.170000000000002</v>
      </c>
    </row>
    <row r="8196" spans="1:6" ht="20.399999999999999" x14ac:dyDescent="0.2">
      <c r="A8196" s="256">
        <v>38875</v>
      </c>
      <c r="B8196" s="257" t="s">
        <v>19365</v>
      </c>
      <c r="C8196" s="256" t="s">
        <v>8217</v>
      </c>
      <c r="E8196" s="258"/>
      <c r="F8196" s="479">
        <v>28.8</v>
      </c>
    </row>
    <row r="8197" spans="1:6" ht="20.399999999999999" x14ac:dyDescent="0.2">
      <c r="A8197" s="256">
        <v>38876</v>
      </c>
      <c r="B8197" s="257" t="s">
        <v>19366</v>
      </c>
      <c r="C8197" s="256" t="s">
        <v>8217</v>
      </c>
      <c r="E8197" s="258"/>
      <c r="F8197" s="479">
        <v>38.700000000000003</v>
      </c>
    </row>
    <row r="8198" spans="1:6" ht="20.399999999999999" x14ac:dyDescent="0.2">
      <c r="A8198" s="256">
        <v>39000</v>
      </c>
      <c r="B8198" s="257" t="s">
        <v>19367</v>
      </c>
      <c r="C8198" s="256" t="s">
        <v>8217</v>
      </c>
      <c r="E8198" s="258"/>
      <c r="F8198" s="479">
        <v>29.79</v>
      </c>
    </row>
    <row r="8199" spans="1:6" x14ac:dyDescent="0.2">
      <c r="A8199" s="256">
        <v>38674</v>
      </c>
      <c r="B8199" s="257" t="s">
        <v>19368</v>
      </c>
      <c r="C8199" s="256" t="s">
        <v>8217</v>
      </c>
      <c r="E8199" s="258"/>
      <c r="F8199" s="479">
        <v>28.57</v>
      </c>
    </row>
    <row r="8200" spans="1:6" x14ac:dyDescent="0.2">
      <c r="A8200" s="256">
        <v>38019</v>
      </c>
      <c r="B8200" s="257" t="s">
        <v>19369</v>
      </c>
      <c r="C8200" s="256" t="s">
        <v>8217</v>
      </c>
      <c r="E8200" s="258"/>
      <c r="F8200" s="479">
        <v>6.04</v>
      </c>
    </row>
    <row r="8201" spans="1:6" x14ac:dyDescent="0.2">
      <c r="A8201" s="256">
        <v>38020</v>
      </c>
      <c r="B8201" s="257" t="s">
        <v>19370</v>
      </c>
      <c r="C8201" s="256" t="s">
        <v>8217</v>
      </c>
      <c r="E8201" s="258"/>
      <c r="F8201" s="479">
        <v>7.44</v>
      </c>
    </row>
    <row r="8202" spans="1:6" x14ac:dyDescent="0.2">
      <c r="A8202" s="256">
        <v>38454</v>
      </c>
      <c r="B8202" s="257" t="s">
        <v>19371</v>
      </c>
      <c r="C8202" s="256" t="s">
        <v>8217</v>
      </c>
      <c r="E8202" s="258"/>
      <c r="F8202" s="479">
        <v>11.17</v>
      </c>
    </row>
    <row r="8203" spans="1:6" x14ac:dyDescent="0.2">
      <c r="A8203" s="256">
        <v>38455</v>
      </c>
      <c r="B8203" s="257" t="s">
        <v>19372</v>
      </c>
      <c r="C8203" s="256" t="s">
        <v>8217</v>
      </c>
      <c r="E8203" s="258"/>
      <c r="F8203" s="479">
        <v>14.95</v>
      </c>
    </row>
    <row r="8204" spans="1:6" ht="20.399999999999999" x14ac:dyDescent="0.2">
      <c r="A8204" s="256">
        <v>38462</v>
      </c>
      <c r="B8204" s="257" t="s">
        <v>19373</v>
      </c>
      <c r="C8204" s="256" t="s">
        <v>8217</v>
      </c>
      <c r="E8204" s="258"/>
      <c r="F8204" s="479">
        <v>241.08</v>
      </c>
    </row>
    <row r="8205" spans="1:6" ht="20.399999999999999" x14ac:dyDescent="0.2">
      <c r="A8205" s="256">
        <v>36362</v>
      </c>
      <c r="B8205" s="257" t="s">
        <v>19374</v>
      </c>
      <c r="C8205" s="256" t="s">
        <v>8217</v>
      </c>
      <c r="E8205" s="258"/>
      <c r="F8205" s="479">
        <v>3.33</v>
      </c>
    </row>
    <row r="8206" spans="1:6" ht="20.399999999999999" x14ac:dyDescent="0.2">
      <c r="A8206" s="256">
        <v>36298</v>
      </c>
      <c r="B8206" s="257" t="s">
        <v>19375</v>
      </c>
      <c r="C8206" s="256" t="s">
        <v>8217</v>
      </c>
      <c r="E8206" s="258"/>
      <c r="F8206" s="479">
        <v>2.86</v>
      </c>
    </row>
    <row r="8207" spans="1:6" ht="20.399999999999999" x14ac:dyDescent="0.2">
      <c r="A8207" s="256">
        <v>38456</v>
      </c>
      <c r="B8207" s="257" t="s">
        <v>19376</v>
      </c>
      <c r="C8207" s="256" t="s">
        <v>8217</v>
      </c>
      <c r="E8207" s="258"/>
      <c r="F8207" s="479">
        <v>7.13</v>
      </c>
    </row>
    <row r="8208" spans="1:6" ht="20.399999999999999" x14ac:dyDescent="0.2">
      <c r="A8208" s="256">
        <v>38457</v>
      </c>
      <c r="B8208" s="257" t="s">
        <v>19377</v>
      </c>
      <c r="C8208" s="256" t="s">
        <v>8217</v>
      </c>
      <c r="E8208" s="258"/>
      <c r="F8208" s="479">
        <v>12.99</v>
      </c>
    </row>
    <row r="8209" spans="1:6" ht="20.399999999999999" x14ac:dyDescent="0.2">
      <c r="A8209" s="256">
        <v>38458</v>
      </c>
      <c r="B8209" s="257" t="s">
        <v>19378</v>
      </c>
      <c r="C8209" s="256" t="s">
        <v>8217</v>
      </c>
      <c r="E8209" s="258"/>
      <c r="F8209" s="479">
        <v>25.02</v>
      </c>
    </row>
    <row r="8210" spans="1:6" ht="20.399999999999999" x14ac:dyDescent="0.2">
      <c r="A8210" s="256">
        <v>38459</v>
      </c>
      <c r="B8210" s="257" t="s">
        <v>19379</v>
      </c>
      <c r="C8210" s="256" t="s">
        <v>8217</v>
      </c>
      <c r="E8210" s="258"/>
      <c r="F8210" s="479">
        <v>39.340000000000003</v>
      </c>
    </row>
    <row r="8211" spans="1:6" ht="20.399999999999999" x14ac:dyDescent="0.2">
      <c r="A8211" s="256">
        <v>38460</v>
      </c>
      <c r="B8211" s="257" t="s">
        <v>19380</v>
      </c>
      <c r="C8211" s="256" t="s">
        <v>8217</v>
      </c>
      <c r="E8211" s="258"/>
      <c r="F8211" s="479">
        <v>84.39</v>
      </c>
    </row>
    <row r="8212" spans="1:6" ht="20.399999999999999" x14ac:dyDescent="0.2">
      <c r="A8212" s="256">
        <v>38461</v>
      </c>
      <c r="B8212" s="257" t="s">
        <v>19381</v>
      </c>
      <c r="C8212" s="256" t="s">
        <v>8217</v>
      </c>
      <c r="E8212" s="258"/>
      <c r="F8212" s="479">
        <v>113.25</v>
      </c>
    </row>
    <row r="8213" spans="1:6" x14ac:dyDescent="0.2">
      <c r="A8213" s="256">
        <v>7094</v>
      </c>
      <c r="B8213" s="257" t="s">
        <v>19382</v>
      </c>
      <c r="C8213" s="256" t="s">
        <v>8217</v>
      </c>
      <c r="E8213" s="258"/>
      <c r="F8213" s="479">
        <v>11.04</v>
      </c>
    </row>
    <row r="8214" spans="1:6" x14ac:dyDescent="0.2">
      <c r="A8214" s="256">
        <v>7116</v>
      </c>
      <c r="B8214" s="257" t="s">
        <v>19383</v>
      </c>
      <c r="C8214" s="256" t="s">
        <v>8217</v>
      </c>
      <c r="E8214" s="258"/>
      <c r="F8214" s="479">
        <v>3.47</v>
      </c>
    </row>
    <row r="8215" spans="1:6" x14ac:dyDescent="0.2">
      <c r="A8215" s="256">
        <v>7118</v>
      </c>
      <c r="B8215" s="257" t="s">
        <v>19384</v>
      </c>
      <c r="C8215" s="256" t="s">
        <v>8217</v>
      </c>
      <c r="E8215" s="258"/>
      <c r="F8215" s="479">
        <v>22.71</v>
      </c>
    </row>
    <row r="8216" spans="1:6" x14ac:dyDescent="0.2">
      <c r="A8216" s="256">
        <v>7098</v>
      </c>
      <c r="B8216" s="257" t="s">
        <v>19385</v>
      </c>
      <c r="C8216" s="256" t="s">
        <v>8217</v>
      </c>
      <c r="E8216" s="258"/>
      <c r="F8216" s="479">
        <v>3.37</v>
      </c>
    </row>
    <row r="8217" spans="1:6" x14ac:dyDescent="0.2">
      <c r="A8217" s="256">
        <v>7110</v>
      </c>
      <c r="B8217" s="257" t="s">
        <v>19386</v>
      </c>
      <c r="C8217" s="256" t="s">
        <v>8217</v>
      </c>
      <c r="E8217" s="258"/>
      <c r="F8217" s="479">
        <v>43.17</v>
      </c>
    </row>
    <row r="8218" spans="1:6" x14ac:dyDescent="0.2">
      <c r="A8218" s="256">
        <v>7123</v>
      </c>
      <c r="B8218" s="257" t="s">
        <v>19387</v>
      </c>
      <c r="C8218" s="256" t="s">
        <v>8217</v>
      </c>
      <c r="E8218" s="258"/>
      <c r="F8218" s="479">
        <v>4.08</v>
      </c>
    </row>
    <row r="8219" spans="1:6" ht="20.399999999999999" x14ac:dyDescent="0.2">
      <c r="A8219" s="256">
        <v>7121</v>
      </c>
      <c r="B8219" s="257" t="s">
        <v>19388</v>
      </c>
      <c r="C8219" s="256" t="s">
        <v>8217</v>
      </c>
      <c r="E8219" s="258"/>
      <c r="F8219" s="479">
        <v>8.07</v>
      </c>
    </row>
    <row r="8220" spans="1:6" ht="20.399999999999999" x14ac:dyDescent="0.2">
      <c r="A8220" s="256">
        <v>7137</v>
      </c>
      <c r="B8220" s="257" t="s">
        <v>19389</v>
      </c>
      <c r="C8220" s="256" t="s">
        <v>8217</v>
      </c>
      <c r="E8220" s="258"/>
      <c r="F8220" s="479">
        <v>8.82</v>
      </c>
    </row>
    <row r="8221" spans="1:6" ht="20.399999999999999" x14ac:dyDescent="0.2">
      <c r="A8221" s="256">
        <v>7122</v>
      </c>
      <c r="B8221" s="257" t="s">
        <v>19390</v>
      </c>
      <c r="C8221" s="256" t="s">
        <v>8217</v>
      </c>
      <c r="E8221" s="258"/>
      <c r="F8221" s="479">
        <v>9.6999999999999993</v>
      </c>
    </row>
    <row r="8222" spans="1:6" ht="20.399999999999999" x14ac:dyDescent="0.2">
      <c r="A8222" s="256">
        <v>7114</v>
      </c>
      <c r="B8222" s="257" t="s">
        <v>19391</v>
      </c>
      <c r="C8222" s="256" t="s">
        <v>8217</v>
      </c>
      <c r="E8222" s="258"/>
      <c r="F8222" s="479">
        <v>11.29</v>
      </c>
    </row>
    <row r="8223" spans="1:6" ht="20.399999999999999" x14ac:dyDescent="0.2">
      <c r="A8223" s="256">
        <v>7109</v>
      </c>
      <c r="B8223" s="257" t="s">
        <v>19392</v>
      </c>
      <c r="C8223" s="256" t="s">
        <v>8217</v>
      </c>
      <c r="E8223" s="258"/>
      <c r="F8223" s="479">
        <v>2.23</v>
      </c>
    </row>
    <row r="8224" spans="1:6" ht="20.399999999999999" x14ac:dyDescent="0.2">
      <c r="A8224" s="256">
        <v>7135</v>
      </c>
      <c r="B8224" s="257" t="s">
        <v>19393</v>
      </c>
      <c r="C8224" s="256" t="s">
        <v>8217</v>
      </c>
      <c r="E8224" s="258"/>
      <c r="F8224" s="479">
        <v>4.58</v>
      </c>
    </row>
    <row r="8225" spans="1:6" ht="20.399999999999999" x14ac:dyDescent="0.2">
      <c r="A8225" s="256">
        <v>37947</v>
      </c>
      <c r="B8225" s="257" t="s">
        <v>19394</v>
      </c>
      <c r="C8225" s="256" t="s">
        <v>8217</v>
      </c>
      <c r="E8225" s="258"/>
      <c r="F8225" s="479">
        <v>3.72</v>
      </c>
    </row>
    <row r="8226" spans="1:6" ht="20.399999999999999" x14ac:dyDescent="0.2">
      <c r="A8226" s="256">
        <v>7103</v>
      </c>
      <c r="B8226" s="257" t="s">
        <v>19395</v>
      </c>
      <c r="C8226" s="256" t="s">
        <v>8217</v>
      </c>
      <c r="E8226" s="258"/>
      <c r="F8226" s="479">
        <v>12.14</v>
      </c>
    </row>
    <row r="8227" spans="1:6" x14ac:dyDescent="0.2">
      <c r="A8227" s="256">
        <v>40419</v>
      </c>
      <c r="B8227" s="257" t="s">
        <v>19396</v>
      </c>
      <c r="C8227" s="256" t="s">
        <v>8217</v>
      </c>
      <c r="E8227" s="258"/>
      <c r="F8227" s="479">
        <v>33.57</v>
      </c>
    </row>
    <row r="8228" spans="1:6" x14ac:dyDescent="0.2">
      <c r="A8228" s="256">
        <v>40420</v>
      </c>
      <c r="B8228" s="257" t="s">
        <v>19397</v>
      </c>
      <c r="C8228" s="256" t="s">
        <v>8217</v>
      </c>
      <c r="E8228" s="258"/>
      <c r="F8228" s="479">
        <v>48.97</v>
      </c>
    </row>
    <row r="8229" spans="1:6" x14ac:dyDescent="0.2">
      <c r="A8229" s="256">
        <v>40421</v>
      </c>
      <c r="B8229" s="257" t="s">
        <v>19398</v>
      </c>
      <c r="C8229" s="256" t="s">
        <v>8217</v>
      </c>
      <c r="E8229" s="258"/>
      <c r="F8229" s="479">
        <v>52.14</v>
      </c>
    </row>
    <row r="8230" spans="1:6" ht="20.399999999999999" x14ac:dyDescent="0.2">
      <c r="A8230" s="256">
        <v>38905</v>
      </c>
      <c r="B8230" s="257" t="s">
        <v>19399</v>
      </c>
      <c r="C8230" s="256" t="s">
        <v>8217</v>
      </c>
      <c r="E8230" s="258"/>
      <c r="F8230" s="479">
        <v>18.57</v>
      </c>
    </row>
    <row r="8231" spans="1:6" ht="20.399999999999999" x14ac:dyDescent="0.2">
      <c r="A8231" s="256">
        <v>38907</v>
      </c>
      <c r="B8231" s="257" t="s">
        <v>19400</v>
      </c>
      <c r="C8231" s="256" t="s">
        <v>8217</v>
      </c>
      <c r="E8231" s="258"/>
      <c r="F8231" s="479">
        <v>17.899999999999999</v>
      </c>
    </row>
    <row r="8232" spans="1:6" ht="20.399999999999999" x14ac:dyDescent="0.2">
      <c r="A8232" s="256">
        <v>38910</v>
      </c>
      <c r="B8232" s="257" t="s">
        <v>19401</v>
      </c>
      <c r="C8232" s="256" t="s">
        <v>8217</v>
      </c>
      <c r="E8232" s="258"/>
      <c r="F8232" s="479">
        <v>20.94</v>
      </c>
    </row>
    <row r="8233" spans="1:6" x14ac:dyDescent="0.2">
      <c r="A8233" s="256">
        <v>11655</v>
      </c>
      <c r="B8233" s="257" t="s">
        <v>19402</v>
      </c>
      <c r="C8233" s="256" t="s">
        <v>8217</v>
      </c>
      <c r="E8233" s="258"/>
      <c r="F8233" s="479">
        <v>16.05</v>
      </c>
    </row>
    <row r="8234" spans="1:6" x14ac:dyDescent="0.2">
      <c r="A8234" s="256">
        <v>11656</v>
      </c>
      <c r="B8234" s="257" t="s">
        <v>19403</v>
      </c>
      <c r="C8234" s="256" t="s">
        <v>8217</v>
      </c>
      <c r="E8234" s="258"/>
      <c r="F8234" s="479">
        <v>18.43</v>
      </c>
    </row>
    <row r="8235" spans="1:6" x14ac:dyDescent="0.2">
      <c r="A8235" s="256">
        <v>7091</v>
      </c>
      <c r="B8235" s="257" t="s">
        <v>19404</v>
      </c>
      <c r="C8235" s="256" t="s">
        <v>8217</v>
      </c>
      <c r="E8235" s="258"/>
      <c r="F8235" s="479">
        <v>15.1</v>
      </c>
    </row>
    <row r="8236" spans="1:6" x14ac:dyDescent="0.2">
      <c r="A8236" s="256">
        <v>37948</v>
      </c>
      <c r="B8236" s="257" t="s">
        <v>19405</v>
      </c>
      <c r="C8236" s="256" t="s">
        <v>8217</v>
      </c>
      <c r="E8236" s="258"/>
      <c r="F8236" s="479">
        <v>3.5</v>
      </c>
    </row>
    <row r="8237" spans="1:6" x14ac:dyDescent="0.2">
      <c r="A8237" s="256">
        <v>7097</v>
      </c>
      <c r="B8237" s="257" t="s">
        <v>19406</v>
      </c>
      <c r="C8237" s="256" t="s">
        <v>8217</v>
      </c>
      <c r="E8237" s="258"/>
      <c r="F8237" s="479">
        <v>7.09</v>
      </c>
    </row>
    <row r="8238" spans="1:6" x14ac:dyDescent="0.2">
      <c r="A8238" s="256">
        <v>11658</v>
      </c>
      <c r="B8238" s="257" t="s">
        <v>19407</v>
      </c>
      <c r="C8238" s="256" t="s">
        <v>8217</v>
      </c>
      <c r="E8238" s="258"/>
      <c r="F8238" s="479">
        <v>15.68</v>
      </c>
    </row>
    <row r="8239" spans="1:6" x14ac:dyDescent="0.2">
      <c r="A8239" s="256">
        <v>7146</v>
      </c>
      <c r="B8239" s="257" t="s">
        <v>19408</v>
      </c>
      <c r="C8239" s="256" t="s">
        <v>8217</v>
      </c>
      <c r="E8239" s="258"/>
      <c r="F8239" s="479">
        <v>147.77000000000001</v>
      </c>
    </row>
    <row r="8240" spans="1:6" x14ac:dyDescent="0.2">
      <c r="A8240" s="256">
        <v>7138</v>
      </c>
      <c r="B8240" s="257" t="s">
        <v>19409</v>
      </c>
      <c r="C8240" s="256" t="s">
        <v>8217</v>
      </c>
      <c r="E8240" s="258"/>
      <c r="F8240" s="479">
        <v>0.93</v>
      </c>
    </row>
    <row r="8241" spans="1:6" x14ac:dyDescent="0.2">
      <c r="A8241" s="256">
        <v>7139</v>
      </c>
      <c r="B8241" s="257" t="s">
        <v>19410</v>
      </c>
      <c r="C8241" s="256" t="s">
        <v>8217</v>
      </c>
      <c r="E8241" s="258"/>
      <c r="F8241" s="479">
        <v>1.06</v>
      </c>
    </row>
    <row r="8242" spans="1:6" x14ac:dyDescent="0.2">
      <c r="A8242" s="256">
        <v>7140</v>
      </c>
      <c r="B8242" s="257" t="s">
        <v>19411</v>
      </c>
      <c r="C8242" s="256" t="s">
        <v>8217</v>
      </c>
      <c r="E8242" s="258"/>
      <c r="F8242" s="479">
        <v>3.32</v>
      </c>
    </row>
    <row r="8243" spans="1:6" x14ac:dyDescent="0.2">
      <c r="A8243" s="256">
        <v>7141</v>
      </c>
      <c r="B8243" s="257" t="s">
        <v>19412</v>
      </c>
      <c r="C8243" s="256" t="s">
        <v>8217</v>
      </c>
      <c r="E8243" s="258"/>
      <c r="F8243" s="479">
        <v>8.1300000000000008</v>
      </c>
    </row>
    <row r="8244" spans="1:6" x14ac:dyDescent="0.2">
      <c r="A8244" s="256">
        <v>7143</v>
      </c>
      <c r="B8244" s="257" t="s">
        <v>19413</v>
      </c>
      <c r="C8244" s="256" t="s">
        <v>8217</v>
      </c>
      <c r="E8244" s="258"/>
      <c r="F8244" s="479">
        <v>27.28</v>
      </c>
    </row>
    <row r="8245" spans="1:6" x14ac:dyDescent="0.2">
      <c r="A8245" s="256">
        <v>7144</v>
      </c>
      <c r="B8245" s="257" t="s">
        <v>19414</v>
      </c>
      <c r="C8245" s="256" t="s">
        <v>8217</v>
      </c>
      <c r="E8245" s="258"/>
      <c r="F8245" s="479">
        <v>50.61</v>
      </c>
    </row>
    <row r="8246" spans="1:6" x14ac:dyDescent="0.2">
      <c r="A8246" s="256">
        <v>7145</v>
      </c>
      <c r="B8246" s="257" t="s">
        <v>19415</v>
      </c>
      <c r="C8246" s="256" t="s">
        <v>8217</v>
      </c>
      <c r="E8246" s="258"/>
      <c r="F8246" s="479">
        <v>68.819999999999993</v>
      </c>
    </row>
    <row r="8247" spans="1:6" x14ac:dyDescent="0.2">
      <c r="A8247" s="256">
        <v>7142</v>
      </c>
      <c r="B8247" s="257" t="s">
        <v>19416</v>
      </c>
      <c r="C8247" s="256" t="s">
        <v>8217</v>
      </c>
      <c r="E8247" s="258"/>
      <c r="F8247" s="479">
        <v>8.5</v>
      </c>
    </row>
    <row r="8248" spans="1:6" x14ac:dyDescent="0.2">
      <c r="A8248" s="256">
        <v>3593</v>
      </c>
      <c r="B8248" s="257" t="s">
        <v>19417</v>
      </c>
      <c r="C8248" s="256" t="s">
        <v>8217</v>
      </c>
      <c r="E8248" s="258"/>
      <c r="F8248" s="479">
        <v>101.47</v>
      </c>
    </row>
    <row r="8249" spans="1:6" x14ac:dyDescent="0.2">
      <c r="A8249" s="256">
        <v>3588</v>
      </c>
      <c r="B8249" s="257" t="s">
        <v>19418</v>
      </c>
      <c r="C8249" s="256" t="s">
        <v>8217</v>
      </c>
      <c r="E8249" s="258"/>
      <c r="F8249" s="479">
        <v>78.209999999999994</v>
      </c>
    </row>
    <row r="8250" spans="1:6" x14ac:dyDescent="0.2">
      <c r="A8250" s="256">
        <v>3585</v>
      </c>
      <c r="B8250" s="257" t="s">
        <v>19419</v>
      </c>
      <c r="C8250" s="256" t="s">
        <v>8217</v>
      </c>
      <c r="E8250" s="258"/>
      <c r="F8250" s="479">
        <v>24.16</v>
      </c>
    </row>
    <row r="8251" spans="1:6" x14ac:dyDescent="0.2">
      <c r="A8251" s="256">
        <v>3587</v>
      </c>
      <c r="B8251" s="257" t="s">
        <v>19420</v>
      </c>
      <c r="C8251" s="256" t="s">
        <v>8217</v>
      </c>
      <c r="E8251" s="258"/>
      <c r="F8251" s="479">
        <v>48.53</v>
      </c>
    </row>
    <row r="8252" spans="1:6" x14ac:dyDescent="0.2">
      <c r="A8252" s="256">
        <v>3590</v>
      </c>
      <c r="B8252" s="257" t="s">
        <v>19421</v>
      </c>
      <c r="C8252" s="256" t="s">
        <v>8217</v>
      </c>
      <c r="E8252" s="258"/>
      <c r="F8252" s="479">
        <v>288.11</v>
      </c>
    </row>
    <row r="8253" spans="1:6" x14ac:dyDescent="0.2">
      <c r="A8253" s="256">
        <v>3589</v>
      </c>
      <c r="B8253" s="257" t="s">
        <v>19422</v>
      </c>
      <c r="C8253" s="256" t="s">
        <v>8217</v>
      </c>
      <c r="E8253" s="258"/>
      <c r="F8253" s="479">
        <v>154.63999999999999</v>
      </c>
    </row>
    <row r="8254" spans="1:6" x14ac:dyDescent="0.2">
      <c r="A8254" s="256">
        <v>3586</v>
      </c>
      <c r="B8254" s="257" t="s">
        <v>19423</v>
      </c>
      <c r="C8254" s="256" t="s">
        <v>8217</v>
      </c>
      <c r="E8254" s="258"/>
      <c r="F8254" s="479">
        <v>31.64</v>
      </c>
    </row>
    <row r="8255" spans="1:6" x14ac:dyDescent="0.2">
      <c r="A8255" s="256">
        <v>3592</v>
      </c>
      <c r="B8255" s="257" t="s">
        <v>19424</v>
      </c>
      <c r="C8255" s="256" t="s">
        <v>8217</v>
      </c>
      <c r="E8255" s="258"/>
      <c r="F8255" s="479">
        <v>455.41</v>
      </c>
    </row>
    <row r="8256" spans="1:6" x14ac:dyDescent="0.2">
      <c r="A8256" s="256">
        <v>3591</v>
      </c>
      <c r="B8256" s="257" t="s">
        <v>19425</v>
      </c>
      <c r="C8256" s="256" t="s">
        <v>8217</v>
      </c>
      <c r="E8256" s="258"/>
      <c r="F8256" s="479">
        <v>730.05</v>
      </c>
    </row>
    <row r="8257" spans="1:6" x14ac:dyDescent="0.2">
      <c r="A8257" s="256">
        <v>40396</v>
      </c>
      <c r="B8257" s="257" t="s">
        <v>19426</v>
      </c>
      <c r="C8257" s="256" t="s">
        <v>8217</v>
      </c>
      <c r="E8257" s="258"/>
      <c r="F8257" s="479">
        <v>130.11000000000001</v>
      </c>
    </row>
    <row r="8258" spans="1:6" x14ac:dyDescent="0.2">
      <c r="A8258" s="256">
        <v>40395</v>
      </c>
      <c r="B8258" s="257" t="s">
        <v>19427</v>
      </c>
      <c r="C8258" s="256" t="s">
        <v>8217</v>
      </c>
      <c r="E8258" s="258"/>
      <c r="F8258" s="479">
        <v>99.85</v>
      </c>
    </row>
    <row r="8259" spans="1:6" x14ac:dyDescent="0.2">
      <c r="A8259" s="256">
        <v>40392</v>
      </c>
      <c r="B8259" s="257" t="s">
        <v>19428</v>
      </c>
      <c r="C8259" s="256" t="s">
        <v>8217</v>
      </c>
      <c r="E8259" s="258"/>
      <c r="F8259" s="479">
        <v>32.130000000000003</v>
      </c>
    </row>
    <row r="8260" spans="1:6" x14ac:dyDescent="0.2">
      <c r="A8260" s="256">
        <v>40394</v>
      </c>
      <c r="B8260" s="257" t="s">
        <v>19429</v>
      </c>
      <c r="C8260" s="256" t="s">
        <v>8217</v>
      </c>
      <c r="E8260" s="258"/>
      <c r="F8260" s="479">
        <v>65.010000000000005</v>
      </c>
    </row>
    <row r="8261" spans="1:6" x14ac:dyDescent="0.2">
      <c r="A8261" s="256">
        <v>40398</v>
      </c>
      <c r="B8261" s="257" t="s">
        <v>19430</v>
      </c>
      <c r="C8261" s="256" t="s">
        <v>8217</v>
      </c>
      <c r="E8261" s="258"/>
      <c r="F8261" s="479">
        <v>417.42</v>
      </c>
    </row>
    <row r="8262" spans="1:6" x14ac:dyDescent="0.2">
      <c r="A8262" s="256">
        <v>40397</v>
      </c>
      <c r="B8262" s="257" t="s">
        <v>19431</v>
      </c>
      <c r="C8262" s="256" t="s">
        <v>8217</v>
      </c>
      <c r="E8262" s="258"/>
      <c r="F8262" s="479">
        <v>213.77</v>
      </c>
    </row>
    <row r="8263" spans="1:6" x14ac:dyDescent="0.2">
      <c r="A8263" s="256">
        <v>40393</v>
      </c>
      <c r="B8263" s="257" t="s">
        <v>19432</v>
      </c>
      <c r="C8263" s="256" t="s">
        <v>8217</v>
      </c>
      <c r="E8263" s="258"/>
      <c r="F8263" s="479">
        <v>41.38</v>
      </c>
    </row>
    <row r="8264" spans="1:6" x14ac:dyDescent="0.2">
      <c r="A8264" s="256">
        <v>40399</v>
      </c>
      <c r="B8264" s="257" t="s">
        <v>19433</v>
      </c>
      <c r="C8264" s="256" t="s">
        <v>8217</v>
      </c>
      <c r="E8264" s="258"/>
      <c r="F8264" s="479">
        <v>682.89</v>
      </c>
    </row>
    <row r="8265" spans="1:6" ht="20.399999999999999" x14ac:dyDescent="0.2">
      <c r="A8265" s="256">
        <v>39322</v>
      </c>
      <c r="B8265" s="257" t="s">
        <v>19434</v>
      </c>
      <c r="C8265" s="256" t="s">
        <v>8217</v>
      </c>
      <c r="E8265" s="258"/>
      <c r="F8265" s="479">
        <v>8.83</v>
      </c>
    </row>
    <row r="8266" spans="1:6" ht="20.399999999999999" x14ac:dyDescent="0.2">
      <c r="A8266" s="256">
        <v>39289</v>
      </c>
      <c r="B8266" s="257" t="s">
        <v>19435</v>
      </c>
      <c r="C8266" s="256" t="s">
        <v>8217</v>
      </c>
      <c r="E8266" s="258"/>
      <c r="F8266" s="479">
        <v>16.46</v>
      </c>
    </row>
    <row r="8267" spans="1:6" ht="20.399999999999999" x14ac:dyDescent="0.2">
      <c r="A8267" s="256">
        <v>39290</v>
      </c>
      <c r="B8267" s="257" t="s">
        <v>19436</v>
      </c>
      <c r="C8267" s="256" t="s">
        <v>8217</v>
      </c>
      <c r="E8267" s="258"/>
      <c r="F8267" s="479">
        <v>27.8</v>
      </c>
    </row>
    <row r="8268" spans="1:6" ht="20.399999999999999" x14ac:dyDescent="0.2">
      <c r="A8268" s="256">
        <v>39291</v>
      </c>
      <c r="B8268" s="257" t="s">
        <v>19437</v>
      </c>
      <c r="C8268" s="256" t="s">
        <v>8217</v>
      </c>
      <c r="E8268" s="258"/>
      <c r="F8268" s="479">
        <v>30.74</v>
      </c>
    </row>
    <row r="8269" spans="1:6" x14ac:dyDescent="0.2">
      <c r="A8269" s="256">
        <v>41892</v>
      </c>
      <c r="B8269" s="257" t="s">
        <v>19438</v>
      </c>
      <c r="C8269" s="256" t="s">
        <v>8217</v>
      </c>
      <c r="E8269" s="258"/>
      <c r="F8269" s="479">
        <v>104.73</v>
      </c>
    </row>
    <row r="8270" spans="1:6" x14ac:dyDescent="0.2">
      <c r="A8270" s="256">
        <v>7048</v>
      </c>
      <c r="B8270" s="257" t="s">
        <v>19439</v>
      </c>
      <c r="C8270" s="256" t="s">
        <v>8217</v>
      </c>
      <c r="E8270" s="258"/>
      <c r="F8270" s="479">
        <v>22.6</v>
      </c>
    </row>
    <row r="8271" spans="1:6" x14ac:dyDescent="0.2">
      <c r="A8271" s="256">
        <v>7088</v>
      </c>
      <c r="B8271" s="257" t="s">
        <v>19440</v>
      </c>
      <c r="C8271" s="256" t="s">
        <v>8217</v>
      </c>
      <c r="E8271" s="258"/>
      <c r="F8271" s="479">
        <v>49.43</v>
      </c>
    </row>
    <row r="8272" spans="1:6" x14ac:dyDescent="0.2">
      <c r="A8272" s="256">
        <v>20179</v>
      </c>
      <c r="B8272" s="257" t="s">
        <v>19441</v>
      </c>
      <c r="C8272" s="256" t="s">
        <v>8217</v>
      </c>
      <c r="E8272" s="258"/>
      <c r="F8272" s="479">
        <v>41.32</v>
      </c>
    </row>
    <row r="8273" spans="1:6" x14ac:dyDescent="0.2">
      <c r="A8273" s="256">
        <v>20178</v>
      </c>
      <c r="B8273" s="257" t="s">
        <v>19442</v>
      </c>
      <c r="C8273" s="256" t="s">
        <v>8217</v>
      </c>
      <c r="E8273" s="258"/>
      <c r="F8273" s="479">
        <v>49.53</v>
      </c>
    </row>
    <row r="8274" spans="1:6" x14ac:dyDescent="0.2">
      <c r="A8274" s="256">
        <v>20180</v>
      </c>
      <c r="B8274" s="257" t="s">
        <v>19443</v>
      </c>
      <c r="C8274" s="256" t="s">
        <v>8217</v>
      </c>
      <c r="E8274" s="258"/>
      <c r="F8274" s="479">
        <v>81.75</v>
      </c>
    </row>
    <row r="8275" spans="1:6" x14ac:dyDescent="0.2">
      <c r="A8275" s="256">
        <v>20181</v>
      </c>
      <c r="B8275" s="257" t="s">
        <v>19444</v>
      </c>
      <c r="C8275" s="256" t="s">
        <v>8217</v>
      </c>
      <c r="E8275" s="258"/>
      <c r="F8275" s="479">
        <v>109.45</v>
      </c>
    </row>
    <row r="8276" spans="1:6" x14ac:dyDescent="0.2">
      <c r="A8276" s="256">
        <v>20177</v>
      </c>
      <c r="B8276" s="257" t="s">
        <v>19445</v>
      </c>
      <c r="C8276" s="256" t="s">
        <v>8217</v>
      </c>
      <c r="E8276" s="258"/>
      <c r="F8276" s="479">
        <v>27.07</v>
      </c>
    </row>
    <row r="8277" spans="1:6" x14ac:dyDescent="0.2">
      <c r="A8277" s="256">
        <v>7070</v>
      </c>
      <c r="B8277" s="257" t="s">
        <v>19446</v>
      </c>
      <c r="C8277" s="256" t="s">
        <v>8217</v>
      </c>
      <c r="E8277" s="258"/>
      <c r="F8277" s="479">
        <v>194.28</v>
      </c>
    </row>
    <row r="8278" spans="1:6" x14ac:dyDescent="0.2">
      <c r="A8278" s="256">
        <v>40945</v>
      </c>
      <c r="B8278" s="257" t="s">
        <v>19447</v>
      </c>
      <c r="C8278" s="256" t="s">
        <v>14819</v>
      </c>
      <c r="E8278" s="258"/>
      <c r="F8278" s="479">
        <v>46.07</v>
      </c>
    </row>
    <row r="8279" spans="1:6" x14ac:dyDescent="0.2">
      <c r="A8279" s="256">
        <v>40946</v>
      </c>
      <c r="B8279" s="257" t="s">
        <v>19448</v>
      </c>
      <c r="C8279" s="256" t="s">
        <v>14820</v>
      </c>
      <c r="E8279" s="258"/>
      <c r="F8279" s="479">
        <v>8063.92</v>
      </c>
    </row>
    <row r="8280" spans="1:6" x14ac:dyDescent="0.2">
      <c r="A8280" s="256">
        <v>7153</v>
      </c>
      <c r="B8280" s="257" t="s">
        <v>19449</v>
      </c>
      <c r="C8280" s="256" t="s">
        <v>14819</v>
      </c>
      <c r="E8280" s="258"/>
      <c r="F8280" s="479">
        <v>47.67</v>
      </c>
    </row>
    <row r="8281" spans="1:6" x14ac:dyDescent="0.2">
      <c r="A8281" s="256">
        <v>41089</v>
      </c>
      <c r="B8281" s="257" t="s">
        <v>19450</v>
      </c>
      <c r="C8281" s="256" t="s">
        <v>14820</v>
      </c>
      <c r="E8281" s="258"/>
      <c r="F8281" s="479">
        <v>8341.5</v>
      </c>
    </row>
    <row r="8282" spans="1:6" x14ac:dyDescent="0.2">
      <c r="A8282" s="256">
        <v>40943</v>
      </c>
      <c r="B8282" s="257" t="s">
        <v>19451</v>
      </c>
      <c r="C8282" s="256" t="s">
        <v>14819</v>
      </c>
      <c r="E8282" s="258"/>
      <c r="F8282" s="479">
        <v>58.17</v>
      </c>
    </row>
    <row r="8283" spans="1:6" x14ac:dyDescent="0.2">
      <c r="A8283" s="256">
        <v>40944</v>
      </c>
      <c r="B8283" s="257" t="s">
        <v>19452</v>
      </c>
      <c r="C8283" s="256" t="s">
        <v>14820</v>
      </c>
      <c r="E8283" s="258"/>
      <c r="F8283" s="479">
        <v>10178.129999999999</v>
      </c>
    </row>
    <row r="8284" spans="1:6" x14ac:dyDescent="0.2">
      <c r="A8284" s="256">
        <v>6175</v>
      </c>
      <c r="B8284" s="257" t="s">
        <v>19453</v>
      </c>
      <c r="C8284" s="256" t="s">
        <v>14819</v>
      </c>
      <c r="E8284" s="258"/>
      <c r="F8284" s="479">
        <v>22.35</v>
      </c>
    </row>
    <row r="8285" spans="1:6" x14ac:dyDescent="0.2">
      <c r="A8285" s="256">
        <v>41092</v>
      </c>
      <c r="B8285" s="257" t="s">
        <v>19454</v>
      </c>
      <c r="C8285" s="256" t="s">
        <v>14820</v>
      </c>
      <c r="E8285" s="258"/>
      <c r="F8285" s="479">
        <v>3910.75</v>
      </c>
    </row>
    <row r="8286" spans="1:6" ht="20.399999999999999" x14ac:dyDescent="0.2">
      <c r="A8286" s="256">
        <v>37712</v>
      </c>
      <c r="B8286" s="257" t="s">
        <v>19455</v>
      </c>
      <c r="C8286" s="256" t="s">
        <v>14821</v>
      </c>
      <c r="E8286" s="258"/>
      <c r="F8286" s="479">
        <v>50.4</v>
      </c>
    </row>
    <row r="8287" spans="1:6" ht="20.399999999999999" x14ac:dyDescent="0.2">
      <c r="A8287" s="256">
        <v>34547</v>
      </c>
      <c r="B8287" s="257" t="s">
        <v>19456</v>
      </c>
      <c r="C8287" s="256" t="s">
        <v>8223</v>
      </c>
      <c r="E8287" s="258"/>
      <c r="F8287" s="479">
        <v>3.46</v>
      </c>
    </row>
    <row r="8288" spans="1:6" ht="20.399999999999999" x14ac:dyDescent="0.2">
      <c r="A8288" s="256">
        <v>34548</v>
      </c>
      <c r="B8288" s="257" t="s">
        <v>19457</v>
      </c>
      <c r="C8288" s="256" t="s">
        <v>8223</v>
      </c>
      <c r="E8288" s="258"/>
      <c r="F8288" s="479">
        <v>5.68</v>
      </c>
    </row>
    <row r="8289" spans="1:6" ht="20.399999999999999" x14ac:dyDescent="0.2">
      <c r="A8289" s="256">
        <v>34558</v>
      </c>
      <c r="B8289" s="257" t="s">
        <v>19458</v>
      </c>
      <c r="C8289" s="256" t="s">
        <v>8223</v>
      </c>
      <c r="E8289" s="258"/>
      <c r="F8289" s="479">
        <v>2.81</v>
      </c>
    </row>
    <row r="8290" spans="1:6" ht="20.399999999999999" x14ac:dyDescent="0.2">
      <c r="A8290" s="256">
        <v>34550</v>
      </c>
      <c r="B8290" s="257" t="s">
        <v>19459</v>
      </c>
      <c r="C8290" s="256" t="s">
        <v>8223</v>
      </c>
      <c r="E8290" s="258"/>
      <c r="F8290" s="479">
        <v>1.49</v>
      </c>
    </row>
    <row r="8291" spans="1:6" ht="20.399999999999999" x14ac:dyDescent="0.2">
      <c r="A8291" s="256">
        <v>34557</v>
      </c>
      <c r="B8291" s="257" t="s">
        <v>19460</v>
      </c>
      <c r="C8291" s="256" t="s">
        <v>8223</v>
      </c>
      <c r="E8291" s="258"/>
      <c r="F8291" s="479">
        <v>2.19</v>
      </c>
    </row>
    <row r="8292" spans="1:6" ht="20.399999999999999" x14ac:dyDescent="0.2">
      <c r="A8292" s="256">
        <v>37411</v>
      </c>
      <c r="B8292" s="257" t="s">
        <v>19461</v>
      </c>
      <c r="C8292" s="256" t="s">
        <v>14821</v>
      </c>
      <c r="E8292" s="258"/>
      <c r="F8292" s="479">
        <v>16.03</v>
      </c>
    </row>
    <row r="8293" spans="1:6" ht="20.399999999999999" x14ac:dyDescent="0.2">
      <c r="A8293" s="256">
        <v>39508</v>
      </c>
      <c r="B8293" s="257" t="s">
        <v>19462</v>
      </c>
      <c r="C8293" s="256" t="s">
        <v>14821</v>
      </c>
      <c r="E8293" s="258"/>
      <c r="F8293" s="479">
        <v>9</v>
      </c>
    </row>
    <row r="8294" spans="1:6" ht="20.399999999999999" x14ac:dyDescent="0.2">
      <c r="A8294" s="256">
        <v>39507</v>
      </c>
      <c r="B8294" s="257" t="s">
        <v>19463</v>
      </c>
      <c r="C8294" s="256" t="s">
        <v>14821</v>
      </c>
      <c r="E8294" s="258"/>
      <c r="F8294" s="479">
        <v>13.43</v>
      </c>
    </row>
    <row r="8295" spans="1:6" ht="20.399999999999999" x14ac:dyDescent="0.2">
      <c r="A8295" s="256">
        <v>7155</v>
      </c>
      <c r="B8295" s="257" t="s">
        <v>19464</v>
      </c>
      <c r="C8295" s="256" t="s">
        <v>14821</v>
      </c>
      <c r="E8295" s="258"/>
      <c r="F8295" s="479">
        <v>17.239999999999998</v>
      </c>
    </row>
    <row r="8296" spans="1:6" ht="20.399999999999999" x14ac:dyDescent="0.2">
      <c r="A8296" s="256">
        <v>42406</v>
      </c>
      <c r="B8296" s="257" t="s">
        <v>19465</v>
      </c>
      <c r="C8296" s="256" t="s">
        <v>14821</v>
      </c>
      <c r="E8296" s="258"/>
      <c r="F8296" s="479">
        <v>19.77</v>
      </c>
    </row>
    <row r="8297" spans="1:6" ht="20.399999999999999" x14ac:dyDescent="0.2">
      <c r="A8297" s="256">
        <v>7156</v>
      </c>
      <c r="B8297" s="257" t="s">
        <v>19466</v>
      </c>
      <c r="C8297" s="256" t="s">
        <v>14821</v>
      </c>
      <c r="E8297" s="258"/>
      <c r="F8297" s="479">
        <v>24.74</v>
      </c>
    </row>
    <row r="8298" spans="1:6" ht="20.399999999999999" x14ac:dyDescent="0.2">
      <c r="A8298" s="256">
        <v>43127</v>
      </c>
      <c r="B8298" s="257" t="s">
        <v>19467</v>
      </c>
      <c r="C8298" s="256" t="s">
        <v>14821</v>
      </c>
      <c r="E8298" s="258"/>
      <c r="F8298" s="479">
        <v>35.4</v>
      </c>
    </row>
    <row r="8299" spans="1:6" ht="20.399999999999999" x14ac:dyDescent="0.2">
      <c r="A8299" s="256">
        <v>10917</v>
      </c>
      <c r="B8299" s="257" t="s">
        <v>19468</v>
      </c>
      <c r="C8299" s="256" t="s">
        <v>14821</v>
      </c>
      <c r="E8299" s="258"/>
      <c r="F8299" s="479">
        <v>7.47</v>
      </c>
    </row>
    <row r="8300" spans="1:6" ht="20.399999999999999" x14ac:dyDescent="0.2">
      <c r="A8300" s="256">
        <v>21141</v>
      </c>
      <c r="B8300" s="257" t="s">
        <v>19469</v>
      </c>
      <c r="C8300" s="256" t="s">
        <v>14821</v>
      </c>
      <c r="E8300" s="258"/>
      <c r="F8300" s="479">
        <v>11.57</v>
      </c>
    </row>
    <row r="8301" spans="1:6" ht="20.399999999999999" x14ac:dyDescent="0.2">
      <c r="A8301" s="256">
        <v>39509</v>
      </c>
      <c r="B8301" s="257" t="s">
        <v>19470</v>
      </c>
      <c r="C8301" s="256" t="s">
        <v>14821</v>
      </c>
      <c r="E8301" s="258"/>
      <c r="F8301" s="479">
        <v>11.13</v>
      </c>
    </row>
    <row r="8302" spans="1:6" x14ac:dyDescent="0.2">
      <c r="A8302" s="256">
        <v>44529</v>
      </c>
      <c r="B8302" s="257" t="s">
        <v>19471</v>
      </c>
      <c r="C8302" s="256" t="s">
        <v>14821</v>
      </c>
      <c r="E8302" s="258"/>
      <c r="F8302" s="479">
        <v>22.75</v>
      </c>
    </row>
    <row r="8303" spans="1:6" ht="20.399999999999999" x14ac:dyDescent="0.2">
      <c r="A8303" s="256">
        <v>7167</v>
      </c>
      <c r="B8303" s="257" t="s">
        <v>19472</v>
      </c>
      <c r="C8303" s="256" t="s">
        <v>14821</v>
      </c>
      <c r="E8303" s="258"/>
      <c r="F8303" s="479">
        <v>25.06</v>
      </c>
    </row>
    <row r="8304" spans="1:6" ht="20.399999999999999" x14ac:dyDescent="0.2">
      <c r="A8304" s="256">
        <v>10928</v>
      </c>
      <c r="B8304" s="257" t="s">
        <v>19473</v>
      </c>
      <c r="C8304" s="256" t="s">
        <v>14821</v>
      </c>
      <c r="E8304" s="258"/>
      <c r="F8304" s="479">
        <v>14.4</v>
      </c>
    </row>
    <row r="8305" spans="1:6" ht="20.399999999999999" x14ac:dyDescent="0.2">
      <c r="A8305" s="256">
        <v>10933</v>
      </c>
      <c r="B8305" s="257" t="s">
        <v>19474</v>
      </c>
      <c r="C8305" s="256" t="s">
        <v>14821</v>
      </c>
      <c r="E8305" s="258"/>
      <c r="F8305" s="479">
        <v>21.71</v>
      </c>
    </row>
    <row r="8306" spans="1:6" ht="20.399999999999999" x14ac:dyDescent="0.2">
      <c r="A8306" s="256">
        <v>7158</v>
      </c>
      <c r="B8306" s="257" t="s">
        <v>19475</v>
      </c>
      <c r="C8306" s="256" t="s">
        <v>14821</v>
      </c>
      <c r="E8306" s="258"/>
      <c r="F8306" s="479">
        <v>36.83</v>
      </c>
    </row>
    <row r="8307" spans="1:6" ht="20.399999999999999" x14ac:dyDescent="0.2">
      <c r="A8307" s="256">
        <v>10927</v>
      </c>
      <c r="B8307" s="257" t="s">
        <v>19476</v>
      </c>
      <c r="C8307" s="256" t="s">
        <v>14821</v>
      </c>
      <c r="E8307" s="258"/>
      <c r="F8307" s="479">
        <v>23.55</v>
      </c>
    </row>
    <row r="8308" spans="1:6" ht="20.399999999999999" x14ac:dyDescent="0.2">
      <c r="A8308" s="256">
        <v>7162</v>
      </c>
      <c r="B8308" s="257" t="s">
        <v>19477</v>
      </c>
      <c r="C8308" s="256" t="s">
        <v>14821</v>
      </c>
      <c r="E8308" s="258"/>
      <c r="F8308" s="479">
        <v>57.63</v>
      </c>
    </row>
    <row r="8309" spans="1:6" ht="20.399999999999999" x14ac:dyDescent="0.2">
      <c r="A8309" s="256">
        <v>10932</v>
      </c>
      <c r="B8309" s="257" t="s">
        <v>19478</v>
      </c>
      <c r="C8309" s="256" t="s">
        <v>14821</v>
      </c>
      <c r="E8309" s="258"/>
      <c r="F8309" s="479">
        <v>100.24</v>
      </c>
    </row>
    <row r="8310" spans="1:6" ht="20.399999999999999" x14ac:dyDescent="0.2">
      <c r="A8310" s="256">
        <v>10937</v>
      </c>
      <c r="B8310" s="257" t="s">
        <v>19479</v>
      </c>
      <c r="C8310" s="256" t="s">
        <v>14821</v>
      </c>
      <c r="E8310" s="258"/>
      <c r="F8310" s="479">
        <v>25.77</v>
      </c>
    </row>
    <row r="8311" spans="1:6" ht="20.399999999999999" x14ac:dyDescent="0.2">
      <c r="A8311" s="256">
        <v>10935</v>
      </c>
      <c r="B8311" s="257" t="s">
        <v>19480</v>
      </c>
      <c r="C8311" s="256" t="s">
        <v>14821</v>
      </c>
      <c r="E8311" s="258"/>
      <c r="F8311" s="479">
        <v>44.69</v>
      </c>
    </row>
    <row r="8312" spans="1:6" x14ac:dyDescent="0.2">
      <c r="A8312" s="256">
        <v>10931</v>
      </c>
      <c r="B8312" s="257" t="s">
        <v>19481</v>
      </c>
      <c r="C8312" s="256" t="s">
        <v>14821</v>
      </c>
      <c r="E8312" s="258"/>
      <c r="F8312" s="479">
        <v>12.57</v>
      </c>
    </row>
    <row r="8313" spans="1:6" x14ac:dyDescent="0.2">
      <c r="A8313" s="256">
        <v>7164</v>
      </c>
      <c r="B8313" s="257" t="s">
        <v>19482</v>
      </c>
      <c r="C8313" s="256" t="s">
        <v>14821</v>
      </c>
      <c r="E8313" s="258"/>
      <c r="F8313" s="479">
        <v>41.59</v>
      </c>
    </row>
    <row r="8314" spans="1:6" x14ac:dyDescent="0.2">
      <c r="A8314" s="256">
        <v>36887</v>
      </c>
      <c r="B8314" s="257" t="s">
        <v>19483</v>
      </c>
      <c r="C8314" s="256" t="s">
        <v>14821</v>
      </c>
      <c r="E8314" s="258"/>
      <c r="F8314" s="479">
        <v>8.8699999999999992</v>
      </c>
    </row>
    <row r="8315" spans="1:6" ht="30.6" x14ac:dyDescent="0.2">
      <c r="A8315" s="256">
        <v>34630</v>
      </c>
      <c r="B8315" s="257" t="s">
        <v>19484</v>
      </c>
      <c r="C8315" s="256" t="s">
        <v>8217</v>
      </c>
      <c r="E8315" s="258"/>
      <c r="F8315" s="479">
        <v>819.19</v>
      </c>
    </row>
    <row r="8316" spans="1:6" x14ac:dyDescent="0.2">
      <c r="A8316" s="256">
        <v>7161</v>
      </c>
      <c r="B8316" s="257" t="s">
        <v>19485</v>
      </c>
      <c r="C8316" s="256" t="s">
        <v>14821</v>
      </c>
      <c r="E8316" s="258"/>
      <c r="F8316" s="479">
        <v>5.17</v>
      </c>
    </row>
    <row r="8317" spans="1:6" ht="20.399999999999999" x14ac:dyDescent="0.2">
      <c r="A8317" s="256">
        <v>7170</v>
      </c>
      <c r="B8317" s="257" t="s">
        <v>19486</v>
      </c>
      <c r="C8317" s="256" t="s">
        <v>14821</v>
      </c>
      <c r="E8317" s="258"/>
      <c r="F8317" s="479">
        <v>2.14</v>
      </c>
    </row>
    <row r="8318" spans="1:6" ht="20.399999999999999" x14ac:dyDescent="0.2">
      <c r="A8318" s="256">
        <v>37524</v>
      </c>
      <c r="B8318" s="257" t="s">
        <v>19487</v>
      </c>
      <c r="C8318" s="256" t="s">
        <v>8223</v>
      </c>
      <c r="E8318" s="258"/>
      <c r="F8318" s="479">
        <v>1.96</v>
      </c>
    </row>
    <row r="8319" spans="1:6" ht="20.399999999999999" x14ac:dyDescent="0.2">
      <c r="A8319" s="256">
        <v>37525</v>
      </c>
      <c r="B8319" s="257" t="s">
        <v>19488</v>
      </c>
      <c r="C8319" s="256" t="s">
        <v>8223</v>
      </c>
      <c r="E8319" s="258"/>
      <c r="F8319" s="479">
        <v>2.68</v>
      </c>
    </row>
    <row r="8320" spans="1:6" ht="20.399999999999999" x14ac:dyDescent="0.2">
      <c r="A8320" s="256">
        <v>36789</v>
      </c>
      <c r="B8320" s="257" t="s">
        <v>19489</v>
      </c>
      <c r="C8320" s="256" t="s">
        <v>8217</v>
      </c>
      <c r="E8320" s="258"/>
      <c r="F8320" s="479">
        <v>3.46</v>
      </c>
    </row>
    <row r="8321" spans="1:6" ht="20.399999999999999" x14ac:dyDescent="0.2">
      <c r="A8321" s="256">
        <v>7173</v>
      </c>
      <c r="B8321" s="257" t="s">
        <v>19490</v>
      </c>
      <c r="C8321" s="256" t="s">
        <v>14833</v>
      </c>
      <c r="E8321" s="258"/>
      <c r="F8321" s="479">
        <v>2235</v>
      </c>
    </row>
    <row r="8322" spans="1:6" ht="20.399999999999999" x14ac:dyDescent="0.2">
      <c r="A8322" s="256">
        <v>7175</v>
      </c>
      <c r="B8322" s="257" t="s">
        <v>19491</v>
      </c>
      <c r="C8322" s="256" t="s">
        <v>8217</v>
      </c>
      <c r="E8322" s="258"/>
      <c r="F8322" s="479">
        <v>2.52</v>
      </c>
    </row>
    <row r="8323" spans="1:6" ht="20.399999999999999" x14ac:dyDescent="0.2">
      <c r="A8323" s="256">
        <v>40741</v>
      </c>
      <c r="B8323" s="257" t="s">
        <v>19492</v>
      </c>
      <c r="C8323" s="256" t="s">
        <v>8217</v>
      </c>
      <c r="E8323" s="258"/>
      <c r="F8323" s="479">
        <v>3.02</v>
      </c>
    </row>
    <row r="8324" spans="1:6" x14ac:dyDescent="0.2">
      <c r="A8324" s="256">
        <v>7184</v>
      </c>
      <c r="B8324" s="257" t="s">
        <v>19493</v>
      </c>
      <c r="C8324" s="256" t="s">
        <v>14821</v>
      </c>
      <c r="E8324" s="258"/>
      <c r="F8324" s="479">
        <v>52.54</v>
      </c>
    </row>
    <row r="8325" spans="1:6" x14ac:dyDescent="0.2">
      <c r="A8325" s="256">
        <v>34458</v>
      </c>
      <c r="B8325" s="257" t="s">
        <v>19494</v>
      </c>
      <c r="C8325" s="256" t="s">
        <v>8217</v>
      </c>
      <c r="E8325" s="258"/>
      <c r="F8325" s="479">
        <v>138.80000000000001</v>
      </c>
    </row>
    <row r="8326" spans="1:6" x14ac:dyDescent="0.2">
      <c r="A8326" s="256">
        <v>34464</v>
      </c>
      <c r="B8326" s="257" t="s">
        <v>19495</v>
      </c>
      <c r="C8326" s="256" t="s">
        <v>8217</v>
      </c>
      <c r="E8326" s="258"/>
      <c r="F8326" s="479">
        <v>206.61</v>
      </c>
    </row>
    <row r="8327" spans="1:6" x14ac:dyDescent="0.2">
      <c r="A8327" s="256">
        <v>34468</v>
      </c>
      <c r="B8327" s="257" t="s">
        <v>19496</v>
      </c>
      <c r="C8327" s="256" t="s">
        <v>8217</v>
      </c>
      <c r="E8327" s="258"/>
      <c r="F8327" s="479">
        <v>260.48</v>
      </c>
    </row>
    <row r="8328" spans="1:6" x14ac:dyDescent="0.2">
      <c r="A8328" s="256">
        <v>34473</v>
      </c>
      <c r="B8328" s="257" t="s">
        <v>19497</v>
      </c>
      <c r="C8328" s="256" t="s">
        <v>8217</v>
      </c>
      <c r="E8328" s="258"/>
      <c r="F8328" s="479">
        <v>158.01</v>
      </c>
    </row>
    <row r="8329" spans="1:6" x14ac:dyDescent="0.2">
      <c r="A8329" s="256">
        <v>34480</v>
      </c>
      <c r="B8329" s="257" t="s">
        <v>19498</v>
      </c>
      <c r="C8329" s="256" t="s">
        <v>8217</v>
      </c>
      <c r="E8329" s="258"/>
      <c r="F8329" s="479">
        <v>292.01</v>
      </c>
    </row>
    <row r="8330" spans="1:6" x14ac:dyDescent="0.2">
      <c r="A8330" s="256">
        <v>34486</v>
      </c>
      <c r="B8330" s="257" t="s">
        <v>19499</v>
      </c>
      <c r="C8330" s="256" t="s">
        <v>8217</v>
      </c>
      <c r="E8330" s="258"/>
      <c r="F8330" s="479">
        <v>345.73</v>
      </c>
    </row>
    <row r="8331" spans="1:6" x14ac:dyDescent="0.2">
      <c r="A8331" s="256">
        <v>7190</v>
      </c>
      <c r="B8331" s="257" t="s">
        <v>19500</v>
      </c>
      <c r="C8331" s="256" t="s">
        <v>8217</v>
      </c>
      <c r="E8331" s="258"/>
      <c r="F8331" s="479">
        <v>11.54</v>
      </c>
    </row>
    <row r="8332" spans="1:6" x14ac:dyDescent="0.2">
      <c r="A8332" s="256">
        <v>34417</v>
      </c>
      <c r="B8332" s="257" t="s">
        <v>19501</v>
      </c>
      <c r="C8332" s="256" t="s">
        <v>8217</v>
      </c>
      <c r="E8332" s="258"/>
      <c r="F8332" s="479">
        <v>18.47</v>
      </c>
    </row>
    <row r="8333" spans="1:6" x14ac:dyDescent="0.2">
      <c r="A8333" s="256">
        <v>7213</v>
      </c>
      <c r="B8333" s="257" t="s">
        <v>19502</v>
      </c>
      <c r="C8333" s="256" t="s">
        <v>14821</v>
      </c>
      <c r="E8333" s="258"/>
      <c r="F8333" s="479">
        <v>16.940000000000001</v>
      </c>
    </row>
    <row r="8334" spans="1:6" x14ac:dyDescent="0.2">
      <c r="A8334" s="256">
        <v>7195</v>
      </c>
      <c r="B8334" s="257" t="s">
        <v>19503</v>
      </c>
      <c r="C8334" s="256" t="s">
        <v>8217</v>
      </c>
      <c r="E8334" s="258"/>
      <c r="F8334" s="479">
        <v>49.74</v>
      </c>
    </row>
    <row r="8335" spans="1:6" x14ac:dyDescent="0.2">
      <c r="A8335" s="256">
        <v>7186</v>
      </c>
      <c r="B8335" s="257" t="s">
        <v>19504</v>
      </c>
      <c r="C8335" s="256" t="s">
        <v>8217</v>
      </c>
      <c r="E8335" s="258"/>
      <c r="F8335" s="479">
        <v>54.18</v>
      </c>
    </row>
    <row r="8336" spans="1:6" x14ac:dyDescent="0.2">
      <c r="A8336" s="256">
        <v>7194</v>
      </c>
      <c r="B8336" s="257" t="s">
        <v>19505</v>
      </c>
      <c r="C8336" s="256" t="s">
        <v>14821</v>
      </c>
      <c r="E8336" s="258"/>
      <c r="F8336" s="479">
        <v>24.98</v>
      </c>
    </row>
    <row r="8337" spans="1:6" x14ac:dyDescent="0.2">
      <c r="A8337" s="256">
        <v>7197</v>
      </c>
      <c r="B8337" s="257" t="s">
        <v>19506</v>
      </c>
      <c r="C8337" s="256" t="s">
        <v>8217</v>
      </c>
      <c r="E8337" s="258"/>
      <c r="F8337" s="479">
        <v>105.43</v>
      </c>
    </row>
    <row r="8338" spans="1:6" x14ac:dyDescent="0.2">
      <c r="A8338" s="256">
        <v>7192</v>
      </c>
      <c r="B8338" s="257" t="s">
        <v>19507</v>
      </c>
      <c r="C8338" s="256" t="s">
        <v>8217</v>
      </c>
      <c r="E8338" s="258"/>
      <c r="F8338" s="479">
        <v>94.46</v>
      </c>
    </row>
    <row r="8339" spans="1:6" x14ac:dyDescent="0.2">
      <c r="A8339" s="256">
        <v>7193</v>
      </c>
      <c r="B8339" s="257" t="s">
        <v>19508</v>
      </c>
      <c r="C8339" s="256" t="s">
        <v>8217</v>
      </c>
      <c r="E8339" s="258"/>
      <c r="F8339" s="479">
        <v>106.35</v>
      </c>
    </row>
    <row r="8340" spans="1:6" x14ac:dyDescent="0.2">
      <c r="A8340" s="256">
        <v>7189</v>
      </c>
      <c r="B8340" s="257" t="s">
        <v>19509</v>
      </c>
      <c r="C8340" s="256" t="s">
        <v>8217</v>
      </c>
      <c r="E8340" s="258"/>
      <c r="F8340" s="479">
        <v>123.59</v>
      </c>
    </row>
    <row r="8341" spans="1:6" x14ac:dyDescent="0.2">
      <c r="A8341" s="256">
        <v>34402</v>
      </c>
      <c r="B8341" s="257" t="s">
        <v>19510</v>
      </c>
      <c r="C8341" s="256" t="s">
        <v>8217</v>
      </c>
      <c r="E8341" s="258"/>
      <c r="F8341" s="479">
        <v>174.48</v>
      </c>
    </row>
    <row r="8342" spans="1:6" x14ac:dyDescent="0.2">
      <c r="A8342" s="256">
        <v>7245</v>
      </c>
      <c r="B8342" s="257" t="s">
        <v>19511</v>
      </c>
      <c r="C8342" s="256" t="s">
        <v>8217</v>
      </c>
      <c r="E8342" s="258"/>
      <c r="F8342" s="479">
        <v>30.31</v>
      </c>
    </row>
    <row r="8343" spans="1:6" x14ac:dyDescent="0.2">
      <c r="A8343" s="256">
        <v>34425</v>
      </c>
      <c r="B8343" s="257" t="s">
        <v>19512</v>
      </c>
      <c r="C8343" s="256" t="s">
        <v>8217</v>
      </c>
      <c r="E8343" s="258"/>
      <c r="F8343" s="479">
        <v>112.08</v>
      </c>
    </row>
    <row r="8344" spans="1:6" x14ac:dyDescent="0.2">
      <c r="A8344" s="256">
        <v>7223</v>
      </c>
      <c r="B8344" s="257" t="s">
        <v>19513</v>
      </c>
      <c r="C8344" s="256" t="s">
        <v>8217</v>
      </c>
      <c r="E8344" s="258"/>
      <c r="F8344" s="479">
        <v>124.91</v>
      </c>
    </row>
    <row r="8345" spans="1:6" x14ac:dyDescent="0.2">
      <c r="A8345" s="256">
        <v>7234</v>
      </c>
      <c r="B8345" s="257" t="s">
        <v>19514</v>
      </c>
      <c r="C8345" s="256" t="s">
        <v>8217</v>
      </c>
      <c r="E8345" s="258"/>
      <c r="F8345" s="479">
        <v>188.48</v>
      </c>
    </row>
    <row r="8346" spans="1:6" x14ac:dyDescent="0.2">
      <c r="A8346" s="256">
        <v>7224</v>
      </c>
      <c r="B8346" s="257" t="s">
        <v>19515</v>
      </c>
      <c r="C8346" s="256" t="s">
        <v>8217</v>
      </c>
      <c r="E8346" s="258"/>
      <c r="F8346" s="479">
        <v>229.62</v>
      </c>
    </row>
    <row r="8347" spans="1:6" x14ac:dyDescent="0.2">
      <c r="A8347" s="256">
        <v>7225</v>
      </c>
      <c r="B8347" s="257" t="s">
        <v>19516</v>
      </c>
      <c r="C8347" s="256" t="s">
        <v>8217</v>
      </c>
      <c r="E8347" s="258"/>
      <c r="F8347" s="479">
        <v>246.22</v>
      </c>
    </row>
    <row r="8348" spans="1:6" x14ac:dyDescent="0.2">
      <c r="A8348" s="256">
        <v>7226</v>
      </c>
      <c r="B8348" s="257" t="s">
        <v>19517</v>
      </c>
      <c r="C8348" s="256" t="s">
        <v>8217</v>
      </c>
      <c r="E8348" s="258"/>
      <c r="F8348" s="479">
        <v>262.75</v>
      </c>
    </row>
    <row r="8349" spans="1:6" x14ac:dyDescent="0.2">
      <c r="A8349" s="256">
        <v>7227</v>
      </c>
      <c r="B8349" s="257" t="s">
        <v>19518</v>
      </c>
      <c r="C8349" s="256" t="s">
        <v>8217</v>
      </c>
      <c r="E8349" s="258"/>
      <c r="F8349" s="479">
        <v>299.08</v>
      </c>
    </row>
    <row r="8350" spans="1:6" x14ac:dyDescent="0.2">
      <c r="A8350" s="256">
        <v>7212</v>
      </c>
      <c r="B8350" s="257" t="s">
        <v>19519</v>
      </c>
      <c r="C8350" s="256" t="s">
        <v>8217</v>
      </c>
      <c r="E8350" s="258"/>
      <c r="F8350" s="479">
        <v>328.61</v>
      </c>
    </row>
    <row r="8351" spans="1:6" x14ac:dyDescent="0.2">
      <c r="A8351" s="256">
        <v>7229</v>
      </c>
      <c r="B8351" s="257" t="s">
        <v>19520</v>
      </c>
      <c r="C8351" s="256" t="s">
        <v>8217</v>
      </c>
      <c r="E8351" s="258"/>
      <c r="F8351" s="479">
        <v>208.29</v>
      </c>
    </row>
    <row r="8352" spans="1:6" x14ac:dyDescent="0.2">
      <c r="A8352" s="256">
        <v>7230</v>
      </c>
      <c r="B8352" s="257" t="s">
        <v>19521</v>
      </c>
      <c r="C8352" s="256" t="s">
        <v>8217</v>
      </c>
      <c r="E8352" s="258"/>
      <c r="F8352" s="479">
        <v>346.77</v>
      </c>
    </row>
    <row r="8353" spans="1:6" x14ac:dyDescent="0.2">
      <c r="A8353" s="256">
        <v>7231</v>
      </c>
      <c r="B8353" s="257" t="s">
        <v>19522</v>
      </c>
      <c r="C8353" s="256" t="s">
        <v>8217</v>
      </c>
      <c r="E8353" s="258"/>
      <c r="F8353" s="479">
        <v>491.93</v>
      </c>
    </row>
    <row r="8354" spans="1:6" x14ac:dyDescent="0.2">
      <c r="A8354" s="256">
        <v>7220</v>
      </c>
      <c r="B8354" s="257" t="s">
        <v>19523</v>
      </c>
      <c r="C8354" s="256" t="s">
        <v>8217</v>
      </c>
      <c r="E8354" s="258"/>
      <c r="F8354" s="479">
        <v>607.23</v>
      </c>
    </row>
    <row r="8355" spans="1:6" x14ac:dyDescent="0.2">
      <c r="A8355" s="256">
        <v>34447</v>
      </c>
      <c r="B8355" s="257" t="s">
        <v>19524</v>
      </c>
      <c r="C8355" s="256" t="s">
        <v>8217</v>
      </c>
      <c r="E8355" s="258"/>
      <c r="F8355" s="479">
        <v>678.97</v>
      </c>
    </row>
    <row r="8356" spans="1:6" x14ac:dyDescent="0.2">
      <c r="A8356" s="256">
        <v>7233</v>
      </c>
      <c r="B8356" s="257" t="s">
        <v>19525</v>
      </c>
      <c r="C8356" s="256" t="s">
        <v>8217</v>
      </c>
      <c r="E8356" s="258"/>
      <c r="F8356" s="479">
        <v>778.89</v>
      </c>
    </row>
    <row r="8357" spans="1:6" ht="40.799999999999997" x14ac:dyDescent="0.2">
      <c r="A8357" s="256">
        <v>40740</v>
      </c>
      <c r="B8357" s="257" t="s">
        <v>19526</v>
      </c>
      <c r="C8357" s="256" t="s">
        <v>14821</v>
      </c>
      <c r="E8357" s="258"/>
      <c r="F8357" s="479">
        <v>155.16</v>
      </c>
    </row>
    <row r="8358" spans="1:6" ht="20.399999999999999" x14ac:dyDescent="0.2">
      <c r="A8358" s="256">
        <v>25007</v>
      </c>
      <c r="B8358" s="257" t="s">
        <v>19527</v>
      </c>
      <c r="C8358" s="256" t="s">
        <v>14821</v>
      </c>
      <c r="E8358" s="258"/>
      <c r="F8358" s="479">
        <v>44.4</v>
      </c>
    </row>
    <row r="8359" spans="1:6" ht="40.799999999999997" x14ac:dyDescent="0.2">
      <c r="A8359" s="256">
        <v>43071</v>
      </c>
      <c r="B8359" s="257" t="s">
        <v>19528</v>
      </c>
      <c r="C8359" s="256" t="s">
        <v>14821</v>
      </c>
      <c r="E8359" s="258"/>
      <c r="F8359" s="479">
        <v>174.71</v>
      </c>
    </row>
    <row r="8360" spans="1:6" ht="40.799999999999997" x14ac:dyDescent="0.2">
      <c r="A8360" s="256">
        <v>39520</v>
      </c>
      <c r="B8360" s="257" t="s">
        <v>19529</v>
      </c>
      <c r="C8360" s="256" t="s">
        <v>14821</v>
      </c>
      <c r="E8360" s="258"/>
      <c r="F8360" s="479">
        <v>142.54</v>
      </c>
    </row>
    <row r="8361" spans="1:6" ht="40.799999999999997" x14ac:dyDescent="0.2">
      <c r="A8361" s="256">
        <v>39521</v>
      </c>
      <c r="B8361" s="257" t="s">
        <v>19530</v>
      </c>
      <c r="C8361" s="256" t="s">
        <v>14821</v>
      </c>
      <c r="E8361" s="258"/>
      <c r="F8361" s="479">
        <v>147.19</v>
      </c>
    </row>
    <row r="8362" spans="1:6" ht="30.6" x14ac:dyDescent="0.2">
      <c r="A8362" s="256">
        <v>39522</v>
      </c>
      <c r="B8362" s="257" t="s">
        <v>19531</v>
      </c>
      <c r="C8362" s="256" t="s">
        <v>14821</v>
      </c>
      <c r="E8362" s="258"/>
      <c r="F8362" s="479">
        <v>151.99</v>
      </c>
    </row>
    <row r="8363" spans="1:6" ht="20.399999999999999" x14ac:dyDescent="0.2">
      <c r="A8363" s="256">
        <v>7243</v>
      </c>
      <c r="B8363" s="257" t="s">
        <v>19532</v>
      </c>
      <c r="C8363" s="256" t="s">
        <v>14821</v>
      </c>
      <c r="E8363" s="258"/>
      <c r="F8363" s="479">
        <v>46.39</v>
      </c>
    </row>
    <row r="8364" spans="1:6" ht="20.399999999999999" x14ac:dyDescent="0.2">
      <c r="A8364" s="256">
        <v>11067</v>
      </c>
      <c r="B8364" s="257" t="s">
        <v>19533</v>
      </c>
      <c r="C8364" s="256" t="s">
        <v>8217</v>
      </c>
      <c r="E8364" s="258"/>
      <c r="F8364" s="479">
        <v>327.2</v>
      </c>
    </row>
    <row r="8365" spans="1:6" ht="20.399999999999999" x14ac:dyDescent="0.2">
      <c r="A8365" s="256">
        <v>11068</v>
      </c>
      <c r="B8365" s="257" t="s">
        <v>19534</v>
      </c>
      <c r="C8365" s="256" t="s">
        <v>8217</v>
      </c>
      <c r="E8365" s="258"/>
      <c r="F8365" s="479">
        <v>413.36</v>
      </c>
    </row>
    <row r="8366" spans="1:6" x14ac:dyDescent="0.2">
      <c r="A8366" s="256">
        <v>7246</v>
      </c>
      <c r="B8366" s="257" t="s">
        <v>19535</v>
      </c>
      <c r="C8366" s="256" t="s">
        <v>8217</v>
      </c>
      <c r="E8366" s="258"/>
      <c r="F8366" s="479">
        <v>33.47</v>
      </c>
    </row>
    <row r="8367" spans="1:6" x14ac:dyDescent="0.2">
      <c r="A8367" s="256">
        <v>41097</v>
      </c>
      <c r="B8367" s="257" t="s">
        <v>19536</v>
      </c>
      <c r="C8367" s="256" t="s">
        <v>14820</v>
      </c>
      <c r="E8367" s="258"/>
      <c r="F8367" s="479">
        <v>3552.55</v>
      </c>
    </row>
    <row r="8368" spans="1:6" x14ac:dyDescent="0.2">
      <c r="A8368" s="256">
        <v>12869</v>
      </c>
      <c r="B8368" s="257" t="s">
        <v>19537</v>
      </c>
      <c r="C8368" s="256" t="s">
        <v>14819</v>
      </c>
      <c r="E8368" s="258"/>
      <c r="F8368" s="479">
        <v>20.3</v>
      </c>
    </row>
    <row r="8369" spans="1:6" ht="20.399999999999999" x14ac:dyDescent="0.2">
      <c r="A8369" s="256">
        <v>1574</v>
      </c>
      <c r="B8369" s="257" t="s">
        <v>19538</v>
      </c>
      <c r="C8369" s="256" t="s">
        <v>8217</v>
      </c>
      <c r="E8369" s="258"/>
      <c r="F8369" s="479">
        <v>1.65</v>
      </c>
    </row>
    <row r="8370" spans="1:6" ht="20.399999999999999" x14ac:dyDescent="0.2">
      <c r="A8370" s="256">
        <v>1581</v>
      </c>
      <c r="B8370" s="257" t="s">
        <v>19539</v>
      </c>
      <c r="C8370" s="256" t="s">
        <v>8217</v>
      </c>
      <c r="E8370" s="258"/>
      <c r="F8370" s="479">
        <v>11.47</v>
      </c>
    </row>
    <row r="8371" spans="1:6" ht="20.399999999999999" x14ac:dyDescent="0.2">
      <c r="A8371" s="256">
        <v>1575</v>
      </c>
      <c r="B8371" s="257" t="s">
        <v>19540</v>
      </c>
      <c r="C8371" s="256" t="s">
        <v>8217</v>
      </c>
      <c r="E8371" s="258"/>
      <c r="F8371" s="479">
        <v>1.96</v>
      </c>
    </row>
    <row r="8372" spans="1:6" ht="20.399999999999999" x14ac:dyDescent="0.2">
      <c r="A8372" s="256">
        <v>1570</v>
      </c>
      <c r="B8372" s="257" t="s">
        <v>19541</v>
      </c>
      <c r="C8372" s="256" t="s">
        <v>8217</v>
      </c>
      <c r="E8372" s="258"/>
      <c r="F8372" s="479">
        <v>0.98</v>
      </c>
    </row>
    <row r="8373" spans="1:6" ht="20.399999999999999" x14ac:dyDescent="0.2">
      <c r="A8373" s="256">
        <v>1576</v>
      </c>
      <c r="B8373" s="257" t="s">
        <v>19542</v>
      </c>
      <c r="C8373" s="256" t="s">
        <v>8217</v>
      </c>
      <c r="E8373" s="258"/>
      <c r="F8373" s="479">
        <v>2.72</v>
      </c>
    </row>
    <row r="8374" spans="1:6" ht="20.399999999999999" x14ac:dyDescent="0.2">
      <c r="A8374" s="256">
        <v>1577</v>
      </c>
      <c r="B8374" s="257" t="s">
        <v>19543</v>
      </c>
      <c r="C8374" s="256" t="s">
        <v>8217</v>
      </c>
      <c r="E8374" s="258"/>
      <c r="F8374" s="479">
        <v>3.06</v>
      </c>
    </row>
    <row r="8375" spans="1:6" ht="20.399999999999999" x14ac:dyDescent="0.2">
      <c r="A8375" s="256">
        <v>1571</v>
      </c>
      <c r="B8375" s="257" t="s">
        <v>19544</v>
      </c>
      <c r="C8375" s="256" t="s">
        <v>8217</v>
      </c>
      <c r="E8375" s="258"/>
      <c r="F8375" s="479">
        <v>1.28</v>
      </c>
    </row>
    <row r="8376" spans="1:6" ht="20.399999999999999" x14ac:dyDescent="0.2">
      <c r="A8376" s="256">
        <v>1578</v>
      </c>
      <c r="B8376" s="257" t="s">
        <v>19545</v>
      </c>
      <c r="C8376" s="256" t="s">
        <v>8217</v>
      </c>
      <c r="E8376" s="258"/>
      <c r="F8376" s="479">
        <v>5.31</v>
      </c>
    </row>
    <row r="8377" spans="1:6" ht="20.399999999999999" x14ac:dyDescent="0.2">
      <c r="A8377" s="256">
        <v>1573</v>
      </c>
      <c r="B8377" s="257" t="s">
        <v>19546</v>
      </c>
      <c r="C8377" s="256" t="s">
        <v>8217</v>
      </c>
      <c r="E8377" s="258"/>
      <c r="F8377" s="479">
        <v>1.53</v>
      </c>
    </row>
    <row r="8378" spans="1:6" ht="20.399999999999999" x14ac:dyDescent="0.2">
      <c r="A8378" s="256">
        <v>1579</v>
      </c>
      <c r="B8378" s="257" t="s">
        <v>19547</v>
      </c>
      <c r="C8378" s="256" t="s">
        <v>8217</v>
      </c>
      <c r="E8378" s="258"/>
      <c r="F8378" s="479">
        <v>6.62</v>
      </c>
    </row>
    <row r="8379" spans="1:6" ht="20.399999999999999" x14ac:dyDescent="0.2">
      <c r="A8379" s="256">
        <v>1580</v>
      </c>
      <c r="B8379" s="257" t="s">
        <v>19548</v>
      </c>
      <c r="C8379" s="256" t="s">
        <v>8217</v>
      </c>
      <c r="E8379" s="258"/>
      <c r="F8379" s="479">
        <v>8.16</v>
      </c>
    </row>
    <row r="8380" spans="1:6" x14ac:dyDescent="0.2">
      <c r="A8380" s="256">
        <v>39321</v>
      </c>
      <c r="B8380" s="257" t="s">
        <v>19549</v>
      </c>
      <c r="C8380" s="256" t="s">
        <v>8217</v>
      </c>
      <c r="E8380" s="258"/>
      <c r="F8380" s="479">
        <v>20.7</v>
      </c>
    </row>
    <row r="8381" spans="1:6" x14ac:dyDescent="0.2">
      <c r="A8381" s="256">
        <v>39319</v>
      </c>
      <c r="B8381" s="257" t="s">
        <v>19550</v>
      </c>
      <c r="C8381" s="256" t="s">
        <v>8217</v>
      </c>
      <c r="E8381" s="258"/>
      <c r="F8381" s="479">
        <v>8.61</v>
      </c>
    </row>
    <row r="8382" spans="1:6" x14ac:dyDescent="0.2">
      <c r="A8382" s="256">
        <v>39320</v>
      </c>
      <c r="B8382" s="257" t="s">
        <v>19551</v>
      </c>
      <c r="C8382" s="256" t="s">
        <v>8217</v>
      </c>
      <c r="E8382" s="258"/>
      <c r="F8382" s="479">
        <v>16.559999999999999</v>
      </c>
    </row>
    <row r="8383" spans="1:6" x14ac:dyDescent="0.2">
      <c r="A8383" s="256">
        <v>1591</v>
      </c>
      <c r="B8383" s="257" t="s">
        <v>19552</v>
      </c>
      <c r="C8383" s="256" t="s">
        <v>8217</v>
      </c>
      <c r="E8383" s="258"/>
      <c r="F8383" s="479">
        <v>25.3</v>
      </c>
    </row>
    <row r="8384" spans="1:6" ht="20.399999999999999" x14ac:dyDescent="0.2">
      <c r="A8384" s="256">
        <v>1547</v>
      </c>
      <c r="B8384" s="257" t="s">
        <v>19553</v>
      </c>
      <c r="C8384" s="256" t="s">
        <v>8217</v>
      </c>
      <c r="E8384" s="258"/>
      <c r="F8384" s="479">
        <v>132.56</v>
      </c>
    </row>
    <row r="8385" spans="1:6" x14ac:dyDescent="0.2">
      <c r="A8385" s="256">
        <v>38196</v>
      </c>
      <c r="B8385" s="257" t="s">
        <v>19554</v>
      </c>
      <c r="C8385" s="256" t="s">
        <v>8217</v>
      </c>
      <c r="E8385" s="258"/>
      <c r="F8385" s="479">
        <v>25.82</v>
      </c>
    </row>
    <row r="8386" spans="1:6" ht="20.399999999999999" x14ac:dyDescent="0.2">
      <c r="A8386" s="256">
        <v>1543</v>
      </c>
      <c r="B8386" s="257" t="s">
        <v>19555</v>
      </c>
      <c r="C8386" s="256" t="s">
        <v>8217</v>
      </c>
      <c r="E8386" s="258"/>
      <c r="F8386" s="479">
        <v>27.44</v>
      </c>
    </row>
    <row r="8387" spans="1:6" x14ac:dyDescent="0.2">
      <c r="A8387" s="256">
        <v>1585</v>
      </c>
      <c r="B8387" s="257" t="s">
        <v>19556</v>
      </c>
      <c r="C8387" s="256" t="s">
        <v>8217</v>
      </c>
      <c r="E8387" s="258"/>
      <c r="F8387" s="479">
        <v>5.31</v>
      </c>
    </row>
    <row r="8388" spans="1:6" x14ac:dyDescent="0.2">
      <c r="A8388" s="256">
        <v>1593</v>
      </c>
      <c r="B8388" s="257" t="s">
        <v>19557</v>
      </c>
      <c r="C8388" s="256" t="s">
        <v>8217</v>
      </c>
      <c r="E8388" s="258"/>
      <c r="F8388" s="479">
        <v>28.22</v>
      </c>
    </row>
    <row r="8389" spans="1:6" x14ac:dyDescent="0.2">
      <c r="A8389" s="256">
        <v>11838</v>
      </c>
      <c r="B8389" s="257" t="s">
        <v>19558</v>
      </c>
      <c r="C8389" s="256" t="s">
        <v>8217</v>
      </c>
      <c r="E8389" s="258"/>
      <c r="F8389" s="479">
        <v>37.229999999999997</v>
      </c>
    </row>
    <row r="8390" spans="1:6" ht="20.399999999999999" x14ac:dyDescent="0.2">
      <c r="A8390" s="256">
        <v>1594</v>
      </c>
      <c r="B8390" s="257" t="s">
        <v>19559</v>
      </c>
      <c r="C8390" s="256" t="s">
        <v>8217</v>
      </c>
      <c r="E8390" s="258"/>
      <c r="F8390" s="479">
        <v>37.64</v>
      </c>
    </row>
    <row r="8391" spans="1:6" x14ac:dyDescent="0.2">
      <c r="A8391" s="256">
        <v>1586</v>
      </c>
      <c r="B8391" s="257" t="s">
        <v>19560</v>
      </c>
      <c r="C8391" s="256" t="s">
        <v>8217</v>
      </c>
      <c r="E8391" s="258"/>
      <c r="F8391" s="479">
        <v>6.72</v>
      </c>
    </row>
    <row r="8392" spans="1:6" x14ac:dyDescent="0.2">
      <c r="A8392" s="256">
        <v>11839</v>
      </c>
      <c r="B8392" s="257" t="s">
        <v>19561</v>
      </c>
      <c r="C8392" s="256" t="s">
        <v>8217</v>
      </c>
      <c r="E8392" s="258"/>
      <c r="F8392" s="479">
        <v>54.17</v>
      </c>
    </row>
    <row r="8393" spans="1:6" x14ac:dyDescent="0.2">
      <c r="A8393" s="256">
        <v>1587</v>
      </c>
      <c r="B8393" s="257" t="s">
        <v>19562</v>
      </c>
      <c r="C8393" s="256" t="s">
        <v>8217</v>
      </c>
      <c r="E8393" s="258"/>
      <c r="F8393" s="479">
        <v>6.85</v>
      </c>
    </row>
    <row r="8394" spans="1:6" ht="20.399999999999999" x14ac:dyDescent="0.2">
      <c r="A8394" s="256">
        <v>1545</v>
      </c>
      <c r="B8394" s="257" t="s">
        <v>19563</v>
      </c>
      <c r="C8394" s="256" t="s">
        <v>8217</v>
      </c>
      <c r="E8394" s="258"/>
      <c r="F8394" s="479">
        <v>65.010000000000005</v>
      </c>
    </row>
    <row r="8395" spans="1:6" x14ac:dyDescent="0.2">
      <c r="A8395" s="256">
        <v>1588</v>
      </c>
      <c r="B8395" s="257" t="s">
        <v>19564</v>
      </c>
      <c r="C8395" s="256" t="s">
        <v>8217</v>
      </c>
      <c r="E8395" s="258"/>
      <c r="F8395" s="479">
        <v>9.39</v>
      </c>
    </row>
    <row r="8396" spans="1:6" x14ac:dyDescent="0.2">
      <c r="A8396" s="256">
        <v>1535</v>
      </c>
      <c r="B8396" s="257" t="s">
        <v>19565</v>
      </c>
      <c r="C8396" s="256" t="s">
        <v>8217</v>
      </c>
      <c r="E8396" s="258"/>
      <c r="F8396" s="479">
        <v>5.41</v>
      </c>
    </row>
    <row r="8397" spans="1:6" x14ac:dyDescent="0.2">
      <c r="A8397" s="256">
        <v>1589</v>
      </c>
      <c r="B8397" s="257" t="s">
        <v>19566</v>
      </c>
      <c r="C8397" s="256" t="s">
        <v>8217</v>
      </c>
      <c r="E8397" s="258"/>
      <c r="F8397" s="479">
        <v>9.69</v>
      </c>
    </row>
    <row r="8398" spans="1:6" ht="20.399999999999999" x14ac:dyDescent="0.2">
      <c r="A8398" s="256">
        <v>1546</v>
      </c>
      <c r="B8398" s="257" t="s">
        <v>19567</v>
      </c>
      <c r="C8398" s="256" t="s">
        <v>8217</v>
      </c>
      <c r="E8398" s="258"/>
      <c r="F8398" s="479">
        <v>109.7</v>
      </c>
    </row>
    <row r="8399" spans="1:6" x14ac:dyDescent="0.2">
      <c r="A8399" s="256">
        <v>1590</v>
      </c>
      <c r="B8399" s="257" t="s">
        <v>19568</v>
      </c>
      <c r="C8399" s="256" t="s">
        <v>8217</v>
      </c>
      <c r="E8399" s="258"/>
      <c r="F8399" s="479">
        <v>17.059999999999999</v>
      </c>
    </row>
    <row r="8400" spans="1:6" ht="20.399999999999999" x14ac:dyDescent="0.2">
      <c r="A8400" s="256">
        <v>1542</v>
      </c>
      <c r="B8400" s="257" t="s">
        <v>19569</v>
      </c>
      <c r="C8400" s="256" t="s">
        <v>8217</v>
      </c>
      <c r="E8400" s="258"/>
      <c r="F8400" s="479">
        <v>22.6</v>
      </c>
    </row>
    <row r="8401" spans="1:6" ht="20.399999999999999" x14ac:dyDescent="0.2">
      <c r="A8401" s="256">
        <v>38415</v>
      </c>
      <c r="B8401" s="257" t="s">
        <v>19570</v>
      </c>
      <c r="C8401" s="256" t="s">
        <v>8217</v>
      </c>
      <c r="E8401" s="258"/>
      <c r="F8401" s="479">
        <v>1031.57</v>
      </c>
    </row>
    <row r="8402" spans="1:6" ht="20.399999999999999" x14ac:dyDescent="0.2">
      <c r="A8402" s="256">
        <v>38414</v>
      </c>
      <c r="B8402" s="257" t="s">
        <v>19571</v>
      </c>
      <c r="C8402" s="256" t="s">
        <v>8217</v>
      </c>
      <c r="E8402" s="258"/>
      <c r="F8402" s="479">
        <v>1447.83</v>
      </c>
    </row>
    <row r="8403" spans="1:6" x14ac:dyDescent="0.2">
      <c r="A8403" s="256">
        <v>38128</v>
      </c>
      <c r="B8403" s="257" t="s">
        <v>19572</v>
      </c>
      <c r="C8403" s="256" t="s">
        <v>8230</v>
      </c>
      <c r="E8403" s="258"/>
      <c r="F8403" s="479">
        <v>1</v>
      </c>
    </row>
    <row r="8404" spans="1:6" x14ac:dyDescent="0.2">
      <c r="A8404" s="256">
        <v>7253</v>
      </c>
      <c r="B8404" s="257" t="s">
        <v>19573</v>
      </c>
      <c r="C8404" s="256" t="s">
        <v>14818</v>
      </c>
      <c r="E8404" s="258"/>
      <c r="F8404" s="479">
        <v>214.28</v>
      </c>
    </row>
    <row r="8405" spans="1:6" x14ac:dyDescent="0.2">
      <c r="A8405" s="256">
        <v>4806</v>
      </c>
      <c r="B8405" s="257" t="s">
        <v>19574</v>
      </c>
      <c r="C8405" s="256" t="s">
        <v>8223</v>
      </c>
      <c r="E8405" s="258"/>
      <c r="F8405" s="479">
        <v>16.87</v>
      </c>
    </row>
    <row r="8406" spans="1:6" x14ac:dyDescent="0.2">
      <c r="A8406" s="256">
        <v>34401</v>
      </c>
      <c r="B8406" s="257" t="s">
        <v>19575</v>
      </c>
      <c r="C8406" s="256" t="s">
        <v>8217</v>
      </c>
      <c r="E8406" s="258"/>
      <c r="F8406" s="479">
        <v>1.84</v>
      </c>
    </row>
    <row r="8407" spans="1:6" x14ac:dyDescent="0.2">
      <c r="A8407" s="256">
        <v>7260</v>
      </c>
      <c r="B8407" s="257" t="s">
        <v>19576</v>
      </c>
      <c r="C8407" s="256" t="s">
        <v>8217</v>
      </c>
      <c r="E8407" s="258"/>
      <c r="F8407" s="479">
        <v>1.63</v>
      </c>
    </row>
    <row r="8408" spans="1:6" x14ac:dyDescent="0.2">
      <c r="A8408" s="256">
        <v>7256</v>
      </c>
      <c r="B8408" s="257" t="s">
        <v>19577</v>
      </c>
      <c r="C8408" s="256" t="s">
        <v>8217</v>
      </c>
      <c r="E8408" s="258"/>
      <c r="F8408" s="479">
        <v>1.61</v>
      </c>
    </row>
    <row r="8409" spans="1:6" x14ac:dyDescent="0.2">
      <c r="A8409" s="256">
        <v>7258</v>
      </c>
      <c r="B8409" s="257" t="s">
        <v>19578</v>
      </c>
      <c r="C8409" s="256" t="s">
        <v>8217</v>
      </c>
      <c r="E8409" s="258"/>
      <c r="F8409" s="479">
        <v>0.66</v>
      </c>
    </row>
    <row r="8410" spans="1:6" x14ac:dyDescent="0.2">
      <c r="A8410" s="256">
        <v>34400</v>
      </c>
      <c r="B8410" s="257" t="s">
        <v>19579</v>
      </c>
      <c r="C8410" s="256" t="s">
        <v>8217</v>
      </c>
      <c r="E8410" s="258"/>
      <c r="F8410" s="479">
        <v>2.83</v>
      </c>
    </row>
    <row r="8411" spans="1:6" x14ac:dyDescent="0.2">
      <c r="A8411" s="256">
        <v>10617</v>
      </c>
      <c r="B8411" s="257" t="s">
        <v>19580</v>
      </c>
      <c r="C8411" s="256" t="s">
        <v>8217</v>
      </c>
      <c r="E8411" s="258"/>
      <c r="F8411" s="479">
        <v>5.41</v>
      </c>
    </row>
    <row r="8412" spans="1:6" x14ac:dyDescent="0.2">
      <c r="A8412" s="256">
        <v>44261</v>
      </c>
      <c r="B8412" s="257" t="s">
        <v>19581</v>
      </c>
      <c r="C8412" s="256" t="s">
        <v>8217</v>
      </c>
      <c r="E8412" s="258"/>
      <c r="F8412" s="479">
        <v>137.55000000000001</v>
      </c>
    </row>
    <row r="8413" spans="1:6" ht="20.399999999999999" x14ac:dyDescent="0.2">
      <c r="A8413" s="256">
        <v>7274</v>
      </c>
      <c r="B8413" s="257" t="s">
        <v>19582</v>
      </c>
      <c r="C8413" s="256" t="s">
        <v>8217</v>
      </c>
      <c r="E8413" s="258"/>
      <c r="F8413" s="479">
        <v>66.59</v>
      </c>
    </row>
    <row r="8414" spans="1:6" x14ac:dyDescent="0.2">
      <c r="A8414" s="256">
        <v>44326</v>
      </c>
      <c r="B8414" s="257" t="s">
        <v>19583</v>
      </c>
      <c r="C8414" s="256" t="s">
        <v>8217</v>
      </c>
      <c r="E8414" s="258"/>
      <c r="F8414" s="479">
        <v>1438.29</v>
      </c>
    </row>
    <row r="8415" spans="1:6" x14ac:dyDescent="0.2">
      <c r="A8415" s="256">
        <v>154</v>
      </c>
      <c r="B8415" s="257" t="s">
        <v>19584</v>
      </c>
      <c r="C8415" s="256" t="s">
        <v>14817</v>
      </c>
      <c r="E8415" s="258"/>
      <c r="F8415" s="479">
        <v>72.09</v>
      </c>
    </row>
    <row r="8416" spans="1:6" ht="20.399999999999999" x14ac:dyDescent="0.2">
      <c r="A8416" s="256">
        <v>38121</v>
      </c>
      <c r="B8416" s="257" t="s">
        <v>19585</v>
      </c>
      <c r="C8416" s="256" t="s">
        <v>14817</v>
      </c>
      <c r="E8416" s="258"/>
      <c r="F8416" s="479">
        <v>20.010000000000002</v>
      </c>
    </row>
    <row r="8417" spans="1:6" x14ac:dyDescent="0.2">
      <c r="A8417" s="256">
        <v>43776</v>
      </c>
      <c r="B8417" s="257" t="s">
        <v>19586</v>
      </c>
      <c r="C8417" s="256" t="s">
        <v>14817</v>
      </c>
      <c r="E8417" s="258"/>
      <c r="F8417" s="479">
        <v>28.26</v>
      </c>
    </row>
    <row r="8418" spans="1:6" x14ac:dyDescent="0.2">
      <c r="A8418" s="256">
        <v>7343</v>
      </c>
      <c r="B8418" s="257" t="s">
        <v>19587</v>
      </c>
      <c r="C8418" s="256" t="s">
        <v>14817</v>
      </c>
      <c r="E8418" s="258"/>
      <c r="F8418" s="479">
        <v>17.71</v>
      </c>
    </row>
    <row r="8419" spans="1:6" x14ac:dyDescent="0.2">
      <c r="A8419" s="256">
        <v>7348</v>
      </c>
      <c r="B8419" s="257" t="s">
        <v>19588</v>
      </c>
      <c r="C8419" s="256" t="s">
        <v>14817</v>
      </c>
      <c r="E8419" s="258"/>
      <c r="F8419" s="479">
        <v>20.41</v>
      </c>
    </row>
    <row r="8420" spans="1:6" ht="20.399999999999999" x14ac:dyDescent="0.2">
      <c r="A8420" s="256">
        <v>7313</v>
      </c>
      <c r="B8420" s="257" t="s">
        <v>19589</v>
      </c>
      <c r="C8420" s="256" t="s">
        <v>14817</v>
      </c>
      <c r="E8420" s="258"/>
      <c r="F8420" s="479">
        <v>22.79</v>
      </c>
    </row>
    <row r="8421" spans="1:6" x14ac:dyDescent="0.2">
      <c r="A8421" s="256">
        <v>7319</v>
      </c>
      <c r="B8421" s="257" t="s">
        <v>19590</v>
      </c>
      <c r="C8421" s="256" t="s">
        <v>14817</v>
      </c>
      <c r="E8421" s="258"/>
      <c r="F8421" s="479">
        <v>13.04</v>
      </c>
    </row>
    <row r="8422" spans="1:6" x14ac:dyDescent="0.2">
      <c r="A8422" s="256">
        <v>7314</v>
      </c>
      <c r="B8422" s="257" t="s">
        <v>19591</v>
      </c>
      <c r="C8422" s="256" t="s">
        <v>14817</v>
      </c>
      <c r="E8422" s="258"/>
      <c r="F8422" s="479">
        <v>79.260000000000005</v>
      </c>
    </row>
    <row r="8423" spans="1:6" x14ac:dyDescent="0.2">
      <c r="A8423" s="256">
        <v>7304</v>
      </c>
      <c r="B8423" s="257" t="s">
        <v>19592</v>
      </c>
      <c r="C8423" s="256" t="s">
        <v>14817</v>
      </c>
      <c r="E8423" s="258"/>
      <c r="F8423" s="479">
        <v>83.74</v>
      </c>
    </row>
    <row r="8424" spans="1:6" x14ac:dyDescent="0.2">
      <c r="A8424" s="256">
        <v>43649</v>
      </c>
      <c r="B8424" s="257" t="s">
        <v>19593</v>
      </c>
      <c r="C8424" s="256" t="s">
        <v>14817</v>
      </c>
      <c r="E8424" s="258"/>
      <c r="F8424" s="479">
        <v>43.31</v>
      </c>
    </row>
    <row r="8425" spans="1:6" x14ac:dyDescent="0.2">
      <c r="A8425" s="256">
        <v>43650</v>
      </c>
      <c r="B8425" s="257" t="s">
        <v>19594</v>
      </c>
      <c r="C8425" s="256" t="s">
        <v>14817</v>
      </c>
      <c r="E8425" s="258"/>
      <c r="F8425" s="479">
        <v>40.93</v>
      </c>
    </row>
    <row r="8426" spans="1:6" x14ac:dyDescent="0.2">
      <c r="A8426" s="256">
        <v>7311</v>
      </c>
      <c r="B8426" s="257" t="s">
        <v>19595</v>
      </c>
      <c r="C8426" s="256" t="s">
        <v>14817</v>
      </c>
      <c r="E8426" s="258"/>
      <c r="F8426" s="479">
        <v>41.92</v>
      </c>
    </row>
    <row r="8427" spans="1:6" x14ac:dyDescent="0.2">
      <c r="A8427" s="256">
        <v>7292</v>
      </c>
      <c r="B8427" s="257" t="s">
        <v>19596</v>
      </c>
      <c r="C8427" s="256" t="s">
        <v>14817</v>
      </c>
      <c r="E8427" s="258"/>
      <c r="F8427" s="479">
        <v>40.590000000000003</v>
      </c>
    </row>
    <row r="8428" spans="1:6" ht="20.399999999999999" x14ac:dyDescent="0.2">
      <c r="A8428" s="256">
        <v>7293</v>
      </c>
      <c r="B8428" s="257" t="s">
        <v>19597</v>
      </c>
      <c r="C8428" s="256" t="s">
        <v>14817</v>
      </c>
      <c r="E8428" s="258"/>
      <c r="F8428" s="479">
        <v>44.9</v>
      </c>
    </row>
    <row r="8429" spans="1:6" ht="20.399999999999999" x14ac:dyDescent="0.2">
      <c r="A8429" s="256">
        <v>7306</v>
      </c>
      <c r="B8429" s="257" t="s">
        <v>19598</v>
      </c>
      <c r="C8429" s="256" t="s">
        <v>14817</v>
      </c>
      <c r="E8429" s="258"/>
      <c r="F8429" s="479">
        <v>49.56</v>
      </c>
    </row>
    <row r="8430" spans="1:6" x14ac:dyDescent="0.2">
      <c r="A8430" s="256">
        <v>7288</v>
      </c>
      <c r="B8430" s="257" t="s">
        <v>19599</v>
      </c>
      <c r="C8430" s="256" t="s">
        <v>14817</v>
      </c>
      <c r="E8430" s="258"/>
      <c r="F8430" s="479">
        <v>41.15</v>
      </c>
    </row>
    <row r="8431" spans="1:6" x14ac:dyDescent="0.2">
      <c r="A8431" s="256">
        <v>43625</v>
      </c>
      <c r="B8431" s="257" t="s">
        <v>19600</v>
      </c>
      <c r="C8431" s="256" t="s">
        <v>14817</v>
      </c>
      <c r="E8431" s="258"/>
      <c r="F8431" s="479">
        <v>33.22</v>
      </c>
    </row>
    <row r="8432" spans="1:6" x14ac:dyDescent="0.2">
      <c r="A8432" s="256">
        <v>43647</v>
      </c>
      <c r="B8432" s="257" t="s">
        <v>19601</v>
      </c>
      <c r="C8432" s="256" t="s">
        <v>14817</v>
      </c>
      <c r="E8432" s="258"/>
      <c r="F8432" s="479">
        <v>30.18</v>
      </c>
    </row>
    <row r="8433" spans="1:6" x14ac:dyDescent="0.2">
      <c r="A8433" s="256">
        <v>43648</v>
      </c>
      <c r="B8433" s="257" t="s">
        <v>19602</v>
      </c>
      <c r="C8433" s="256" t="s">
        <v>14817</v>
      </c>
      <c r="E8433" s="258"/>
      <c r="F8433" s="479">
        <v>29.12</v>
      </c>
    </row>
    <row r="8434" spans="1:6" x14ac:dyDescent="0.2">
      <c r="A8434" s="256">
        <v>35693</v>
      </c>
      <c r="B8434" s="257" t="s">
        <v>19603</v>
      </c>
      <c r="C8434" s="256" t="s">
        <v>14817</v>
      </c>
      <c r="E8434" s="258"/>
      <c r="F8434" s="479">
        <v>12.69</v>
      </c>
    </row>
    <row r="8435" spans="1:6" x14ac:dyDescent="0.2">
      <c r="A8435" s="256">
        <v>7356</v>
      </c>
      <c r="B8435" s="257" t="s">
        <v>19604</v>
      </c>
      <c r="C8435" s="256" t="s">
        <v>14817</v>
      </c>
      <c r="E8435" s="258"/>
      <c r="F8435" s="479">
        <v>30.43</v>
      </c>
    </row>
    <row r="8436" spans="1:6" x14ac:dyDescent="0.2">
      <c r="A8436" s="256">
        <v>35692</v>
      </c>
      <c r="B8436" s="257" t="s">
        <v>19605</v>
      </c>
      <c r="C8436" s="256" t="s">
        <v>14817</v>
      </c>
      <c r="E8436" s="258"/>
      <c r="F8436" s="479">
        <v>19.920000000000002</v>
      </c>
    </row>
    <row r="8437" spans="1:6" x14ac:dyDescent="0.2">
      <c r="A8437" s="256">
        <v>43624</v>
      </c>
      <c r="B8437" s="257" t="s">
        <v>19606</v>
      </c>
      <c r="C8437" s="256" t="s">
        <v>14817</v>
      </c>
      <c r="E8437" s="258"/>
      <c r="F8437" s="479">
        <v>37.090000000000003</v>
      </c>
    </row>
    <row r="8438" spans="1:6" x14ac:dyDescent="0.2">
      <c r="A8438" s="256">
        <v>7342</v>
      </c>
      <c r="B8438" s="257" t="s">
        <v>19607</v>
      </c>
      <c r="C8438" s="256" t="s">
        <v>8230</v>
      </c>
      <c r="E8438" s="258"/>
      <c r="F8438" s="479">
        <v>2.5</v>
      </c>
    </row>
    <row r="8439" spans="1:6" x14ac:dyDescent="0.2">
      <c r="A8439" s="256">
        <v>7350</v>
      </c>
      <c r="B8439" s="257" t="s">
        <v>19608</v>
      </c>
      <c r="C8439" s="256" t="s">
        <v>14817</v>
      </c>
      <c r="E8439" s="258"/>
      <c r="F8439" s="479">
        <v>43.92</v>
      </c>
    </row>
    <row r="8440" spans="1:6" ht="20.399999999999999" x14ac:dyDescent="0.2">
      <c r="A8440" s="256">
        <v>39574</v>
      </c>
      <c r="B8440" s="257" t="s">
        <v>19609</v>
      </c>
      <c r="C8440" s="256" t="s">
        <v>8217</v>
      </c>
      <c r="E8440" s="258"/>
      <c r="F8440" s="479">
        <v>3.81</v>
      </c>
    </row>
    <row r="8441" spans="1:6" ht="20.399999999999999" x14ac:dyDescent="0.2">
      <c r="A8441" s="256">
        <v>11060</v>
      </c>
      <c r="B8441" s="257" t="s">
        <v>19610</v>
      </c>
      <c r="C8441" s="256" t="s">
        <v>8217</v>
      </c>
      <c r="E8441" s="258"/>
      <c r="F8441" s="479">
        <v>49.65</v>
      </c>
    </row>
    <row r="8442" spans="1:6" x14ac:dyDescent="0.2">
      <c r="A8442" s="256">
        <v>37401</v>
      </c>
      <c r="B8442" s="257" t="s">
        <v>19611</v>
      </c>
      <c r="C8442" s="256" t="s">
        <v>8217</v>
      </c>
      <c r="E8442" s="258"/>
      <c r="F8442" s="479">
        <v>68.180000000000007</v>
      </c>
    </row>
    <row r="8443" spans="1:6" x14ac:dyDescent="0.2">
      <c r="A8443" s="256">
        <v>7525</v>
      </c>
      <c r="B8443" s="257" t="s">
        <v>19612</v>
      </c>
      <c r="C8443" s="256" t="s">
        <v>8217</v>
      </c>
      <c r="E8443" s="258"/>
      <c r="F8443" s="479">
        <v>48.06</v>
      </c>
    </row>
    <row r="8444" spans="1:6" x14ac:dyDescent="0.2">
      <c r="A8444" s="256">
        <v>7524</v>
      </c>
      <c r="B8444" s="257" t="s">
        <v>19613</v>
      </c>
      <c r="C8444" s="256" t="s">
        <v>8217</v>
      </c>
      <c r="E8444" s="258"/>
      <c r="F8444" s="479">
        <v>45.28</v>
      </c>
    </row>
    <row r="8445" spans="1:6" x14ac:dyDescent="0.2">
      <c r="A8445" s="256">
        <v>38105</v>
      </c>
      <c r="B8445" s="257" t="s">
        <v>19614</v>
      </c>
      <c r="C8445" s="256" t="s">
        <v>8217</v>
      </c>
      <c r="E8445" s="258"/>
      <c r="F8445" s="479">
        <v>11.63</v>
      </c>
    </row>
    <row r="8446" spans="1:6" ht="20.399999999999999" x14ac:dyDescent="0.2">
      <c r="A8446" s="256">
        <v>38084</v>
      </c>
      <c r="B8446" s="257" t="s">
        <v>19615</v>
      </c>
      <c r="C8446" s="256" t="s">
        <v>8217</v>
      </c>
      <c r="E8446" s="258"/>
      <c r="F8446" s="479">
        <v>16.52</v>
      </c>
    </row>
    <row r="8447" spans="1:6" x14ac:dyDescent="0.2">
      <c r="A8447" s="256">
        <v>38103</v>
      </c>
      <c r="B8447" s="257" t="s">
        <v>19616</v>
      </c>
      <c r="C8447" s="256" t="s">
        <v>8217</v>
      </c>
      <c r="E8447" s="258"/>
      <c r="F8447" s="479">
        <v>17.46</v>
      </c>
    </row>
    <row r="8448" spans="1:6" ht="20.399999999999999" x14ac:dyDescent="0.2">
      <c r="A8448" s="256">
        <v>38082</v>
      </c>
      <c r="B8448" s="257" t="s">
        <v>19617</v>
      </c>
      <c r="C8448" s="256" t="s">
        <v>8217</v>
      </c>
      <c r="E8448" s="258"/>
      <c r="F8448" s="479">
        <v>21.51</v>
      </c>
    </row>
    <row r="8449" spans="1:6" x14ac:dyDescent="0.2">
      <c r="A8449" s="256">
        <v>38104</v>
      </c>
      <c r="B8449" s="257" t="s">
        <v>19618</v>
      </c>
      <c r="C8449" s="256" t="s">
        <v>8217</v>
      </c>
      <c r="E8449" s="258"/>
      <c r="F8449" s="479">
        <v>34.19</v>
      </c>
    </row>
    <row r="8450" spans="1:6" ht="20.399999999999999" x14ac:dyDescent="0.2">
      <c r="A8450" s="256">
        <v>38083</v>
      </c>
      <c r="B8450" s="257" t="s">
        <v>19619</v>
      </c>
      <c r="C8450" s="256" t="s">
        <v>8217</v>
      </c>
      <c r="E8450" s="258"/>
      <c r="F8450" s="479">
        <v>37.96</v>
      </c>
    </row>
    <row r="8451" spans="1:6" x14ac:dyDescent="0.2">
      <c r="A8451" s="256">
        <v>38101</v>
      </c>
      <c r="B8451" s="257" t="s">
        <v>19620</v>
      </c>
      <c r="C8451" s="256" t="s">
        <v>8217</v>
      </c>
      <c r="E8451" s="258"/>
      <c r="F8451" s="479">
        <v>8.3000000000000007</v>
      </c>
    </row>
    <row r="8452" spans="1:6" ht="20.399999999999999" x14ac:dyDescent="0.2">
      <c r="A8452" s="256">
        <v>7528</v>
      </c>
      <c r="B8452" s="257" t="s">
        <v>19621</v>
      </c>
      <c r="C8452" s="256" t="s">
        <v>8217</v>
      </c>
      <c r="E8452" s="258"/>
      <c r="F8452" s="479">
        <v>9.76</v>
      </c>
    </row>
    <row r="8453" spans="1:6" x14ac:dyDescent="0.2">
      <c r="A8453" s="256">
        <v>12147</v>
      </c>
      <c r="B8453" s="257" t="s">
        <v>19622</v>
      </c>
      <c r="C8453" s="256" t="s">
        <v>8217</v>
      </c>
      <c r="E8453" s="258"/>
      <c r="F8453" s="479">
        <v>14.88</v>
      </c>
    </row>
    <row r="8454" spans="1:6" ht="20.399999999999999" x14ac:dyDescent="0.2">
      <c r="A8454" s="256">
        <v>38075</v>
      </c>
      <c r="B8454" s="257" t="s">
        <v>19623</v>
      </c>
      <c r="C8454" s="256" t="s">
        <v>8217</v>
      </c>
      <c r="E8454" s="258"/>
      <c r="F8454" s="479">
        <v>16.899999999999999</v>
      </c>
    </row>
    <row r="8455" spans="1:6" x14ac:dyDescent="0.2">
      <c r="A8455" s="256">
        <v>38102</v>
      </c>
      <c r="B8455" s="257" t="s">
        <v>19624</v>
      </c>
      <c r="C8455" s="256" t="s">
        <v>8217</v>
      </c>
      <c r="E8455" s="258"/>
      <c r="F8455" s="479">
        <v>10.62</v>
      </c>
    </row>
    <row r="8456" spans="1:6" ht="20.399999999999999" x14ac:dyDescent="0.2">
      <c r="A8456" s="256">
        <v>38076</v>
      </c>
      <c r="B8456" s="257" t="s">
        <v>19625</v>
      </c>
      <c r="C8456" s="256" t="s">
        <v>8217</v>
      </c>
      <c r="E8456" s="258"/>
      <c r="F8456" s="479">
        <v>18.95</v>
      </c>
    </row>
    <row r="8457" spans="1:6" x14ac:dyDescent="0.2">
      <c r="A8457" s="256">
        <v>7592</v>
      </c>
      <c r="B8457" s="257" t="s">
        <v>19626</v>
      </c>
      <c r="C8457" s="256" t="s">
        <v>14819</v>
      </c>
      <c r="E8457" s="258"/>
      <c r="F8457" s="479">
        <v>58.34</v>
      </c>
    </row>
    <row r="8458" spans="1:6" x14ac:dyDescent="0.2">
      <c r="A8458" s="256">
        <v>40820</v>
      </c>
      <c r="B8458" s="257" t="s">
        <v>19627</v>
      </c>
      <c r="C8458" s="256" t="s">
        <v>14820</v>
      </c>
      <c r="E8458" s="258"/>
      <c r="F8458" s="479">
        <v>10205.870000000001</v>
      </c>
    </row>
    <row r="8459" spans="1:6" ht="20.399999999999999" x14ac:dyDescent="0.2">
      <c r="A8459" s="256">
        <v>11826</v>
      </c>
      <c r="B8459" s="257" t="s">
        <v>19628</v>
      </c>
      <c r="C8459" s="256" t="s">
        <v>8217</v>
      </c>
      <c r="E8459" s="258"/>
      <c r="F8459" s="479">
        <v>97.75</v>
      </c>
    </row>
    <row r="8460" spans="1:6" ht="20.399999999999999" x14ac:dyDescent="0.2">
      <c r="A8460" s="256">
        <v>7606</v>
      </c>
      <c r="B8460" s="257" t="s">
        <v>19629</v>
      </c>
      <c r="C8460" s="256" t="s">
        <v>8217</v>
      </c>
      <c r="E8460" s="258"/>
      <c r="F8460" s="479">
        <v>117.56</v>
      </c>
    </row>
    <row r="8461" spans="1:6" ht="20.399999999999999" x14ac:dyDescent="0.2">
      <c r="A8461" s="256">
        <v>11763</v>
      </c>
      <c r="B8461" s="257" t="s">
        <v>19630</v>
      </c>
      <c r="C8461" s="256" t="s">
        <v>8217</v>
      </c>
      <c r="E8461" s="258"/>
      <c r="F8461" s="479">
        <v>256.72000000000003</v>
      </c>
    </row>
    <row r="8462" spans="1:6" ht="20.399999999999999" x14ac:dyDescent="0.2">
      <c r="A8462" s="256">
        <v>11764</v>
      </c>
      <c r="B8462" s="257" t="s">
        <v>19631</v>
      </c>
      <c r="C8462" s="256" t="s">
        <v>8217</v>
      </c>
      <c r="E8462" s="258"/>
      <c r="F8462" s="479">
        <v>210.62</v>
      </c>
    </row>
    <row r="8463" spans="1:6" ht="20.399999999999999" x14ac:dyDescent="0.2">
      <c r="A8463" s="256">
        <v>11829</v>
      </c>
      <c r="B8463" s="257" t="s">
        <v>19632</v>
      </c>
      <c r="C8463" s="256" t="s">
        <v>8217</v>
      </c>
      <c r="E8463" s="258"/>
      <c r="F8463" s="479">
        <v>50.91</v>
      </c>
    </row>
    <row r="8464" spans="1:6" ht="20.399999999999999" x14ac:dyDescent="0.2">
      <c r="A8464" s="256">
        <v>11830</v>
      </c>
      <c r="B8464" s="257" t="s">
        <v>19633</v>
      </c>
      <c r="C8464" s="256" t="s">
        <v>8217</v>
      </c>
      <c r="E8464" s="258"/>
      <c r="F8464" s="479">
        <v>54.97</v>
      </c>
    </row>
    <row r="8465" spans="1:6" ht="20.399999999999999" x14ac:dyDescent="0.2">
      <c r="A8465" s="256">
        <v>11825</v>
      </c>
      <c r="B8465" s="257" t="s">
        <v>19634</v>
      </c>
      <c r="C8465" s="256" t="s">
        <v>8217</v>
      </c>
      <c r="E8465" s="258"/>
      <c r="F8465" s="479">
        <v>123.67</v>
      </c>
    </row>
    <row r="8466" spans="1:6" ht="20.399999999999999" x14ac:dyDescent="0.2">
      <c r="A8466" s="256">
        <v>11767</v>
      </c>
      <c r="B8466" s="257" t="s">
        <v>19635</v>
      </c>
      <c r="C8466" s="256" t="s">
        <v>8217</v>
      </c>
      <c r="E8466" s="258"/>
      <c r="F8466" s="479">
        <v>329.38</v>
      </c>
    </row>
    <row r="8467" spans="1:6" ht="20.399999999999999" x14ac:dyDescent="0.2">
      <c r="A8467" s="256">
        <v>11766</v>
      </c>
      <c r="B8467" s="257" t="s">
        <v>19636</v>
      </c>
      <c r="C8467" s="256" t="s">
        <v>8217</v>
      </c>
      <c r="E8467" s="258"/>
      <c r="F8467" s="479">
        <v>76.78</v>
      </c>
    </row>
    <row r="8468" spans="1:6" ht="20.399999999999999" x14ac:dyDescent="0.2">
      <c r="A8468" s="256">
        <v>11765</v>
      </c>
      <c r="B8468" s="257" t="s">
        <v>19637</v>
      </c>
      <c r="C8468" s="256" t="s">
        <v>8217</v>
      </c>
      <c r="E8468" s="258"/>
      <c r="F8468" s="479">
        <v>140.37</v>
      </c>
    </row>
    <row r="8469" spans="1:6" ht="20.399999999999999" x14ac:dyDescent="0.2">
      <c r="A8469" s="256">
        <v>11824</v>
      </c>
      <c r="B8469" s="257" t="s">
        <v>19638</v>
      </c>
      <c r="C8469" s="256" t="s">
        <v>8217</v>
      </c>
      <c r="E8469" s="258"/>
      <c r="F8469" s="479">
        <v>90.31</v>
      </c>
    </row>
    <row r="8470" spans="1:6" ht="20.399999999999999" x14ac:dyDescent="0.2">
      <c r="A8470" s="256">
        <v>44045</v>
      </c>
      <c r="B8470" s="257" t="s">
        <v>19639</v>
      </c>
      <c r="C8470" s="256" t="s">
        <v>8217</v>
      </c>
      <c r="E8470" s="258"/>
      <c r="F8470" s="479">
        <v>288.47000000000003</v>
      </c>
    </row>
    <row r="8471" spans="1:6" ht="20.399999999999999" x14ac:dyDescent="0.2">
      <c r="A8471" s="256">
        <v>39702</v>
      </c>
      <c r="B8471" s="257" t="s">
        <v>19640</v>
      </c>
      <c r="C8471" s="256" t="s">
        <v>8217</v>
      </c>
      <c r="E8471" s="258"/>
      <c r="F8471" s="479">
        <v>1915.88</v>
      </c>
    </row>
    <row r="8472" spans="1:6" ht="20.399999999999999" x14ac:dyDescent="0.2">
      <c r="A8472" s="256">
        <v>13415</v>
      </c>
      <c r="B8472" s="257" t="s">
        <v>19641</v>
      </c>
      <c r="C8472" s="256" t="s">
        <v>8217</v>
      </c>
      <c r="E8472" s="258"/>
      <c r="F8472" s="479">
        <v>62.9</v>
      </c>
    </row>
    <row r="8473" spans="1:6" ht="20.399999999999999" x14ac:dyDescent="0.2">
      <c r="A8473" s="256">
        <v>7602</v>
      </c>
      <c r="B8473" s="257" t="s">
        <v>19642</v>
      </c>
      <c r="C8473" s="256" t="s">
        <v>8217</v>
      </c>
      <c r="E8473" s="258"/>
      <c r="F8473" s="479">
        <v>40.14</v>
      </c>
    </row>
    <row r="8474" spans="1:6" ht="20.399999999999999" x14ac:dyDescent="0.2">
      <c r="A8474" s="256">
        <v>7603</v>
      </c>
      <c r="B8474" s="257" t="s">
        <v>19643</v>
      </c>
      <c r="C8474" s="256" t="s">
        <v>8217</v>
      </c>
      <c r="E8474" s="258"/>
      <c r="F8474" s="479">
        <v>34.049999999999997</v>
      </c>
    </row>
    <row r="8475" spans="1:6" x14ac:dyDescent="0.2">
      <c r="A8475" s="256">
        <v>11777</v>
      </c>
      <c r="B8475" s="257" t="s">
        <v>19644</v>
      </c>
      <c r="C8475" s="256" t="s">
        <v>8217</v>
      </c>
      <c r="E8475" s="258"/>
      <c r="F8475" s="479">
        <v>192.77</v>
      </c>
    </row>
    <row r="8476" spans="1:6" ht="20.399999999999999" x14ac:dyDescent="0.2">
      <c r="A8476" s="256">
        <v>13417</v>
      </c>
      <c r="B8476" s="257" t="s">
        <v>19645</v>
      </c>
      <c r="C8476" s="256" t="s">
        <v>8217</v>
      </c>
      <c r="E8476" s="258"/>
      <c r="F8476" s="479">
        <v>81.92</v>
      </c>
    </row>
    <row r="8477" spans="1:6" ht="20.399999999999999" x14ac:dyDescent="0.2">
      <c r="A8477" s="256">
        <v>36791</v>
      </c>
      <c r="B8477" s="257" t="s">
        <v>19646</v>
      </c>
      <c r="C8477" s="256" t="s">
        <v>8217</v>
      </c>
      <c r="E8477" s="258"/>
      <c r="F8477" s="479">
        <v>122.95</v>
      </c>
    </row>
    <row r="8478" spans="1:6" ht="20.399999999999999" x14ac:dyDescent="0.2">
      <c r="A8478" s="256">
        <v>36795</v>
      </c>
      <c r="B8478" s="257" t="s">
        <v>19647</v>
      </c>
      <c r="C8478" s="256" t="s">
        <v>8217</v>
      </c>
      <c r="E8478" s="258"/>
      <c r="F8478" s="479">
        <v>1554.56</v>
      </c>
    </row>
    <row r="8479" spans="1:6" ht="20.399999999999999" x14ac:dyDescent="0.2">
      <c r="A8479" s="256">
        <v>36796</v>
      </c>
      <c r="B8479" s="257" t="s">
        <v>19648</v>
      </c>
      <c r="C8479" s="256" t="s">
        <v>8217</v>
      </c>
      <c r="E8479" s="258"/>
      <c r="F8479" s="479">
        <v>129.18</v>
      </c>
    </row>
    <row r="8480" spans="1:6" ht="20.399999999999999" x14ac:dyDescent="0.2">
      <c r="A8480" s="256">
        <v>36792</v>
      </c>
      <c r="B8480" s="257" t="s">
        <v>19649</v>
      </c>
      <c r="C8480" s="256" t="s">
        <v>8217</v>
      </c>
      <c r="E8480" s="258"/>
      <c r="F8480" s="479">
        <v>163.63999999999999</v>
      </c>
    </row>
    <row r="8481" spans="1:6" ht="20.399999999999999" x14ac:dyDescent="0.2">
      <c r="A8481" s="256">
        <v>11773</v>
      </c>
      <c r="B8481" s="257" t="s">
        <v>19650</v>
      </c>
      <c r="C8481" s="256" t="s">
        <v>8217</v>
      </c>
      <c r="E8481" s="258"/>
      <c r="F8481" s="479">
        <v>108.93</v>
      </c>
    </row>
    <row r="8482" spans="1:6" ht="20.399999999999999" x14ac:dyDescent="0.2">
      <c r="A8482" s="256">
        <v>11762</v>
      </c>
      <c r="B8482" s="257" t="s">
        <v>19651</v>
      </c>
      <c r="C8482" s="256" t="s">
        <v>8217</v>
      </c>
      <c r="E8482" s="258"/>
      <c r="F8482" s="479">
        <v>51.67</v>
      </c>
    </row>
    <row r="8483" spans="1:6" ht="20.399999999999999" x14ac:dyDescent="0.2">
      <c r="A8483" s="256">
        <v>7604</v>
      </c>
      <c r="B8483" s="257" t="s">
        <v>19652</v>
      </c>
      <c r="C8483" s="256" t="s">
        <v>8217</v>
      </c>
      <c r="E8483" s="258"/>
      <c r="F8483" s="479">
        <v>43.75</v>
      </c>
    </row>
    <row r="8484" spans="1:6" ht="20.399999999999999" x14ac:dyDescent="0.2">
      <c r="A8484" s="256">
        <v>13984</v>
      </c>
      <c r="B8484" s="257" t="s">
        <v>19653</v>
      </c>
      <c r="C8484" s="256" t="s">
        <v>8217</v>
      </c>
      <c r="E8484" s="258"/>
      <c r="F8484" s="479">
        <v>63.58</v>
      </c>
    </row>
    <row r="8485" spans="1:6" ht="20.399999999999999" x14ac:dyDescent="0.2">
      <c r="A8485" s="256">
        <v>11772</v>
      </c>
      <c r="B8485" s="257" t="s">
        <v>19654</v>
      </c>
      <c r="C8485" s="256" t="s">
        <v>8217</v>
      </c>
      <c r="E8485" s="258"/>
      <c r="F8485" s="479">
        <v>109.27</v>
      </c>
    </row>
    <row r="8486" spans="1:6" ht="20.399999999999999" x14ac:dyDescent="0.2">
      <c r="A8486" s="256">
        <v>13983</v>
      </c>
      <c r="B8486" s="257" t="s">
        <v>19655</v>
      </c>
      <c r="C8486" s="256" t="s">
        <v>8217</v>
      </c>
      <c r="E8486" s="258"/>
      <c r="F8486" s="479">
        <v>82.75</v>
      </c>
    </row>
    <row r="8487" spans="1:6" ht="20.399999999999999" x14ac:dyDescent="0.2">
      <c r="A8487" s="256">
        <v>13416</v>
      </c>
      <c r="B8487" s="257" t="s">
        <v>19656</v>
      </c>
      <c r="C8487" s="256" t="s">
        <v>8217</v>
      </c>
      <c r="E8487" s="258"/>
      <c r="F8487" s="479">
        <v>73.5</v>
      </c>
    </row>
    <row r="8488" spans="1:6" ht="20.399999999999999" x14ac:dyDescent="0.2">
      <c r="A8488" s="256">
        <v>40329</v>
      </c>
      <c r="B8488" s="257" t="s">
        <v>19657</v>
      </c>
      <c r="C8488" s="256" t="s">
        <v>8217</v>
      </c>
      <c r="E8488" s="258"/>
      <c r="F8488" s="479">
        <v>31.9</v>
      </c>
    </row>
    <row r="8489" spans="1:6" ht="20.399999999999999" x14ac:dyDescent="0.2">
      <c r="A8489" s="256">
        <v>11823</v>
      </c>
      <c r="B8489" s="257" t="s">
        <v>19658</v>
      </c>
      <c r="C8489" s="256" t="s">
        <v>8217</v>
      </c>
      <c r="E8489" s="258"/>
      <c r="F8489" s="479">
        <v>13.44</v>
      </c>
    </row>
    <row r="8490" spans="1:6" x14ac:dyDescent="0.2">
      <c r="A8490" s="256">
        <v>11822</v>
      </c>
      <c r="B8490" s="257" t="s">
        <v>19659</v>
      </c>
      <c r="C8490" s="256" t="s">
        <v>8217</v>
      </c>
      <c r="E8490" s="258"/>
      <c r="F8490" s="479">
        <v>34.880000000000003</v>
      </c>
    </row>
    <row r="8491" spans="1:6" x14ac:dyDescent="0.2">
      <c r="A8491" s="256">
        <v>11831</v>
      </c>
      <c r="B8491" s="257" t="s">
        <v>19660</v>
      </c>
      <c r="C8491" s="256" t="s">
        <v>8217</v>
      </c>
      <c r="E8491" s="258"/>
      <c r="F8491" s="479">
        <v>20.99</v>
      </c>
    </row>
    <row r="8492" spans="1:6" ht="20.399999999999999" x14ac:dyDescent="0.2">
      <c r="A8492" s="256">
        <v>7613</v>
      </c>
      <c r="B8492" s="257" t="s">
        <v>19661</v>
      </c>
      <c r="C8492" s="256" t="s">
        <v>8217</v>
      </c>
      <c r="E8492" s="258"/>
      <c r="F8492" s="479">
        <v>117304.93</v>
      </c>
    </row>
    <row r="8493" spans="1:6" ht="20.399999999999999" x14ac:dyDescent="0.2">
      <c r="A8493" s="256">
        <v>7619</v>
      </c>
      <c r="B8493" s="257" t="s">
        <v>19662</v>
      </c>
      <c r="C8493" s="256" t="s">
        <v>8217</v>
      </c>
      <c r="E8493" s="258"/>
      <c r="F8493" s="479">
        <v>18132.830000000002</v>
      </c>
    </row>
    <row r="8494" spans="1:6" ht="20.399999999999999" x14ac:dyDescent="0.2">
      <c r="A8494" s="256">
        <v>12076</v>
      </c>
      <c r="B8494" s="257" t="s">
        <v>19663</v>
      </c>
      <c r="C8494" s="256" t="s">
        <v>8217</v>
      </c>
      <c r="E8494" s="258"/>
      <c r="F8494" s="479">
        <v>8317.81</v>
      </c>
    </row>
    <row r="8495" spans="1:6" ht="20.399999999999999" x14ac:dyDescent="0.2">
      <c r="A8495" s="256">
        <v>7614</v>
      </c>
      <c r="B8495" s="257" t="s">
        <v>19664</v>
      </c>
      <c r="C8495" s="256" t="s">
        <v>8217</v>
      </c>
      <c r="E8495" s="258"/>
      <c r="F8495" s="479">
        <v>22869.82</v>
      </c>
    </row>
    <row r="8496" spans="1:6" ht="20.399999999999999" x14ac:dyDescent="0.2">
      <c r="A8496" s="256">
        <v>7618</v>
      </c>
      <c r="B8496" s="257" t="s">
        <v>19665</v>
      </c>
      <c r="C8496" s="256" t="s">
        <v>8217</v>
      </c>
      <c r="E8496" s="258"/>
      <c r="F8496" s="479">
        <v>148328</v>
      </c>
    </row>
    <row r="8497" spans="1:6" ht="20.399999999999999" x14ac:dyDescent="0.2">
      <c r="A8497" s="256">
        <v>7620</v>
      </c>
      <c r="B8497" s="257" t="s">
        <v>19666</v>
      </c>
      <c r="C8497" s="256" t="s">
        <v>8217</v>
      </c>
      <c r="E8497" s="258"/>
      <c r="F8497" s="479">
        <v>32082.99</v>
      </c>
    </row>
    <row r="8498" spans="1:6" ht="20.399999999999999" x14ac:dyDescent="0.2">
      <c r="A8498" s="256">
        <v>7610</v>
      </c>
      <c r="B8498" s="257" t="s">
        <v>19667</v>
      </c>
      <c r="C8498" s="256" t="s">
        <v>8217</v>
      </c>
      <c r="E8498" s="258"/>
      <c r="F8498" s="479">
        <v>10159.61</v>
      </c>
    </row>
    <row r="8499" spans="1:6" ht="20.399999999999999" x14ac:dyDescent="0.2">
      <c r="A8499" s="256">
        <v>7615</v>
      </c>
      <c r="B8499" s="257" t="s">
        <v>19668</v>
      </c>
      <c r="C8499" s="256" t="s">
        <v>8217</v>
      </c>
      <c r="E8499" s="258"/>
      <c r="F8499" s="479">
        <v>37430.160000000003</v>
      </c>
    </row>
    <row r="8500" spans="1:6" ht="20.399999999999999" x14ac:dyDescent="0.2">
      <c r="A8500" s="256">
        <v>7617</v>
      </c>
      <c r="B8500" s="257" t="s">
        <v>19669</v>
      </c>
      <c r="C8500" s="256" t="s">
        <v>8217</v>
      </c>
      <c r="E8500" s="258"/>
      <c r="F8500" s="479">
        <v>11347.87</v>
      </c>
    </row>
    <row r="8501" spans="1:6" ht="20.399999999999999" x14ac:dyDescent="0.2">
      <c r="A8501" s="256">
        <v>7616</v>
      </c>
      <c r="B8501" s="257" t="s">
        <v>19670</v>
      </c>
      <c r="C8501" s="256" t="s">
        <v>8217</v>
      </c>
      <c r="E8501" s="258"/>
      <c r="F8501" s="479">
        <v>61080.08</v>
      </c>
    </row>
    <row r="8502" spans="1:6" ht="20.399999999999999" x14ac:dyDescent="0.2">
      <c r="A8502" s="256">
        <v>7611</v>
      </c>
      <c r="B8502" s="257" t="s">
        <v>19671</v>
      </c>
      <c r="C8502" s="256" t="s">
        <v>8217</v>
      </c>
      <c r="E8502" s="258"/>
      <c r="F8502" s="479">
        <v>14675</v>
      </c>
    </row>
    <row r="8503" spans="1:6" ht="20.399999999999999" x14ac:dyDescent="0.2">
      <c r="A8503" s="256">
        <v>7612</v>
      </c>
      <c r="B8503" s="257" t="s">
        <v>19672</v>
      </c>
      <c r="C8503" s="256" t="s">
        <v>8217</v>
      </c>
      <c r="E8503" s="258"/>
      <c r="F8503" s="479">
        <v>83781.77</v>
      </c>
    </row>
    <row r="8504" spans="1:6" x14ac:dyDescent="0.2">
      <c r="A8504" s="256">
        <v>37371</v>
      </c>
      <c r="B8504" s="257" t="s">
        <v>19673</v>
      </c>
      <c r="C8504" s="256" t="s">
        <v>14819</v>
      </c>
      <c r="E8504" s="258"/>
      <c r="F8504" s="479">
        <v>0.95</v>
      </c>
    </row>
    <row r="8505" spans="1:6" x14ac:dyDescent="0.2">
      <c r="A8505" s="256">
        <v>40861</v>
      </c>
      <c r="B8505" s="257" t="s">
        <v>19674</v>
      </c>
      <c r="C8505" s="256" t="s">
        <v>14820</v>
      </c>
      <c r="E8505" s="258"/>
      <c r="F8505" s="479">
        <v>179.74</v>
      </c>
    </row>
    <row r="8506" spans="1:6" ht="20.399999999999999" x14ac:dyDescent="0.2">
      <c r="A8506" s="256">
        <v>36510</v>
      </c>
      <c r="B8506" s="257" t="s">
        <v>19675</v>
      </c>
      <c r="C8506" s="256" t="s">
        <v>8217</v>
      </c>
      <c r="E8506" s="258"/>
      <c r="F8506" s="479">
        <v>985932.68</v>
      </c>
    </row>
    <row r="8507" spans="1:6" ht="20.399999999999999" x14ac:dyDescent="0.2">
      <c r="A8507" s="256">
        <v>25020</v>
      </c>
      <c r="B8507" s="257" t="s">
        <v>19676</v>
      </c>
      <c r="C8507" s="256" t="s">
        <v>8217</v>
      </c>
      <c r="E8507" s="258"/>
      <c r="F8507" s="479">
        <v>4061695.76</v>
      </c>
    </row>
    <row r="8508" spans="1:6" ht="20.399999999999999" x14ac:dyDescent="0.2">
      <c r="A8508" s="256">
        <v>7622</v>
      </c>
      <c r="B8508" s="257" t="s">
        <v>19677</v>
      </c>
      <c r="C8508" s="256" t="s">
        <v>8217</v>
      </c>
      <c r="E8508" s="258"/>
      <c r="F8508" s="479">
        <v>956498.8</v>
      </c>
    </row>
    <row r="8509" spans="1:6" ht="20.399999999999999" x14ac:dyDescent="0.2">
      <c r="A8509" s="256">
        <v>7624</v>
      </c>
      <c r="B8509" s="257" t="s">
        <v>19678</v>
      </c>
      <c r="C8509" s="256" t="s">
        <v>8217</v>
      </c>
      <c r="E8509" s="258"/>
      <c r="F8509" s="479">
        <v>1240000</v>
      </c>
    </row>
    <row r="8510" spans="1:6" ht="20.399999999999999" x14ac:dyDescent="0.2">
      <c r="A8510" s="256">
        <v>7625</v>
      </c>
      <c r="B8510" s="257" t="s">
        <v>19679</v>
      </c>
      <c r="C8510" s="256" t="s">
        <v>8217</v>
      </c>
      <c r="E8510" s="258"/>
      <c r="F8510" s="479">
        <v>1232415.78</v>
      </c>
    </row>
    <row r="8511" spans="1:6" ht="20.399999999999999" x14ac:dyDescent="0.2">
      <c r="A8511" s="256">
        <v>7623</v>
      </c>
      <c r="B8511" s="257" t="s">
        <v>19680</v>
      </c>
      <c r="C8511" s="256" t="s">
        <v>8217</v>
      </c>
      <c r="E8511" s="258"/>
      <c r="F8511" s="479">
        <v>4061695.76</v>
      </c>
    </row>
    <row r="8512" spans="1:6" ht="20.399999999999999" x14ac:dyDescent="0.2">
      <c r="A8512" s="256">
        <v>36508</v>
      </c>
      <c r="B8512" s="257" t="s">
        <v>19681</v>
      </c>
      <c r="C8512" s="256" t="s">
        <v>8217</v>
      </c>
      <c r="E8512" s="258"/>
      <c r="F8512" s="479">
        <v>1826705.75</v>
      </c>
    </row>
    <row r="8513" spans="1:6" ht="20.399999999999999" x14ac:dyDescent="0.2">
      <c r="A8513" s="256">
        <v>36509</v>
      </c>
      <c r="B8513" s="257" t="s">
        <v>19682</v>
      </c>
      <c r="C8513" s="256" t="s">
        <v>8217</v>
      </c>
      <c r="E8513" s="258"/>
      <c r="F8513" s="479">
        <v>1001100.85</v>
      </c>
    </row>
    <row r="8514" spans="1:6" x14ac:dyDescent="0.2">
      <c r="A8514" s="256">
        <v>13238</v>
      </c>
      <c r="B8514" s="257" t="s">
        <v>19683</v>
      </c>
      <c r="C8514" s="256" t="s">
        <v>8217</v>
      </c>
      <c r="E8514" s="258"/>
      <c r="F8514" s="479">
        <v>292266.98</v>
      </c>
    </row>
    <row r="8515" spans="1:6" x14ac:dyDescent="0.2">
      <c r="A8515" s="256">
        <v>36511</v>
      </c>
      <c r="B8515" s="257" t="s">
        <v>19684</v>
      </c>
      <c r="C8515" s="256" t="s">
        <v>8217</v>
      </c>
      <c r="E8515" s="258"/>
      <c r="F8515" s="479">
        <v>338658.57</v>
      </c>
    </row>
    <row r="8516" spans="1:6" x14ac:dyDescent="0.2">
      <c r="A8516" s="256">
        <v>36515</v>
      </c>
      <c r="B8516" s="257" t="s">
        <v>19685</v>
      </c>
      <c r="C8516" s="256" t="s">
        <v>8217</v>
      </c>
      <c r="E8516" s="258"/>
      <c r="F8516" s="479">
        <v>99741.9</v>
      </c>
    </row>
    <row r="8517" spans="1:6" x14ac:dyDescent="0.2">
      <c r="A8517" s="256">
        <v>10598</v>
      </c>
      <c r="B8517" s="257" t="s">
        <v>19686</v>
      </c>
      <c r="C8517" s="256" t="s">
        <v>8217</v>
      </c>
      <c r="E8517" s="258"/>
      <c r="F8517" s="479">
        <v>161746.57</v>
      </c>
    </row>
    <row r="8518" spans="1:6" x14ac:dyDescent="0.2">
      <c r="A8518" s="256">
        <v>7640</v>
      </c>
      <c r="B8518" s="257" t="s">
        <v>19687</v>
      </c>
      <c r="C8518" s="256" t="s">
        <v>8217</v>
      </c>
      <c r="E8518" s="258"/>
      <c r="F8518" s="479">
        <v>248195</v>
      </c>
    </row>
    <row r="8519" spans="1:6" x14ac:dyDescent="0.2">
      <c r="A8519" s="256">
        <v>36513</v>
      </c>
      <c r="B8519" s="257" t="s">
        <v>19688</v>
      </c>
      <c r="C8519" s="256" t="s">
        <v>8217</v>
      </c>
      <c r="E8519" s="258"/>
      <c r="F8519" s="479">
        <v>239090.63</v>
      </c>
    </row>
    <row r="8520" spans="1:6" x14ac:dyDescent="0.2">
      <c r="A8520" s="256">
        <v>36514</v>
      </c>
      <c r="B8520" s="257" t="s">
        <v>19689</v>
      </c>
      <c r="C8520" s="256" t="s">
        <v>8217</v>
      </c>
      <c r="E8520" s="258"/>
      <c r="F8520" s="479">
        <v>266751.62</v>
      </c>
    </row>
    <row r="8521" spans="1:6" x14ac:dyDescent="0.2">
      <c r="A8521" s="256">
        <v>11572</v>
      </c>
      <c r="B8521" s="257" t="s">
        <v>19690</v>
      </c>
      <c r="C8521" s="256" t="s">
        <v>8217</v>
      </c>
      <c r="E8521" s="258"/>
      <c r="F8521" s="479">
        <v>28.01</v>
      </c>
    </row>
    <row r="8522" spans="1:6" ht="20.399999999999999" x14ac:dyDescent="0.2">
      <c r="A8522" s="256">
        <v>36149</v>
      </c>
      <c r="B8522" s="257" t="s">
        <v>19691</v>
      </c>
      <c r="C8522" s="256" t="s">
        <v>8217</v>
      </c>
      <c r="E8522" s="258"/>
      <c r="F8522" s="479">
        <v>176.25</v>
      </c>
    </row>
    <row r="8523" spans="1:6" ht="20.399999999999999" x14ac:dyDescent="0.2">
      <c r="A8523" s="256">
        <v>42407</v>
      </c>
      <c r="B8523" s="257" t="s">
        <v>19692</v>
      </c>
      <c r="C8523" s="256" t="s">
        <v>8223</v>
      </c>
      <c r="E8523" s="258"/>
      <c r="F8523" s="479">
        <v>5.64</v>
      </c>
    </row>
    <row r="8524" spans="1:6" ht="20.399999999999999" x14ac:dyDescent="0.2">
      <c r="A8524" s="256">
        <v>11581</v>
      </c>
      <c r="B8524" s="257" t="s">
        <v>19693</v>
      </c>
      <c r="C8524" s="256" t="s">
        <v>8223</v>
      </c>
      <c r="E8524" s="258"/>
      <c r="F8524" s="479">
        <v>18.489999999999998</v>
      </c>
    </row>
    <row r="8525" spans="1:6" ht="20.399999999999999" x14ac:dyDescent="0.2">
      <c r="A8525" s="256">
        <v>43605</v>
      </c>
      <c r="B8525" s="257" t="s">
        <v>19694</v>
      </c>
      <c r="C8525" s="256" t="s">
        <v>8223</v>
      </c>
      <c r="E8525" s="258"/>
      <c r="F8525" s="479">
        <v>37.83</v>
      </c>
    </row>
    <row r="8526" spans="1:6" ht="20.399999999999999" x14ac:dyDescent="0.2">
      <c r="A8526" s="256">
        <v>11580</v>
      </c>
      <c r="B8526" s="257" t="s">
        <v>19695</v>
      </c>
      <c r="C8526" s="256" t="s">
        <v>8223</v>
      </c>
      <c r="E8526" s="258"/>
      <c r="F8526" s="479">
        <v>7.42</v>
      </c>
    </row>
    <row r="8527" spans="1:6" x14ac:dyDescent="0.2">
      <c r="A8527" s="256">
        <v>10743</v>
      </c>
      <c r="B8527" s="257" t="s">
        <v>19696</v>
      </c>
      <c r="C8527" s="256" t="s">
        <v>8217</v>
      </c>
      <c r="E8527" s="258"/>
      <c r="F8527" s="479">
        <v>585.96</v>
      </c>
    </row>
    <row r="8528" spans="1:6" ht="20.399999999999999" x14ac:dyDescent="0.2">
      <c r="A8528" s="256">
        <v>39848</v>
      </c>
      <c r="B8528" s="257" t="s">
        <v>19697</v>
      </c>
      <c r="C8528" s="256" t="s">
        <v>8223</v>
      </c>
      <c r="E8528" s="258"/>
      <c r="F8528" s="479">
        <v>1.8</v>
      </c>
    </row>
    <row r="8529" spans="1:6" ht="20.399999999999999" x14ac:dyDescent="0.2">
      <c r="A8529" s="256">
        <v>20999</v>
      </c>
      <c r="B8529" s="257" t="s">
        <v>19698</v>
      </c>
      <c r="C8529" s="256" t="s">
        <v>8223</v>
      </c>
      <c r="E8529" s="258"/>
      <c r="F8529" s="479">
        <v>12.65</v>
      </c>
    </row>
    <row r="8530" spans="1:6" ht="20.399999999999999" x14ac:dyDescent="0.2">
      <c r="A8530" s="256">
        <v>21001</v>
      </c>
      <c r="B8530" s="257" t="s">
        <v>19699</v>
      </c>
      <c r="C8530" s="256" t="s">
        <v>8223</v>
      </c>
      <c r="E8530" s="258"/>
      <c r="F8530" s="479">
        <v>23.61</v>
      </c>
    </row>
    <row r="8531" spans="1:6" ht="20.399999999999999" x14ac:dyDescent="0.2">
      <c r="A8531" s="256">
        <v>21003</v>
      </c>
      <c r="B8531" s="257" t="s">
        <v>19700</v>
      </c>
      <c r="C8531" s="256" t="s">
        <v>8223</v>
      </c>
      <c r="E8531" s="258"/>
      <c r="F8531" s="479">
        <v>38.799999999999997</v>
      </c>
    </row>
    <row r="8532" spans="1:6" ht="20.399999999999999" x14ac:dyDescent="0.2">
      <c r="A8532" s="256">
        <v>21006</v>
      </c>
      <c r="B8532" s="257" t="s">
        <v>19701</v>
      </c>
      <c r="C8532" s="256" t="s">
        <v>8223</v>
      </c>
      <c r="E8532" s="258"/>
      <c r="F8532" s="479">
        <v>82.34</v>
      </c>
    </row>
    <row r="8533" spans="1:6" ht="20.399999999999999" x14ac:dyDescent="0.2">
      <c r="A8533" s="256">
        <v>21019</v>
      </c>
      <c r="B8533" s="257" t="s">
        <v>19702</v>
      </c>
      <c r="C8533" s="256" t="s">
        <v>8223</v>
      </c>
      <c r="E8533" s="258"/>
      <c r="F8533" s="479">
        <v>28.62</v>
      </c>
    </row>
    <row r="8534" spans="1:6" ht="20.399999999999999" x14ac:dyDescent="0.2">
      <c r="A8534" s="256">
        <v>21021</v>
      </c>
      <c r="B8534" s="257" t="s">
        <v>19703</v>
      </c>
      <c r="C8534" s="256" t="s">
        <v>8223</v>
      </c>
      <c r="E8534" s="258"/>
      <c r="F8534" s="479">
        <v>45.24</v>
      </c>
    </row>
    <row r="8535" spans="1:6" ht="20.399999999999999" x14ac:dyDescent="0.2">
      <c r="A8535" s="256">
        <v>21024</v>
      </c>
      <c r="B8535" s="257" t="s">
        <v>19704</v>
      </c>
      <c r="C8535" s="256" t="s">
        <v>8223</v>
      </c>
      <c r="E8535" s="258"/>
      <c r="F8535" s="479">
        <v>96.94</v>
      </c>
    </row>
    <row r="8536" spans="1:6" x14ac:dyDescent="0.2">
      <c r="A8536" s="256">
        <v>40624</v>
      </c>
      <c r="B8536" s="257" t="s">
        <v>19705</v>
      </c>
      <c r="C8536" s="256" t="s">
        <v>8223</v>
      </c>
      <c r="E8536" s="258"/>
      <c r="F8536" s="479">
        <v>95.22</v>
      </c>
    </row>
    <row r="8537" spans="1:6" x14ac:dyDescent="0.2">
      <c r="A8537" s="256">
        <v>42575</v>
      </c>
      <c r="B8537" s="257" t="s">
        <v>19706</v>
      </c>
      <c r="C8537" s="256" t="s">
        <v>8223</v>
      </c>
      <c r="E8537" s="258"/>
      <c r="F8537" s="479">
        <v>87.38</v>
      </c>
    </row>
    <row r="8538" spans="1:6" x14ac:dyDescent="0.2">
      <c r="A8538" s="256">
        <v>13127</v>
      </c>
      <c r="B8538" s="257" t="s">
        <v>19707</v>
      </c>
      <c r="C8538" s="256" t="s">
        <v>8223</v>
      </c>
      <c r="E8538" s="258"/>
      <c r="F8538" s="479">
        <v>42.47</v>
      </c>
    </row>
    <row r="8539" spans="1:6" x14ac:dyDescent="0.2">
      <c r="A8539" s="256">
        <v>13137</v>
      </c>
      <c r="B8539" s="257" t="s">
        <v>19708</v>
      </c>
      <c r="C8539" s="256" t="s">
        <v>8223</v>
      </c>
      <c r="E8539" s="258"/>
      <c r="F8539" s="479">
        <v>56.36</v>
      </c>
    </row>
    <row r="8540" spans="1:6" x14ac:dyDescent="0.2">
      <c r="A8540" s="256">
        <v>42574</v>
      </c>
      <c r="B8540" s="257" t="s">
        <v>19709</v>
      </c>
      <c r="C8540" s="256" t="s">
        <v>8223</v>
      </c>
      <c r="E8540" s="258"/>
      <c r="F8540" s="479">
        <v>65.209999999999994</v>
      </c>
    </row>
    <row r="8541" spans="1:6" x14ac:dyDescent="0.2">
      <c r="A8541" s="256">
        <v>20989</v>
      </c>
      <c r="B8541" s="257" t="s">
        <v>19710</v>
      </c>
      <c r="C8541" s="256" t="s">
        <v>8223</v>
      </c>
      <c r="E8541" s="258"/>
      <c r="F8541" s="479">
        <v>2019.2</v>
      </c>
    </row>
    <row r="8542" spans="1:6" x14ac:dyDescent="0.2">
      <c r="A8542" s="256">
        <v>21147</v>
      </c>
      <c r="B8542" s="257" t="s">
        <v>19711</v>
      </c>
      <c r="C8542" s="256" t="s">
        <v>8223</v>
      </c>
      <c r="E8542" s="258"/>
      <c r="F8542" s="479">
        <v>189.32</v>
      </c>
    </row>
    <row r="8543" spans="1:6" x14ac:dyDescent="0.2">
      <c r="A8543" s="256">
        <v>21148</v>
      </c>
      <c r="B8543" s="257" t="s">
        <v>19712</v>
      </c>
      <c r="C8543" s="256" t="s">
        <v>8223</v>
      </c>
      <c r="E8543" s="258"/>
      <c r="F8543" s="479">
        <v>116.85</v>
      </c>
    </row>
    <row r="8544" spans="1:6" x14ac:dyDescent="0.2">
      <c r="A8544" s="256">
        <v>20984</v>
      </c>
      <c r="B8544" s="257" t="s">
        <v>19713</v>
      </c>
      <c r="C8544" s="256" t="s">
        <v>8223</v>
      </c>
      <c r="E8544" s="258"/>
      <c r="F8544" s="479">
        <v>3874.44</v>
      </c>
    </row>
    <row r="8545" spans="1:6" x14ac:dyDescent="0.2">
      <c r="A8545" s="256">
        <v>13042</v>
      </c>
      <c r="B8545" s="257" t="s">
        <v>19714</v>
      </c>
      <c r="C8545" s="256" t="s">
        <v>8223</v>
      </c>
      <c r="E8545" s="258"/>
      <c r="F8545" s="479">
        <v>2147.0100000000002</v>
      </c>
    </row>
    <row r="8546" spans="1:6" x14ac:dyDescent="0.2">
      <c r="A8546" s="256">
        <v>21150</v>
      </c>
      <c r="B8546" s="257" t="s">
        <v>19715</v>
      </c>
      <c r="C8546" s="256" t="s">
        <v>8223</v>
      </c>
      <c r="E8546" s="258"/>
      <c r="F8546" s="479">
        <v>57.94</v>
      </c>
    </row>
    <row r="8547" spans="1:6" x14ac:dyDescent="0.2">
      <c r="A8547" s="256">
        <v>13141</v>
      </c>
      <c r="B8547" s="257" t="s">
        <v>19716</v>
      </c>
      <c r="C8547" s="256" t="s">
        <v>8223</v>
      </c>
      <c r="E8547" s="258"/>
      <c r="F8547" s="479">
        <v>73</v>
      </c>
    </row>
    <row r="8548" spans="1:6" x14ac:dyDescent="0.2">
      <c r="A8548" s="256">
        <v>42576</v>
      </c>
      <c r="B8548" s="257" t="s">
        <v>19717</v>
      </c>
      <c r="C8548" s="256" t="s">
        <v>8223</v>
      </c>
      <c r="E8548" s="258"/>
      <c r="F8548" s="479">
        <v>238.35</v>
      </c>
    </row>
    <row r="8549" spans="1:6" x14ac:dyDescent="0.2">
      <c r="A8549" s="256">
        <v>21151</v>
      </c>
      <c r="B8549" s="257" t="s">
        <v>19718</v>
      </c>
      <c r="C8549" s="256" t="s">
        <v>8223</v>
      </c>
      <c r="E8549" s="258"/>
      <c r="F8549" s="479">
        <v>346.81</v>
      </c>
    </row>
    <row r="8550" spans="1:6" x14ac:dyDescent="0.2">
      <c r="A8550" s="256">
        <v>13142</v>
      </c>
      <c r="B8550" s="257" t="s">
        <v>19719</v>
      </c>
      <c r="C8550" s="256" t="s">
        <v>8223</v>
      </c>
      <c r="E8550" s="258"/>
      <c r="F8550" s="479">
        <v>495.79</v>
      </c>
    </row>
    <row r="8551" spans="1:6" x14ac:dyDescent="0.2">
      <c r="A8551" s="256">
        <v>42577</v>
      </c>
      <c r="B8551" s="257" t="s">
        <v>19720</v>
      </c>
      <c r="C8551" s="256" t="s">
        <v>8223</v>
      </c>
      <c r="E8551" s="258"/>
      <c r="F8551" s="479">
        <v>544.02</v>
      </c>
    </row>
    <row r="8552" spans="1:6" x14ac:dyDescent="0.2">
      <c r="A8552" s="256">
        <v>20994</v>
      </c>
      <c r="B8552" s="257" t="s">
        <v>19721</v>
      </c>
      <c r="C8552" s="256" t="s">
        <v>8223</v>
      </c>
      <c r="E8552" s="258"/>
      <c r="F8552" s="479">
        <v>934.78</v>
      </c>
    </row>
    <row r="8553" spans="1:6" x14ac:dyDescent="0.2">
      <c r="A8553" s="256">
        <v>7672</v>
      </c>
      <c r="B8553" s="257" t="s">
        <v>19722</v>
      </c>
      <c r="C8553" s="256" t="s">
        <v>8223</v>
      </c>
      <c r="E8553" s="258"/>
      <c r="F8553" s="479">
        <v>612.38</v>
      </c>
    </row>
    <row r="8554" spans="1:6" x14ac:dyDescent="0.2">
      <c r="A8554" s="256">
        <v>20995</v>
      </c>
      <c r="B8554" s="257" t="s">
        <v>19723</v>
      </c>
      <c r="C8554" s="256" t="s">
        <v>8223</v>
      </c>
      <c r="E8554" s="258"/>
      <c r="F8554" s="479">
        <v>1228.48</v>
      </c>
    </row>
    <row r="8555" spans="1:6" x14ac:dyDescent="0.2">
      <c r="A8555" s="256">
        <v>7690</v>
      </c>
      <c r="B8555" s="257" t="s">
        <v>19724</v>
      </c>
      <c r="C8555" s="256" t="s">
        <v>8223</v>
      </c>
      <c r="E8555" s="258"/>
      <c r="F8555" s="479">
        <v>710.51</v>
      </c>
    </row>
    <row r="8556" spans="1:6" x14ac:dyDescent="0.2">
      <c r="A8556" s="256">
        <v>20980</v>
      </c>
      <c r="B8556" s="257" t="s">
        <v>19725</v>
      </c>
      <c r="C8556" s="256" t="s">
        <v>8223</v>
      </c>
      <c r="E8556" s="258"/>
      <c r="F8556" s="479">
        <v>775.1</v>
      </c>
    </row>
    <row r="8557" spans="1:6" x14ac:dyDescent="0.2">
      <c r="A8557" s="256">
        <v>7661</v>
      </c>
      <c r="B8557" s="257" t="s">
        <v>19726</v>
      </c>
      <c r="C8557" s="256" t="s">
        <v>8223</v>
      </c>
      <c r="E8557" s="258"/>
      <c r="F8557" s="479">
        <v>922.05</v>
      </c>
    </row>
    <row r="8558" spans="1:6" ht="20.399999999999999" x14ac:dyDescent="0.2">
      <c r="A8558" s="256">
        <v>21016</v>
      </c>
      <c r="B8558" s="257" t="s">
        <v>19727</v>
      </c>
      <c r="C8558" s="256" t="s">
        <v>8223</v>
      </c>
      <c r="E8558" s="258"/>
      <c r="F8558" s="479">
        <v>158.4</v>
      </c>
    </row>
    <row r="8559" spans="1:6" ht="20.399999999999999" x14ac:dyDescent="0.2">
      <c r="A8559" s="256">
        <v>21008</v>
      </c>
      <c r="B8559" s="257" t="s">
        <v>19728</v>
      </c>
      <c r="C8559" s="256" t="s">
        <v>8223</v>
      </c>
      <c r="E8559" s="258"/>
      <c r="F8559" s="479">
        <v>18.5</v>
      </c>
    </row>
    <row r="8560" spans="1:6" ht="20.399999999999999" x14ac:dyDescent="0.2">
      <c r="A8560" s="256">
        <v>21009</v>
      </c>
      <c r="B8560" s="257" t="s">
        <v>19729</v>
      </c>
      <c r="C8560" s="256" t="s">
        <v>8223</v>
      </c>
      <c r="E8560" s="258"/>
      <c r="F8560" s="479">
        <v>24.09</v>
      </c>
    </row>
    <row r="8561" spans="1:6" ht="20.399999999999999" x14ac:dyDescent="0.2">
      <c r="A8561" s="256">
        <v>21010</v>
      </c>
      <c r="B8561" s="257" t="s">
        <v>19730</v>
      </c>
      <c r="C8561" s="256" t="s">
        <v>8223</v>
      </c>
      <c r="E8561" s="258"/>
      <c r="F8561" s="479">
        <v>32.35</v>
      </c>
    </row>
    <row r="8562" spans="1:6" ht="20.399999999999999" x14ac:dyDescent="0.2">
      <c r="A8562" s="256">
        <v>21011</v>
      </c>
      <c r="B8562" s="257" t="s">
        <v>19731</v>
      </c>
      <c r="C8562" s="256" t="s">
        <v>8223</v>
      </c>
      <c r="E8562" s="258"/>
      <c r="F8562" s="479">
        <v>47.15</v>
      </c>
    </row>
    <row r="8563" spans="1:6" ht="20.399999999999999" x14ac:dyDescent="0.2">
      <c r="A8563" s="256">
        <v>21012</v>
      </c>
      <c r="B8563" s="257" t="s">
        <v>19732</v>
      </c>
      <c r="C8563" s="256" t="s">
        <v>8223</v>
      </c>
      <c r="E8563" s="258"/>
      <c r="F8563" s="479">
        <v>52.1</v>
      </c>
    </row>
    <row r="8564" spans="1:6" ht="20.399999999999999" x14ac:dyDescent="0.2">
      <c r="A8564" s="256">
        <v>21013</v>
      </c>
      <c r="B8564" s="257" t="s">
        <v>19733</v>
      </c>
      <c r="C8564" s="256" t="s">
        <v>8223</v>
      </c>
      <c r="E8564" s="258"/>
      <c r="F8564" s="479">
        <v>67.989999999999995</v>
      </c>
    </row>
    <row r="8565" spans="1:6" ht="20.399999999999999" x14ac:dyDescent="0.2">
      <c r="A8565" s="256">
        <v>21014</v>
      </c>
      <c r="B8565" s="257" t="s">
        <v>19734</v>
      </c>
      <c r="C8565" s="256" t="s">
        <v>8223</v>
      </c>
      <c r="E8565" s="258"/>
      <c r="F8565" s="479">
        <v>95.14</v>
      </c>
    </row>
    <row r="8566" spans="1:6" ht="20.399999999999999" x14ac:dyDescent="0.2">
      <c r="A8566" s="256">
        <v>21015</v>
      </c>
      <c r="B8566" s="257" t="s">
        <v>19735</v>
      </c>
      <c r="C8566" s="256" t="s">
        <v>8223</v>
      </c>
      <c r="E8566" s="258"/>
      <c r="F8566" s="479">
        <v>109.3</v>
      </c>
    </row>
    <row r="8567" spans="1:6" ht="20.399999999999999" x14ac:dyDescent="0.2">
      <c r="A8567" s="256">
        <v>7697</v>
      </c>
      <c r="B8567" s="257" t="s">
        <v>19736</v>
      </c>
      <c r="C8567" s="256" t="s">
        <v>8223</v>
      </c>
      <c r="E8567" s="258"/>
      <c r="F8567" s="479">
        <v>52.15</v>
      </c>
    </row>
    <row r="8568" spans="1:6" ht="20.399999999999999" x14ac:dyDescent="0.2">
      <c r="A8568" s="256">
        <v>7698</v>
      </c>
      <c r="B8568" s="257" t="s">
        <v>19737</v>
      </c>
      <c r="C8568" s="256" t="s">
        <v>8223</v>
      </c>
      <c r="E8568" s="258"/>
      <c r="F8568" s="479">
        <v>44.89</v>
      </c>
    </row>
    <row r="8569" spans="1:6" ht="20.399999999999999" x14ac:dyDescent="0.2">
      <c r="A8569" s="256">
        <v>7691</v>
      </c>
      <c r="B8569" s="257" t="s">
        <v>19738</v>
      </c>
      <c r="C8569" s="256" t="s">
        <v>8223</v>
      </c>
      <c r="E8569" s="258"/>
      <c r="F8569" s="479">
        <v>18.97</v>
      </c>
    </row>
    <row r="8570" spans="1:6" ht="20.399999999999999" x14ac:dyDescent="0.2">
      <c r="A8570" s="256">
        <v>40626</v>
      </c>
      <c r="B8570" s="257" t="s">
        <v>19739</v>
      </c>
      <c r="C8570" s="256" t="s">
        <v>8223</v>
      </c>
      <c r="E8570" s="258"/>
      <c r="F8570" s="479">
        <v>35.6</v>
      </c>
    </row>
    <row r="8571" spans="1:6" ht="20.399999999999999" x14ac:dyDescent="0.2">
      <c r="A8571" s="256">
        <v>7701</v>
      </c>
      <c r="B8571" s="257" t="s">
        <v>19740</v>
      </c>
      <c r="C8571" s="256" t="s">
        <v>8223</v>
      </c>
      <c r="E8571" s="258"/>
      <c r="F8571" s="479">
        <v>93.33</v>
      </c>
    </row>
    <row r="8572" spans="1:6" ht="20.399999999999999" x14ac:dyDescent="0.2">
      <c r="A8572" s="256">
        <v>7696</v>
      </c>
      <c r="B8572" s="257" t="s">
        <v>19741</v>
      </c>
      <c r="C8572" s="256" t="s">
        <v>8223</v>
      </c>
      <c r="E8572" s="258"/>
      <c r="F8572" s="479">
        <v>75.209999999999994</v>
      </c>
    </row>
    <row r="8573" spans="1:6" ht="20.399999999999999" x14ac:dyDescent="0.2">
      <c r="A8573" s="256">
        <v>7700</v>
      </c>
      <c r="B8573" s="257" t="s">
        <v>19742</v>
      </c>
      <c r="C8573" s="256" t="s">
        <v>8223</v>
      </c>
      <c r="E8573" s="258"/>
      <c r="F8573" s="479">
        <v>23.99</v>
      </c>
    </row>
    <row r="8574" spans="1:6" ht="20.399999999999999" x14ac:dyDescent="0.2">
      <c r="A8574" s="256">
        <v>7694</v>
      </c>
      <c r="B8574" s="257" t="s">
        <v>19743</v>
      </c>
      <c r="C8574" s="256" t="s">
        <v>8223</v>
      </c>
      <c r="E8574" s="258"/>
      <c r="F8574" s="479">
        <v>125.6</v>
      </c>
    </row>
    <row r="8575" spans="1:6" ht="20.399999999999999" x14ac:dyDescent="0.2">
      <c r="A8575" s="256">
        <v>7693</v>
      </c>
      <c r="B8575" s="257" t="s">
        <v>19744</v>
      </c>
      <c r="C8575" s="256" t="s">
        <v>8223</v>
      </c>
      <c r="E8575" s="258"/>
      <c r="F8575" s="479">
        <v>172.98</v>
      </c>
    </row>
    <row r="8576" spans="1:6" ht="20.399999999999999" x14ac:dyDescent="0.2">
      <c r="A8576" s="256">
        <v>7692</v>
      </c>
      <c r="B8576" s="257" t="s">
        <v>19745</v>
      </c>
      <c r="C8576" s="256" t="s">
        <v>8223</v>
      </c>
      <c r="E8576" s="258"/>
      <c r="F8576" s="479">
        <v>258.98</v>
      </c>
    </row>
    <row r="8577" spans="1:6" ht="20.399999999999999" x14ac:dyDescent="0.2">
      <c r="A8577" s="256">
        <v>7695</v>
      </c>
      <c r="B8577" s="257" t="s">
        <v>19746</v>
      </c>
      <c r="C8577" s="256" t="s">
        <v>8223</v>
      </c>
      <c r="E8577" s="258"/>
      <c r="F8577" s="479">
        <v>280.87</v>
      </c>
    </row>
    <row r="8578" spans="1:6" x14ac:dyDescent="0.2">
      <c r="A8578" s="256">
        <v>13356</v>
      </c>
      <c r="B8578" s="257" t="s">
        <v>19747</v>
      </c>
      <c r="C8578" s="256" t="s">
        <v>8223</v>
      </c>
      <c r="E8578" s="258"/>
      <c r="F8578" s="479">
        <v>20.36</v>
      </c>
    </row>
    <row r="8579" spans="1:6" x14ac:dyDescent="0.2">
      <c r="A8579" s="256">
        <v>36365</v>
      </c>
      <c r="B8579" s="257" t="s">
        <v>19748</v>
      </c>
      <c r="C8579" s="256" t="s">
        <v>8223</v>
      </c>
      <c r="E8579" s="258"/>
      <c r="F8579" s="479">
        <v>37.89</v>
      </c>
    </row>
    <row r="8580" spans="1:6" x14ac:dyDescent="0.2">
      <c r="A8580" s="256">
        <v>41930</v>
      </c>
      <c r="B8580" s="257" t="s">
        <v>19749</v>
      </c>
      <c r="C8580" s="256" t="s">
        <v>8223</v>
      </c>
      <c r="E8580" s="258"/>
      <c r="F8580" s="479">
        <v>126.21</v>
      </c>
    </row>
    <row r="8581" spans="1:6" x14ac:dyDescent="0.2">
      <c r="A8581" s="256">
        <v>41931</v>
      </c>
      <c r="B8581" s="257" t="s">
        <v>19750</v>
      </c>
      <c r="C8581" s="256" t="s">
        <v>8223</v>
      </c>
      <c r="E8581" s="258"/>
      <c r="F8581" s="479">
        <v>197.67</v>
      </c>
    </row>
    <row r="8582" spans="1:6" x14ac:dyDescent="0.2">
      <c r="A8582" s="256">
        <v>41932</v>
      </c>
      <c r="B8582" s="257" t="s">
        <v>19751</v>
      </c>
      <c r="C8582" s="256" t="s">
        <v>8223</v>
      </c>
      <c r="E8582" s="258"/>
      <c r="F8582" s="479">
        <v>304.26</v>
      </c>
    </row>
    <row r="8583" spans="1:6" x14ac:dyDescent="0.2">
      <c r="A8583" s="256">
        <v>41933</v>
      </c>
      <c r="B8583" s="257" t="s">
        <v>19752</v>
      </c>
      <c r="C8583" s="256" t="s">
        <v>8223</v>
      </c>
      <c r="E8583" s="258"/>
      <c r="F8583" s="479">
        <v>429.99</v>
      </c>
    </row>
    <row r="8584" spans="1:6" x14ac:dyDescent="0.2">
      <c r="A8584" s="256">
        <v>41934</v>
      </c>
      <c r="B8584" s="257" t="s">
        <v>19753</v>
      </c>
      <c r="C8584" s="256" t="s">
        <v>8223</v>
      </c>
      <c r="E8584" s="258"/>
      <c r="F8584" s="479">
        <v>500.77</v>
      </c>
    </row>
    <row r="8585" spans="1:6" x14ac:dyDescent="0.2">
      <c r="A8585" s="256">
        <v>41936</v>
      </c>
      <c r="B8585" s="257" t="s">
        <v>19754</v>
      </c>
      <c r="C8585" s="256" t="s">
        <v>8223</v>
      </c>
      <c r="E8585" s="258"/>
      <c r="F8585" s="479">
        <v>74.319999999999993</v>
      </c>
    </row>
    <row r="8586" spans="1:6" ht="20.399999999999999" x14ac:dyDescent="0.2">
      <c r="A8586" s="256">
        <v>44812</v>
      </c>
      <c r="B8586" s="257" t="s">
        <v>19755</v>
      </c>
      <c r="C8586" s="256" t="s">
        <v>8223</v>
      </c>
      <c r="E8586" s="258"/>
      <c r="F8586" s="479">
        <v>500.61</v>
      </c>
    </row>
    <row r="8587" spans="1:6" ht="20.399999999999999" x14ac:dyDescent="0.2">
      <c r="A8587" s="256">
        <v>41785</v>
      </c>
      <c r="B8587" s="257" t="s">
        <v>19756</v>
      </c>
      <c r="C8587" s="256" t="s">
        <v>8223</v>
      </c>
      <c r="E8587" s="258"/>
      <c r="F8587" s="479">
        <v>1855.23</v>
      </c>
    </row>
    <row r="8588" spans="1:6" ht="20.399999999999999" x14ac:dyDescent="0.2">
      <c r="A8588" s="256">
        <v>41781</v>
      </c>
      <c r="B8588" s="257" t="s">
        <v>19757</v>
      </c>
      <c r="C8588" s="256" t="s">
        <v>8223</v>
      </c>
      <c r="E8588" s="258"/>
      <c r="F8588" s="479">
        <v>334.99</v>
      </c>
    </row>
    <row r="8589" spans="1:6" ht="20.399999999999999" x14ac:dyDescent="0.2">
      <c r="A8589" s="256">
        <v>41783</v>
      </c>
      <c r="B8589" s="257" t="s">
        <v>19758</v>
      </c>
      <c r="C8589" s="256" t="s">
        <v>8223</v>
      </c>
      <c r="E8589" s="258"/>
      <c r="F8589" s="479">
        <v>1204.32</v>
      </c>
    </row>
    <row r="8590" spans="1:6" ht="20.399999999999999" x14ac:dyDescent="0.2">
      <c r="A8590" s="256">
        <v>41786</v>
      </c>
      <c r="B8590" s="257" t="s">
        <v>19759</v>
      </c>
      <c r="C8590" s="256" t="s">
        <v>8223</v>
      </c>
      <c r="E8590" s="258"/>
      <c r="F8590" s="479">
        <v>2564.04</v>
      </c>
    </row>
    <row r="8591" spans="1:6" ht="20.399999999999999" x14ac:dyDescent="0.2">
      <c r="A8591" s="256">
        <v>41779</v>
      </c>
      <c r="B8591" s="257" t="s">
        <v>19760</v>
      </c>
      <c r="C8591" s="256" t="s">
        <v>8223</v>
      </c>
      <c r="E8591" s="258"/>
      <c r="F8591" s="479">
        <v>131.93</v>
      </c>
    </row>
    <row r="8592" spans="1:6" ht="20.399999999999999" x14ac:dyDescent="0.2">
      <c r="A8592" s="256">
        <v>41780</v>
      </c>
      <c r="B8592" s="257" t="s">
        <v>19761</v>
      </c>
      <c r="C8592" s="256" t="s">
        <v>8223</v>
      </c>
      <c r="E8592" s="258"/>
      <c r="F8592" s="479">
        <v>206.69</v>
      </c>
    </row>
    <row r="8593" spans="1:6" ht="20.399999999999999" x14ac:dyDescent="0.2">
      <c r="A8593" s="256">
        <v>41782</v>
      </c>
      <c r="B8593" s="257" t="s">
        <v>19762</v>
      </c>
      <c r="C8593" s="256" t="s">
        <v>8223</v>
      </c>
      <c r="E8593" s="258"/>
      <c r="F8593" s="479">
        <v>740.42</v>
      </c>
    </row>
    <row r="8594" spans="1:6" x14ac:dyDescent="0.2">
      <c r="A8594" s="256">
        <v>38130</v>
      </c>
      <c r="B8594" s="257" t="s">
        <v>19763</v>
      </c>
      <c r="C8594" s="256" t="s">
        <v>8223</v>
      </c>
      <c r="E8594" s="258"/>
      <c r="F8594" s="479">
        <v>34.6</v>
      </c>
    </row>
    <row r="8595" spans="1:6" x14ac:dyDescent="0.2">
      <c r="A8595" s="256">
        <v>44260</v>
      </c>
      <c r="B8595" s="257" t="s">
        <v>19764</v>
      </c>
      <c r="C8595" s="256" t="s">
        <v>8223</v>
      </c>
      <c r="E8595" s="258"/>
      <c r="F8595" s="479">
        <v>327.52</v>
      </c>
    </row>
    <row r="8596" spans="1:6" x14ac:dyDescent="0.2">
      <c r="A8596" s="256">
        <v>21123</v>
      </c>
      <c r="B8596" s="257" t="s">
        <v>19765</v>
      </c>
      <c r="C8596" s="256" t="s">
        <v>8223</v>
      </c>
      <c r="E8596" s="258"/>
      <c r="F8596" s="479">
        <v>9.6300000000000008</v>
      </c>
    </row>
    <row r="8597" spans="1:6" x14ac:dyDescent="0.2">
      <c r="A8597" s="256">
        <v>21124</v>
      </c>
      <c r="B8597" s="257" t="s">
        <v>19766</v>
      </c>
      <c r="C8597" s="256" t="s">
        <v>8223</v>
      </c>
      <c r="E8597" s="258"/>
      <c r="F8597" s="479">
        <v>15.38</v>
      </c>
    </row>
    <row r="8598" spans="1:6" x14ac:dyDescent="0.2">
      <c r="A8598" s="256">
        <v>21125</v>
      </c>
      <c r="B8598" s="257" t="s">
        <v>19767</v>
      </c>
      <c r="C8598" s="256" t="s">
        <v>8223</v>
      </c>
      <c r="E8598" s="258"/>
      <c r="F8598" s="479">
        <v>26.49</v>
      </c>
    </row>
    <row r="8599" spans="1:6" x14ac:dyDescent="0.2">
      <c r="A8599" s="256">
        <v>38028</v>
      </c>
      <c r="B8599" s="257" t="s">
        <v>19768</v>
      </c>
      <c r="C8599" s="256" t="s">
        <v>8223</v>
      </c>
      <c r="E8599" s="258"/>
      <c r="F8599" s="479">
        <v>46.32</v>
      </c>
    </row>
    <row r="8600" spans="1:6" x14ac:dyDescent="0.2">
      <c r="A8600" s="256">
        <v>38029</v>
      </c>
      <c r="B8600" s="257" t="s">
        <v>19769</v>
      </c>
      <c r="C8600" s="256" t="s">
        <v>8223</v>
      </c>
      <c r="E8600" s="258"/>
      <c r="F8600" s="479">
        <v>67.8</v>
      </c>
    </row>
    <row r="8601" spans="1:6" x14ac:dyDescent="0.2">
      <c r="A8601" s="256">
        <v>38030</v>
      </c>
      <c r="B8601" s="257" t="s">
        <v>19770</v>
      </c>
      <c r="C8601" s="256" t="s">
        <v>8223</v>
      </c>
      <c r="E8601" s="258"/>
      <c r="F8601" s="479">
        <v>109.64</v>
      </c>
    </row>
    <row r="8602" spans="1:6" x14ac:dyDescent="0.2">
      <c r="A8602" s="256">
        <v>38031</v>
      </c>
      <c r="B8602" s="257" t="s">
        <v>19771</v>
      </c>
      <c r="C8602" s="256" t="s">
        <v>8223</v>
      </c>
      <c r="E8602" s="258"/>
      <c r="F8602" s="479">
        <v>172.09</v>
      </c>
    </row>
    <row r="8603" spans="1:6" ht="30.6" x14ac:dyDescent="0.2">
      <c r="A8603" s="256">
        <v>39735</v>
      </c>
      <c r="B8603" s="257" t="s">
        <v>19772</v>
      </c>
      <c r="C8603" s="256" t="s">
        <v>8223</v>
      </c>
      <c r="E8603" s="258"/>
      <c r="F8603" s="479">
        <v>51.41</v>
      </c>
    </row>
    <row r="8604" spans="1:6" ht="30.6" x14ac:dyDescent="0.2">
      <c r="A8604" s="256">
        <v>39734</v>
      </c>
      <c r="B8604" s="257" t="s">
        <v>19773</v>
      </c>
      <c r="C8604" s="256" t="s">
        <v>8223</v>
      </c>
      <c r="E8604" s="258"/>
      <c r="F8604" s="479">
        <v>60.98</v>
      </c>
    </row>
    <row r="8605" spans="1:6" ht="30.6" x14ac:dyDescent="0.2">
      <c r="A8605" s="256">
        <v>39736</v>
      </c>
      <c r="B8605" s="257" t="s">
        <v>19774</v>
      </c>
      <c r="C8605" s="256" t="s">
        <v>8223</v>
      </c>
      <c r="E8605" s="258"/>
      <c r="F8605" s="479">
        <v>69.59</v>
      </c>
    </row>
    <row r="8606" spans="1:6" ht="30.6" x14ac:dyDescent="0.2">
      <c r="A8606" s="256">
        <v>39737</v>
      </c>
      <c r="B8606" s="257" t="s">
        <v>19775</v>
      </c>
      <c r="C8606" s="256" t="s">
        <v>8223</v>
      </c>
      <c r="E8606" s="258"/>
      <c r="F8606" s="479">
        <v>9.36</v>
      </c>
    </row>
    <row r="8607" spans="1:6" ht="30.6" x14ac:dyDescent="0.2">
      <c r="A8607" s="256">
        <v>39738</v>
      </c>
      <c r="B8607" s="257" t="s">
        <v>19776</v>
      </c>
      <c r="C8607" s="256" t="s">
        <v>8223</v>
      </c>
      <c r="E8607" s="258"/>
      <c r="F8607" s="479">
        <v>3.38</v>
      </c>
    </row>
    <row r="8608" spans="1:6" ht="30.6" x14ac:dyDescent="0.2">
      <c r="A8608" s="256">
        <v>39739</v>
      </c>
      <c r="B8608" s="257" t="s">
        <v>19777</v>
      </c>
      <c r="C8608" s="256" t="s">
        <v>8223</v>
      </c>
      <c r="E8608" s="258"/>
      <c r="F8608" s="479">
        <v>48.13</v>
      </c>
    </row>
    <row r="8609" spans="1:6" ht="30.6" x14ac:dyDescent="0.2">
      <c r="A8609" s="256">
        <v>39733</v>
      </c>
      <c r="B8609" s="257" t="s">
        <v>19778</v>
      </c>
      <c r="C8609" s="256" t="s">
        <v>8223</v>
      </c>
      <c r="E8609" s="258"/>
      <c r="F8609" s="479">
        <v>83.28</v>
      </c>
    </row>
    <row r="8610" spans="1:6" ht="30.6" x14ac:dyDescent="0.2">
      <c r="A8610" s="256">
        <v>39854</v>
      </c>
      <c r="B8610" s="257" t="s">
        <v>19779</v>
      </c>
      <c r="C8610" s="256" t="s">
        <v>8223</v>
      </c>
      <c r="E8610" s="258"/>
      <c r="F8610" s="479">
        <v>84.46</v>
      </c>
    </row>
    <row r="8611" spans="1:6" ht="30.6" x14ac:dyDescent="0.2">
      <c r="A8611" s="256">
        <v>39740</v>
      </c>
      <c r="B8611" s="257" t="s">
        <v>19780</v>
      </c>
      <c r="C8611" s="256" t="s">
        <v>8223</v>
      </c>
      <c r="E8611" s="258"/>
      <c r="F8611" s="479">
        <v>46.21</v>
      </c>
    </row>
    <row r="8612" spans="1:6" ht="30.6" x14ac:dyDescent="0.2">
      <c r="A8612" s="256">
        <v>39741</v>
      </c>
      <c r="B8612" s="257" t="s">
        <v>19781</v>
      </c>
      <c r="C8612" s="256" t="s">
        <v>8223</v>
      </c>
      <c r="E8612" s="258"/>
      <c r="F8612" s="479">
        <v>8.51</v>
      </c>
    </row>
    <row r="8613" spans="1:6" ht="30.6" x14ac:dyDescent="0.2">
      <c r="A8613" s="256">
        <v>39853</v>
      </c>
      <c r="B8613" s="257" t="s">
        <v>19782</v>
      </c>
      <c r="C8613" s="256" t="s">
        <v>8223</v>
      </c>
      <c r="E8613" s="258"/>
      <c r="F8613" s="479">
        <v>11.18</v>
      </c>
    </row>
    <row r="8614" spans="1:6" ht="30.6" x14ac:dyDescent="0.2">
      <c r="A8614" s="256">
        <v>39742</v>
      </c>
      <c r="B8614" s="257" t="s">
        <v>19783</v>
      </c>
      <c r="C8614" s="256" t="s">
        <v>8223</v>
      </c>
      <c r="E8614" s="258"/>
      <c r="F8614" s="479">
        <v>37.15</v>
      </c>
    </row>
    <row r="8615" spans="1:6" ht="20.399999999999999" x14ac:dyDescent="0.2">
      <c r="A8615" s="256">
        <v>39749</v>
      </c>
      <c r="B8615" s="257" t="s">
        <v>19784</v>
      </c>
      <c r="C8615" s="256" t="s">
        <v>8223</v>
      </c>
      <c r="E8615" s="258"/>
      <c r="F8615" s="479">
        <v>93.09</v>
      </c>
    </row>
    <row r="8616" spans="1:6" ht="20.399999999999999" x14ac:dyDescent="0.2">
      <c r="A8616" s="256">
        <v>39751</v>
      </c>
      <c r="B8616" s="257" t="s">
        <v>19785</v>
      </c>
      <c r="C8616" s="256" t="s">
        <v>8223</v>
      </c>
      <c r="E8616" s="258"/>
      <c r="F8616" s="479">
        <v>169.15</v>
      </c>
    </row>
    <row r="8617" spans="1:6" ht="20.399999999999999" x14ac:dyDescent="0.2">
      <c r="A8617" s="256">
        <v>39750</v>
      </c>
      <c r="B8617" s="257" t="s">
        <v>19786</v>
      </c>
      <c r="C8617" s="256" t="s">
        <v>8223</v>
      </c>
      <c r="E8617" s="258"/>
      <c r="F8617" s="479">
        <v>140.6</v>
      </c>
    </row>
    <row r="8618" spans="1:6" ht="20.399999999999999" x14ac:dyDescent="0.2">
      <c r="A8618" s="256">
        <v>39747</v>
      </c>
      <c r="B8618" s="257" t="s">
        <v>19787</v>
      </c>
      <c r="C8618" s="256" t="s">
        <v>8223</v>
      </c>
      <c r="E8618" s="258"/>
      <c r="F8618" s="479">
        <v>45.22</v>
      </c>
    </row>
    <row r="8619" spans="1:6" ht="20.399999999999999" x14ac:dyDescent="0.2">
      <c r="A8619" s="256">
        <v>39753</v>
      </c>
      <c r="B8619" s="257" t="s">
        <v>19788</v>
      </c>
      <c r="C8619" s="256" t="s">
        <v>8223</v>
      </c>
      <c r="E8619" s="258"/>
      <c r="F8619" s="479">
        <v>311.37</v>
      </c>
    </row>
    <row r="8620" spans="1:6" ht="20.399999999999999" x14ac:dyDescent="0.2">
      <c r="A8620" s="256">
        <v>39754</v>
      </c>
      <c r="B8620" s="257" t="s">
        <v>19789</v>
      </c>
      <c r="C8620" s="256" t="s">
        <v>8223</v>
      </c>
      <c r="E8620" s="258"/>
      <c r="F8620" s="479">
        <v>458.74</v>
      </c>
    </row>
    <row r="8621" spans="1:6" ht="20.399999999999999" x14ac:dyDescent="0.2">
      <c r="A8621" s="256">
        <v>39748</v>
      </c>
      <c r="B8621" s="257" t="s">
        <v>19790</v>
      </c>
      <c r="C8621" s="256" t="s">
        <v>8223</v>
      </c>
      <c r="E8621" s="258"/>
      <c r="F8621" s="479">
        <v>73.17</v>
      </c>
    </row>
    <row r="8622" spans="1:6" ht="20.399999999999999" x14ac:dyDescent="0.2">
      <c r="A8622" s="256">
        <v>39755</v>
      </c>
      <c r="B8622" s="257" t="s">
        <v>19791</v>
      </c>
      <c r="C8622" s="256" t="s">
        <v>8223</v>
      </c>
      <c r="E8622" s="258"/>
      <c r="F8622" s="479">
        <v>695.55</v>
      </c>
    </row>
    <row r="8623" spans="1:6" x14ac:dyDescent="0.2">
      <c r="A8623" s="256">
        <v>12742</v>
      </c>
      <c r="B8623" s="257" t="s">
        <v>19792</v>
      </c>
      <c r="C8623" s="256" t="s">
        <v>8223</v>
      </c>
      <c r="E8623" s="258"/>
      <c r="F8623" s="479">
        <v>550.75</v>
      </c>
    </row>
    <row r="8624" spans="1:6" x14ac:dyDescent="0.2">
      <c r="A8624" s="256">
        <v>12713</v>
      </c>
      <c r="B8624" s="257" t="s">
        <v>19793</v>
      </c>
      <c r="C8624" s="256" t="s">
        <v>8223</v>
      </c>
      <c r="E8624" s="258"/>
      <c r="F8624" s="479">
        <v>29.21</v>
      </c>
    </row>
    <row r="8625" spans="1:6" x14ac:dyDescent="0.2">
      <c r="A8625" s="256">
        <v>12743</v>
      </c>
      <c r="B8625" s="257" t="s">
        <v>19794</v>
      </c>
      <c r="C8625" s="256" t="s">
        <v>8223</v>
      </c>
      <c r="E8625" s="258"/>
      <c r="F8625" s="479">
        <v>50.25</v>
      </c>
    </row>
    <row r="8626" spans="1:6" x14ac:dyDescent="0.2">
      <c r="A8626" s="256">
        <v>12744</v>
      </c>
      <c r="B8626" s="257" t="s">
        <v>19795</v>
      </c>
      <c r="C8626" s="256" t="s">
        <v>8223</v>
      </c>
      <c r="E8626" s="258"/>
      <c r="F8626" s="479">
        <v>63.77</v>
      </c>
    </row>
    <row r="8627" spans="1:6" x14ac:dyDescent="0.2">
      <c r="A8627" s="256">
        <v>12745</v>
      </c>
      <c r="B8627" s="257" t="s">
        <v>19796</v>
      </c>
      <c r="C8627" s="256" t="s">
        <v>8223</v>
      </c>
      <c r="E8627" s="258"/>
      <c r="F8627" s="479">
        <v>92.61</v>
      </c>
    </row>
    <row r="8628" spans="1:6" x14ac:dyDescent="0.2">
      <c r="A8628" s="256">
        <v>12746</v>
      </c>
      <c r="B8628" s="257" t="s">
        <v>19797</v>
      </c>
      <c r="C8628" s="256" t="s">
        <v>8223</v>
      </c>
      <c r="E8628" s="258"/>
      <c r="F8628" s="479">
        <v>125.06</v>
      </c>
    </row>
    <row r="8629" spans="1:6" x14ac:dyDescent="0.2">
      <c r="A8629" s="256">
        <v>12747</v>
      </c>
      <c r="B8629" s="257" t="s">
        <v>19798</v>
      </c>
      <c r="C8629" s="256" t="s">
        <v>8223</v>
      </c>
      <c r="E8629" s="258"/>
      <c r="F8629" s="479">
        <v>181.36</v>
      </c>
    </row>
    <row r="8630" spans="1:6" x14ac:dyDescent="0.2">
      <c r="A8630" s="256">
        <v>12748</v>
      </c>
      <c r="B8630" s="257" t="s">
        <v>19799</v>
      </c>
      <c r="C8630" s="256" t="s">
        <v>8223</v>
      </c>
      <c r="E8630" s="258"/>
      <c r="F8630" s="479">
        <v>255.5</v>
      </c>
    </row>
    <row r="8631" spans="1:6" x14ac:dyDescent="0.2">
      <c r="A8631" s="256">
        <v>12749</v>
      </c>
      <c r="B8631" s="257" t="s">
        <v>19800</v>
      </c>
      <c r="C8631" s="256" t="s">
        <v>8223</v>
      </c>
      <c r="E8631" s="258"/>
      <c r="F8631" s="479">
        <v>373.5</v>
      </c>
    </row>
    <row r="8632" spans="1:6" ht="20.399999999999999" x14ac:dyDescent="0.2">
      <c r="A8632" s="256">
        <v>39726</v>
      </c>
      <c r="B8632" s="257" t="s">
        <v>19801</v>
      </c>
      <c r="C8632" s="256" t="s">
        <v>8223</v>
      </c>
      <c r="E8632" s="258"/>
      <c r="F8632" s="479">
        <v>122.68</v>
      </c>
    </row>
    <row r="8633" spans="1:6" ht="20.399999999999999" x14ac:dyDescent="0.2">
      <c r="A8633" s="256">
        <v>39728</v>
      </c>
      <c r="B8633" s="257" t="s">
        <v>19802</v>
      </c>
      <c r="C8633" s="256" t="s">
        <v>8223</v>
      </c>
      <c r="E8633" s="258"/>
      <c r="F8633" s="479">
        <v>215.61</v>
      </c>
    </row>
    <row r="8634" spans="1:6" ht="20.399999999999999" x14ac:dyDescent="0.2">
      <c r="A8634" s="256">
        <v>39727</v>
      </c>
      <c r="B8634" s="257" t="s">
        <v>19803</v>
      </c>
      <c r="C8634" s="256" t="s">
        <v>8223</v>
      </c>
      <c r="E8634" s="258"/>
      <c r="F8634" s="479">
        <v>177.44</v>
      </c>
    </row>
    <row r="8635" spans="1:6" ht="20.399999999999999" x14ac:dyDescent="0.2">
      <c r="A8635" s="256">
        <v>39724</v>
      </c>
      <c r="B8635" s="257" t="s">
        <v>19804</v>
      </c>
      <c r="C8635" s="256" t="s">
        <v>8223</v>
      </c>
      <c r="E8635" s="258"/>
      <c r="F8635" s="479">
        <v>54.32</v>
      </c>
    </row>
    <row r="8636" spans="1:6" ht="20.399999999999999" x14ac:dyDescent="0.2">
      <c r="A8636" s="256">
        <v>39729</v>
      </c>
      <c r="B8636" s="257" t="s">
        <v>19805</v>
      </c>
      <c r="C8636" s="256" t="s">
        <v>8223</v>
      </c>
      <c r="E8636" s="258"/>
      <c r="F8636" s="479">
        <v>298.58999999999997</v>
      </c>
    </row>
    <row r="8637" spans="1:6" ht="20.399999999999999" x14ac:dyDescent="0.2">
      <c r="A8637" s="256">
        <v>39730</v>
      </c>
      <c r="B8637" s="257" t="s">
        <v>19806</v>
      </c>
      <c r="C8637" s="256" t="s">
        <v>8223</v>
      </c>
      <c r="E8637" s="258"/>
      <c r="F8637" s="479">
        <v>387.4</v>
      </c>
    </row>
    <row r="8638" spans="1:6" ht="20.399999999999999" x14ac:dyDescent="0.2">
      <c r="A8638" s="256">
        <v>39731</v>
      </c>
      <c r="B8638" s="257" t="s">
        <v>19807</v>
      </c>
      <c r="C8638" s="256" t="s">
        <v>8223</v>
      </c>
      <c r="E8638" s="258"/>
      <c r="F8638" s="479">
        <v>573.77</v>
      </c>
    </row>
    <row r="8639" spans="1:6" ht="20.399999999999999" x14ac:dyDescent="0.2">
      <c r="A8639" s="256">
        <v>39725</v>
      </c>
      <c r="B8639" s="257" t="s">
        <v>19808</v>
      </c>
      <c r="C8639" s="256" t="s">
        <v>8223</v>
      </c>
      <c r="E8639" s="258"/>
      <c r="F8639" s="479">
        <v>88.55</v>
      </c>
    </row>
    <row r="8640" spans="1:6" ht="20.399999999999999" x14ac:dyDescent="0.2">
      <c r="A8640" s="256">
        <v>39732</v>
      </c>
      <c r="B8640" s="257" t="s">
        <v>19809</v>
      </c>
      <c r="C8640" s="256" t="s">
        <v>8223</v>
      </c>
      <c r="E8640" s="258"/>
      <c r="F8640" s="479">
        <v>844.56</v>
      </c>
    </row>
    <row r="8641" spans="1:6" ht="20.399999999999999" x14ac:dyDescent="0.2">
      <c r="A8641" s="256">
        <v>39660</v>
      </c>
      <c r="B8641" s="257" t="s">
        <v>19810</v>
      </c>
      <c r="C8641" s="256" t="s">
        <v>8223</v>
      </c>
      <c r="E8641" s="258"/>
      <c r="F8641" s="479">
        <v>38.479999999999997</v>
      </c>
    </row>
    <row r="8642" spans="1:6" ht="20.399999999999999" x14ac:dyDescent="0.2">
      <c r="A8642" s="256">
        <v>39662</v>
      </c>
      <c r="B8642" s="257" t="s">
        <v>19811</v>
      </c>
      <c r="C8642" s="256" t="s">
        <v>8223</v>
      </c>
      <c r="E8642" s="258"/>
      <c r="F8642" s="479">
        <v>18.440000000000001</v>
      </c>
    </row>
    <row r="8643" spans="1:6" ht="20.399999999999999" x14ac:dyDescent="0.2">
      <c r="A8643" s="256">
        <v>39661</v>
      </c>
      <c r="B8643" s="257" t="s">
        <v>19812</v>
      </c>
      <c r="C8643" s="256" t="s">
        <v>8223</v>
      </c>
      <c r="E8643" s="258"/>
      <c r="F8643" s="479">
        <v>12.58</v>
      </c>
    </row>
    <row r="8644" spans="1:6" ht="20.399999999999999" x14ac:dyDescent="0.2">
      <c r="A8644" s="256">
        <v>39666</v>
      </c>
      <c r="B8644" s="257" t="s">
        <v>19813</v>
      </c>
      <c r="C8644" s="256" t="s">
        <v>8223</v>
      </c>
      <c r="E8644" s="258"/>
      <c r="F8644" s="479">
        <v>57.89</v>
      </c>
    </row>
    <row r="8645" spans="1:6" ht="20.399999999999999" x14ac:dyDescent="0.2">
      <c r="A8645" s="256">
        <v>39664</v>
      </c>
      <c r="B8645" s="257" t="s">
        <v>19814</v>
      </c>
      <c r="C8645" s="256" t="s">
        <v>8223</v>
      </c>
      <c r="E8645" s="258"/>
      <c r="F8645" s="479">
        <v>28.37</v>
      </c>
    </row>
    <row r="8646" spans="1:6" ht="20.399999999999999" x14ac:dyDescent="0.2">
      <c r="A8646" s="256">
        <v>39663</v>
      </c>
      <c r="B8646" s="257" t="s">
        <v>19815</v>
      </c>
      <c r="C8646" s="256" t="s">
        <v>8223</v>
      </c>
      <c r="E8646" s="258"/>
      <c r="F8646" s="479">
        <v>22.68</v>
      </c>
    </row>
    <row r="8647" spans="1:6" ht="20.399999999999999" x14ac:dyDescent="0.2">
      <c r="A8647" s="256">
        <v>39665</v>
      </c>
      <c r="B8647" s="257" t="s">
        <v>19816</v>
      </c>
      <c r="C8647" s="256" t="s">
        <v>8223</v>
      </c>
      <c r="E8647" s="258"/>
      <c r="F8647" s="479">
        <v>47.87</v>
      </c>
    </row>
    <row r="8648" spans="1:6" ht="20.399999999999999" x14ac:dyDescent="0.2">
      <c r="A8648" s="256">
        <v>39752</v>
      </c>
      <c r="B8648" s="257" t="s">
        <v>19817</v>
      </c>
      <c r="C8648" s="256" t="s">
        <v>8223</v>
      </c>
      <c r="E8648" s="258"/>
      <c r="F8648" s="479">
        <v>240.69</v>
      </c>
    </row>
    <row r="8649" spans="1:6" ht="20.399999999999999" x14ac:dyDescent="0.2">
      <c r="A8649" s="256">
        <v>7725</v>
      </c>
      <c r="B8649" s="257" t="s">
        <v>19818</v>
      </c>
      <c r="C8649" s="256" t="s">
        <v>8223</v>
      </c>
      <c r="E8649" s="258"/>
      <c r="F8649" s="479">
        <v>244.67</v>
      </c>
    </row>
    <row r="8650" spans="1:6" ht="20.399999999999999" x14ac:dyDescent="0.2">
      <c r="A8650" s="256">
        <v>7753</v>
      </c>
      <c r="B8650" s="257" t="s">
        <v>19819</v>
      </c>
      <c r="C8650" s="256" t="s">
        <v>8223</v>
      </c>
      <c r="E8650" s="258"/>
      <c r="F8650" s="479">
        <v>477</v>
      </c>
    </row>
    <row r="8651" spans="1:6" ht="20.399999999999999" x14ac:dyDescent="0.2">
      <c r="A8651" s="256">
        <v>13256</v>
      </c>
      <c r="B8651" s="257" t="s">
        <v>19820</v>
      </c>
      <c r="C8651" s="256" t="s">
        <v>8223</v>
      </c>
      <c r="E8651" s="258"/>
      <c r="F8651" s="479">
        <v>668.21</v>
      </c>
    </row>
    <row r="8652" spans="1:6" ht="20.399999999999999" x14ac:dyDescent="0.2">
      <c r="A8652" s="256">
        <v>7757</v>
      </c>
      <c r="B8652" s="257" t="s">
        <v>19821</v>
      </c>
      <c r="C8652" s="256" t="s">
        <v>8223</v>
      </c>
      <c r="E8652" s="258"/>
      <c r="F8652" s="479">
        <v>712.42</v>
      </c>
    </row>
    <row r="8653" spans="1:6" ht="20.399999999999999" x14ac:dyDescent="0.2">
      <c r="A8653" s="256">
        <v>7758</v>
      </c>
      <c r="B8653" s="257" t="s">
        <v>19822</v>
      </c>
      <c r="C8653" s="256" t="s">
        <v>8223</v>
      </c>
      <c r="E8653" s="258"/>
      <c r="F8653" s="479">
        <v>1032.1300000000001</v>
      </c>
    </row>
    <row r="8654" spans="1:6" ht="20.399999999999999" x14ac:dyDescent="0.2">
      <c r="A8654" s="256">
        <v>7759</v>
      </c>
      <c r="B8654" s="257" t="s">
        <v>19823</v>
      </c>
      <c r="C8654" s="256" t="s">
        <v>8223</v>
      </c>
      <c r="E8654" s="258"/>
      <c r="F8654" s="479">
        <v>2860.04</v>
      </c>
    </row>
    <row r="8655" spans="1:6" ht="20.399999999999999" x14ac:dyDescent="0.2">
      <c r="A8655" s="256">
        <v>40334</v>
      </c>
      <c r="B8655" s="257" t="s">
        <v>19824</v>
      </c>
      <c r="C8655" s="256" t="s">
        <v>8223</v>
      </c>
      <c r="E8655" s="258"/>
      <c r="F8655" s="479">
        <v>112.05</v>
      </c>
    </row>
    <row r="8656" spans="1:6" ht="20.399999999999999" x14ac:dyDescent="0.2">
      <c r="A8656" s="256">
        <v>7745</v>
      </c>
      <c r="B8656" s="257" t="s">
        <v>19825</v>
      </c>
      <c r="C8656" s="256" t="s">
        <v>8223</v>
      </c>
      <c r="E8656" s="258"/>
      <c r="F8656" s="479">
        <v>126.44</v>
      </c>
    </row>
    <row r="8657" spans="1:6" ht="20.399999999999999" x14ac:dyDescent="0.2">
      <c r="A8657" s="256">
        <v>7742</v>
      </c>
      <c r="B8657" s="257" t="s">
        <v>19826</v>
      </c>
      <c r="C8657" s="256" t="s">
        <v>8223</v>
      </c>
      <c r="E8657" s="258"/>
      <c r="F8657" s="479">
        <v>333.49</v>
      </c>
    </row>
    <row r="8658" spans="1:6" ht="20.399999999999999" x14ac:dyDescent="0.2">
      <c r="A8658" s="256">
        <v>7750</v>
      </c>
      <c r="B8658" s="257" t="s">
        <v>19827</v>
      </c>
      <c r="C8658" s="256" t="s">
        <v>8223</v>
      </c>
      <c r="E8658" s="258"/>
      <c r="F8658" s="479">
        <v>407.09</v>
      </c>
    </row>
    <row r="8659" spans="1:6" ht="20.399999999999999" x14ac:dyDescent="0.2">
      <c r="A8659" s="256">
        <v>7756</v>
      </c>
      <c r="B8659" s="257" t="s">
        <v>19828</v>
      </c>
      <c r="C8659" s="256" t="s">
        <v>8223</v>
      </c>
      <c r="E8659" s="258"/>
      <c r="F8659" s="479">
        <v>467.75</v>
      </c>
    </row>
    <row r="8660" spans="1:6" ht="20.399999999999999" x14ac:dyDescent="0.2">
      <c r="A8660" s="256">
        <v>7765</v>
      </c>
      <c r="B8660" s="257" t="s">
        <v>19829</v>
      </c>
      <c r="C8660" s="256" t="s">
        <v>8223</v>
      </c>
      <c r="E8660" s="258"/>
      <c r="F8660" s="479">
        <v>524.29</v>
      </c>
    </row>
    <row r="8661" spans="1:6" ht="20.399999999999999" x14ac:dyDescent="0.2">
      <c r="A8661" s="256">
        <v>12569</v>
      </c>
      <c r="B8661" s="257" t="s">
        <v>19830</v>
      </c>
      <c r="C8661" s="256" t="s">
        <v>8223</v>
      </c>
      <c r="E8661" s="258"/>
      <c r="F8661" s="479">
        <v>723.72</v>
      </c>
    </row>
    <row r="8662" spans="1:6" ht="20.399999999999999" x14ac:dyDescent="0.2">
      <c r="A8662" s="256">
        <v>7766</v>
      </c>
      <c r="B8662" s="257" t="s">
        <v>19831</v>
      </c>
      <c r="C8662" s="256" t="s">
        <v>8223</v>
      </c>
      <c r="E8662" s="258"/>
      <c r="F8662" s="479">
        <v>768.96</v>
      </c>
    </row>
    <row r="8663" spans="1:6" ht="20.399999999999999" x14ac:dyDescent="0.2">
      <c r="A8663" s="256">
        <v>7767</v>
      </c>
      <c r="B8663" s="257" t="s">
        <v>19832</v>
      </c>
      <c r="C8663" s="256" t="s">
        <v>8223</v>
      </c>
      <c r="E8663" s="258"/>
      <c r="F8663" s="479">
        <v>1104.0899999999999</v>
      </c>
    </row>
    <row r="8664" spans="1:6" ht="20.399999999999999" x14ac:dyDescent="0.2">
      <c r="A8664" s="256">
        <v>7727</v>
      </c>
      <c r="B8664" s="257" t="s">
        <v>19833</v>
      </c>
      <c r="C8664" s="256" t="s">
        <v>8223</v>
      </c>
      <c r="E8664" s="258"/>
      <c r="F8664" s="479">
        <v>3207.43</v>
      </c>
    </row>
    <row r="8665" spans="1:6" ht="20.399999999999999" x14ac:dyDescent="0.2">
      <c r="A8665" s="256">
        <v>7760</v>
      </c>
      <c r="B8665" s="257" t="s">
        <v>19834</v>
      </c>
      <c r="C8665" s="256" t="s">
        <v>8223</v>
      </c>
      <c r="E8665" s="258"/>
      <c r="F8665" s="479">
        <v>127.47</v>
      </c>
    </row>
    <row r="8666" spans="1:6" ht="20.399999999999999" x14ac:dyDescent="0.2">
      <c r="A8666" s="256">
        <v>7761</v>
      </c>
      <c r="B8666" s="257" t="s">
        <v>19835</v>
      </c>
      <c r="C8666" s="256" t="s">
        <v>8223</v>
      </c>
      <c r="E8666" s="258"/>
      <c r="F8666" s="479">
        <v>133.63999999999999</v>
      </c>
    </row>
    <row r="8667" spans="1:6" ht="20.399999999999999" x14ac:dyDescent="0.2">
      <c r="A8667" s="256">
        <v>7752</v>
      </c>
      <c r="B8667" s="257" t="s">
        <v>19836</v>
      </c>
      <c r="C8667" s="256" t="s">
        <v>8223</v>
      </c>
      <c r="E8667" s="258"/>
      <c r="F8667" s="479">
        <v>162.41999999999999</v>
      </c>
    </row>
    <row r="8668" spans="1:6" ht="20.399999999999999" x14ac:dyDescent="0.2">
      <c r="A8668" s="256">
        <v>7762</v>
      </c>
      <c r="B8668" s="257" t="s">
        <v>19837</v>
      </c>
      <c r="C8668" s="256" t="s">
        <v>8223</v>
      </c>
      <c r="E8668" s="258"/>
      <c r="F8668" s="479">
        <v>212.28</v>
      </c>
    </row>
    <row r="8669" spans="1:6" ht="20.399999999999999" x14ac:dyDescent="0.2">
      <c r="A8669" s="256">
        <v>7722</v>
      </c>
      <c r="B8669" s="257" t="s">
        <v>19838</v>
      </c>
      <c r="C8669" s="256" t="s">
        <v>8223</v>
      </c>
      <c r="E8669" s="258"/>
      <c r="F8669" s="479">
        <v>324.85000000000002</v>
      </c>
    </row>
    <row r="8670" spans="1:6" ht="20.399999999999999" x14ac:dyDescent="0.2">
      <c r="A8670" s="256">
        <v>7763</v>
      </c>
      <c r="B8670" s="257" t="s">
        <v>19839</v>
      </c>
      <c r="C8670" s="256" t="s">
        <v>8223</v>
      </c>
      <c r="E8670" s="258"/>
      <c r="F8670" s="479">
        <v>395.78</v>
      </c>
    </row>
    <row r="8671" spans="1:6" ht="20.399999999999999" x14ac:dyDescent="0.2">
      <c r="A8671" s="256">
        <v>7764</v>
      </c>
      <c r="B8671" s="257" t="s">
        <v>19840</v>
      </c>
      <c r="C8671" s="256" t="s">
        <v>8223</v>
      </c>
      <c r="E8671" s="258"/>
      <c r="F8671" s="479">
        <v>472.89</v>
      </c>
    </row>
    <row r="8672" spans="1:6" ht="20.399999999999999" x14ac:dyDescent="0.2">
      <c r="A8672" s="256">
        <v>12572</v>
      </c>
      <c r="B8672" s="257" t="s">
        <v>19841</v>
      </c>
      <c r="C8672" s="256" t="s">
        <v>8223</v>
      </c>
      <c r="E8672" s="258"/>
      <c r="F8672" s="479">
        <v>668.21</v>
      </c>
    </row>
    <row r="8673" spans="1:6" ht="20.399999999999999" x14ac:dyDescent="0.2">
      <c r="A8673" s="256">
        <v>12573</v>
      </c>
      <c r="B8673" s="257" t="s">
        <v>19842</v>
      </c>
      <c r="C8673" s="256" t="s">
        <v>8223</v>
      </c>
      <c r="E8673" s="258"/>
      <c r="F8673" s="479">
        <v>878.96</v>
      </c>
    </row>
    <row r="8674" spans="1:6" ht="20.399999999999999" x14ac:dyDescent="0.2">
      <c r="A8674" s="256">
        <v>12574</v>
      </c>
      <c r="B8674" s="257" t="s">
        <v>19843</v>
      </c>
      <c r="C8674" s="256" t="s">
        <v>8223</v>
      </c>
      <c r="E8674" s="258"/>
      <c r="F8674" s="479">
        <v>1062.77</v>
      </c>
    </row>
    <row r="8675" spans="1:6" ht="20.399999999999999" x14ac:dyDescent="0.2">
      <c r="A8675" s="256">
        <v>12575</v>
      </c>
      <c r="B8675" s="257" t="s">
        <v>19844</v>
      </c>
      <c r="C8675" s="256" t="s">
        <v>8223</v>
      </c>
      <c r="E8675" s="258"/>
      <c r="F8675" s="479">
        <v>1613.99</v>
      </c>
    </row>
    <row r="8676" spans="1:6" ht="20.399999999999999" x14ac:dyDescent="0.2">
      <c r="A8676" s="256">
        <v>12576</v>
      </c>
      <c r="B8676" s="257" t="s">
        <v>19845</v>
      </c>
      <c r="C8676" s="256" t="s">
        <v>8223</v>
      </c>
      <c r="E8676" s="258"/>
      <c r="F8676" s="479">
        <v>195.32</v>
      </c>
    </row>
    <row r="8677" spans="1:6" ht="20.399999999999999" x14ac:dyDescent="0.2">
      <c r="A8677" s="256">
        <v>12577</v>
      </c>
      <c r="B8677" s="257" t="s">
        <v>19846</v>
      </c>
      <c r="C8677" s="256" t="s">
        <v>8223</v>
      </c>
      <c r="E8677" s="258"/>
      <c r="F8677" s="479">
        <v>263.17</v>
      </c>
    </row>
    <row r="8678" spans="1:6" ht="20.399999999999999" x14ac:dyDescent="0.2">
      <c r="A8678" s="256">
        <v>12578</v>
      </c>
      <c r="B8678" s="257" t="s">
        <v>19847</v>
      </c>
      <c r="C8678" s="256" t="s">
        <v>8223</v>
      </c>
      <c r="E8678" s="258"/>
      <c r="F8678" s="479">
        <v>318.68</v>
      </c>
    </row>
    <row r="8679" spans="1:6" ht="20.399999999999999" x14ac:dyDescent="0.2">
      <c r="A8679" s="256">
        <v>12579</v>
      </c>
      <c r="B8679" s="257" t="s">
        <v>19848</v>
      </c>
      <c r="C8679" s="256" t="s">
        <v>8223</v>
      </c>
      <c r="E8679" s="258"/>
      <c r="F8679" s="479">
        <v>548.96</v>
      </c>
    </row>
    <row r="8680" spans="1:6" ht="20.399999999999999" x14ac:dyDescent="0.2">
      <c r="A8680" s="256">
        <v>12580</v>
      </c>
      <c r="B8680" s="257" t="s">
        <v>19849</v>
      </c>
      <c r="C8680" s="256" t="s">
        <v>8223</v>
      </c>
      <c r="E8680" s="258"/>
      <c r="F8680" s="479">
        <v>571.99</v>
      </c>
    </row>
    <row r="8681" spans="1:6" ht="20.399999999999999" x14ac:dyDescent="0.2">
      <c r="A8681" s="256">
        <v>12581</v>
      </c>
      <c r="B8681" s="257" t="s">
        <v>19850</v>
      </c>
      <c r="C8681" s="256" t="s">
        <v>8223</v>
      </c>
      <c r="E8681" s="258"/>
      <c r="F8681" s="479">
        <v>612.70000000000005</v>
      </c>
    </row>
    <row r="8682" spans="1:6" ht="20.399999999999999" x14ac:dyDescent="0.2">
      <c r="A8682" s="256">
        <v>7720</v>
      </c>
      <c r="B8682" s="257" t="s">
        <v>19851</v>
      </c>
      <c r="C8682" s="256" t="s">
        <v>8223</v>
      </c>
      <c r="E8682" s="258"/>
      <c r="F8682" s="479">
        <v>958.11</v>
      </c>
    </row>
    <row r="8683" spans="1:6" ht="20.399999999999999" x14ac:dyDescent="0.2">
      <c r="A8683" s="256">
        <v>40335</v>
      </c>
      <c r="B8683" s="257" t="s">
        <v>19852</v>
      </c>
      <c r="C8683" s="256" t="s">
        <v>8223</v>
      </c>
      <c r="E8683" s="258"/>
      <c r="F8683" s="479">
        <v>200.46</v>
      </c>
    </row>
    <row r="8684" spans="1:6" ht="20.399999999999999" x14ac:dyDescent="0.2">
      <c r="A8684" s="256">
        <v>7740</v>
      </c>
      <c r="B8684" s="257" t="s">
        <v>19853</v>
      </c>
      <c r="C8684" s="256" t="s">
        <v>8223</v>
      </c>
      <c r="E8684" s="258"/>
      <c r="F8684" s="479">
        <v>205.6</v>
      </c>
    </row>
    <row r="8685" spans="1:6" ht="20.399999999999999" x14ac:dyDescent="0.2">
      <c r="A8685" s="256">
        <v>7741</v>
      </c>
      <c r="B8685" s="257" t="s">
        <v>19854</v>
      </c>
      <c r="C8685" s="256" t="s">
        <v>8223</v>
      </c>
      <c r="E8685" s="258"/>
      <c r="F8685" s="479">
        <v>380.36</v>
      </c>
    </row>
    <row r="8686" spans="1:6" ht="20.399999999999999" x14ac:dyDescent="0.2">
      <c r="A8686" s="256">
        <v>7774</v>
      </c>
      <c r="B8686" s="257" t="s">
        <v>19855</v>
      </c>
      <c r="C8686" s="256" t="s">
        <v>8223</v>
      </c>
      <c r="E8686" s="258"/>
      <c r="F8686" s="479">
        <v>466.72</v>
      </c>
    </row>
    <row r="8687" spans="1:6" ht="20.399999999999999" x14ac:dyDescent="0.2">
      <c r="A8687" s="256">
        <v>7744</v>
      </c>
      <c r="B8687" s="257" t="s">
        <v>19856</v>
      </c>
      <c r="C8687" s="256" t="s">
        <v>8223</v>
      </c>
      <c r="E8687" s="258"/>
      <c r="F8687" s="479">
        <v>609.61</v>
      </c>
    </row>
    <row r="8688" spans="1:6" ht="20.399999999999999" x14ac:dyDescent="0.2">
      <c r="A8688" s="256">
        <v>7773</v>
      </c>
      <c r="B8688" s="257" t="s">
        <v>19857</v>
      </c>
      <c r="C8688" s="256" t="s">
        <v>8223</v>
      </c>
      <c r="E8688" s="258"/>
      <c r="F8688" s="479">
        <v>623.08000000000004</v>
      </c>
    </row>
    <row r="8689" spans="1:6" ht="20.399999999999999" x14ac:dyDescent="0.2">
      <c r="A8689" s="256">
        <v>7754</v>
      </c>
      <c r="B8689" s="257" t="s">
        <v>19858</v>
      </c>
      <c r="C8689" s="256" t="s">
        <v>8223</v>
      </c>
      <c r="E8689" s="258"/>
      <c r="F8689" s="479">
        <v>944.75</v>
      </c>
    </row>
    <row r="8690" spans="1:6" ht="20.399999999999999" x14ac:dyDescent="0.2">
      <c r="A8690" s="256">
        <v>7735</v>
      </c>
      <c r="B8690" s="257" t="s">
        <v>19859</v>
      </c>
      <c r="C8690" s="256" t="s">
        <v>8223</v>
      </c>
      <c r="E8690" s="258"/>
      <c r="F8690" s="479">
        <v>1223.3499999999999</v>
      </c>
    </row>
    <row r="8691" spans="1:6" ht="20.399999999999999" x14ac:dyDescent="0.2">
      <c r="A8691" s="256">
        <v>7755</v>
      </c>
      <c r="B8691" s="257" t="s">
        <v>19860</v>
      </c>
      <c r="C8691" s="256" t="s">
        <v>8223</v>
      </c>
      <c r="E8691" s="258"/>
      <c r="F8691" s="479">
        <v>242.61</v>
      </c>
    </row>
    <row r="8692" spans="1:6" ht="20.399999999999999" x14ac:dyDescent="0.2">
      <c r="A8692" s="256">
        <v>7776</v>
      </c>
      <c r="B8692" s="257" t="s">
        <v>19861</v>
      </c>
      <c r="C8692" s="256" t="s">
        <v>8223</v>
      </c>
      <c r="E8692" s="258"/>
      <c r="F8692" s="479">
        <v>505.78</v>
      </c>
    </row>
    <row r="8693" spans="1:6" ht="20.399999999999999" x14ac:dyDescent="0.2">
      <c r="A8693" s="256">
        <v>7743</v>
      </c>
      <c r="B8693" s="257" t="s">
        <v>19862</v>
      </c>
      <c r="C8693" s="256" t="s">
        <v>8223</v>
      </c>
      <c r="E8693" s="258"/>
      <c r="F8693" s="479">
        <v>535.6</v>
      </c>
    </row>
    <row r="8694" spans="1:6" ht="20.399999999999999" x14ac:dyDescent="0.2">
      <c r="A8694" s="256">
        <v>7733</v>
      </c>
      <c r="B8694" s="257" t="s">
        <v>19863</v>
      </c>
      <c r="C8694" s="256" t="s">
        <v>8223</v>
      </c>
      <c r="E8694" s="258"/>
      <c r="F8694" s="479">
        <v>699.05</v>
      </c>
    </row>
    <row r="8695" spans="1:6" ht="20.399999999999999" x14ac:dyDescent="0.2">
      <c r="A8695" s="256">
        <v>7775</v>
      </c>
      <c r="B8695" s="257" t="s">
        <v>19864</v>
      </c>
      <c r="C8695" s="256" t="s">
        <v>8223</v>
      </c>
      <c r="E8695" s="258"/>
      <c r="F8695" s="479">
        <v>765.87</v>
      </c>
    </row>
    <row r="8696" spans="1:6" ht="20.399999999999999" x14ac:dyDescent="0.2">
      <c r="A8696" s="256">
        <v>7734</v>
      </c>
      <c r="B8696" s="257" t="s">
        <v>19865</v>
      </c>
      <c r="C8696" s="256" t="s">
        <v>8223</v>
      </c>
      <c r="E8696" s="258"/>
      <c r="F8696" s="479">
        <v>1084.56</v>
      </c>
    </row>
    <row r="8697" spans="1:6" ht="20.399999999999999" x14ac:dyDescent="0.2">
      <c r="A8697" s="256">
        <v>7714</v>
      </c>
      <c r="B8697" s="257" t="s">
        <v>19866</v>
      </c>
      <c r="C8697" s="256" t="s">
        <v>8223</v>
      </c>
      <c r="E8697" s="258"/>
      <c r="F8697" s="479">
        <v>151.11000000000001</v>
      </c>
    </row>
    <row r="8698" spans="1:6" ht="20.399999999999999" x14ac:dyDescent="0.2">
      <c r="A8698" s="256">
        <v>37449</v>
      </c>
      <c r="B8698" s="257" t="s">
        <v>19867</v>
      </c>
      <c r="C8698" s="256" t="s">
        <v>8223</v>
      </c>
      <c r="E8698" s="258"/>
      <c r="F8698" s="479">
        <v>36.86</v>
      </c>
    </row>
    <row r="8699" spans="1:6" ht="20.399999999999999" x14ac:dyDescent="0.2">
      <c r="A8699" s="256">
        <v>37450</v>
      </c>
      <c r="B8699" s="257" t="s">
        <v>19868</v>
      </c>
      <c r="C8699" s="256" t="s">
        <v>8223</v>
      </c>
      <c r="E8699" s="258"/>
      <c r="F8699" s="479">
        <v>51.61</v>
      </c>
    </row>
    <row r="8700" spans="1:6" ht="20.399999999999999" x14ac:dyDescent="0.2">
      <c r="A8700" s="256">
        <v>37451</v>
      </c>
      <c r="B8700" s="257" t="s">
        <v>19869</v>
      </c>
      <c r="C8700" s="256" t="s">
        <v>8223</v>
      </c>
      <c r="E8700" s="258"/>
      <c r="F8700" s="479">
        <v>72.05</v>
      </c>
    </row>
    <row r="8701" spans="1:6" ht="20.399999999999999" x14ac:dyDescent="0.2">
      <c r="A8701" s="256">
        <v>37452</v>
      </c>
      <c r="B8701" s="257" t="s">
        <v>19870</v>
      </c>
      <c r="C8701" s="256" t="s">
        <v>8223</v>
      </c>
      <c r="E8701" s="258"/>
      <c r="F8701" s="479">
        <v>104.72</v>
      </c>
    </row>
    <row r="8702" spans="1:6" ht="20.399999999999999" x14ac:dyDescent="0.2">
      <c r="A8702" s="256">
        <v>37453</v>
      </c>
      <c r="B8702" s="257" t="s">
        <v>19871</v>
      </c>
      <c r="C8702" s="256" t="s">
        <v>8223</v>
      </c>
      <c r="E8702" s="258"/>
      <c r="F8702" s="479">
        <v>120.6</v>
      </c>
    </row>
    <row r="8703" spans="1:6" ht="20.399999999999999" x14ac:dyDescent="0.2">
      <c r="A8703" s="256">
        <v>7778</v>
      </c>
      <c r="B8703" s="257" t="s">
        <v>19872</v>
      </c>
      <c r="C8703" s="256" t="s">
        <v>8223</v>
      </c>
      <c r="E8703" s="258"/>
      <c r="F8703" s="479">
        <v>45.24</v>
      </c>
    </row>
    <row r="8704" spans="1:6" ht="20.399999999999999" x14ac:dyDescent="0.2">
      <c r="A8704" s="256">
        <v>7796</v>
      </c>
      <c r="B8704" s="257" t="s">
        <v>19873</v>
      </c>
      <c r="C8704" s="256" t="s">
        <v>8223</v>
      </c>
      <c r="E8704" s="258"/>
      <c r="F8704" s="479">
        <v>62</v>
      </c>
    </row>
    <row r="8705" spans="1:6" ht="20.399999999999999" x14ac:dyDescent="0.2">
      <c r="A8705" s="256">
        <v>7781</v>
      </c>
      <c r="B8705" s="257" t="s">
        <v>19874</v>
      </c>
      <c r="C8705" s="256" t="s">
        <v>8223</v>
      </c>
      <c r="E8705" s="258"/>
      <c r="F8705" s="479">
        <v>73.260000000000005</v>
      </c>
    </row>
    <row r="8706" spans="1:6" ht="20.399999999999999" x14ac:dyDescent="0.2">
      <c r="A8706" s="256">
        <v>7795</v>
      </c>
      <c r="B8706" s="257" t="s">
        <v>19875</v>
      </c>
      <c r="C8706" s="256" t="s">
        <v>8223</v>
      </c>
      <c r="E8706" s="258"/>
      <c r="F8706" s="479">
        <v>109.04</v>
      </c>
    </row>
    <row r="8707" spans="1:6" ht="20.399999999999999" x14ac:dyDescent="0.2">
      <c r="A8707" s="256">
        <v>7791</v>
      </c>
      <c r="B8707" s="257" t="s">
        <v>19876</v>
      </c>
      <c r="C8707" s="256" t="s">
        <v>8223</v>
      </c>
      <c r="E8707" s="258"/>
      <c r="F8707" s="479">
        <v>130.53</v>
      </c>
    </row>
    <row r="8708" spans="1:6" ht="20.399999999999999" x14ac:dyDescent="0.2">
      <c r="A8708" s="256">
        <v>7783</v>
      </c>
      <c r="B8708" s="257" t="s">
        <v>19877</v>
      </c>
      <c r="C8708" s="256" t="s">
        <v>8223</v>
      </c>
      <c r="E8708" s="258"/>
      <c r="F8708" s="479">
        <v>46.25</v>
      </c>
    </row>
    <row r="8709" spans="1:6" ht="20.399999999999999" x14ac:dyDescent="0.2">
      <c r="A8709" s="256">
        <v>7790</v>
      </c>
      <c r="B8709" s="257" t="s">
        <v>19878</v>
      </c>
      <c r="C8709" s="256" t="s">
        <v>8223</v>
      </c>
      <c r="E8709" s="258"/>
      <c r="F8709" s="479">
        <v>72.89</v>
      </c>
    </row>
    <row r="8710" spans="1:6" ht="20.399999999999999" x14ac:dyDescent="0.2">
      <c r="A8710" s="256">
        <v>7785</v>
      </c>
      <c r="B8710" s="257" t="s">
        <v>19879</v>
      </c>
      <c r="C8710" s="256" t="s">
        <v>8223</v>
      </c>
      <c r="E8710" s="258"/>
      <c r="F8710" s="479">
        <v>80.430000000000007</v>
      </c>
    </row>
    <row r="8711" spans="1:6" ht="20.399999999999999" x14ac:dyDescent="0.2">
      <c r="A8711" s="256">
        <v>7792</v>
      </c>
      <c r="B8711" s="257" t="s">
        <v>19880</v>
      </c>
      <c r="C8711" s="256" t="s">
        <v>8223</v>
      </c>
      <c r="E8711" s="258"/>
      <c r="F8711" s="479">
        <v>114.07</v>
      </c>
    </row>
    <row r="8712" spans="1:6" ht="20.399999999999999" x14ac:dyDescent="0.2">
      <c r="A8712" s="256">
        <v>7793</v>
      </c>
      <c r="B8712" s="257" t="s">
        <v>19881</v>
      </c>
      <c r="C8712" s="256" t="s">
        <v>8223</v>
      </c>
      <c r="E8712" s="258"/>
      <c r="F8712" s="479">
        <v>134.72</v>
      </c>
    </row>
    <row r="8713" spans="1:6" ht="20.399999999999999" x14ac:dyDescent="0.2">
      <c r="A8713" s="256">
        <v>13159</v>
      </c>
      <c r="B8713" s="257" t="s">
        <v>19882</v>
      </c>
      <c r="C8713" s="256" t="s">
        <v>8223</v>
      </c>
      <c r="E8713" s="258"/>
      <c r="F8713" s="479">
        <v>117.29</v>
      </c>
    </row>
    <row r="8714" spans="1:6" ht="20.399999999999999" x14ac:dyDescent="0.2">
      <c r="A8714" s="256">
        <v>13168</v>
      </c>
      <c r="B8714" s="257" t="s">
        <v>19883</v>
      </c>
      <c r="C8714" s="256" t="s">
        <v>8223</v>
      </c>
      <c r="E8714" s="258"/>
      <c r="F8714" s="479">
        <v>142.43</v>
      </c>
    </row>
    <row r="8715" spans="1:6" ht="20.399999999999999" x14ac:dyDescent="0.2">
      <c r="A8715" s="256">
        <v>13173</v>
      </c>
      <c r="B8715" s="257" t="s">
        <v>19884</v>
      </c>
      <c r="C8715" s="256" t="s">
        <v>8223</v>
      </c>
      <c r="E8715" s="258"/>
      <c r="F8715" s="479">
        <v>192.7</v>
      </c>
    </row>
    <row r="8716" spans="1:6" ht="20.399999999999999" x14ac:dyDescent="0.2">
      <c r="A8716" s="256">
        <v>12583</v>
      </c>
      <c r="B8716" s="257" t="s">
        <v>19885</v>
      </c>
      <c r="C8716" s="256" t="s">
        <v>8223</v>
      </c>
      <c r="E8716" s="258"/>
      <c r="F8716" s="479">
        <v>38.54</v>
      </c>
    </row>
    <row r="8717" spans="1:6" ht="20.399999999999999" x14ac:dyDescent="0.2">
      <c r="A8717" s="256">
        <v>12584</v>
      </c>
      <c r="B8717" s="257" t="s">
        <v>19886</v>
      </c>
      <c r="C8717" s="256" t="s">
        <v>8223</v>
      </c>
      <c r="E8717" s="258"/>
      <c r="F8717" s="479">
        <v>50.27</v>
      </c>
    </row>
    <row r="8718" spans="1:6" ht="20.399999999999999" x14ac:dyDescent="0.2">
      <c r="A8718" s="256">
        <v>12613</v>
      </c>
      <c r="B8718" s="257" t="s">
        <v>19887</v>
      </c>
      <c r="C8718" s="256" t="s">
        <v>8217</v>
      </c>
      <c r="E8718" s="258"/>
      <c r="F8718" s="479">
        <v>20.67</v>
      </c>
    </row>
    <row r="8719" spans="1:6" ht="20.399999999999999" x14ac:dyDescent="0.2">
      <c r="A8719" s="256">
        <v>1031</v>
      </c>
      <c r="B8719" s="257" t="s">
        <v>19888</v>
      </c>
      <c r="C8719" s="256" t="s">
        <v>8217</v>
      </c>
      <c r="E8719" s="258"/>
      <c r="F8719" s="479">
        <v>15.98</v>
      </c>
    </row>
    <row r="8720" spans="1:6" ht="20.399999999999999" x14ac:dyDescent="0.2">
      <c r="A8720" s="256">
        <v>39707</v>
      </c>
      <c r="B8720" s="257" t="s">
        <v>19889</v>
      </c>
      <c r="C8720" s="256" t="s">
        <v>8223</v>
      </c>
      <c r="E8720" s="258"/>
      <c r="F8720" s="479">
        <v>4.1100000000000003</v>
      </c>
    </row>
    <row r="8721" spans="1:6" ht="20.399999999999999" x14ac:dyDescent="0.2">
      <c r="A8721" s="256">
        <v>39708</v>
      </c>
      <c r="B8721" s="257" t="s">
        <v>19890</v>
      </c>
      <c r="C8721" s="256" t="s">
        <v>8223</v>
      </c>
      <c r="E8721" s="258"/>
      <c r="F8721" s="479">
        <v>3.98</v>
      </c>
    </row>
    <row r="8722" spans="1:6" ht="20.399999999999999" x14ac:dyDescent="0.2">
      <c r="A8722" s="256">
        <v>39710</v>
      </c>
      <c r="B8722" s="257" t="s">
        <v>19891</v>
      </c>
      <c r="C8722" s="256" t="s">
        <v>8223</v>
      </c>
      <c r="E8722" s="258"/>
      <c r="F8722" s="479">
        <v>2.8</v>
      </c>
    </row>
    <row r="8723" spans="1:6" ht="20.399999999999999" x14ac:dyDescent="0.2">
      <c r="A8723" s="256">
        <v>39709</v>
      </c>
      <c r="B8723" s="257" t="s">
        <v>19892</v>
      </c>
      <c r="C8723" s="256" t="s">
        <v>8223</v>
      </c>
      <c r="E8723" s="258"/>
      <c r="F8723" s="479">
        <v>3.88</v>
      </c>
    </row>
    <row r="8724" spans="1:6" ht="20.399999999999999" x14ac:dyDescent="0.2">
      <c r="A8724" s="256">
        <v>39711</v>
      </c>
      <c r="B8724" s="257" t="s">
        <v>19893</v>
      </c>
      <c r="C8724" s="256" t="s">
        <v>8223</v>
      </c>
      <c r="E8724" s="258"/>
      <c r="F8724" s="479">
        <v>4.3600000000000003</v>
      </c>
    </row>
    <row r="8725" spans="1:6" ht="20.399999999999999" x14ac:dyDescent="0.2">
      <c r="A8725" s="256">
        <v>39712</v>
      </c>
      <c r="B8725" s="257" t="s">
        <v>19894</v>
      </c>
      <c r="C8725" s="256" t="s">
        <v>8223</v>
      </c>
      <c r="E8725" s="258"/>
      <c r="F8725" s="479">
        <v>1.53</v>
      </c>
    </row>
    <row r="8726" spans="1:6" ht="20.399999999999999" x14ac:dyDescent="0.2">
      <c r="A8726" s="256">
        <v>39713</v>
      </c>
      <c r="B8726" s="257" t="s">
        <v>19895</v>
      </c>
      <c r="C8726" s="256" t="s">
        <v>8223</v>
      </c>
      <c r="E8726" s="258"/>
      <c r="F8726" s="479">
        <v>1.21</v>
      </c>
    </row>
    <row r="8727" spans="1:6" ht="20.399999999999999" x14ac:dyDescent="0.2">
      <c r="A8727" s="256">
        <v>39714</v>
      </c>
      <c r="B8727" s="257" t="s">
        <v>19896</v>
      </c>
      <c r="C8727" s="256" t="s">
        <v>8223</v>
      </c>
      <c r="E8727" s="258"/>
      <c r="F8727" s="479">
        <v>2.77</v>
      </c>
    </row>
    <row r="8728" spans="1:6" ht="20.399999999999999" x14ac:dyDescent="0.2">
      <c r="A8728" s="256">
        <v>39715</v>
      </c>
      <c r="B8728" s="257" t="s">
        <v>19897</v>
      </c>
      <c r="C8728" s="256" t="s">
        <v>8223</v>
      </c>
      <c r="E8728" s="258"/>
      <c r="F8728" s="479">
        <v>1.97</v>
      </c>
    </row>
    <row r="8729" spans="1:6" ht="20.399999999999999" x14ac:dyDescent="0.2">
      <c r="A8729" s="256">
        <v>39716</v>
      </c>
      <c r="B8729" s="257" t="s">
        <v>19898</v>
      </c>
      <c r="C8729" s="256" t="s">
        <v>8223</v>
      </c>
      <c r="E8729" s="258"/>
      <c r="F8729" s="479">
        <v>1.49</v>
      </c>
    </row>
    <row r="8730" spans="1:6" ht="20.399999999999999" x14ac:dyDescent="0.2">
      <c r="A8730" s="256">
        <v>39718</v>
      </c>
      <c r="B8730" s="257" t="s">
        <v>19899</v>
      </c>
      <c r="C8730" s="256" t="s">
        <v>8223</v>
      </c>
      <c r="E8730" s="258"/>
      <c r="F8730" s="479">
        <v>2.5499999999999998</v>
      </c>
    </row>
    <row r="8731" spans="1:6" ht="20.399999999999999" x14ac:dyDescent="0.2">
      <c r="A8731" s="256">
        <v>9813</v>
      </c>
      <c r="B8731" s="257" t="s">
        <v>19900</v>
      </c>
      <c r="C8731" s="256" t="s">
        <v>8223</v>
      </c>
      <c r="E8731" s="258"/>
      <c r="F8731" s="479">
        <v>5.15</v>
      </c>
    </row>
    <row r="8732" spans="1:6" ht="20.399999999999999" x14ac:dyDescent="0.2">
      <c r="A8732" s="256">
        <v>9815</v>
      </c>
      <c r="B8732" s="257" t="s">
        <v>19901</v>
      </c>
      <c r="C8732" s="256" t="s">
        <v>8223</v>
      </c>
      <c r="E8732" s="258"/>
      <c r="F8732" s="479">
        <v>10.17</v>
      </c>
    </row>
    <row r="8733" spans="1:6" ht="20.399999999999999" x14ac:dyDescent="0.2">
      <c r="A8733" s="256">
        <v>44543</v>
      </c>
      <c r="B8733" s="257" t="s">
        <v>19902</v>
      </c>
      <c r="C8733" s="256" t="s">
        <v>8223</v>
      </c>
      <c r="E8733" s="258"/>
      <c r="F8733" s="479">
        <v>5060.7299999999996</v>
      </c>
    </row>
    <row r="8734" spans="1:6" ht="20.399999999999999" x14ac:dyDescent="0.2">
      <c r="A8734" s="256">
        <v>44526</v>
      </c>
      <c r="B8734" s="257" t="s">
        <v>19903</v>
      </c>
      <c r="C8734" s="256" t="s">
        <v>8223</v>
      </c>
      <c r="E8734" s="258"/>
      <c r="F8734" s="479">
        <v>124.03</v>
      </c>
    </row>
    <row r="8735" spans="1:6" ht="20.399999999999999" x14ac:dyDescent="0.2">
      <c r="A8735" s="256">
        <v>44545</v>
      </c>
      <c r="B8735" s="257" t="s">
        <v>19904</v>
      </c>
      <c r="C8735" s="256" t="s">
        <v>8223</v>
      </c>
      <c r="E8735" s="258"/>
      <c r="F8735" s="479">
        <v>266.23</v>
      </c>
    </row>
    <row r="8736" spans="1:6" ht="20.399999999999999" x14ac:dyDescent="0.2">
      <c r="A8736" s="256">
        <v>44525</v>
      </c>
      <c r="B8736" s="257" t="s">
        <v>19905</v>
      </c>
      <c r="C8736" s="256" t="s">
        <v>8223</v>
      </c>
      <c r="E8736" s="258"/>
      <c r="F8736" s="479">
        <v>4590.05</v>
      </c>
    </row>
    <row r="8737" spans="1:6" ht="20.399999999999999" x14ac:dyDescent="0.2">
      <c r="A8737" s="256">
        <v>44547</v>
      </c>
      <c r="B8737" s="257" t="s">
        <v>19906</v>
      </c>
      <c r="C8737" s="256" t="s">
        <v>8223</v>
      </c>
      <c r="E8737" s="258"/>
      <c r="F8737" s="479">
        <v>415.03</v>
      </c>
    </row>
    <row r="8738" spans="1:6" ht="20.399999999999999" x14ac:dyDescent="0.2">
      <c r="A8738" s="256">
        <v>44519</v>
      </c>
      <c r="B8738" s="257" t="s">
        <v>19907</v>
      </c>
      <c r="C8738" s="256" t="s">
        <v>8223</v>
      </c>
      <c r="E8738" s="258"/>
      <c r="F8738" s="479">
        <v>1016.92</v>
      </c>
    </row>
    <row r="8739" spans="1:6" ht="20.399999999999999" x14ac:dyDescent="0.2">
      <c r="A8739" s="256">
        <v>44520</v>
      </c>
      <c r="B8739" s="257" t="s">
        <v>19908</v>
      </c>
      <c r="C8739" s="256" t="s">
        <v>8223</v>
      </c>
      <c r="E8739" s="258"/>
      <c r="F8739" s="479">
        <v>1637.9</v>
      </c>
    </row>
    <row r="8740" spans="1:6" ht="20.399999999999999" x14ac:dyDescent="0.2">
      <c r="A8740" s="256">
        <v>44521</v>
      </c>
      <c r="B8740" s="257" t="s">
        <v>19909</v>
      </c>
      <c r="C8740" s="256" t="s">
        <v>8223</v>
      </c>
      <c r="E8740" s="258"/>
      <c r="F8740" s="479">
        <v>26.42</v>
      </c>
    </row>
    <row r="8741" spans="1:6" ht="20.399999999999999" x14ac:dyDescent="0.2">
      <c r="A8741" s="256">
        <v>44522</v>
      </c>
      <c r="B8741" s="257" t="s">
        <v>19910</v>
      </c>
      <c r="C8741" s="256" t="s">
        <v>8223</v>
      </c>
      <c r="E8741" s="258"/>
      <c r="F8741" s="479">
        <v>2875.54</v>
      </c>
    </row>
    <row r="8742" spans="1:6" ht="20.399999999999999" x14ac:dyDescent="0.2">
      <c r="A8742" s="256">
        <v>44523</v>
      </c>
      <c r="B8742" s="257" t="s">
        <v>19911</v>
      </c>
      <c r="C8742" s="256" t="s">
        <v>8223</v>
      </c>
      <c r="E8742" s="258"/>
      <c r="F8742" s="479">
        <v>4276.74</v>
      </c>
    </row>
    <row r="8743" spans="1:6" ht="20.399999999999999" x14ac:dyDescent="0.2">
      <c r="A8743" s="256">
        <v>44527</v>
      </c>
      <c r="B8743" s="257" t="s">
        <v>19912</v>
      </c>
      <c r="C8743" s="256" t="s">
        <v>8223</v>
      </c>
      <c r="E8743" s="258"/>
      <c r="F8743" s="479">
        <v>2144.6799999999998</v>
      </c>
    </row>
    <row r="8744" spans="1:6" ht="20.399999999999999" x14ac:dyDescent="0.2">
      <c r="A8744" s="256">
        <v>44524</v>
      </c>
      <c r="B8744" s="257" t="s">
        <v>19913</v>
      </c>
      <c r="C8744" s="256" t="s">
        <v>8223</v>
      </c>
      <c r="E8744" s="258"/>
      <c r="F8744" s="479">
        <v>59.09</v>
      </c>
    </row>
    <row r="8745" spans="1:6" ht="20.399999999999999" x14ac:dyDescent="0.2">
      <c r="A8745" s="256">
        <v>44542</v>
      </c>
      <c r="B8745" s="257" t="s">
        <v>19914</v>
      </c>
      <c r="C8745" s="256" t="s">
        <v>8223</v>
      </c>
      <c r="E8745" s="258"/>
      <c r="F8745" s="479">
        <v>2798.08</v>
      </c>
    </row>
    <row r="8746" spans="1:6" x14ac:dyDescent="0.2">
      <c r="A8746" s="256">
        <v>9877</v>
      </c>
      <c r="B8746" s="257" t="s">
        <v>19915</v>
      </c>
      <c r="C8746" s="256" t="s">
        <v>8223</v>
      </c>
      <c r="E8746" s="258"/>
      <c r="F8746" s="479">
        <v>116.75</v>
      </c>
    </row>
    <row r="8747" spans="1:6" x14ac:dyDescent="0.2">
      <c r="A8747" s="256">
        <v>9878</v>
      </c>
      <c r="B8747" s="257" t="s">
        <v>19916</v>
      </c>
      <c r="C8747" s="256" t="s">
        <v>8223</v>
      </c>
      <c r="E8747" s="258"/>
      <c r="F8747" s="479">
        <v>143.72</v>
      </c>
    </row>
    <row r="8748" spans="1:6" ht="20.399999999999999" x14ac:dyDescent="0.2">
      <c r="A8748" s="256">
        <v>41986</v>
      </c>
      <c r="B8748" s="257" t="s">
        <v>19917</v>
      </c>
      <c r="C8748" s="256" t="s">
        <v>8223</v>
      </c>
      <c r="E8748" s="258"/>
      <c r="F8748" s="479">
        <v>3654.45</v>
      </c>
    </row>
    <row r="8749" spans="1:6" ht="20.399999999999999" x14ac:dyDescent="0.2">
      <c r="A8749" s="256">
        <v>43422</v>
      </c>
      <c r="B8749" s="257" t="s">
        <v>19918</v>
      </c>
      <c r="C8749" s="256" t="s">
        <v>8223</v>
      </c>
      <c r="E8749" s="258"/>
      <c r="F8749" s="479">
        <v>4481.82</v>
      </c>
    </row>
    <row r="8750" spans="1:6" ht="20.399999999999999" x14ac:dyDescent="0.2">
      <c r="A8750" s="256">
        <v>41987</v>
      </c>
      <c r="B8750" s="257" t="s">
        <v>19919</v>
      </c>
      <c r="C8750" s="256" t="s">
        <v>8223</v>
      </c>
      <c r="E8750" s="258"/>
      <c r="F8750" s="479">
        <v>5194.8</v>
      </c>
    </row>
    <row r="8751" spans="1:6" ht="20.399999999999999" x14ac:dyDescent="0.2">
      <c r="A8751" s="256">
        <v>41988</v>
      </c>
      <c r="B8751" s="257" t="s">
        <v>19920</v>
      </c>
      <c r="C8751" s="256" t="s">
        <v>8223</v>
      </c>
      <c r="E8751" s="258"/>
      <c r="F8751" s="479">
        <v>6861.6</v>
      </c>
    </row>
    <row r="8752" spans="1:6" ht="20.399999999999999" x14ac:dyDescent="0.2">
      <c r="A8752" s="256">
        <v>41697</v>
      </c>
      <c r="B8752" s="257" t="s">
        <v>19921</v>
      </c>
      <c r="C8752" s="256" t="s">
        <v>8223</v>
      </c>
      <c r="E8752" s="258"/>
      <c r="F8752" s="479">
        <v>1216.2</v>
      </c>
    </row>
    <row r="8753" spans="1:6" ht="20.399999999999999" x14ac:dyDescent="0.2">
      <c r="A8753" s="256">
        <v>41985</v>
      </c>
      <c r="B8753" s="257" t="s">
        <v>19922</v>
      </c>
      <c r="C8753" s="256" t="s">
        <v>8223</v>
      </c>
      <c r="E8753" s="258"/>
      <c r="F8753" s="479">
        <v>1693.84</v>
      </c>
    </row>
    <row r="8754" spans="1:6" ht="20.399999999999999" x14ac:dyDescent="0.2">
      <c r="A8754" s="256">
        <v>41699</v>
      </c>
      <c r="B8754" s="257" t="s">
        <v>19923</v>
      </c>
      <c r="C8754" s="256" t="s">
        <v>8223</v>
      </c>
      <c r="E8754" s="258"/>
      <c r="F8754" s="479">
        <v>2411.94</v>
      </c>
    </row>
    <row r="8755" spans="1:6" ht="30.6" x14ac:dyDescent="0.2">
      <c r="A8755" s="256">
        <v>38053</v>
      </c>
      <c r="B8755" s="257" t="s">
        <v>19924</v>
      </c>
      <c r="C8755" s="256" t="s">
        <v>8223</v>
      </c>
      <c r="E8755" s="258"/>
      <c r="F8755" s="479">
        <v>26.77</v>
      </c>
    </row>
    <row r="8756" spans="1:6" ht="30.6" x14ac:dyDescent="0.2">
      <c r="A8756" s="256">
        <v>38054</v>
      </c>
      <c r="B8756" s="257" t="s">
        <v>19925</v>
      </c>
      <c r="C8756" s="256" t="s">
        <v>8223</v>
      </c>
      <c r="E8756" s="258"/>
      <c r="F8756" s="479">
        <v>46.01</v>
      </c>
    </row>
    <row r="8757" spans="1:6" ht="30.6" x14ac:dyDescent="0.2">
      <c r="A8757" s="256">
        <v>38052</v>
      </c>
      <c r="B8757" s="257" t="s">
        <v>19926</v>
      </c>
      <c r="C8757" s="256" t="s">
        <v>8223</v>
      </c>
      <c r="E8757" s="258"/>
      <c r="F8757" s="479">
        <v>12.96</v>
      </c>
    </row>
    <row r="8758" spans="1:6" ht="30.6" x14ac:dyDescent="0.2">
      <c r="A8758" s="256">
        <v>38051</v>
      </c>
      <c r="B8758" s="257" t="s">
        <v>19927</v>
      </c>
      <c r="C8758" s="256" t="s">
        <v>8223</v>
      </c>
      <c r="E8758" s="258"/>
      <c r="F8758" s="479">
        <v>8.08</v>
      </c>
    </row>
    <row r="8759" spans="1:6" x14ac:dyDescent="0.2">
      <c r="A8759" s="256">
        <v>38787</v>
      </c>
      <c r="B8759" s="257" t="s">
        <v>19928</v>
      </c>
      <c r="C8759" s="256" t="s">
        <v>8223</v>
      </c>
      <c r="E8759" s="258"/>
      <c r="F8759" s="479">
        <v>5.0199999999999996</v>
      </c>
    </row>
    <row r="8760" spans="1:6" x14ac:dyDescent="0.2">
      <c r="A8760" s="256">
        <v>38825</v>
      </c>
      <c r="B8760" s="257" t="s">
        <v>19929</v>
      </c>
      <c r="C8760" s="256" t="s">
        <v>8223</v>
      </c>
      <c r="E8760" s="258"/>
      <c r="F8760" s="479">
        <v>6.49</v>
      </c>
    </row>
    <row r="8761" spans="1:6" x14ac:dyDescent="0.2">
      <c r="A8761" s="256">
        <v>38826</v>
      </c>
      <c r="B8761" s="257" t="s">
        <v>19930</v>
      </c>
      <c r="C8761" s="256" t="s">
        <v>8223</v>
      </c>
      <c r="E8761" s="258"/>
      <c r="F8761" s="479">
        <v>9.23</v>
      </c>
    </row>
    <row r="8762" spans="1:6" x14ac:dyDescent="0.2">
      <c r="A8762" s="256">
        <v>38827</v>
      </c>
      <c r="B8762" s="257" t="s">
        <v>19931</v>
      </c>
      <c r="C8762" s="256" t="s">
        <v>8223</v>
      </c>
      <c r="E8762" s="258"/>
      <c r="F8762" s="479">
        <v>15.09</v>
      </c>
    </row>
    <row r="8763" spans="1:6" x14ac:dyDescent="0.2">
      <c r="A8763" s="256">
        <v>38828</v>
      </c>
      <c r="B8763" s="257" t="s">
        <v>19932</v>
      </c>
      <c r="C8763" s="256" t="s">
        <v>8223</v>
      </c>
      <c r="E8763" s="258"/>
      <c r="F8763" s="479">
        <v>9.67</v>
      </c>
    </row>
    <row r="8764" spans="1:6" x14ac:dyDescent="0.2">
      <c r="A8764" s="256">
        <v>38829</v>
      </c>
      <c r="B8764" s="257" t="s">
        <v>19933</v>
      </c>
      <c r="C8764" s="256" t="s">
        <v>8223</v>
      </c>
      <c r="E8764" s="258"/>
      <c r="F8764" s="479">
        <v>15.83</v>
      </c>
    </row>
    <row r="8765" spans="1:6" x14ac:dyDescent="0.2">
      <c r="A8765" s="256">
        <v>38830</v>
      </c>
      <c r="B8765" s="257" t="s">
        <v>19934</v>
      </c>
      <c r="C8765" s="256" t="s">
        <v>8223</v>
      </c>
      <c r="E8765" s="258"/>
      <c r="F8765" s="479">
        <v>21.93</v>
      </c>
    </row>
    <row r="8766" spans="1:6" x14ac:dyDescent="0.2">
      <c r="A8766" s="256">
        <v>38831</v>
      </c>
      <c r="B8766" s="257" t="s">
        <v>19935</v>
      </c>
      <c r="C8766" s="256" t="s">
        <v>8223</v>
      </c>
      <c r="E8766" s="258"/>
      <c r="F8766" s="479">
        <v>30.58</v>
      </c>
    </row>
    <row r="8767" spans="1:6" x14ac:dyDescent="0.2">
      <c r="A8767" s="256">
        <v>36274</v>
      </c>
      <c r="B8767" s="257" t="s">
        <v>19936</v>
      </c>
      <c r="C8767" s="256" t="s">
        <v>8223</v>
      </c>
      <c r="E8767" s="258"/>
      <c r="F8767" s="479">
        <v>8.94</v>
      </c>
    </row>
    <row r="8768" spans="1:6" x14ac:dyDescent="0.2">
      <c r="A8768" s="256">
        <v>36278</v>
      </c>
      <c r="B8768" s="257" t="s">
        <v>19937</v>
      </c>
      <c r="C8768" s="256" t="s">
        <v>8223</v>
      </c>
      <c r="E8768" s="258"/>
      <c r="F8768" s="479">
        <v>12.12</v>
      </c>
    </row>
    <row r="8769" spans="1:6" x14ac:dyDescent="0.2">
      <c r="A8769" s="256">
        <v>38977</v>
      </c>
      <c r="B8769" s="257" t="s">
        <v>19938</v>
      </c>
      <c r="C8769" s="256" t="s">
        <v>8223</v>
      </c>
      <c r="E8769" s="258"/>
      <c r="F8769" s="479">
        <v>118.6</v>
      </c>
    </row>
    <row r="8770" spans="1:6" x14ac:dyDescent="0.2">
      <c r="A8770" s="256">
        <v>38971</v>
      </c>
      <c r="B8770" s="257" t="s">
        <v>19939</v>
      </c>
      <c r="C8770" s="256" t="s">
        <v>8223</v>
      </c>
      <c r="E8770" s="258"/>
      <c r="F8770" s="479">
        <v>9.9499999999999993</v>
      </c>
    </row>
    <row r="8771" spans="1:6" x14ac:dyDescent="0.2">
      <c r="A8771" s="256">
        <v>38972</v>
      </c>
      <c r="B8771" s="257" t="s">
        <v>19940</v>
      </c>
      <c r="C8771" s="256" t="s">
        <v>8223</v>
      </c>
      <c r="E8771" s="258"/>
      <c r="F8771" s="479">
        <v>13.42</v>
      </c>
    </row>
    <row r="8772" spans="1:6" x14ac:dyDescent="0.2">
      <c r="A8772" s="256">
        <v>38973</v>
      </c>
      <c r="B8772" s="257" t="s">
        <v>19941</v>
      </c>
      <c r="C8772" s="256" t="s">
        <v>8223</v>
      </c>
      <c r="E8772" s="258"/>
      <c r="F8772" s="479">
        <v>22.17</v>
      </c>
    </row>
    <row r="8773" spans="1:6" x14ac:dyDescent="0.2">
      <c r="A8773" s="256">
        <v>38974</v>
      </c>
      <c r="B8773" s="257" t="s">
        <v>19942</v>
      </c>
      <c r="C8773" s="256" t="s">
        <v>8223</v>
      </c>
      <c r="E8773" s="258"/>
      <c r="F8773" s="479">
        <v>36.01</v>
      </c>
    </row>
    <row r="8774" spans="1:6" x14ac:dyDescent="0.2">
      <c r="A8774" s="256">
        <v>38975</v>
      </c>
      <c r="B8774" s="257" t="s">
        <v>19943</v>
      </c>
      <c r="C8774" s="256" t="s">
        <v>8223</v>
      </c>
      <c r="E8774" s="258"/>
      <c r="F8774" s="479">
        <v>46.17</v>
      </c>
    </row>
    <row r="8775" spans="1:6" x14ac:dyDescent="0.2">
      <c r="A8775" s="256">
        <v>38976</v>
      </c>
      <c r="B8775" s="257" t="s">
        <v>19944</v>
      </c>
      <c r="C8775" s="256" t="s">
        <v>8223</v>
      </c>
      <c r="E8775" s="258"/>
      <c r="F8775" s="479">
        <v>79.38</v>
      </c>
    </row>
    <row r="8776" spans="1:6" x14ac:dyDescent="0.2">
      <c r="A8776" s="256">
        <v>44176</v>
      </c>
      <c r="B8776" s="257" t="s">
        <v>19945</v>
      </c>
      <c r="C8776" s="256" t="s">
        <v>8223</v>
      </c>
      <c r="E8776" s="258"/>
      <c r="F8776" s="479">
        <v>18.239999999999998</v>
      </c>
    </row>
    <row r="8777" spans="1:6" x14ac:dyDescent="0.2">
      <c r="A8777" s="256">
        <v>38986</v>
      </c>
      <c r="B8777" s="257" t="s">
        <v>19946</v>
      </c>
      <c r="C8777" s="256" t="s">
        <v>8223</v>
      </c>
      <c r="E8777" s="258"/>
      <c r="F8777" s="479">
        <v>239.62</v>
      </c>
    </row>
    <row r="8778" spans="1:6" x14ac:dyDescent="0.2">
      <c r="A8778" s="256">
        <v>38978</v>
      </c>
      <c r="B8778" s="257" t="s">
        <v>19947</v>
      </c>
      <c r="C8778" s="256" t="s">
        <v>8223</v>
      </c>
      <c r="E8778" s="258"/>
      <c r="F8778" s="479">
        <v>9.83</v>
      </c>
    </row>
    <row r="8779" spans="1:6" x14ac:dyDescent="0.2">
      <c r="A8779" s="256">
        <v>38979</v>
      </c>
      <c r="B8779" s="257" t="s">
        <v>19948</v>
      </c>
      <c r="C8779" s="256" t="s">
        <v>8223</v>
      </c>
      <c r="E8779" s="258"/>
      <c r="F8779" s="479">
        <v>13.59</v>
      </c>
    </row>
    <row r="8780" spans="1:6" x14ac:dyDescent="0.2">
      <c r="A8780" s="256">
        <v>38980</v>
      </c>
      <c r="B8780" s="257" t="s">
        <v>19949</v>
      </c>
      <c r="C8780" s="256" t="s">
        <v>8223</v>
      </c>
      <c r="E8780" s="258"/>
      <c r="F8780" s="479">
        <v>18.190000000000001</v>
      </c>
    </row>
    <row r="8781" spans="1:6" x14ac:dyDescent="0.2">
      <c r="A8781" s="256">
        <v>38981</v>
      </c>
      <c r="B8781" s="257" t="s">
        <v>19950</v>
      </c>
      <c r="C8781" s="256" t="s">
        <v>8223</v>
      </c>
      <c r="E8781" s="258"/>
      <c r="F8781" s="479">
        <v>26.24</v>
      </c>
    </row>
    <row r="8782" spans="1:6" x14ac:dyDescent="0.2">
      <c r="A8782" s="256">
        <v>38982</v>
      </c>
      <c r="B8782" s="257" t="s">
        <v>19951</v>
      </c>
      <c r="C8782" s="256" t="s">
        <v>8223</v>
      </c>
      <c r="E8782" s="258"/>
      <c r="F8782" s="479">
        <v>41.46</v>
      </c>
    </row>
    <row r="8783" spans="1:6" x14ac:dyDescent="0.2">
      <c r="A8783" s="256">
        <v>38983</v>
      </c>
      <c r="B8783" s="257" t="s">
        <v>19952</v>
      </c>
      <c r="C8783" s="256" t="s">
        <v>8223</v>
      </c>
      <c r="E8783" s="258"/>
      <c r="F8783" s="479">
        <v>72.959999999999994</v>
      </c>
    </row>
    <row r="8784" spans="1:6" x14ac:dyDescent="0.2">
      <c r="A8784" s="256">
        <v>38984</v>
      </c>
      <c r="B8784" s="257" t="s">
        <v>19953</v>
      </c>
      <c r="C8784" s="256" t="s">
        <v>8223</v>
      </c>
      <c r="E8784" s="258"/>
      <c r="F8784" s="479">
        <v>100.3</v>
      </c>
    </row>
    <row r="8785" spans="1:6" x14ac:dyDescent="0.2">
      <c r="A8785" s="256">
        <v>38985</v>
      </c>
      <c r="B8785" s="257" t="s">
        <v>19954</v>
      </c>
      <c r="C8785" s="256" t="s">
        <v>8223</v>
      </c>
      <c r="E8785" s="258"/>
      <c r="F8785" s="479">
        <v>172.44</v>
      </c>
    </row>
    <row r="8786" spans="1:6" x14ac:dyDescent="0.2">
      <c r="A8786" s="256">
        <v>9836</v>
      </c>
      <c r="B8786" s="257" t="s">
        <v>19955</v>
      </c>
      <c r="C8786" s="256" t="s">
        <v>8223</v>
      </c>
      <c r="E8786" s="258"/>
      <c r="F8786" s="479">
        <v>14.07</v>
      </c>
    </row>
    <row r="8787" spans="1:6" x14ac:dyDescent="0.2">
      <c r="A8787" s="256">
        <v>20065</v>
      </c>
      <c r="B8787" s="257" t="s">
        <v>19956</v>
      </c>
      <c r="C8787" s="256" t="s">
        <v>8223</v>
      </c>
      <c r="E8787" s="258"/>
      <c r="F8787" s="479">
        <v>36.78</v>
      </c>
    </row>
    <row r="8788" spans="1:6" x14ac:dyDescent="0.2">
      <c r="A8788" s="256">
        <v>9835</v>
      </c>
      <c r="B8788" s="257" t="s">
        <v>19957</v>
      </c>
      <c r="C8788" s="256" t="s">
        <v>8223</v>
      </c>
      <c r="E8788" s="258"/>
      <c r="F8788" s="479">
        <v>6.14</v>
      </c>
    </row>
    <row r="8789" spans="1:6" ht="20.399999999999999" x14ac:dyDescent="0.2">
      <c r="A8789" s="256">
        <v>38032</v>
      </c>
      <c r="B8789" s="257" t="s">
        <v>19958</v>
      </c>
      <c r="C8789" s="256" t="s">
        <v>8223</v>
      </c>
      <c r="E8789" s="258"/>
      <c r="F8789" s="479">
        <v>55.59</v>
      </c>
    </row>
    <row r="8790" spans="1:6" ht="20.399999999999999" x14ac:dyDescent="0.2">
      <c r="A8790" s="256">
        <v>38033</v>
      </c>
      <c r="B8790" s="257" t="s">
        <v>19959</v>
      </c>
      <c r="C8790" s="256" t="s">
        <v>8223</v>
      </c>
      <c r="E8790" s="258"/>
      <c r="F8790" s="479">
        <v>94.51</v>
      </c>
    </row>
    <row r="8791" spans="1:6" ht="20.399999999999999" x14ac:dyDescent="0.2">
      <c r="A8791" s="256">
        <v>38034</v>
      </c>
      <c r="B8791" s="257" t="s">
        <v>19960</v>
      </c>
      <c r="C8791" s="256" t="s">
        <v>8223</v>
      </c>
      <c r="E8791" s="258"/>
      <c r="F8791" s="479">
        <v>148.04</v>
      </c>
    </row>
    <row r="8792" spans="1:6" ht="20.399999999999999" x14ac:dyDescent="0.2">
      <c r="A8792" s="256">
        <v>38035</v>
      </c>
      <c r="B8792" s="257" t="s">
        <v>19961</v>
      </c>
      <c r="C8792" s="256" t="s">
        <v>8223</v>
      </c>
      <c r="E8792" s="258"/>
      <c r="F8792" s="479">
        <v>217.79</v>
      </c>
    </row>
    <row r="8793" spans="1:6" ht="20.399999999999999" x14ac:dyDescent="0.2">
      <c r="A8793" s="256">
        <v>38036</v>
      </c>
      <c r="B8793" s="257" t="s">
        <v>19962</v>
      </c>
      <c r="C8793" s="256" t="s">
        <v>8223</v>
      </c>
      <c r="E8793" s="258"/>
      <c r="F8793" s="479">
        <v>293.39</v>
      </c>
    </row>
    <row r="8794" spans="1:6" ht="20.399999999999999" x14ac:dyDescent="0.2">
      <c r="A8794" s="256">
        <v>38037</v>
      </c>
      <c r="B8794" s="257" t="s">
        <v>19963</v>
      </c>
      <c r="C8794" s="256" t="s">
        <v>8223</v>
      </c>
      <c r="E8794" s="258"/>
      <c r="F8794" s="479">
        <v>387.54</v>
      </c>
    </row>
    <row r="8795" spans="1:6" ht="20.399999999999999" x14ac:dyDescent="0.2">
      <c r="A8795" s="256">
        <v>9850</v>
      </c>
      <c r="B8795" s="257" t="s">
        <v>19964</v>
      </c>
      <c r="C8795" s="256" t="s">
        <v>8223</v>
      </c>
      <c r="E8795" s="258"/>
      <c r="F8795" s="479">
        <v>147.75</v>
      </c>
    </row>
    <row r="8796" spans="1:6" ht="20.399999999999999" x14ac:dyDescent="0.2">
      <c r="A8796" s="256">
        <v>9853</v>
      </c>
      <c r="B8796" s="257" t="s">
        <v>19965</v>
      </c>
      <c r="C8796" s="256" t="s">
        <v>8223</v>
      </c>
      <c r="E8796" s="258"/>
      <c r="F8796" s="479">
        <v>262.74</v>
      </c>
    </row>
    <row r="8797" spans="1:6" ht="20.399999999999999" x14ac:dyDescent="0.2">
      <c r="A8797" s="256">
        <v>9854</v>
      </c>
      <c r="B8797" s="257" t="s">
        <v>19966</v>
      </c>
      <c r="C8797" s="256" t="s">
        <v>8223</v>
      </c>
      <c r="E8797" s="258"/>
      <c r="F8797" s="479">
        <v>115.12</v>
      </c>
    </row>
    <row r="8798" spans="1:6" ht="20.399999999999999" x14ac:dyDescent="0.2">
      <c r="A8798" s="256">
        <v>9851</v>
      </c>
      <c r="B8798" s="257" t="s">
        <v>19967</v>
      </c>
      <c r="C8798" s="256" t="s">
        <v>8223</v>
      </c>
      <c r="E8798" s="258"/>
      <c r="F8798" s="479">
        <v>199.62</v>
      </c>
    </row>
    <row r="8799" spans="1:6" x14ac:dyDescent="0.2">
      <c r="A8799" s="256">
        <v>9825</v>
      </c>
      <c r="B8799" s="257" t="s">
        <v>19968</v>
      </c>
      <c r="C8799" s="256" t="s">
        <v>8223</v>
      </c>
      <c r="E8799" s="258"/>
      <c r="F8799" s="479">
        <v>42.44</v>
      </c>
    </row>
    <row r="8800" spans="1:6" x14ac:dyDescent="0.2">
      <c r="A8800" s="256">
        <v>9828</v>
      </c>
      <c r="B8800" s="257" t="s">
        <v>19969</v>
      </c>
      <c r="C8800" s="256" t="s">
        <v>8223</v>
      </c>
      <c r="E8800" s="258"/>
      <c r="F8800" s="479">
        <v>114.22</v>
      </c>
    </row>
    <row r="8801" spans="1:6" x14ac:dyDescent="0.2">
      <c r="A8801" s="256">
        <v>9829</v>
      </c>
      <c r="B8801" s="257" t="s">
        <v>19970</v>
      </c>
      <c r="C8801" s="256" t="s">
        <v>8223</v>
      </c>
      <c r="E8801" s="258"/>
      <c r="F8801" s="479">
        <v>193.57</v>
      </c>
    </row>
    <row r="8802" spans="1:6" x14ac:dyDescent="0.2">
      <c r="A8802" s="256">
        <v>9826</v>
      </c>
      <c r="B8802" s="257" t="s">
        <v>19971</v>
      </c>
      <c r="C8802" s="256" t="s">
        <v>8223</v>
      </c>
      <c r="E8802" s="258"/>
      <c r="F8802" s="479">
        <v>294.69</v>
      </c>
    </row>
    <row r="8803" spans="1:6" x14ac:dyDescent="0.2">
      <c r="A8803" s="256">
        <v>9827</v>
      </c>
      <c r="B8803" s="257" t="s">
        <v>19972</v>
      </c>
      <c r="C8803" s="256" t="s">
        <v>8223</v>
      </c>
      <c r="E8803" s="258"/>
      <c r="F8803" s="479">
        <v>418.46</v>
      </c>
    </row>
    <row r="8804" spans="1:6" x14ac:dyDescent="0.2">
      <c r="A8804" s="256">
        <v>36374</v>
      </c>
      <c r="B8804" s="257" t="s">
        <v>19973</v>
      </c>
      <c r="C8804" s="256" t="s">
        <v>8223</v>
      </c>
      <c r="E8804" s="258"/>
      <c r="F8804" s="479">
        <v>50.87</v>
      </c>
    </row>
    <row r="8805" spans="1:6" x14ac:dyDescent="0.2">
      <c r="A8805" s="256">
        <v>36084</v>
      </c>
      <c r="B8805" s="257" t="s">
        <v>19974</v>
      </c>
      <c r="C8805" s="256" t="s">
        <v>8223</v>
      </c>
      <c r="E8805" s="258"/>
      <c r="F8805" s="479">
        <v>15.07</v>
      </c>
    </row>
    <row r="8806" spans="1:6" x14ac:dyDescent="0.2">
      <c r="A8806" s="256">
        <v>36373</v>
      </c>
      <c r="B8806" s="257" t="s">
        <v>19975</v>
      </c>
      <c r="C8806" s="256" t="s">
        <v>8223</v>
      </c>
      <c r="E8806" s="258"/>
      <c r="F8806" s="479">
        <v>31.29</v>
      </c>
    </row>
    <row r="8807" spans="1:6" x14ac:dyDescent="0.2">
      <c r="A8807" s="256">
        <v>36377</v>
      </c>
      <c r="B8807" s="257" t="s">
        <v>19976</v>
      </c>
      <c r="C8807" s="256" t="s">
        <v>8223</v>
      </c>
      <c r="E8807" s="258"/>
      <c r="F8807" s="479">
        <v>61.02</v>
      </c>
    </row>
    <row r="8808" spans="1:6" x14ac:dyDescent="0.2">
      <c r="A8808" s="256">
        <v>36375</v>
      </c>
      <c r="B8808" s="257" t="s">
        <v>19977</v>
      </c>
      <c r="C8808" s="256" t="s">
        <v>8223</v>
      </c>
      <c r="E8808" s="258"/>
      <c r="F8808" s="479">
        <v>18.59</v>
      </c>
    </row>
    <row r="8809" spans="1:6" x14ac:dyDescent="0.2">
      <c r="A8809" s="256">
        <v>36376</v>
      </c>
      <c r="B8809" s="257" t="s">
        <v>19978</v>
      </c>
      <c r="C8809" s="256" t="s">
        <v>8223</v>
      </c>
      <c r="E8809" s="258"/>
      <c r="F8809" s="479">
        <v>36.520000000000003</v>
      </c>
    </row>
    <row r="8810" spans="1:6" x14ac:dyDescent="0.2">
      <c r="A8810" s="256">
        <v>36380</v>
      </c>
      <c r="B8810" s="257" t="s">
        <v>19979</v>
      </c>
      <c r="C8810" s="256" t="s">
        <v>8223</v>
      </c>
      <c r="E8810" s="258"/>
      <c r="F8810" s="479">
        <v>76.3</v>
      </c>
    </row>
    <row r="8811" spans="1:6" x14ac:dyDescent="0.2">
      <c r="A8811" s="256">
        <v>36378</v>
      </c>
      <c r="B8811" s="257" t="s">
        <v>19980</v>
      </c>
      <c r="C8811" s="256" t="s">
        <v>8223</v>
      </c>
      <c r="E8811" s="258"/>
      <c r="F8811" s="479">
        <v>22.86</v>
      </c>
    </row>
    <row r="8812" spans="1:6" x14ac:dyDescent="0.2">
      <c r="A8812" s="256">
        <v>36379</v>
      </c>
      <c r="B8812" s="257" t="s">
        <v>19981</v>
      </c>
      <c r="C8812" s="256" t="s">
        <v>8223</v>
      </c>
      <c r="E8812" s="258"/>
      <c r="F8812" s="479">
        <v>46.09</v>
      </c>
    </row>
    <row r="8813" spans="1:6" x14ac:dyDescent="0.2">
      <c r="A8813" s="256">
        <v>9859</v>
      </c>
      <c r="B8813" s="257" t="s">
        <v>19982</v>
      </c>
      <c r="C8813" s="256" t="s">
        <v>8223</v>
      </c>
      <c r="E8813" s="258"/>
      <c r="F8813" s="479">
        <v>8.9600000000000009</v>
      </c>
    </row>
    <row r="8814" spans="1:6" x14ac:dyDescent="0.2">
      <c r="A8814" s="256">
        <v>9838</v>
      </c>
      <c r="B8814" s="257" t="s">
        <v>19983</v>
      </c>
      <c r="C8814" s="256" t="s">
        <v>8223</v>
      </c>
      <c r="E8814" s="258"/>
      <c r="F8814" s="479">
        <v>10.15</v>
      </c>
    </row>
    <row r="8815" spans="1:6" x14ac:dyDescent="0.2">
      <c r="A8815" s="256">
        <v>9837</v>
      </c>
      <c r="B8815" s="257" t="s">
        <v>19984</v>
      </c>
      <c r="C8815" s="256" t="s">
        <v>8223</v>
      </c>
      <c r="E8815" s="258"/>
      <c r="F8815" s="479">
        <v>13.32</v>
      </c>
    </row>
    <row r="8816" spans="1:6" ht="20.399999999999999" x14ac:dyDescent="0.2">
      <c r="A8816" s="256">
        <v>44315</v>
      </c>
      <c r="B8816" s="257" t="s">
        <v>19985</v>
      </c>
      <c r="C8816" s="256" t="s">
        <v>8223</v>
      </c>
      <c r="E8816" s="258"/>
      <c r="F8816" s="479">
        <v>55.09</v>
      </c>
    </row>
    <row r="8817" spans="1:6" x14ac:dyDescent="0.2">
      <c r="A8817" s="256">
        <v>9863</v>
      </c>
      <c r="B8817" s="257" t="s">
        <v>19986</v>
      </c>
      <c r="C8817" s="256" t="s">
        <v>8223</v>
      </c>
      <c r="E8817" s="258"/>
      <c r="F8817" s="479">
        <v>54.14</v>
      </c>
    </row>
    <row r="8818" spans="1:6" x14ac:dyDescent="0.2">
      <c r="A8818" s="256">
        <v>9860</v>
      </c>
      <c r="B8818" s="257" t="s">
        <v>19987</v>
      </c>
      <c r="C8818" s="256" t="s">
        <v>8223</v>
      </c>
      <c r="E8818" s="258"/>
      <c r="F8818" s="479">
        <v>39.520000000000003</v>
      </c>
    </row>
    <row r="8819" spans="1:6" x14ac:dyDescent="0.2">
      <c r="A8819" s="256">
        <v>9862</v>
      </c>
      <c r="B8819" s="257" t="s">
        <v>19988</v>
      </c>
      <c r="C8819" s="256" t="s">
        <v>8223</v>
      </c>
      <c r="E8819" s="258"/>
      <c r="F8819" s="479">
        <v>27.61</v>
      </c>
    </row>
    <row r="8820" spans="1:6" x14ac:dyDescent="0.2">
      <c r="A8820" s="256">
        <v>9861</v>
      </c>
      <c r="B8820" s="257" t="s">
        <v>19989</v>
      </c>
      <c r="C8820" s="256" t="s">
        <v>8223</v>
      </c>
      <c r="E8820" s="258"/>
      <c r="F8820" s="479">
        <v>21.69</v>
      </c>
    </row>
    <row r="8821" spans="1:6" x14ac:dyDescent="0.2">
      <c r="A8821" s="256">
        <v>9856</v>
      </c>
      <c r="B8821" s="257" t="s">
        <v>19990</v>
      </c>
      <c r="C8821" s="256" t="s">
        <v>8223</v>
      </c>
      <c r="E8821" s="258"/>
      <c r="F8821" s="479">
        <v>6.99</v>
      </c>
    </row>
    <row r="8822" spans="1:6" x14ac:dyDescent="0.2">
      <c r="A8822" s="256">
        <v>9866</v>
      </c>
      <c r="B8822" s="257" t="s">
        <v>19991</v>
      </c>
      <c r="C8822" s="256" t="s">
        <v>8223</v>
      </c>
      <c r="E8822" s="258"/>
      <c r="F8822" s="479">
        <v>18.71</v>
      </c>
    </row>
    <row r="8823" spans="1:6" x14ac:dyDescent="0.2">
      <c r="A8823" s="256">
        <v>9841</v>
      </c>
      <c r="B8823" s="257" t="s">
        <v>19992</v>
      </c>
      <c r="C8823" s="256" t="s">
        <v>8223</v>
      </c>
      <c r="E8823" s="258"/>
      <c r="F8823" s="479">
        <v>26.49</v>
      </c>
    </row>
    <row r="8824" spans="1:6" x14ac:dyDescent="0.2">
      <c r="A8824" s="256">
        <v>9840</v>
      </c>
      <c r="B8824" s="257" t="s">
        <v>19993</v>
      </c>
      <c r="C8824" s="256" t="s">
        <v>8223</v>
      </c>
      <c r="E8824" s="258"/>
      <c r="F8824" s="479">
        <v>55.97</v>
      </c>
    </row>
    <row r="8825" spans="1:6" x14ac:dyDescent="0.2">
      <c r="A8825" s="256">
        <v>20067</v>
      </c>
      <c r="B8825" s="257" t="s">
        <v>19994</v>
      </c>
      <c r="C8825" s="256" t="s">
        <v>8223</v>
      </c>
      <c r="E8825" s="258"/>
      <c r="F8825" s="479">
        <v>8.59</v>
      </c>
    </row>
    <row r="8826" spans="1:6" x14ac:dyDescent="0.2">
      <c r="A8826" s="256">
        <v>20068</v>
      </c>
      <c r="B8826" s="257" t="s">
        <v>19995</v>
      </c>
      <c r="C8826" s="256" t="s">
        <v>8223</v>
      </c>
      <c r="E8826" s="258"/>
      <c r="F8826" s="479">
        <v>12.1</v>
      </c>
    </row>
    <row r="8827" spans="1:6" x14ac:dyDescent="0.2">
      <c r="A8827" s="256">
        <v>9839</v>
      </c>
      <c r="B8827" s="257" t="s">
        <v>19996</v>
      </c>
      <c r="C8827" s="256" t="s">
        <v>8223</v>
      </c>
      <c r="E8827" s="258"/>
      <c r="F8827" s="479">
        <v>21.95</v>
      </c>
    </row>
    <row r="8828" spans="1:6" x14ac:dyDescent="0.2">
      <c r="A8828" s="256">
        <v>9870</v>
      </c>
      <c r="B8828" s="257" t="s">
        <v>19997</v>
      </c>
      <c r="C8828" s="256" t="s">
        <v>8223</v>
      </c>
      <c r="E8828" s="258"/>
      <c r="F8828" s="479">
        <v>80.739999999999995</v>
      </c>
    </row>
    <row r="8829" spans="1:6" x14ac:dyDescent="0.2">
      <c r="A8829" s="256">
        <v>9867</v>
      </c>
      <c r="B8829" s="257" t="s">
        <v>19998</v>
      </c>
      <c r="C8829" s="256" t="s">
        <v>8223</v>
      </c>
      <c r="E8829" s="258"/>
      <c r="F8829" s="479">
        <v>3.24</v>
      </c>
    </row>
    <row r="8830" spans="1:6" x14ac:dyDescent="0.2">
      <c r="A8830" s="256">
        <v>9868</v>
      </c>
      <c r="B8830" s="257" t="s">
        <v>19999</v>
      </c>
      <c r="C8830" s="256" t="s">
        <v>8223</v>
      </c>
      <c r="E8830" s="258"/>
      <c r="F8830" s="479">
        <v>3.66</v>
      </c>
    </row>
    <row r="8831" spans="1:6" x14ac:dyDescent="0.2">
      <c r="A8831" s="256">
        <v>9869</v>
      </c>
      <c r="B8831" s="257" t="s">
        <v>20000</v>
      </c>
      <c r="C8831" s="256" t="s">
        <v>8223</v>
      </c>
      <c r="E8831" s="258"/>
      <c r="F8831" s="479">
        <v>7.9</v>
      </c>
    </row>
    <row r="8832" spans="1:6" x14ac:dyDescent="0.2">
      <c r="A8832" s="256">
        <v>9874</v>
      </c>
      <c r="B8832" s="257" t="s">
        <v>20001</v>
      </c>
      <c r="C8832" s="256" t="s">
        <v>8223</v>
      </c>
      <c r="E8832" s="258"/>
      <c r="F8832" s="479">
        <v>12.4</v>
      </c>
    </row>
    <row r="8833" spans="1:6" x14ac:dyDescent="0.2">
      <c r="A8833" s="256">
        <v>9875</v>
      </c>
      <c r="B8833" s="257" t="s">
        <v>20002</v>
      </c>
      <c r="C8833" s="256" t="s">
        <v>8223</v>
      </c>
      <c r="E8833" s="258"/>
      <c r="F8833" s="479">
        <v>13.6</v>
      </c>
    </row>
    <row r="8834" spans="1:6" x14ac:dyDescent="0.2">
      <c r="A8834" s="256">
        <v>9873</v>
      </c>
      <c r="B8834" s="257" t="s">
        <v>20003</v>
      </c>
      <c r="C8834" s="256" t="s">
        <v>8223</v>
      </c>
      <c r="E8834" s="258"/>
      <c r="F8834" s="479">
        <v>22.38</v>
      </c>
    </row>
    <row r="8835" spans="1:6" x14ac:dyDescent="0.2">
      <c r="A8835" s="256">
        <v>9871</v>
      </c>
      <c r="B8835" s="257" t="s">
        <v>20004</v>
      </c>
      <c r="C8835" s="256" t="s">
        <v>8223</v>
      </c>
      <c r="E8835" s="258"/>
      <c r="F8835" s="479">
        <v>37.090000000000003</v>
      </c>
    </row>
    <row r="8836" spans="1:6" x14ac:dyDescent="0.2">
      <c r="A8836" s="256">
        <v>9872</v>
      </c>
      <c r="B8836" s="257" t="s">
        <v>20005</v>
      </c>
      <c r="C8836" s="256" t="s">
        <v>8223</v>
      </c>
      <c r="E8836" s="258"/>
      <c r="F8836" s="479">
        <v>51.59</v>
      </c>
    </row>
    <row r="8837" spans="1:6" x14ac:dyDescent="0.2">
      <c r="A8837" s="256">
        <v>7667</v>
      </c>
      <c r="B8837" s="257" t="s">
        <v>20006</v>
      </c>
      <c r="C8837" s="256" t="s">
        <v>8223</v>
      </c>
      <c r="E8837" s="258"/>
      <c r="F8837" s="479">
        <v>3449.11</v>
      </c>
    </row>
    <row r="8838" spans="1:6" x14ac:dyDescent="0.2">
      <c r="A8838" s="256">
        <v>7660</v>
      </c>
      <c r="B8838" s="257" t="s">
        <v>20007</v>
      </c>
      <c r="C8838" s="256" t="s">
        <v>8223</v>
      </c>
      <c r="E8838" s="258"/>
      <c r="F8838" s="479">
        <v>4396.79</v>
      </c>
    </row>
    <row r="8839" spans="1:6" x14ac:dyDescent="0.2">
      <c r="A8839" s="256">
        <v>7676</v>
      </c>
      <c r="B8839" s="257" t="s">
        <v>20008</v>
      </c>
      <c r="C8839" s="256" t="s">
        <v>8223</v>
      </c>
      <c r="E8839" s="258"/>
      <c r="F8839" s="479">
        <v>4447.04</v>
      </c>
    </row>
    <row r="8840" spans="1:6" x14ac:dyDescent="0.2">
      <c r="A8840" s="256">
        <v>12426</v>
      </c>
      <c r="B8840" s="257" t="s">
        <v>20009</v>
      </c>
      <c r="C8840" s="256" t="s">
        <v>8217</v>
      </c>
      <c r="E8840" s="258"/>
      <c r="F8840" s="479">
        <v>50.7</v>
      </c>
    </row>
    <row r="8841" spans="1:6" x14ac:dyDescent="0.2">
      <c r="A8841" s="256">
        <v>12425</v>
      </c>
      <c r="B8841" s="257" t="s">
        <v>20010</v>
      </c>
      <c r="C8841" s="256" t="s">
        <v>8217</v>
      </c>
      <c r="E8841" s="258"/>
      <c r="F8841" s="479">
        <v>69.650000000000006</v>
      </c>
    </row>
    <row r="8842" spans="1:6" x14ac:dyDescent="0.2">
      <c r="A8842" s="256">
        <v>12427</v>
      </c>
      <c r="B8842" s="257" t="s">
        <v>20011</v>
      </c>
      <c r="C8842" s="256" t="s">
        <v>8217</v>
      </c>
      <c r="E8842" s="258"/>
      <c r="F8842" s="479">
        <v>289.11</v>
      </c>
    </row>
    <row r="8843" spans="1:6" x14ac:dyDescent="0.2">
      <c r="A8843" s="256">
        <v>12428</v>
      </c>
      <c r="B8843" s="257" t="s">
        <v>20012</v>
      </c>
      <c r="C8843" s="256" t="s">
        <v>8217</v>
      </c>
      <c r="E8843" s="258"/>
      <c r="F8843" s="479">
        <v>185.57</v>
      </c>
    </row>
    <row r="8844" spans="1:6" x14ac:dyDescent="0.2">
      <c r="A8844" s="256">
        <v>12430</v>
      </c>
      <c r="B8844" s="257" t="s">
        <v>20013</v>
      </c>
      <c r="C8844" s="256" t="s">
        <v>8217</v>
      </c>
      <c r="E8844" s="258"/>
      <c r="F8844" s="479">
        <v>62.15</v>
      </c>
    </row>
    <row r="8845" spans="1:6" x14ac:dyDescent="0.2">
      <c r="A8845" s="256">
        <v>12429</v>
      </c>
      <c r="B8845" s="257" t="s">
        <v>20014</v>
      </c>
      <c r="C8845" s="256" t="s">
        <v>8217</v>
      </c>
      <c r="E8845" s="258"/>
      <c r="F8845" s="479">
        <v>467.5</v>
      </c>
    </row>
    <row r="8846" spans="1:6" x14ac:dyDescent="0.2">
      <c r="A8846" s="256">
        <v>12431</v>
      </c>
      <c r="B8846" s="257" t="s">
        <v>20015</v>
      </c>
      <c r="C8846" s="256" t="s">
        <v>8217</v>
      </c>
      <c r="E8846" s="258"/>
      <c r="F8846" s="479">
        <v>795.6</v>
      </c>
    </row>
    <row r="8847" spans="1:6" x14ac:dyDescent="0.2">
      <c r="A8847" s="256">
        <v>12432</v>
      </c>
      <c r="B8847" s="257" t="s">
        <v>20016</v>
      </c>
      <c r="C8847" s="256" t="s">
        <v>8217</v>
      </c>
      <c r="E8847" s="258"/>
      <c r="F8847" s="479">
        <v>163.63</v>
      </c>
    </row>
    <row r="8848" spans="1:6" x14ac:dyDescent="0.2">
      <c r="A8848" s="256">
        <v>12434</v>
      </c>
      <c r="B8848" s="257" t="s">
        <v>20017</v>
      </c>
      <c r="C8848" s="256" t="s">
        <v>8217</v>
      </c>
      <c r="E8848" s="258"/>
      <c r="F8848" s="479">
        <v>53.32</v>
      </c>
    </row>
    <row r="8849" spans="1:6" x14ac:dyDescent="0.2">
      <c r="A8849" s="256">
        <v>12433</v>
      </c>
      <c r="B8849" s="257" t="s">
        <v>20018</v>
      </c>
      <c r="C8849" s="256" t="s">
        <v>8217</v>
      </c>
      <c r="E8849" s="258"/>
      <c r="F8849" s="479">
        <v>104.17</v>
      </c>
    </row>
    <row r="8850" spans="1:6" x14ac:dyDescent="0.2">
      <c r="A8850" s="256">
        <v>12435</v>
      </c>
      <c r="B8850" s="257" t="s">
        <v>20019</v>
      </c>
      <c r="C8850" s="256" t="s">
        <v>8217</v>
      </c>
      <c r="E8850" s="258"/>
      <c r="F8850" s="479">
        <v>322.38</v>
      </c>
    </row>
    <row r="8851" spans="1:6" x14ac:dyDescent="0.2">
      <c r="A8851" s="256">
        <v>12437</v>
      </c>
      <c r="B8851" s="257" t="s">
        <v>20020</v>
      </c>
      <c r="C8851" s="256" t="s">
        <v>8217</v>
      </c>
      <c r="E8851" s="258"/>
      <c r="F8851" s="479">
        <v>260.36</v>
      </c>
    </row>
    <row r="8852" spans="1:6" x14ac:dyDescent="0.2">
      <c r="A8852" s="256">
        <v>12439</v>
      </c>
      <c r="B8852" s="257" t="s">
        <v>20021</v>
      </c>
      <c r="C8852" s="256" t="s">
        <v>8217</v>
      </c>
      <c r="E8852" s="258"/>
      <c r="F8852" s="479">
        <v>83.56</v>
      </c>
    </row>
    <row r="8853" spans="1:6" x14ac:dyDescent="0.2">
      <c r="A8853" s="256">
        <v>12438</v>
      </c>
      <c r="B8853" s="257" t="s">
        <v>20022</v>
      </c>
      <c r="C8853" s="256" t="s">
        <v>8217</v>
      </c>
      <c r="E8853" s="258"/>
      <c r="F8853" s="479">
        <v>471.17</v>
      </c>
    </row>
    <row r="8854" spans="1:6" x14ac:dyDescent="0.2">
      <c r="A8854" s="256">
        <v>12436</v>
      </c>
      <c r="B8854" s="257" t="s">
        <v>20023</v>
      </c>
      <c r="C8854" s="256" t="s">
        <v>8217</v>
      </c>
      <c r="E8854" s="258"/>
      <c r="F8854" s="479">
        <v>595.19000000000005</v>
      </c>
    </row>
    <row r="8855" spans="1:6" x14ac:dyDescent="0.2">
      <c r="A8855" s="256">
        <v>36357</v>
      </c>
      <c r="B8855" s="257" t="s">
        <v>20024</v>
      </c>
      <c r="C8855" s="256" t="s">
        <v>8217</v>
      </c>
      <c r="E8855" s="258"/>
      <c r="F8855" s="479">
        <v>132.33000000000001</v>
      </c>
    </row>
    <row r="8856" spans="1:6" x14ac:dyDescent="0.2">
      <c r="A8856" s="256">
        <v>12424</v>
      </c>
      <c r="B8856" s="257" t="s">
        <v>20025</v>
      </c>
      <c r="C8856" s="256" t="s">
        <v>8217</v>
      </c>
      <c r="E8856" s="258"/>
      <c r="F8856" s="479">
        <v>107.25</v>
      </c>
    </row>
    <row r="8857" spans="1:6" x14ac:dyDescent="0.2">
      <c r="A8857" s="256">
        <v>12440</v>
      </c>
      <c r="B8857" s="257" t="s">
        <v>20026</v>
      </c>
      <c r="C8857" s="256" t="s">
        <v>8217</v>
      </c>
      <c r="E8857" s="258"/>
      <c r="F8857" s="479">
        <v>103.67</v>
      </c>
    </row>
    <row r="8858" spans="1:6" x14ac:dyDescent="0.2">
      <c r="A8858" s="256">
        <v>9884</v>
      </c>
      <c r="B8858" s="257" t="s">
        <v>20027</v>
      </c>
      <c r="C8858" s="256" t="s">
        <v>8217</v>
      </c>
      <c r="E8858" s="258"/>
      <c r="F8858" s="479">
        <v>77.319999999999993</v>
      </c>
    </row>
    <row r="8859" spans="1:6" x14ac:dyDescent="0.2">
      <c r="A8859" s="256">
        <v>9888</v>
      </c>
      <c r="B8859" s="257" t="s">
        <v>20028</v>
      </c>
      <c r="C8859" s="256" t="s">
        <v>8217</v>
      </c>
      <c r="E8859" s="258"/>
      <c r="F8859" s="479">
        <v>62.13</v>
      </c>
    </row>
    <row r="8860" spans="1:6" x14ac:dyDescent="0.2">
      <c r="A8860" s="256">
        <v>9883</v>
      </c>
      <c r="B8860" s="257" t="s">
        <v>20029</v>
      </c>
      <c r="C8860" s="256" t="s">
        <v>8217</v>
      </c>
      <c r="E8860" s="258"/>
      <c r="F8860" s="479">
        <v>27.11</v>
      </c>
    </row>
    <row r="8861" spans="1:6" x14ac:dyDescent="0.2">
      <c r="A8861" s="256">
        <v>9886</v>
      </c>
      <c r="B8861" s="257" t="s">
        <v>20030</v>
      </c>
      <c r="C8861" s="256" t="s">
        <v>8217</v>
      </c>
      <c r="E8861" s="258"/>
      <c r="F8861" s="479">
        <v>37.130000000000003</v>
      </c>
    </row>
    <row r="8862" spans="1:6" x14ac:dyDescent="0.2">
      <c r="A8862" s="256">
        <v>9889</v>
      </c>
      <c r="B8862" s="257" t="s">
        <v>20031</v>
      </c>
      <c r="C8862" s="256" t="s">
        <v>8217</v>
      </c>
      <c r="E8862" s="258"/>
      <c r="F8862" s="479">
        <v>188.12</v>
      </c>
    </row>
    <row r="8863" spans="1:6" x14ac:dyDescent="0.2">
      <c r="A8863" s="256">
        <v>9887</v>
      </c>
      <c r="B8863" s="257" t="s">
        <v>20032</v>
      </c>
      <c r="C8863" s="256" t="s">
        <v>8217</v>
      </c>
      <c r="E8863" s="258"/>
      <c r="F8863" s="479">
        <v>113.7</v>
      </c>
    </row>
    <row r="8864" spans="1:6" x14ac:dyDescent="0.2">
      <c r="A8864" s="256">
        <v>9885</v>
      </c>
      <c r="B8864" s="257" t="s">
        <v>20033</v>
      </c>
      <c r="C8864" s="256" t="s">
        <v>8217</v>
      </c>
      <c r="E8864" s="258"/>
      <c r="F8864" s="479">
        <v>35.9</v>
      </c>
    </row>
    <row r="8865" spans="1:6" x14ac:dyDescent="0.2">
      <c r="A8865" s="256">
        <v>9890</v>
      </c>
      <c r="B8865" s="257" t="s">
        <v>20034</v>
      </c>
      <c r="C8865" s="256" t="s">
        <v>8217</v>
      </c>
      <c r="E8865" s="258"/>
      <c r="F8865" s="479">
        <v>291.45</v>
      </c>
    </row>
    <row r="8866" spans="1:6" x14ac:dyDescent="0.2">
      <c r="A8866" s="256">
        <v>9891</v>
      </c>
      <c r="B8866" s="257" t="s">
        <v>20035</v>
      </c>
      <c r="C8866" s="256" t="s">
        <v>8217</v>
      </c>
      <c r="E8866" s="258"/>
      <c r="F8866" s="479">
        <v>409.14</v>
      </c>
    </row>
    <row r="8867" spans="1:6" x14ac:dyDescent="0.2">
      <c r="A8867" s="256">
        <v>36316</v>
      </c>
      <c r="B8867" s="257" t="s">
        <v>20036</v>
      </c>
      <c r="C8867" s="256" t="s">
        <v>8217</v>
      </c>
      <c r="E8867" s="258"/>
      <c r="F8867" s="479">
        <v>21.57</v>
      </c>
    </row>
    <row r="8868" spans="1:6" x14ac:dyDescent="0.2">
      <c r="A8868" s="256">
        <v>36313</v>
      </c>
      <c r="B8868" s="257" t="s">
        <v>20037</v>
      </c>
      <c r="C8868" s="256" t="s">
        <v>8217</v>
      </c>
      <c r="E8868" s="258"/>
      <c r="F8868" s="479">
        <v>13.85</v>
      </c>
    </row>
    <row r="8869" spans="1:6" x14ac:dyDescent="0.2">
      <c r="A8869" s="256">
        <v>64</v>
      </c>
      <c r="B8869" s="257" t="s">
        <v>20038</v>
      </c>
      <c r="C8869" s="256" t="s">
        <v>8217</v>
      </c>
      <c r="E8869" s="258"/>
      <c r="F8869" s="479">
        <v>4.79</v>
      </c>
    </row>
    <row r="8870" spans="1:6" x14ac:dyDescent="0.2">
      <c r="A8870" s="256">
        <v>37423</v>
      </c>
      <c r="B8870" s="257" t="s">
        <v>20039</v>
      </c>
      <c r="C8870" s="256" t="s">
        <v>8217</v>
      </c>
      <c r="E8870" s="258"/>
      <c r="F8870" s="479">
        <v>11.84</v>
      </c>
    </row>
    <row r="8871" spans="1:6" x14ac:dyDescent="0.2">
      <c r="A8871" s="256">
        <v>9892</v>
      </c>
      <c r="B8871" s="257" t="s">
        <v>20040</v>
      </c>
      <c r="C8871" s="256" t="s">
        <v>8217</v>
      </c>
      <c r="E8871" s="258"/>
      <c r="F8871" s="479">
        <v>5.94</v>
      </c>
    </row>
    <row r="8872" spans="1:6" x14ac:dyDescent="0.2">
      <c r="A8872" s="256">
        <v>9901</v>
      </c>
      <c r="B8872" s="257" t="s">
        <v>20041</v>
      </c>
      <c r="C8872" s="256" t="s">
        <v>8217</v>
      </c>
      <c r="E8872" s="258"/>
      <c r="F8872" s="479">
        <v>28.74</v>
      </c>
    </row>
    <row r="8873" spans="1:6" x14ac:dyDescent="0.2">
      <c r="A8873" s="256">
        <v>9900</v>
      </c>
      <c r="B8873" s="257" t="s">
        <v>20042</v>
      </c>
      <c r="C8873" s="256" t="s">
        <v>8217</v>
      </c>
      <c r="E8873" s="258"/>
      <c r="F8873" s="479">
        <v>16.649999999999999</v>
      </c>
    </row>
    <row r="8874" spans="1:6" x14ac:dyDescent="0.2">
      <c r="A8874" s="256">
        <v>9899</v>
      </c>
      <c r="B8874" s="257" t="s">
        <v>20043</v>
      </c>
      <c r="C8874" s="256" t="s">
        <v>8217</v>
      </c>
      <c r="E8874" s="258"/>
      <c r="F8874" s="479">
        <v>7.47</v>
      </c>
    </row>
    <row r="8875" spans="1:6" x14ac:dyDescent="0.2">
      <c r="A8875" s="256">
        <v>9908</v>
      </c>
      <c r="B8875" s="257" t="s">
        <v>20044</v>
      </c>
      <c r="C8875" s="256" t="s">
        <v>8217</v>
      </c>
      <c r="E8875" s="258"/>
      <c r="F8875" s="479">
        <v>335.67</v>
      </c>
    </row>
    <row r="8876" spans="1:6" x14ac:dyDescent="0.2">
      <c r="A8876" s="256">
        <v>9905</v>
      </c>
      <c r="B8876" s="257" t="s">
        <v>20045</v>
      </c>
      <c r="C8876" s="256" t="s">
        <v>8217</v>
      </c>
      <c r="E8876" s="258"/>
      <c r="F8876" s="479">
        <v>5.84</v>
      </c>
    </row>
    <row r="8877" spans="1:6" x14ac:dyDescent="0.2">
      <c r="A8877" s="256">
        <v>9906</v>
      </c>
      <c r="B8877" s="257" t="s">
        <v>20046</v>
      </c>
      <c r="C8877" s="256" t="s">
        <v>8217</v>
      </c>
      <c r="E8877" s="258"/>
      <c r="F8877" s="479">
        <v>7.04</v>
      </c>
    </row>
    <row r="8878" spans="1:6" x14ac:dyDescent="0.2">
      <c r="A8878" s="256">
        <v>9895</v>
      </c>
      <c r="B8878" s="257" t="s">
        <v>20047</v>
      </c>
      <c r="C8878" s="256" t="s">
        <v>8217</v>
      </c>
      <c r="E8878" s="258"/>
      <c r="F8878" s="479">
        <v>11.86</v>
      </c>
    </row>
    <row r="8879" spans="1:6" x14ac:dyDescent="0.2">
      <c r="A8879" s="256">
        <v>9894</v>
      </c>
      <c r="B8879" s="257" t="s">
        <v>20048</v>
      </c>
      <c r="C8879" s="256" t="s">
        <v>8217</v>
      </c>
      <c r="E8879" s="258"/>
      <c r="F8879" s="479">
        <v>22.81</v>
      </c>
    </row>
    <row r="8880" spans="1:6" x14ac:dyDescent="0.2">
      <c r="A8880" s="256">
        <v>9897</v>
      </c>
      <c r="B8880" s="257" t="s">
        <v>20049</v>
      </c>
      <c r="C8880" s="256" t="s">
        <v>8217</v>
      </c>
      <c r="E8880" s="258"/>
      <c r="F8880" s="479">
        <v>24.35</v>
      </c>
    </row>
    <row r="8881" spans="1:6" x14ac:dyDescent="0.2">
      <c r="A8881" s="256">
        <v>9910</v>
      </c>
      <c r="B8881" s="257" t="s">
        <v>20050</v>
      </c>
      <c r="C8881" s="256" t="s">
        <v>8217</v>
      </c>
      <c r="E8881" s="258"/>
      <c r="F8881" s="479">
        <v>63.36</v>
      </c>
    </row>
    <row r="8882" spans="1:6" x14ac:dyDescent="0.2">
      <c r="A8882" s="256">
        <v>9909</v>
      </c>
      <c r="B8882" s="257" t="s">
        <v>20051</v>
      </c>
      <c r="C8882" s="256" t="s">
        <v>8217</v>
      </c>
      <c r="E8882" s="258"/>
      <c r="F8882" s="479">
        <v>129.04</v>
      </c>
    </row>
    <row r="8883" spans="1:6" x14ac:dyDescent="0.2">
      <c r="A8883" s="256">
        <v>9907</v>
      </c>
      <c r="B8883" s="257" t="s">
        <v>20052</v>
      </c>
      <c r="C8883" s="256" t="s">
        <v>8217</v>
      </c>
      <c r="E8883" s="258"/>
      <c r="F8883" s="479">
        <v>152.36000000000001</v>
      </c>
    </row>
    <row r="8884" spans="1:6" ht="20.399999999999999" x14ac:dyDescent="0.2">
      <c r="A8884" s="256">
        <v>20973</v>
      </c>
      <c r="B8884" s="257" t="s">
        <v>20053</v>
      </c>
      <c r="C8884" s="256" t="s">
        <v>8217</v>
      </c>
      <c r="E8884" s="258"/>
      <c r="F8884" s="479">
        <v>186.79</v>
      </c>
    </row>
    <row r="8885" spans="1:6" ht="20.399999999999999" x14ac:dyDescent="0.2">
      <c r="A8885" s="256">
        <v>20974</v>
      </c>
      <c r="B8885" s="257" t="s">
        <v>20054</v>
      </c>
      <c r="C8885" s="256" t="s">
        <v>8217</v>
      </c>
      <c r="E8885" s="258"/>
      <c r="F8885" s="479">
        <v>267.23</v>
      </c>
    </row>
    <row r="8886" spans="1:6" x14ac:dyDescent="0.2">
      <c r="A8886" s="256">
        <v>37989</v>
      </c>
      <c r="B8886" s="257" t="s">
        <v>20055</v>
      </c>
      <c r="C8886" s="256" t="s">
        <v>8217</v>
      </c>
      <c r="E8886" s="258"/>
      <c r="F8886" s="479">
        <v>12.06</v>
      </c>
    </row>
    <row r="8887" spans="1:6" x14ac:dyDescent="0.2">
      <c r="A8887" s="256">
        <v>37990</v>
      </c>
      <c r="B8887" s="257" t="s">
        <v>20056</v>
      </c>
      <c r="C8887" s="256" t="s">
        <v>8217</v>
      </c>
      <c r="E8887" s="258"/>
      <c r="F8887" s="479">
        <v>13.3</v>
      </c>
    </row>
    <row r="8888" spans="1:6" x14ac:dyDescent="0.2">
      <c r="A8888" s="256">
        <v>37991</v>
      </c>
      <c r="B8888" s="257" t="s">
        <v>20057</v>
      </c>
      <c r="C8888" s="256" t="s">
        <v>8217</v>
      </c>
      <c r="E8888" s="258"/>
      <c r="F8888" s="479">
        <v>17.7</v>
      </c>
    </row>
    <row r="8889" spans="1:6" x14ac:dyDescent="0.2">
      <c r="A8889" s="256">
        <v>37992</v>
      </c>
      <c r="B8889" s="257" t="s">
        <v>20058</v>
      </c>
      <c r="C8889" s="256" t="s">
        <v>8217</v>
      </c>
      <c r="E8889" s="258"/>
      <c r="F8889" s="479">
        <v>27.47</v>
      </c>
    </row>
    <row r="8890" spans="1:6" x14ac:dyDescent="0.2">
      <c r="A8890" s="256">
        <v>37993</v>
      </c>
      <c r="B8890" s="257" t="s">
        <v>20059</v>
      </c>
      <c r="C8890" s="256" t="s">
        <v>8217</v>
      </c>
      <c r="E8890" s="258"/>
      <c r="F8890" s="479">
        <v>41.68</v>
      </c>
    </row>
    <row r="8891" spans="1:6" x14ac:dyDescent="0.2">
      <c r="A8891" s="256">
        <v>37994</v>
      </c>
      <c r="B8891" s="257" t="s">
        <v>20060</v>
      </c>
      <c r="C8891" s="256" t="s">
        <v>8217</v>
      </c>
      <c r="E8891" s="258"/>
      <c r="F8891" s="479">
        <v>99.25</v>
      </c>
    </row>
    <row r="8892" spans="1:6" x14ac:dyDescent="0.2">
      <c r="A8892" s="256">
        <v>37995</v>
      </c>
      <c r="B8892" s="257" t="s">
        <v>20061</v>
      </c>
      <c r="C8892" s="256" t="s">
        <v>8217</v>
      </c>
      <c r="E8892" s="258"/>
      <c r="F8892" s="479">
        <v>129.37</v>
      </c>
    </row>
    <row r="8893" spans="1:6" x14ac:dyDescent="0.2">
      <c r="A8893" s="256">
        <v>37996</v>
      </c>
      <c r="B8893" s="257" t="s">
        <v>20062</v>
      </c>
      <c r="C8893" s="256" t="s">
        <v>8217</v>
      </c>
      <c r="E8893" s="258"/>
      <c r="F8893" s="479">
        <v>197</v>
      </c>
    </row>
    <row r="8894" spans="1:6" x14ac:dyDescent="0.2">
      <c r="A8894" s="256">
        <v>13883</v>
      </c>
      <c r="B8894" s="257" t="s">
        <v>20063</v>
      </c>
      <c r="C8894" s="256" t="s">
        <v>8217</v>
      </c>
      <c r="E8894" s="258"/>
      <c r="F8894" s="479">
        <v>149917.47</v>
      </c>
    </row>
    <row r="8895" spans="1:6" x14ac:dyDescent="0.2">
      <c r="A8895" s="256">
        <v>38604</v>
      </c>
      <c r="B8895" s="257" t="s">
        <v>20064</v>
      </c>
      <c r="C8895" s="256" t="s">
        <v>8217</v>
      </c>
      <c r="E8895" s="258"/>
      <c r="F8895" s="479">
        <v>186720.22</v>
      </c>
    </row>
    <row r="8896" spans="1:6" ht="20.399999999999999" x14ac:dyDescent="0.2">
      <c r="A8896" s="256">
        <v>10601</v>
      </c>
      <c r="B8896" s="257" t="s">
        <v>20065</v>
      </c>
      <c r="C8896" s="256" t="s">
        <v>8217</v>
      </c>
      <c r="E8896" s="258"/>
      <c r="F8896" s="479">
        <v>3632080.77</v>
      </c>
    </row>
    <row r="8897" spans="1:6" x14ac:dyDescent="0.2">
      <c r="A8897" s="256">
        <v>44469</v>
      </c>
      <c r="B8897" s="257" t="s">
        <v>20066</v>
      </c>
      <c r="C8897" s="256" t="s">
        <v>8217</v>
      </c>
      <c r="E8897" s="258"/>
      <c r="F8897" s="479">
        <v>9563140.5</v>
      </c>
    </row>
    <row r="8898" spans="1:6" x14ac:dyDescent="0.2">
      <c r="A8898" s="256">
        <v>13894</v>
      </c>
      <c r="B8898" s="257" t="s">
        <v>20067</v>
      </c>
      <c r="C8898" s="256" t="s">
        <v>8217</v>
      </c>
      <c r="E8898" s="258"/>
      <c r="F8898" s="479">
        <v>399604.75</v>
      </c>
    </row>
    <row r="8899" spans="1:6" x14ac:dyDescent="0.2">
      <c r="A8899" s="256">
        <v>13895</v>
      </c>
      <c r="B8899" s="257" t="s">
        <v>20068</v>
      </c>
      <c r="C8899" s="256" t="s">
        <v>8217</v>
      </c>
      <c r="E8899" s="258"/>
      <c r="F8899" s="479">
        <v>537335.18000000005</v>
      </c>
    </row>
    <row r="8900" spans="1:6" x14ac:dyDescent="0.2">
      <c r="A8900" s="256">
        <v>13892</v>
      </c>
      <c r="B8900" s="257" t="s">
        <v>20069</v>
      </c>
      <c r="C8900" s="256" t="s">
        <v>8217</v>
      </c>
      <c r="E8900" s="258"/>
      <c r="F8900" s="479">
        <v>658491.12</v>
      </c>
    </row>
    <row r="8901" spans="1:6" x14ac:dyDescent="0.2">
      <c r="A8901" s="256">
        <v>9914</v>
      </c>
      <c r="B8901" s="257" t="s">
        <v>20070</v>
      </c>
      <c r="C8901" s="256" t="s">
        <v>8217</v>
      </c>
      <c r="E8901" s="258"/>
      <c r="F8901" s="479">
        <v>712400</v>
      </c>
    </row>
    <row r="8902" spans="1:6" ht="30.6" x14ac:dyDescent="0.2">
      <c r="A8902" s="256">
        <v>36485</v>
      </c>
      <c r="B8902" s="257" t="s">
        <v>20071</v>
      </c>
      <c r="C8902" s="256" t="s">
        <v>8217</v>
      </c>
      <c r="E8902" s="258"/>
      <c r="F8902" s="479">
        <v>665336.65</v>
      </c>
    </row>
    <row r="8903" spans="1:6" ht="20.399999999999999" x14ac:dyDescent="0.2">
      <c r="A8903" s="256">
        <v>9912</v>
      </c>
      <c r="B8903" s="257" t="s">
        <v>20072</v>
      </c>
      <c r="C8903" s="256" t="s">
        <v>8217</v>
      </c>
      <c r="E8903" s="258"/>
      <c r="F8903" s="479">
        <v>2956923</v>
      </c>
    </row>
    <row r="8904" spans="1:6" ht="20.399999999999999" x14ac:dyDescent="0.2">
      <c r="A8904" s="256">
        <v>9921</v>
      </c>
      <c r="B8904" s="257" t="s">
        <v>20073</v>
      </c>
      <c r="C8904" s="256" t="s">
        <v>8217</v>
      </c>
      <c r="E8904" s="258"/>
      <c r="F8904" s="479">
        <v>1525320.74</v>
      </c>
    </row>
    <row r="8905" spans="1:6" ht="20.399999999999999" x14ac:dyDescent="0.2">
      <c r="A8905" s="256">
        <v>21112</v>
      </c>
      <c r="B8905" s="257" t="s">
        <v>20074</v>
      </c>
      <c r="C8905" s="256" t="s">
        <v>8217</v>
      </c>
      <c r="E8905" s="258"/>
      <c r="F8905" s="479">
        <v>334.89</v>
      </c>
    </row>
    <row r="8906" spans="1:6" x14ac:dyDescent="0.2">
      <c r="A8906" s="256">
        <v>10228</v>
      </c>
      <c r="B8906" s="257" t="s">
        <v>20075</v>
      </c>
      <c r="C8906" s="256" t="s">
        <v>8217</v>
      </c>
      <c r="E8906" s="258"/>
      <c r="F8906" s="479">
        <v>389.04</v>
      </c>
    </row>
    <row r="8907" spans="1:6" x14ac:dyDescent="0.2">
      <c r="A8907" s="256">
        <v>11781</v>
      </c>
      <c r="B8907" s="257" t="s">
        <v>20076</v>
      </c>
      <c r="C8907" s="256" t="s">
        <v>8217</v>
      </c>
      <c r="E8907" s="258"/>
      <c r="F8907" s="479">
        <v>315.17</v>
      </c>
    </row>
    <row r="8908" spans="1:6" ht="20.399999999999999" x14ac:dyDescent="0.2">
      <c r="A8908" s="256">
        <v>37588</v>
      </c>
      <c r="B8908" s="257" t="s">
        <v>20077</v>
      </c>
      <c r="C8908" s="256" t="s">
        <v>8217</v>
      </c>
      <c r="E8908" s="258"/>
      <c r="F8908" s="479">
        <v>57.08</v>
      </c>
    </row>
    <row r="8909" spans="1:6" x14ac:dyDescent="0.2">
      <c r="A8909" s="256">
        <v>11746</v>
      </c>
      <c r="B8909" s="257" t="s">
        <v>20078</v>
      </c>
      <c r="C8909" s="256" t="s">
        <v>8217</v>
      </c>
      <c r="E8909" s="258"/>
      <c r="F8909" s="479">
        <v>60.27</v>
      </c>
    </row>
    <row r="8910" spans="1:6" x14ac:dyDescent="0.2">
      <c r="A8910" s="256">
        <v>11751</v>
      </c>
      <c r="B8910" s="257" t="s">
        <v>20079</v>
      </c>
      <c r="C8910" s="256" t="s">
        <v>8217</v>
      </c>
      <c r="E8910" s="258"/>
      <c r="F8910" s="479">
        <v>108.26</v>
      </c>
    </row>
    <row r="8911" spans="1:6" x14ac:dyDescent="0.2">
      <c r="A8911" s="256">
        <v>11750</v>
      </c>
      <c r="B8911" s="257" t="s">
        <v>20080</v>
      </c>
      <c r="C8911" s="256" t="s">
        <v>8217</v>
      </c>
      <c r="E8911" s="258"/>
      <c r="F8911" s="479">
        <v>89.84</v>
      </c>
    </row>
    <row r="8912" spans="1:6" x14ac:dyDescent="0.2">
      <c r="A8912" s="256">
        <v>11748</v>
      </c>
      <c r="B8912" s="257" t="s">
        <v>20081</v>
      </c>
      <c r="C8912" s="256" t="s">
        <v>8217</v>
      </c>
      <c r="E8912" s="258"/>
      <c r="F8912" s="479">
        <v>38.68</v>
      </c>
    </row>
    <row r="8913" spans="1:6" x14ac:dyDescent="0.2">
      <c r="A8913" s="256">
        <v>11747</v>
      </c>
      <c r="B8913" s="257" t="s">
        <v>20082</v>
      </c>
      <c r="C8913" s="256" t="s">
        <v>8217</v>
      </c>
      <c r="E8913" s="258"/>
      <c r="F8913" s="479">
        <v>166.93</v>
      </c>
    </row>
    <row r="8914" spans="1:6" x14ac:dyDescent="0.2">
      <c r="A8914" s="256">
        <v>11749</v>
      </c>
      <c r="B8914" s="257" t="s">
        <v>20083</v>
      </c>
      <c r="C8914" s="256" t="s">
        <v>8217</v>
      </c>
      <c r="E8914" s="258"/>
      <c r="F8914" s="479">
        <v>44.64</v>
      </c>
    </row>
    <row r="8915" spans="1:6" ht="20.399999999999999" x14ac:dyDescent="0.2">
      <c r="A8915" s="256">
        <v>10236</v>
      </c>
      <c r="B8915" s="257" t="s">
        <v>20084</v>
      </c>
      <c r="C8915" s="256" t="s">
        <v>8217</v>
      </c>
      <c r="E8915" s="258"/>
      <c r="F8915" s="479">
        <v>132.34</v>
      </c>
    </row>
    <row r="8916" spans="1:6" ht="20.399999999999999" x14ac:dyDescent="0.2">
      <c r="A8916" s="256">
        <v>10233</v>
      </c>
      <c r="B8916" s="257" t="s">
        <v>20085</v>
      </c>
      <c r="C8916" s="256" t="s">
        <v>8217</v>
      </c>
      <c r="E8916" s="258"/>
      <c r="F8916" s="479">
        <v>124.01</v>
      </c>
    </row>
    <row r="8917" spans="1:6" ht="20.399999999999999" x14ac:dyDescent="0.2">
      <c r="A8917" s="256">
        <v>10234</v>
      </c>
      <c r="B8917" s="257" t="s">
        <v>20086</v>
      </c>
      <c r="C8917" s="256" t="s">
        <v>8217</v>
      </c>
      <c r="E8917" s="258"/>
      <c r="F8917" s="479">
        <v>78.12</v>
      </c>
    </row>
    <row r="8918" spans="1:6" ht="20.399999999999999" x14ac:dyDescent="0.2">
      <c r="A8918" s="256">
        <v>10231</v>
      </c>
      <c r="B8918" s="257" t="s">
        <v>20087</v>
      </c>
      <c r="C8918" s="256" t="s">
        <v>8217</v>
      </c>
      <c r="E8918" s="258"/>
      <c r="F8918" s="479">
        <v>358.24</v>
      </c>
    </row>
    <row r="8919" spans="1:6" ht="20.399999999999999" x14ac:dyDescent="0.2">
      <c r="A8919" s="256">
        <v>10232</v>
      </c>
      <c r="B8919" s="257" t="s">
        <v>20088</v>
      </c>
      <c r="C8919" s="256" t="s">
        <v>8217</v>
      </c>
      <c r="E8919" s="258"/>
      <c r="F8919" s="479">
        <v>200.46</v>
      </c>
    </row>
    <row r="8920" spans="1:6" ht="20.399999999999999" x14ac:dyDescent="0.2">
      <c r="A8920" s="256">
        <v>10229</v>
      </c>
      <c r="B8920" s="257" t="s">
        <v>20089</v>
      </c>
      <c r="C8920" s="256" t="s">
        <v>8217</v>
      </c>
      <c r="E8920" s="258"/>
      <c r="F8920" s="479">
        <v>70.650000000000006</v>
      </c>
    </row>
    <row r="8921" spans="1:6" ht="20.399999999999999" x14ac:dyDescent="0.2">
      <c r="A8921" s="256">
        <v>10235</v>
      </c>
      <c r="B8921" s="257" t="s">
        <v>20090</v>
      </c>
      <c r="C8921" s="256" t="s">
        <v>8217</v>
      </c>
      <c r="E8921" s="258"/>
      <c r="F8921" s="479">
        <v>491.1</v>
      </c>
    </row>
    <row r="8922" spans="1:6" ht="20.399999999999999" x14ac:dyDescent="0.2">
      <c r="A8922" s="256">
        <v>10230</v>
      </c>
      <c r="B8922" s="257" t="s">
        <v>20091</v>
      </c>
      <c r="C8922" s="256" t="s">
        <v>8217</v>
      </c>
      <c r="E8922" s="258"/>
      <c r="F8922" s="479">
        <v>864.29</v>
      </c>
    </row>
    <row r="8923" spans="1:6" ht="20.399999999999999" x14ac:dyDescent="0.2">
      <c r="A8923" s="256">
        <v>10409</v>
      </c>
      <c r="B8923" s="257" t="s">
        <v>20092</v>
      </c>
      <c r="C8923" s="256" t="s">
        <v>8217</v>
      </c>
      <c r="E8923" s="258"/>
      <c r="F8923" s="479">
        <v>256.77</v>
      </c>
    </row>
    <row r="8924" spans="1:6" ht="20.399999999999999" x14ac:dyDescent="0.2">
      <c r="A8924" s="256">
        <v>10411</v>
      </c>
      <c r="B8924" s="257" t="s">
        <v>20093</v>
      </c>
      <c r="C8924" s="256" t="s">
        <v>8217</v>
      </c>
      <c r="E8924" s="258"/>
      <c r="F8924" s="479">
        <v>229.76</v>
      </c>
    </row>
    <row r="8925" spans="1:6" ht="20.399999999999999" x14ac:dyDescent="0.2">
      <c r="A8925" s="256">
        <v>10404</v>
      </c>
      <c r="B8925" s="257" t="s">
        <v>20094</v>
      </c>
      <c r="C8925" s="256" t="s">
        <v>8217</v>
      </c>
      <c r="E8925" s="258"/>
      <c r="F8925" s="479">
        <v>93.18</v>
      </c>
    </row>
    <row r="8926" spans="1:6" ht="20.399999999999999" x14ac:dyDescent="0.2">
      <c r="A8926" s="256">
        <v>10410</v>
      </c>
      <c r="B8926" s="257" t="s">
        <v>20095</v>
      </c>
      <c r="C8926" s="256" t="s">
        <v>8217</v>
      </c>
      <c r="E8926" s="258"/>
      <c r="F8926" s="479">
        <v>153.47999999999999</v>
      </c>
    </row>
    <row r="8927" spans="1:6" ht="20.399999999999999" x14ac:dyDescent="0.2">
      <c r="A8927" s="256">
        <v>10405</v>
      </c>
      <c r="B8927" s="257" t="s">
        <v>20096</v>
      </c>
      <c r="C8927" s="256" t="s">
        <v>8217</v>
      </c>
      <c r="E8927" s="258"/>
      <c r="F8927" s="479">
        <v>514.44000000000005</v>
      </c>
    </row>
    <row r="8928" spans="1:6" ht="20.399999999999999" x14ac:dyDescent="0.2">
      <c r="A8928" s="256">
        <v>10408</v>
      </c>
      <c r="B8928" s="257" t="s">
        <v>20097</v>
      </c>
      <c r="C8928" s="256" t="s">
        <v>8217</v>
      </c>
      <c r="E8928" s="258"/>
      <c r="F8928" s="479">
        <v>359.74</v>
      </c>
    </row>
    <row r="8929" spans="1:6" ht="20.399999999999999" x14ac:dyDescent="0.2">
      <c r="A8929" s="256">
        <v>10412</v>
      </c>
      <c r="B8929" s="257" t="s">
        <v>20098</v>
      </c>
      <c r="C8929" s="256" t="s">
        <v>8217</v>
      </c>
      <c r="E8929" s="258"/>
      <c r="F8929" s="479">
        <v>112.92</v>
      </c>
    </row>
    <row r="8930" spans="1:6" ht="20.399999999999999" x14ac:dyDescent="0.2">
      <c r="A8930" s="256">
        <v>10406</v>
      </c>
      <c r="B8930" s="257" t="s">
        <v>20099</v>
      </c>
      <c r="C8930" s="256" t="s">
        <v>8217</v>
      </c>
      <c r="E8930" s="258"/>
      <c r="F8930" s="479">
        <v>710.55</v>
      </c>
    </row>
    <row r="8931" spans="1:6" ht="20.399999999999999" x14ac:dyDescent="0.2">
      <c r="A8931" s="256">
        <v>10407</v>
      </c>
      <c r="B8931" s="257" t="s">
        <v>20100</v>
      </c>
      <c r="C8931" s="256" t="s">
        <v>8217</v>
      </c>
      <c r="E8931" s="258"/>
      <c r="F8931" s="479">
        <v>1102.07</v>
      </c>
    </row>
    <row r="8932" spans="1:6" ht="20.399999999999999" x14ac:dyDescent="0.2">
      <c r="A8932" s="256">
        <v>10416</v>
      </c>
      <c r="B8932" s="257" t="s">
        <v>20101</v>
      </c>
      <c r="C8932" s="256" t="s">
        <v>8217</v>
      </c>
      <c r="E8932" s="258"/>
      <c r="F8932" s="479">
        <v>136.69999999999999</v>
      </c>
    </row>
    <row r="8933" spans="1:6" ht="20.399999999999999" x14ac:dyDescent="0.2">
      <c r="A8933" s="256">
        <v>10419</v>
      </c>
      <c r="B8933" s="257" t="s">
        <v>20102</v>
      </c>
      <c r="C8933" s="256" t="s">
        <v>8217</v>
      </c>
      <c r="E8933" s="258"/>
      <c r="F8933" s="479">
        <v>118.65</v>
      </c>
    </row>
    <row r="8934" spans="1:6" ht="20.399999999999999" x14ac:dyDescent="0.2">
      <c r="A8934" s="256">
        <v>21092</v>
      </c>
      <c r="B8934" s="257" t="s">
        <v>20103</v>
      </c>
      <c r="C8934" s="256" t="s">
        <v>8217</v>
      </c>
      <c r="E8934" s="258"/>
      <c r="F8934" s="479">
        <v>67.83</v>
      </c>
    </row>
    <row r="8935" spans="1:6" ht="20.399999999999999" x14ac:dyDescent="0.2">
      <c r="A8935" s="256">
        <v>10418</v>
      </c>
      <c r="B8935" s="257" t="s">
        <v>20104</v>
      </c>
      <c r="C8935" s="256" t="s">
        <v>8217</v>
      </c>
      <c r="E8935" s="258"/>
      <c r="F8935" s="479">
        <v>79.09</v>
      </c>
    </row>
    <row r="8936" spans="1:6" ht="20.399999999999999" x14ac:dyDescent="0.2">
      <c r="A8936" s="256">
        <v>12657</v>
      </c>
      <c r="B8936" s="257" t="s">
        <v>20105</v>
      </c>
      <c r="C8936" s="256" t="s">
        <v>8217</v>
      </c>
      <c r="E8936" s="258"/>
      <c r="F8936" s="479">
        <v>319.16000000000003</v>
      </c>
    </row>
    <row r="8937" spans="1:6" ht="20.399999999999999" x14ac:dyDescent="0.2">
      <c r="A8937" s="256">
        <v>10417</v>
      </c>
      <c r="B8937" s="257" t="s">
        <v>20106</v>
      </c>
      <c r="C8937" s="256" t="s">
        <v>8217</v>
      </c>
      <c r="E8937" s="258"/>
      <c r="F8937" s="479">
        <v>199.17</v>
      </c>
    </row>
    <row r="8938" spans="1:6" ht="20.399999999999999" x14ac:dyDescent="0.2">
      <c r="A8938" s="256">
        <v>10413</v>
      </c>
      <c r="B8938" s="257" t="s">
        <v>20107</v>
      </c>
      <c r="C8938" s="256" t="s">
        <v>8217</v>
      </c>
      <c r="E8938" s="258"/>
      <c r="F8938" s="479">
        <v>72.39</v>
      </c>
    </row>
    <row r="8939" spans="1:6" ht="20.399999999999999" x14ac:dyDescent="0.2">
      <c r="A8939" s="256">
        <v>10414</v>
      </c>
      <c r="B8939" s="257" t="s">
        <v>20108</v>
      </c>
      <c r="C8939" s="256" t="s">
        <v>8217</v>
      </c>
      <c r="E8939" s="258"/>
      <c r="F8939" s="479">
        <v>435.84</v>
      </c>
    </row>
    <row r="8940" spans="1:6" ht="20.399999999999999" x14ac:dyDescent="0.2">
      <c r="A8940" s="256">
        <v>10415</v>
      </c>
      <c r="B8940" s="257" t="s">
        <v>20109</v>
      </c>
      <c r="C8940" s="256" t="s">
        <v>8217</v>
      </c>
      <c r="E8940" s="258"/>
      <c r="F8940" s="479">
        <v>756.42</v>
      </c>
    </row>
    <row r="8941" spans="1:6" x14ac:dyDescent="0.2">
      <c r="A8941" s="256">
        <v>38643</v>
      </c>
      <c r="B8941" s="257" t="s">
        <v>20110</v>
      </c>
      <c r="C8941" s="256" t="s">
        <v>8217</v>
      </c>
      <c r="E8941" s="258"/>
      <c r="F8941" s="479">
        <v>45.36</v>
      </c>
    </row>
    <row r="8942" spans="1:6" x14ac:dyDescent="0.2">
      <c r="A8942" s="256">
        <v>6157</v>
      </c>
      <c r="B8942" s="257" t="s">
        <v>20111</v>
      </c>
      <c r="C8942" s="256" t="s">
        <v>8217</v>
      </c>
      <c r="E8942" s="258"/>
      <c r="F8942" s="479">
        <v>61.97</v>
      </c>
    </row>
    <row r="8943" spans="1:6" x14ac:dyDescent="0.2">
      <c r="A8943" s="256">
        <v>6158</v>
      </c>
      <c r="B8943" s="257" t="s">
        <v>20112</v>
      </c>
      <c r="C8943" s="256" t="s">
        <v>8217</v>
      </c>
      <c r="E8943" s="258"/>
      <c r="F8943" s="479">
        <v>9.3699999999999992</v>
      </c>
    </row>
    <row r="8944" spans="1:6" x14ac:dyDescent="0.2">
      <c r="A8944" s="256">
        <v>6153</v>
      </c>
      <c r="B8944" s="257" t="s">
        <v>20113</v>
      </c>
      <c r="C8944" s="256" t="s">
        <v>8217</v>
      </c>
      <c r="E8944" s="258"/>
      <c r="F8944" s="479">
        <v>6.45</v>
      </c>
    </row>
    <row r="8945" spans="1:6" x14ac:dyDescent="0.2">
      <c r="A8945" s="256">
        <v>6156</v>
      </c>
      <c r="B8945" s="257" t="s">
        <v>20114</v>
      </c>
      <c r="C8945" s="256" t="s">
        <v>8217</v>
      </c>
      <c r="E8945" s="258"/>
      <c r="F8945" s="479">
        <v>8.0399999999999991</v>
      </c>
    </row>
    <row r="8946" spans="1:6" x14ac:dyDescent="0.2">
      <c r="A8946" s="256">
        <v>6154</v>
      </c>
      <c r="B8946" s="257" t="s">
        <v>20115</v>
      </c>
      <c r="C8946" s="256" t="s">
        <v>8217</v>
      </c>
      <c r="E8946" s="258"/>
      <c r="F8946" s="479">
        <v>11.46</v>
      </c>
    </row>
    <row r="8947" spans="1:6" ht="20.399999999999999" x14ac:dyDescent="0.2">
      <c r="A8947" s="256">
        <v>6155</v>
      </c>
      <c r="B8947" s="257" t="s">
        <v>20116</v>
      </c>
      <c r="C8947" s="256" t="s">
        <v>8217</v>
      </c>
      <c r="E8947" s="258"/>
      <c r="F8947" s="479">
        <v>26.39</v>
      </c>
    </row>
    <row r="8948" spans="1:6" ht="20.399999999999999" x14ac:dyDescent="0.2">
      <c r="A8948" s="256">
        <v>43595</v>
      </c>
      <c r="B8948" s="257" t="s">
        <v>20117</v>
      </c>
      <c r="C8948" s="256" t="s">
        <v>8217</v>
      </c>
      <c r="E8948" s="258"/>
      <c r="F8948" s="479">
        <v>16.75</v>
      </c>
    </row>
    <row r="8949" spans="1:6" ht="20.399999999999999" x14ac:dyDescent="0.2">
      <c r="A8949" s="256">
        <v>43596</v>
      </c>
      <c r="B8949" s="257" t="s">
        <v>20118</v>
      </c>
      <c r="C8949" s="256" t="s">
        <v>8217</v>
      </c>
      <c r="E8949" s="258"/>
      <c r="F8949" s="479">
        <v>19.36</v>
      </c>
    </row>
    <row r="8950" spans="1:6" x14ac:dyDescent="0.2">
      <c r="A8950" s="256">
        <v>38108</v>
      </c>
      <c r="B8950" s="257" t="s">
        <v>20119</v>
      </c>
      <c r="C8950" s="256" t="s">
        <v>8217</v>
      </c>
      <c r="E8950" s="258"/>
      <c r="F8950" s="479">
        <v>50.83</v>
      </c>
    </row>
    <row r="8951" spans="1:6" ht="20.399999999999999" x14ac:dyDescent="0.2">
      <c r="A8951" s="256">
        <v>38087</v>
      </c>
      <c r="B8951" s="257" t="s">
        <v>20120</v>
      </c>
      <c r="C8951" s="256" t="s">
        <v>8217</v>
      </c>
      <c r="E8951" s="258"/>
      <c r="F8951" s="479">
        <v>65.38</v>
      </c>
    </row>
    <row r="8952" spans="1:6" x14ac:dyDescent="0.2">
      <c r="A8952" s="256">
        <v>38109</v>
      </c>
      <c r="B8952" s="257" t="s">
        <v>20121</v>
      </c>
      <c r="C8952" s="256" t="s">
        <v>8217</v>
      </c>
      <c r="E8952" s="258"/>
      <c r="F8952" s="479">
        <v>81.239999999999995</v>
      </c>
    </row>
    <row r="8953" spans="1:6" ht="20.399999999999999" x14ac:dyDescent="0.2">
      <c r="A8953" s="256">
        <v>38088</v>
      </c>
      <c r="B8953" s="257" t="s">
        <v>20122</v>
      </c>
      <c r="C8953" s="256" t="s">
        <v>8217</v>
      </c>
      <c r="E8953" s="258"/>
      <c r="F8953" s="479">
        <v>85.42</v>
      </c>
    </row>
    <row r="8954" spans="1:6" x14ac:dyDescent="0.2">
      <c r="A8954" s="256">
        <v>38110</v>
      </c>
      <c r="B8954" s="257" t="s">
        <v>20123</v>
      </c>
      <c r="C8954" s="256" t="s">
        <v>8217</v>
      </c>
      <c r="E8954" s="258"/>
      <c r="F8954" s="479">
        <v>31.25</v>
      </c>
    </row>
    <row r="8955" spans="1:6" ht="30.6" x14ac:dyDescent="0.2">
      <c r="A8955" s="256">
        <v>38089</v>
      </c>
      <c r="B8955" s="257" t="s">
        <v>20124</v>
      </c>
      <c r="C8955" s="256" t="s">
        <v>8217</v>
      </c>
      <c r="E8955" s="258"/>
      <c r="F8955" s="479">
        <v>54.45</v>
      </c>
    </row>
    <row r="8956" spans="1:6" x14ac:dyDescent="0.2">
      <c r="A8956" s="256">
        <v>38111</v>
      </c>
      <c r="B8956" s="257" t="s">
        <v>20125</v>
      </c>
      <c r="C8956" s="256" t="s">
        <v>8217</v>
      </c>
      <c r="E8956" s="258"/>
      <c r="F8956" s="479">
        <v>34.950000000000003</v>
      </c>
    </row>
    <row r="8957" spans="1:6" ht="30.6" x14ac:dyDescent="0.2">
      <c r="A8957" s="256">
        <v>38090</v>
      </c>
      <c r="B8957" s="257" t="s">
        <v>20126</v>
      </c>
      <c r="C8957" s="256" t="s">
        <v>8217</v>
      </c>
      <c r="E8957" s="258"/>
      <c r="F8957" s="479">
        <v>56.28</v>
      </c>
    </row>
    <row r="8958" spans="1:6" ht="20.399999999999999" x14ac:dyDescent="0.2">
      <c r="A8958" s="256">
        <v>13726</v>
      </c>
      <c r="B8958" s="257" t="s">
        <v>20127</v>
      </c>
      <c r="C8958" s="256" t="s">
        <v>8217</v>
      </c>
      <c r="E8958" s="258"/>
      <c r="F8958" s="479">
        <v>66249.990000000005</v>
      </c>
    </row>
    <row r="8959" spans="1:6" x14ac:dyDescent="0.2">
      <c r="A8959" s="256">
        <v>38400</v>
      </c>
      <c r="B8959" s="257" t="s">
        <v>20128</v>
      </c>
      <c r="C8959" s="256" t="s">
        <v>8217</v>
      </c>
      <c r="E8959" s="258"/>
      <c r="F8959" s="479">
        <v>14.35</v>
      </c>
    </row>
    <row r="8960" spans="1:6" ht="20.399999999999999" x14ac:dyDescent="0.2">
      <c r="A8960" s="256">
        <v>12627</v>
      </c>
      <c r="B8960" s="257" t="s">
        <v>20129</v>
      </c>
      <c r="C8960" s="256" t="s">
        <v>8217</v>
      </c>
      <c r="E8960" s="258"/>
      <c r="F8960" s="479">
        <v>1.21</v>
      </c>
    </row>
    <row r="8961" spans="1:6" x14ac:dyDescent="0.2">
      <c r="A8961" s="256">
        <v>39996</v>
      </c>
      <c r="B8961" s="257" t="s">
        <v>20130</v>
      </c>
      <c r="C8961" s="256" t="s">
        <v>8223</v>
      </c>
      <c r="E8961" s="258"/>
      <c r="F8961" s="479">
        <v>2.86</v>
      </c>
    </row>
    <row r="8962" spans="1:6" ht="20.399999999999999" x14ac:dyDescent="0.2">
      <c r="A8962" s="256">
        <v>10478</v>
      </c>
      <c r="B8962" s="257" t="s">
        <v>20131</v>
      </c>
      <c r="C8962" s="256" t="s">
        <v>14817</v>
      </c>
      <c r="E8962" s="258"/>
      <c r="F8962" s="479">
        <v>38.64</v>
      </c>
    </row>
    <row r="8963" spans="1:6" ht="20.399999999999999" x14ac:dyDescent="0.2">
      <c r="A8963" s="256">
        <v>10481</v>
      </c>
      <c r="B8963" s="257" t="s">
        <v>20132</v>
      </c>
      <c r="C8963" s="256" t="s">
        <v>14817</v>
      </c>
      <c r="E8963" s="258"/>
      <c r="F8963" s="479">
        <v>34.36</v>
      </c>
    </row>
    <row r="8964" spans="1:6" x14ac:dyDescent="0.2">
      <c r="A8964" s="256">
        <v>10475</v>
      </c>
      <c r="B8964" s="257" t="s">
        <v>20133</v>
      </c>
      <c r="C8964" s="256" t="s">
        <v>14817</v>
      </c>
      <c r="E8964" s="258"/>
      <c r="F8964" s="479">
        <v>33.25</v>
      </c>
    </row>
    <row r="8965" spans="1:6" x14ac:dyDescent="0.2">
      <c r="A8965" s="256">
        <v>4030</v>
      </c>
      <c r="B8965" s="257" t="s">
        <v>20134</v>
      </c>
      <c r="C8965" s="256" t="s">
        <v>14821</v>
      </c>
      <c r="E8965" s="258"/>
      <c r="F8965" s="479">
        <v>8.06</v>
      </c>
    </row>
    <row r="8966" spans="1:6" x14ac:dyDescent="0.2">
      <c r="A8966" s="256">
        <v>4031</v>
      </c>
      <c r="B8966" s="257" t="s">
        <v>20135</v>
      </c>
      <c r="C8966" s="256" t="s">
        <v>14821</v>
      </c>
      <c r="E8966" s="258"/>
      <c r="F8966" s="479">
        <v>37.909999999999997</v>
      </c>
    </row>
    <row r="8967" spans="1:6" x14ac:dyDescent="0.2">
      <c r="A8967" s="256">
        <v>39399</v>
      </c>
      <c r="B8967" s="257" t="s">
        <v>20136</v>
      </c>
      <c r="C8967" s="256" t="s">
        <v>8217</v>
      </c>
      <c r="E8967" s="258"/>
      <c r="F8967" s="479">
        <v>1360.93</v>
      </c>
    </row>
    <row r="8968" spans="1:6" x14ac:dyDescent="0.2">
      <c r="A8968" s="256">
        <v>39400</v>
      </c>
      <c r="B8968" s="257" t="s">
        <v>20137</v>
      </c>
      <c r="C8968" s="256" t="s">
        <v>8217</v>
      </c>
      <c r="E8968" s="258"/>
      <c r="F8968" s="479">
        <v>1479.28</v>
      </c>
    </row>
    <row r="8969" spans="1:6" x14ac:dyDescent="0.2">
      <c r="A8969" s="256">
        <v>39401</v>
      </c>
      <c r="B8969" s="257" t="s">
        <v>20138</v>
      </c>
      <c r="C8969" s="256" t="s">
        <v>8217</v>
      </c>
      <c r="E8969" s="258"/>
      <c r="F8969" s="479">
        <v>1659.39</v>
      </c>
    </row>
    <row r="8970" spans="1:6" ht="20.399999999999999" x14ac:dyDescent="0.2">
      <c r="A8970" s="256">
        <v>11652</v>
      </c>
      <c r="B8970" s="257" t="s">
        <v>20139</v>
      </c>
      <c r="C8970" s="256" t="s">
        <v>8217</v>
      </c>
      <c r="E8970" s="258"/>
      <c r="F8970" s="479">
        <v>3570</v>
      </c>
    </row>
    <row r="8971" spans="1:6" ht="20.399999999999999" x14ac:dyDescent="0.2">
      <c r="A8971" s="256">
        <v>13896</v>
      </c>
      <c r="B8971" s="257" t="s">
        <v>20140</v>
      </c>
      <c r="C8971" s="256" t="s">
        <v>8217</v>
      </c>
      <c r="E8971" s="258"/>
      <c r="F8971" s="479">
        <v>3202.6</v>
      </c>
    </row>
    <row r="8972" spans="1:6" ht="20.399999999999999" x14ac:dyDescent="0.2">
      <c r="A8972" s="256">
        <v>13475</v>
      </c>
      <c r="B8972" s="257" t="s">
        <v>20141</v>
      </c>
      <c r="C8972" s="256" t="s">
        <v>8217</v>
      </c>
      <c r="E8972" s="258"/>
      <c r="F8972" s="479">
        <v>3901.15</v>
      </c>
    </row>
    <row r="8973" spans="1:6" ht="20.399999999999999" x14ac:dyDescent="0.2">
      <c r="A8973" s="256">
        <v>44491</v>
      </c>
      <c r="B8973" s="257" t="s">
        <v>20142</v>
      </c>
      <c r="C8973" s="256" t="s">
        <v>8217</v>
      </c>
      <c r="E8973" s="258"/>
      <c r="F8973" s="479">
        <v>3750234.4</v>
      </c>
    </row>
    <row r="8974" spans="1:6" ht="20.399999999999999" x14ac:dyDescent="0.2">
      <c r="A8974" s="256">
        <v>44470</v>
      </c>
      <c r="B8974" s="257" t="s">
        <v>20143</v>
      </c>
      <c r="C8974" s="256" t="s">
        <v>8217</v>
      </c>
      <c r="E8974" s="258"/>
      <c r="F8974" s="479">
        <v>1578805.15</v>
      </c>
    </row>
    <row r="8975" spans="1:6" ht="20.399999999999999" x14ac:dyDescent="0.2">
      <c r="A8975" s="256">
        <v>13476</v>
      </c>
      <c r="B8975" s="257" t="s">
        <v>20144</v>
      </c>
      <c r="C8975" s="256" t="s">
        <v>8217</v>
      </c>
      <c r="E8975" s="258"/>
      <c r="F8975" s="479">
        <v>1590245.88</v>
      </c>
    </row>
    <row r="8976" spans="1:6" ht="20.399999999999999" x14ac:dyDescent="0.2">
      <c r="A8976" s="256">
        <v>10488</v>
      </c>
      <c r="B8976" s="257" t="s">
        <v>20145</v>
      </c>
      <c r="C8976" s="256" t="s">
        <v>8217</v>
      </c>
      <c r="E8976" s="258"/>
      <c r="F8976" s="479">
        <v>1926600</v>
      </c>
    </row>
    <row r="8977" spans="1:6" ht="20.399999999999999" x14ac:dyDescent="0.2">
      <c r="A8977" s="256">
        <v>13606</v>
      </c>
      <c r="B8977" s="257" t="s">
        <v>20146</v>
      </c>
      <c r="C8977" s="256" t="s">
        <v>8217</v>
      </c>
      <c r="E8977" s="258"/>
      <c r="F8977" s="479">
        <v>1706940.04</v>
      </c>
    </row>
    <row r="8978" spans="1:6" x14ac:dyDescent="0.2">
      <c r="A8978" s="256">
        <v>10489</v>
      </c>
      <c r="B8978" s="257" t="s">
        <v>20147</v>
      </c>
      <c r="C8978" s="256" t="s">
        <v>14819</v>
      </c>
      <c r="E8978" s="258"/>
      <c r="F8978" s="479">
        <v>16.68</v>
      </c>
    </row>
    <row r="8979" spans="1:6" x14ac:dyDescent="0.2">
      <c r="A8979" s="256">
        <v>41073</v>
      </c>
      <c r="B8979" s="257" t="s">
        <v>20148</v>
      </c>
      <c r="C8979" s="256" t="s">
        <v>14820</v>
      </c>
      <c r="E8979" s="258"/>
      <c r="F8979" s="479">
        <v>2920.56</v>
      </c>
    </row>
    <row r="8980" spans="1:6" ht="20.399999999999999" x14ac:dyDescent="0.2">
      <c r="A8980" s="256">
        <v>34391</v>
      </c>
      <c r="B8980" s="257" t="s">
        <v>20149</v>
      </c>
      <c r="C8980" s="256" t="s">
        <v>14821</v>
      </c>
      <c r="E8980" s="258"/>
      <c r="F8980" s="479">
        <v>754.03</v>
      </c>
    </row>
    <row r="8981" spans="1:6" ht="20.399999999999999" x14ac:dyDescent="0.2">
      <c r="A8981" s="256">
        <v>10496</v>
      </c>
      <c r="B8981" s="257" t="s">
        <v>20150</v>
      </c>
      <c r="C8981" s="256" t="s">
        <v>14821</v>
      </c>
      <c r="E8981" s="258"/>
      <c r="F8981" s="479">
        <v>656.25</v>
      </c>
    </row>
    <row r="8982" spans="1:6" ht="20.399999999999999" x14ac:dyDescent="0.2">
      <c r="A8982" s="256">
        <v>10497</v>
      </c>
      <c r="B8982" s="257" t="s">
        <v>20151</v>
      </c>
      <c r="C8982" s="256" t="s">
        <v>14821</v>
      </c>
      <c r="E8982" s="258"/>
      <c r="F8982" s="479">
        <v>1706.24</v>
      </c>
    </row>
    <row r="8983" spans="1:6" ht="20.399999999999999" x14ac:dyDescent="0.2">
      <c r="A8983" s="256">
        <v>10504</v>
      </c>
      <c r="B8983" s="257" t="s">
        <v>20152</v>
      </c>
      <c r="C8983" s="256" t="s">
        <v>14821</v>
      </c>
      <c r="E8983" s="258"/>
      <c r="F8983" s="479">
        <v>1995</v>
      </c>
    </row>
    <row r="8984" spans="1:6" x14ac:dyDescent="0.2">
      <c r="A8984" s="256">
        <v>34390</v>
      </c>
      <c r="B8984" s="257" t="s">
        <v>20153</v>
      </c>
      <c r="C8984" s="256" t="s">
        <v>14821</v>
      </c>
      <c r="E8984" s="258"/>
      <c r="F8984" s="479">
        <v>587.99</v>
      </c>
    </row>
    <row r="8985" spans="1:6" x14ac:dyDescent="0.2">
      <c r="A8985" s="256">
        <v>34389</v>
      </c>
      <c r="B8985" s="257" t="s">
        <v>20154</v>
      </c>
      <c r="C8985" s="256" t="s">
        <v>14821</v>
      </c>
      <c r="E8985" s="258"/>
      <c r="F8985" s="479">
        <v>183.75</v>
      </c>
    </row>
    <row r="8986" spans="1:6" x14ac:dyDescent="0.2">
      <c r="A8986" s="256">
        <v>34388</v>
      </c>
      <c r="B8986" s="257" t="s">
        <v>20155</v>
      </c>
      <c r="C8986" s="256" t="s">
        <v>14821</v>
      </c>
      <c r="E8986" s="258"/>
      <c r="F8986" s="479">
        <v>261.16000000000003</v>
      </c>
    </row>
    <row r="8987" spans="1:6" x14ac:dyDescent="0.2">
      <c r="A8987" s="256">
        <v>34387</v>
      </c>
      <c r="B8987" s="257" t="s">
        <v>20156</v>
      </c>
      <c r="C8987" s="256" t="s">
        <v>14821</v>
      </c>
      <c r="E8987" s="258"/>
      <c r="F8987" s="479">
        <v>423.93</v>
      </c>
    </row>
    <row r="8988" spans="1:6" x14ac:dyDescent="0.2">
      <c r="A8988" s="256">
        <v>11188</v>
      </c>
      <c r="B8988" s="257" t="s">
        <v>20157</v>
      </c>
      <c r="C8988" s="256" t="s">
        <v>14821</v>
      </c>
      <c r="E8988" s="258"/>
      <c r="F8988" s="479">
        <v>209.99</v>
      </c>
    </row>
    <row r="8989" spans="1:6" x14ac:dyDescent="0.2">
      <c r="A8989" s="256">
        <v>11189</v>
      </c>
      <c r="B8989" s="257" t="s">
        <v>20158</v>
      </c>
      <c r="C8989" s="256" t="s">
        <v>14821</v>
      </c>
      <c r="E8989" s="258"/>
      <c r="F8989" s="479">
        <v>315</v>
      </c>
    </row>
    <row r="8990" spans="1:6" x14ac:dyDescent="0.2">
      <c r="A8990" s="256">
        <v>21107</v>
      </c>
      <c r="B8990" s="257" t="s">
        <v>20159</v>
      </c>
      <c r="C8990" s="256" t="s">
        <v>14821</v>
      </c>
      <c r="E8990" s="258"/>
      <c r="F8990" s="479">
        <v>226.69</v>
      </c>
    </row>
    <row r="8991" spans="1:6" x14ac:dyDescent="0.2">
      <c r="A8991" s="256">
        <v>34386</v>
      </c>
      <c r="B8991" s="257" t="s">
        <v>20160</v>
      </c>
      <c r="C8991" s="256" t="s">
        <v>14821</v>
      </c>
      <c r="E8991" s="258"/>
      <c r="F8991" s="479">
        <v>393.75</v>
      </c>
    </row>
    <row r="8992" spans="1:6" x14ac:dyDescent="0.2">
      <c r="A8992" s="256">
        <v>10490</v>
      </c>
      <c r="B8992" s="257" t="s">
        <v>20161</v>
      </c>
      <c r="C8992" s="256" t="s">
        <v>14821</v>
      </c>
      <c r="E8992" s="258"/>
      <c r="F8992" s="479">
        <v>137.81</v>
      </c>
    </row>
    <row r="8993" spans="1:6" x14ac:dyDescent="0.2">
      <c r="A8993" s="256">
        <v>10492</v>
      </c>
      <c r="B8993" s="257" t="s">
        <v>20162</v>
      </c>
      <c r="C8993" s="256" t="s">
        <v>14821</v>
      </c>
      <c r="E8993" s="258"/>
      <c r="F8993" s="479">
        <v>157.5</v>
      </c>
    </row>
    <row r="8994" spans="1:6" x14ac:dyDescent="0.2">
      <c r="A8994" s="256">
        <v>10493</v>
      </c>
      <c r="B8994" s="257" t="s">
        <v>20163</v>
      </c>
      <c r="C8994" s="256" t="s">
        <v>14821</v>
      </c>
      <c r="E8994" s="258"/>
      <c r="F8994" s="479">
        <v>183.75</v>
      </c>
    </row>
    <row r="8995" spans="1:6" x14ac:dyDescent="0.2">
      <c r="A8995" s="256">
        <v>10491</v>
      </c>
      <c r="B8995" s="257" t="s">
        <v>20164</v>
      </c>
      <c r="C8995" s="256" t="s">
        <v>14821</v>
      </c>
      <c r="E8995" s="258"/>
      <c r="F8995" s="479">
        <v>223.12</v>
      </c>
    </row>
    <row r="8996" spans="1:6" x14ac:dyDescent="0.2">
      <c r="A8996" s="256">
        <v>34385</v>
      </c>
      <c r="B8996" s="257" t="s">
        <v>20165</v>
      </c>
      <c r="C8996" s="256" t="s">
        <v>14821</v>
      </c>
      <c r="E8996" s="258"/>
      <c r="F8996" s="479">
        <v>325.5</v>
      </c>
    </row>
    <row r="8997" spans="1:6" x14ac:dyDescent="0.2">
      <c r="A8997" s="256">
        <v>10499</v>
      </c>
      <c r="B8997" s="257" t="s">
        <v>20166</v>
      </c>
      <c r="C8997" s="256" t="s">
        <v>14821</v>
      </c>
      <c r="E8997" s="258"/>
      <c r="F8997" s="479">
        <v>131.24</v>
      </c>
    </row>
    <row r="8998" spans="1:6" x14ac:dyDescent="0.2">
      <c r="A8998" s="256">
        <v>34384</v>
      </c>
      <c r="B8998" s="257" t="s">
        <v>20167</v>
      </c>
      <c r="C8998" s="256" t="s">
        <v>14821</v>
      </c>
      <c r="E8998" s="258"/>
      <c r="F8998" s="479">
        <v>393.75</v>
      </c>
    </row>
    <row r="8999" spans="1:6" x14ac:dyDescent="0.2">
      <c r="A8999" s="256">
        <v>11185</v>
      </c>
      <c r="B8999" s="257" t="s">
        <v>20168</v>
      </c>
      <c r="C8999" s="256" t="s">
        <v>14821</v>
      </c>
      <c r="E8999" s="258"/>
      <c r="F8999" s="479">
        <v>406.87</v>
      </c>
    </row>
    <row r="9000" spans="1:6" x14ac:dyDescent="0.2">
      <c r="A9000" s="256">
        <v>10507</v>
      </c>
      <c r="B9000" s="257" t="s">
        <v>20169</v>
      </c>
      <c r="C9000" s="256" t="s">
        <v>14821</v>
      </c>
      <c r="E9000" s="258"/>
      <c r="F9000" s="479">
        <v>439.16</v>
      </c>
    </row>
    <row r="9001" spans="1:6" x14ac:dyDescent="0.2">
      <c r="A9001" s="256">
        <v>10505</v>
      </c>
      <c r="B9001" s="257" t="s">
        <v>20170</v>
      </c>
      <c r="C9001" s="256" t="s">
        <v>14821</v>
      </c>
      <c r="E9001" s="258"/>
      <c r="F9001" s="479">
        <v>259.13</v>
      </c>
    </row>
    <row r="9002" spans="1:6" x14ac:dyDescent="0.2">
      <c r="A9002" s="256">
        <v>10506</v>
      </c>
      <c r="B9002" s="257" t="s">
        <v>20171</v>
      </c>
      <c r="C9002" s="256" t="s">
        <v>14821</v>
      </c>
      <c r="E9002" s="258"/>
      <c r="F9002" s="479">
        <v>338.28</v>
      </c>
    </row>
    <row r="9003" spans="1:6" ht="20.399999999999999" x14ac:dyDescent="0.2">
      <c r="A9003" s="256">
        <v>5031</v>
      </c>
      <c r="B9003" s="257" t="s">
        <v>20172</v>
      </c>
      <c r="C9003" s="256" t="s">
        <v>14821</v>
      </c>
      <c r="E9003" s="258"/>
      <c r="F9003" s="479">
        <v>475</v>
      </c>
    </row>
    <row r="9004" spans="1:6" x14ac:dyDescent="0.2">
      <c r="A9004" s="256">
        <v>10502</v>
      </c>
      <c r="B9004" s="257" t="s">
        <v>20173</v>
      </c>
      <c r="C9004" s="256" t="s">
        <v>14821</v>
      </c>
      <c r="E9004" s="258"/>
      <c r="F9004" s="479">
        <v>553.48</v>
      </c>
    </row>
    <row r="9005" spans="1:6" x14ac:dyDescent="0.2">
      <c r="A9005" s="256">
        <v>10501</v>
      </c>
      <c r="B9005" s="257" t="s">
        <v>20174</v>
      </c>
      <c r="C9005" s="256" t="s">
        <v>14821</v>
      </c>
      <c r="E9005" s="258"/>
      <c r="F9005" s="479">
        <v>312.7</v>
      </c>
    </row>
    <row r="9006" spans="1:6" x14ac:dyDescent="0.2">
      <c r="A9006" s="256">
        <v>10503</v>
      </c>
      <c r="B9006" s="257" t="s">
        <v>20175</v>
      </c>
      <c r="C9006" s="256" t="s">
        <v>14821</v>
      </c>
      <c r="E9006" s="258"/>
      <c r="F9006" s="479">
        <v>422.46</v>
      </c>
    </row>
    <row r="9007" spans="1:6" x14ac:dyDescent="0.2">
      <c r="A9007" s="256">
        <v>4500</v>
      </c>
      <c r="B9007" s="257" t="s">
        <v>20176</v>
      </c>
      <c r="C9007" s="256" t="s">
        <v>8223</v>
      </c>
      <c r="E9007" s="258"/>
      <c r="F9007" s="479">
        <v>14.98</v>
      </c>
    </row>
    <row r="9008" spans="1:6" x14ac:dyDescent="0.2">
      <c r="A9008" s="256">
        <v>4448</v>
      </c>
      <c r="B9008" s="257" t="s">
        <v>20177</v>
      </c>
      <c r="C9008" s="256" t="s">
        <v>8223</v>
      </c>
      <c r="E9008" s="258"/>
      <c r="F9008" s="479">
        <v>20.58</v>
      </c>
    </row>
    <row r="9009" spans="1:6" ht="20.399999999999999" x14ac:dyDescent="0.2">
      <c r="A9009" s="256">
        <v>20213</v>
      </c>
      <c r="B9009" s="257" t="s">
        <v>20178</v>
      </c>
      <c r="C9009" s="256" t="s">
        <v>8223</v>
      </c>
      <c r="E9009" s="258"/>
      <c r="F9009" s="479">
        <v>31.31</v>
      </c>
    </row>
    <row r="9010" spans="1:6" ht="20.399999999999999" x14ac:dyDescent="0.2">
      <c r="A9010" s="256">
        <v>20211</v>
      </c>
      <c r="B9010" s="257" t="s">
        <v>20179</v>
      </c>
      <c r="C9010" s="256" t="s">
        <v>8223</v>
      </c>
      <c r="E9010" s="258"/>
      <c r="F9010" s="479">
        <v>41.45</v>
      </c>
    </row>
    <row r="9011" spans="1:6" ht="20.399999999999999" x14ac:dyDescent="0.2">
      <c r="A9011" s="256">
        <v>40270</v>
      </c>
      <c r="B9011" s="257" t="s">
        <v>20180</v>
      </c>
      <c r="C9011" s="256" t="s">
        <v>8223</v>
      </c>
      <c r="E9011" s="258"/>
      <c r="F9011" s="479">
        <v>126.05</v>
      </c>
    </row>
    <row r="9012" spans="1:6" ht="20.399999999999999" x14ac:dyDescent="0.2">
      <c r="A9012" s="256">
        <v>4425</v>
      </c>
      <c r="B9012" s="257" t="s">
        <v>20181</v>
      </c>
      <c r="C9012" s="256" t="s">
        <v>8223</v>
      </c>
      <c r="E9012" s="258"/>
      <c r="F9012" s="479">
        <v>34.26</v>
      </c>
    </row>
    <row r="9013" spans="1:6" ht="20.399999999999999" x14ac:dyDescent="0.2">
      <c r="A9013" s="256">
        <v>4472</v>
      </c>
      <c r="B9013" s="257" t="s">
        <v>20182</v>
      </c>
      <c r="C9013" s="256" t="s">
        <v>8223</v>
      </c>
      <c r="E9013" s="258"/>
      <c r="F9013" s="479">
        <v>42.8</v>
      </c>
    </row>
    <row r="9014" spans="1:6" ht="20.399999999999999" x14ac:dyDescent="0.2">
      <c r="A9014" s="256">
        <v>35272</v>
      </c>
      <c r="B9014" s="257" t="s">
        <v>20183</v>
      </c>
      <c r="C9014" s="256" t="s">
        <v>8223</v>
      </c>
      <c r="E9014" s="258"/>
      <c r="F9014" s="479">
        <v>61.87</v>
      </c>
    </row>
    <row r="9015" spans="1:6" ht="20.399999999999999" x14ac:dyDescent="0.2">
      <c r="A9015" s="256">
        <v>4481</v>
      </c>
      <c r="B9015" s="257" t="s">
        <v>20184</v>
      </c>
      <c r="C9015" s="256" t="s">
        <v>8223</v>
      </c>
      <c r="E9015" s="258"/>
      <c r="F9015" s="479">
        <v>66.23</v>
      </c>
    </row>
    <row r="9016" spans="1:6" x14ac:dyDescent="0.2">
      <c r="A9016" s="256">
        <v>34345</v>
      </c>
      <c r="B9016" s="257" t="s">
        <v>20185</v>
      </c>
      <c r="C9016" s="256" t="s">
        <v>14819</v>
      </c>
      <c r="E9016" s="258"/>
      <c r="F9016" s="479">
        <v>18.690000000000001</v>
      </c>
    </row>
    <row r="9017" spans="1:6" x14ac:dyDescent="0.2">
      <c r="A9017" s="256">
        <v>41096</v>
      </c>
      <c r="B9017" s="257" t="s">
        <v>20186</v>
      </c>
      <c r="C9017" s="256" t="s">
        <v>14820</v>
      </c>
      <c r="E9017" s="258"/>
      <c r="F9017" s="479">
        <v>3270.71</v>
      </c>
    </row>
    <row r="9018" spans="1:6" ht="30.6" x14ac:dyDescent="0.2">
      <c r="A9018" s="256">
        <v>97141</v>
      </c>
      <c r="B9018" s="257" t="s">
        <v>8380</v>
      </c>
      <c r="C9018" s="256" t="s">
        <v>6804</v>
      </c>
      <c r="E9018" s="258"/>
      <c r="F9018" s="479">
        <v>8.9600000000000009</v>
      </c>
    </row>
    <row r="9019" spans="1:6" ht="30.6" x14ac:dyDescent="0.2">
      <c r="A9019" s="256">
        <v>97142</v>
      </c>
      <c r="B9019" s="257" t="s">
        <v>8381</v>
      </c>
      <c r="C9019" s="256" t="s">
        <v>6804</v>
      </c>
      <c r="E9019" s="258"/>
      <c r="F9019" s="479">
        <v>9.9499999999999993</v>
      </c>
    </row>
    <row r="9020" spans="1:6" ht="30.6" x14ac:dyDescent="0.2">
      <c r="A9020" s="256">
        <v>97143</v>
      </c>
      <c r="B9020" s="257" t="s">
        <v>8382</v>
      </c>
      <c r="C9020" s="256" t="s">
        <v>6804</v>
      </c>
      <c r="E9020" s="258"/>
      <c r="F9020" s="479">
        <v>12.51</v>
      </c>
    </row>
    <row r="9021" spans="1:6" ht="30.6" x14ac:dyDescent="0.2">
      <c r="A9021" s="256">
        <v>97144</v>
      </c>
      <c r="B9021" s="257" t="s">
        <v>8383</v>
      </c>
      <c r="C9021" s="256" t="s">
        <v>6804</v>
      </c>
      <c r="E9021" s="258"/>
      <c r="F9021" s="479">
        <v>15.04</v>
      </c>
    </row>
    <row r="9022" spans="1:6" ht="30.6" x14ac:dyDescent="0.2">
      <c r="A9022" s="256">
        <v>97145</v>
      </c>
      <c r="B9022" s="257" t="s">
        <v>8384</v>
      </c>
      <c r="C9022" s="256" t="s">
        <v>6804</v>
      </c>
      <c r="E9022" s="258"/>
      <c r="F9022" s="479">
        <v>17.600000000000001</v>
      </c>
    </row>
    <row r="9023" spans="1:6" ht="30.6" x14ac:dyDescent="0.2">
      <c r="A9023" s="256">
        <v>97146</v>
      </c>
      <c r="B9023" s="257" t="s">
        <v>8385</v>
      </c>
      <c r="C9023" s="256" t="s">
        <v>6804</v>
      </c>
      <c r="E9023" s="258"/>
      <c r="F9023" s="479">
        <v>20.14</v>
      </c>
    </row>
    <row r="9024" spans="1:6" ht="30.6" x14ac:dyDescent="0.2">
      <c r="A9024" s="256">
        <v>97147</v>
      </c>
      <c r="B9024" s="257" t="s">
        <v>8386</v>
      </c>
      <c r="C9024" s="256" t="s">
        <v>6804</v>
      </c>
      <c r="E9024" s="258"/>
      <c r="F9024" s="479">
        <v>22.69</v>
      </c>
    </row>
    <row r="9025" spans="1:6" ht="30.6" x14ac:dyDescent="0.2">
      <c r="A9025" s="256">
        <v>97148</v>
      </c>
      <c r="B9025" s="257" t="s">
        <v>8387</v>
      </c>
      <c r="C9025" s="256" t="s">
        <v>6804</v>
      </c>
      <c r="E9025" s="258"/>
      <c r="F9025" s="479">
        <v>25.25</v>
      </c>
    </row>
    <row r="9026" spans="1:6" ht="30.6" x14ac:dyDescent="0.2">
      <c r="A9026" s="256">
        <v>97149</v>
      </c>
      <c r="B9026" s="257" t="s">
        <v>8388</v>
      </c>
      <c r="C9026" s="256" t="s">
        <v>6804</v>
      </c>
      <c r="E9026" s="258"/>
      <c r="F9026" s="479">
        <v>27.82</v>
      </c>
    </row>
    <row r="9027" spans="1:6" ht="30.6" x14ac:dyDescent="0.2">
      <c r="A9027" s="256">
        <v>97150</v>
      </c>
      <c r="B9027" s="257" t="s">
        <v>8389</v>
      </c>
      <c r="C9027" s="256" t="s">
        <v>6804</v>
      </c>
      <c r="E9027" s="258"/>
      <c r="F9027" s="479">
        <v>35.04</v>
      </c>
    </row>
    <row r="9028" spans="1:6" ht="30.6" x14ac:dyDescent="0.2">
      <c r="A9028" s="256">
        <v>97151</v>
      </c>
      <c r="B9028" s="257" t="s">
        <v>8390</v>
      </c>
      <c r="C9028" s="256" t="s">
        <v>6804</v>
      </c>
      <c r="E9028" s="258"/>
      <c r="F9028" s="479">
        <v>40.840000000000003</v>
      </c>
    </row>
    <row r="9029" spans="1:6" ht="30.6" x14ac:dyDescent="0.2">
      <c r="A9029" s="256">
        <v>97152</v>
      </c>
      <c r="B9029" s="257" t="s">
        <v>8391</v>
      </c>
      <c r="C9029" s="256" t="s">
        <v>6804</v>
      </c>
      <c r="E9029" s="258"/>
      <c r="F9029" s="479">
        <v>46.44</v>
      </c>
    </row>
    <row r="9030" spans="1:6" ht="30.6" x14ac:dyDescent="0.2">
      <c r="A9030" s="256">
        <v>97153</v>
      </c>
      <c r="B9030" s="257" t="s">
        <v>8392</v>
      </c>
      <c r="C9030" s="256" t="s">
        <v>6804</v>
      </c>
      <c r="E9030" s="258"/>
      <c r="F9030" s="479">
        <v>52.15</v>
      </c>
    </row>
    <row r="9031" spans="1:6" ht="30.6" x14ac:dyDescent="0.2">
      <c r="A9031" s="256">
        <v>97154</v>
      </c>
      <c r="B9031" s="257" t="s">
        <v>8393</v>
      </c>
      <c r="C9031" s="256" t="s">
        <v>6804</v>
      </c>
      <c r="E9031" s="258"/>
      <c r="F9031" s="479">
        <v>57.92</v>
      </c>
    </row>
    <row r="9032" spans="1:6" ht="30.6" x14ac:dyDescent="0.2">
      <c r="A9032" s="256">
        <v>97155</v>
      </c>
      <c r="B9032" s="257" t="s">
        <v>8394</v>
      </c>
      <c r="C9032" s="256" t="s">
        <v>6804</v>
      </c>
      <c r="E9032" s="258"/>
      <c r="F9032" s="479">
        <v>63.67</v>
      </c>
    </row>
    <row r="9033" spans="1:6" ht="30.6" x14ac:dyDescent="0.2">
      <c r="A9033" s="256">
        <v>97156</v>
      </c>
      <c r="B9033" s="257" t="s">
        <v>8395</v>
      </c>
      <c r="C9033" s="256" t="s">
        <v>6804</v>
      </c>
      <c r="E9033" s="258"/>
      <c r="F9033" s="479">
        <v>75.52</v>
      </c>
    </row>
    <row r="9034" spans="1:6" ht="30.6" x14ac:dyDescent="0.2">
      <c r="A9034" s="256">
        <v>97157</v>
      </c>
      <c r="B9034" s="257" t="s">
        <v>8396</v>
      </c>
      <c r="C9034" s="256" t="s">
        <v>6804</v>
      </c>
      <c r="E9034" s="258"/>
      <c r="F9034" s="479">
        <v>5.38</v>
      </c>
    </row>
    <row r="9035" spans="1:6" ht="30.6" x14ac:dyDescent="0.2">
      <c r="A9035" s="256">
        <v>97158</v>
      </c>
      <c r="B9035" s="257" t="s">
        <v>8397</v>
      </c>
      <c r="C9035" s="256" t="s">
        <v>6804</v>
      </c>
      <c r="E9035" s="258"/>
      <c r="F9035" s="479">
        <v>5.99</v>
      </c>
    </row>
    <row r="9036" spans="1:6" ht="30.6" x14ac:dyDescent="0.2">
      <c r="A9036" s="256">
        <v>97159</v>
      </c>
      <c r="B9036" s="257" t="s">
        <v>8398</v>
      </c>
      <c r="C9036" s="256" t="s">
        <v>6804</v>
      </c>
      <c r="E9036" s="258"/>
      <c r="F9036" s="479">
        <v>7.54</v>
      </c>
    </row>
    <row r="9037" spans="1:6" ht="30.6" x14ac:dyDescent="0.2">
      <c r="A9037" s="256">
        <v>97160</v>
      </c>
      <c r="B9037" s="257" t="s">
        <v>8399</v>
      </c>
      <c r="C9037" s="256" t="s">
        <v>6804</v>
      </c>
      <c r="E9037" s="258"/>
      <c r="F9037" s="479">
        <v>9.07</v>
      </c>
    </row>
    <row r="9038" spans="1:6" ht="30.6" x14ac:dyDescent="0.2">
      <c r="A9038" s="256">
        <v>97161</v>
      </c>
      <c r="B9038" s="257" t="s">
        <v>8400</v>
      </c>
      <c r="C9038" s="256" t="s">
        <v>6804</v>
      </c>
      <c r="E9038" s="258"/>
      <c r="F9038" s="479">
        <v>10.64</v>
      </c>
    </row>
    <row r="9039" spans="1:6" ht="30.6" x14ac:dyDescent="0.2">
      <c r="A9039" s="256">
        <v>97162</v>
      </c>
      <c r="B9039" s="257" t="s">
        <v>8401</v>
      </c>
      <c r="C9039" s="256" t="s">
        <v>6804</v>
      </c>
      <c r="E9039" s="258"/>
      <c r="F9039" s="479">
        <v>12.18</v>
      </c>
    </row>
    <row r="9040" spans="1:6" ht="30.6" x14ac:dyDescent="0.2">
      <c r="A9040" s="256">
        <v>97163</v>
      </c>
      <c r="B9040" s="257" t="s">
        <v>8402</v>
      </c>
      <c r="C9040" s="256" t="s">
        <v>6804</v>
      </c>
      <c r="E9040" s="258"/>
      <c r="F9040" s="479">
        <v>13.75</v>
      </c>
    </row>
    <row r="9041" spans="1:6" ht="30.6" x14ac:dyDescent="0.2">
      <c r="A9041" s="256">
        <v>97164</v>
      </c>
      <c r="B9041" s="257" t="s">
        <v>8403</v>
      </c>
      <c r="C9041" s="256" t="s">
        <v>6804</v>
      </c>
      <c r="E9041" s="258"/>
      <c r="F9041" s="479">
        <v>15.3</v>
      </c>
    </row>
    <row r="9042" spans="1:6" ht="30.6" x14ac:dyDescent="0.2">
      <c r="A9042" s="256">
        <v>97165</v>
      </c>
      <c r="B9042" s="257" t="s">
        <v>8404</v>
      </c>
      <c r="C9042" s="256" t="s">
        <v>6804</v>
      </c>
      <c r="E9042" s="258"/>
      <c r="F9042" s="479">
        <v>16.88</v>
      </c>
    </row>
    <row r="9043" spans="1:6" ht="30.6" x14ac:dyDescent="0.2">
      <c r="A9043" s="256">
        <v>97166</v>
      </c>
      <c r="B9043" s="257" t="s">
        <v>8405</v>
      </c>
      <c r="C9043" s="256" t="s">
        <v>6804</v>
      </c>
      <c r="E9043" s="258"/>
      <c r="F9043" s="479">
        <v>21.25</v>
      </c>
    </row>
    <row r="9044" spans="1:6" ht="30.6" x14ac:dyDescent="0.2">
      <c r="A9044" s="256">
        <v>97167</v>
      </c>
      <c r="B9044" s="257" t="s">
        <v>8406</v>
      </c>
      <c r="C9044" s="256" t="s">
        <v>6804</v>
      </c>
      <c r="E9044" s="258"/>
      <c r="F9044" s="479">
        <v>24.79</v>
      </c>
    </row>
    <row r="9045" spans="1:6" ht="30.6" x14ac:dyDescent="0.2">
      <c r="A9045" s="256">
        <v>97168</v>
      </c>
      <c r="B9045" s="257" t="s">
        <v>8407</v>
      </c>
      <c r="C9045" s="256" t="s">
        <v>6804</v>
      </c>
      <c r="E9045" s="258"/>
      <c r="F9045" s="479">
        <v>28.14</v>
      </c>
    </row>
    <row r="9046" spans="1:6" ht="30.6" x14ac:dyDescent="0.2">
      <c r="A9046" s="256">
        <v>97169</v>
      </c>
      <c r="B9046" s="257" t="s">
        <v>8408</v>
      </c>
      <c r="C9046" s="256" t="s">
        <v>6804</v>
      </c>
      <c r="E9046" s="258"/>
      <c r="F9046" s="479">
        <v>31.6</v>
      </c>
    </row>
    <row r="9047" spans="1:6" ht="30.6" x14ac:dyDescent="0.2">
      <c r="A9047" s="256">
        <v>97170</v>
      </c>
      <c r="B9047" s="257" t="s">
        <v>8409</v>
      </c>
      <c r="C9047" s="256" t="s">
        <v>6804</v>
      </c>
      <c r="E9047" s="258"/>
      <c r="F9047" s="479">
        <v>35.1</v>
      </c>
    </row>
    <row r="9048" spans="1:6" ht="30.6" x14ac:dyDescent="0.2">
      <c r="A9048" s="256">
        <v>97171</v>
      </c>
      <c r="B9048" s="257" t="s">
        <v>8410</v>
      </c>
      <c r="C9048" s="256" t="s">
        <v>6804</v>
      </c>
      <c r="E9048" s="258"/>
      <c r="F9048" s="479">
        <v>38.61</v>
      </c>
    </row>
    <row r="9049" spans="1:6" ht="30.6" x14ac:dyDescent="0.2">
      <c r="A9049" s="256">
        <v>97172</v>
      </c>
      <c r="B9049" s="257" t="s">
        <v>8411</v>
      </c>
      <c r="C9049" s="256" t="s">
        <v>6804</v>
      </c>
      <c r="E9049" s="258"/>
      <c r="F9049" s="479">
        <v>45.94</v>
      </c>
    </row>
    <row r="9050" spans="1:6" ht="30.6" x14ac:dyDescent="0.2">
      <c r="A9050" s="256">
        <v>97173</v>
      </c>
      <c r="B9050" s="257" t="s">
        <v>20187</v>
      </c>
      <c r="C9050" s="256" t="s">
        <v>6804</v>
      </c>
      <c r="E9050" s="258"/>
      <c r="F9050" s="479">
        <v>43.57</v>
      </c>
    </row>
    <row r="9051" spans="1:6" ht="30.6" x14ac:dyDescent="0.2">
      <c r="A9051" s="256">
        <v>97174</v>
      </c>
      <c r="B9051" s="257" t="s">
        <v>20188</v>
      </c>
      <c r="C9051" s="256" t="s">
        <v>6804</v>
      </c>
      <c r="E9051" s="258"/>
      <c r="F9051" s="479">
        <v>50.45</v>
      </c>
    </row>
    <row r="9052" spans="1:6" ht="30.6" x14ac:dyDescent="0.2">
      <c r="A9052" s="256">
        <v>97175</v>
      </c>
      <c r="B9052" s="257" t="s">
        <v>20189</v>
      </c>
      <c r="C9052" s="256" t="s">
        <v>6804</v>
      </c>
      <c r="E9052" s="258"/>
      <c r="F9052" s="479">
        <v>57.34</v>
      </c>
    </row>
    <row r="9053" spans="1:6" ht="30.6" x14ac:dyDescent="0.2">
      <c r="A9053" s="256">
        <v>97176</v>
      </c>
      <c r="B9053" s="257" t="s">
        <v>20190</v>
      </c>
      <c r="C9053" s="256" t="s">
        <v>6804</v>
      </c>
      <c r="E9053" s="258"/>
      <c r="F9053" s="479">
        <v>64.22</v>
      </c>
    </row>
    <row r="9054" spans="1:6" ht="30.6" x14ac:dyDescent="0.2">
      <c r="A9054" s="256">
        <v>97177</v>
      </c>
      <c r="B9054" s="257" t="s">
        <v>20191</v>
      </c>
      <c r="C9054" s="256" t="s">
        <v>6804</v>
      </c>
      <c r="E9054" s="258"/>
      <c r="F9054" s="479">
        <v>78.02</v>
      </c>
    </row>
    <row r="9055" spans="1:6" ht="30.6" x14ac:dyDescent="0.2">
      <c r="A9055" s="256">
        <v>97178</v>
      </c>
      <c r="B9055" s="257" t="s">
        <v>20192</v>
      </c>
      <c r="C9055" s="256" t="s">
        <v>6804</v>
      </c>
      <c r="E9055" s="258"/>
      <c r="F9055" s="479">
        <v>91.8</v>
      </c>
    </row>
    <row r="9056" spans="1:6" ht="30.6" x14ac:dyDescent="0.2">
      <c r="A9056" s="256">
        <v>97179</v>
      </c>
      <c r="B9056" s="257" t="s">
        <v>20193</v>
      </c>
      <c r="C9056" s="256" t="s">
        <v>6804</v>
      </c>
      <c r="E9056" s="258"/>
      <c r="F9056" s="479">
        <v>105.58</v>
      </c>
    </row>
    <row r="9057" spans="1:6" ht="30.6" x14ac:dyDescent="0.2">
      <c r="A9057" s="256">
        <v>97180</v>
      </c>
      <c r="B9057" s="257" t="s">
        <v>20194</v>
      </c>
      <c r="C9057" s="256" t="s">
        <v>6804</v>
      </c>
      <c r="E9057" s="258"/>
      <c r="F9057" s="479">
        <v>119.37</v>
      </c>
    </row>
    <row r="9058" spans="1:6" ht="30.6" x14ac:dyDescent="0.2">
      <c r="A9058" s="256">
        <v>97181</v>
      </c>
      <c r="B9058" s="257" t="s">
        <v>20195</v>
      </c>
      <c r="C9058" s="256" t="s">
        <v>6804</v>
      </c>
      <c r="E9058" s="258"/>
      <c r="F9058" s="479">
        <v>137.69999999999999</v>
      </c>
    </row>
    <row r="9059" spans="1:6" ht="30.6" x14ac:dyDescent="0.2">
      <c r="A9059" s="256">
        <v>97182</v>
      </c>
      <c r="B9059" s="257" t="s">
        <v>20196</v>
      </c>
      <c r="C9059" s="256" t="s">
        <v>6804</v>
      </c>
      <c r="E9059" s="258"/>
      <c r="F9059" s="479">
        <v>151.96</v>
      </c>
    </row>
    <row r="9060" spans="1:6" ht="30.6" x14ac:dyDescent="0.2">
      <c r="A9060" s="256">
        <v>97183</v>
      </c>
      <c r="B9060" s="257" t="s">
        <v>20197</v>
      </c>
      <c r="C9060" s="256" t="s">
        <v>6804</v>
      </c>
      <c r="E9060" s="258"/>
      <c r="F9060" s="479">
        <v>36.04</v>
      </c>
    </row>
    <row r="9061" spans="1:6" ht="30.6" x14ac:dyDescent="0.2">
      <c r="A9061" s="256">
        <v>97184</v>
      </c>
      <c r="B9061" s="257" t="s">
        <v>20198</v>
      </c>
      <c r="C9061" s="256" t="s">
        <v>6804</v>
      </c>
      <c r="E9061" s="258"/>
      <c r="F9061" s="479">
        <v>41.8</v>
      </c>
    </row>
    <row r="9062" spans="1:6" ht="30.6" x14ac:dyDescent="0.2">
      <c r="A9062" s="256">
        <v>97185</v>
      </c>
      <c r="B9062" s="257" t="s">
        <v>20199</v>
      </c>
      <c r="C9062" s="256" t="s">
        <v>6804</v>
      </c>
      <c r="E9062" s="258"/>
      <c r="F9062" s="479">
        <v>47.58</v>
      </c>
    </row>
    <row r="9063" spans="1:6" ht="30.6" x14ac:dyDescent="0.2">
      <c r="A9063" s="256">
        <v>97186</v>
      </c>
      <c r="B9063" s="257" t="s">
        <v>20200</v>
      </c>
      <c r="C9063" s="256" t="s">
        <v>6804</v>
      </c>
      <c r="E9063" s="258"/>
      <c r="F9063" s="479">
        <v>53.36</v>
      </c>
    </row>
    <row r="9064" spans="1:6" ht="30.6" x14ac:dyDescent="0.2">
      <c r="A9064" s="256">
        <v>97187</v>
      </c>
      <c r="B9064" s="257" t="s">
        <v>8412</v>
      </c>
      <c r="C9064" s="256" t="s">
        <v>6804</v>
      </c>
      <c r="E9064" s="258"/>
      <c r="F9064" s="479">
        <v>64.94</v>
      </c>
    </row>
    <row r="9065" spans="1:6" ht="30.6" x14ac:dyDescent="0.2">
      <c r="A9065" s="256">
        <v>97188</v>
      </c>
      <c r="B9065" s="257" t="s">
        <v>20201</v>
      </c>
      <c r="C9065" s="256" t="s">
        <v>6804</v>
      </c>
      <c r="E9065" s="258"/>
      <c r="F9065" s="479">
        <v>76.5</v>
      </c>
    </row>
    <row r="9066" spans="1:6" ht="30.6" x14ac:dyDescent="0.2">
      <c r="A9066" s="256">
        <v>97189</v>
      </c>
      <c r="B9066" s="257" t="s">
        <v>20202</v>
      </c>
      <c r="C9066" s="256" t="s">
        <v>6804</v>
      </c>
      <c r="E9066" s="258"/>
      <c r="F9066" s="479">
        <v>88.07</v>
      </c>
    </row>
    <row r="9067" spans="1:6" ht="30.6" x14ac:dyDescent="0.2">
      <c r="A9067" s="256">
        <v>97190</v>
      </c>
      <c r="B9067" s="257" t="s">
        <v>20203</v>
      </c>
      <c r="C9067" s="256" t="s">
        <v>6804</v>
      </c>
      <c r="E9067" s="258"/>
      <c r="F9067" s="479">
        <v>99.64</v>
      </c>
    </row>
    <row r="9068" spans="1:6" ht="30.6" x14ac:dyDescent="0.2">
      <c r="A9068" s="256">
        <v>97191</v>
      </c>
      <c r="B9068" s="257" t="s">
        <v>20204</v>
      </c>
      <c r="C9068" s="256" t="s">
        <v>6804</v>
      </c>
      <c r="E9068" s="258"/>
      <c r="F9068" s="479">
        <v>114.53</v>
      </c>
    </row>
    <row r="9069" spans="1:6" ht="30.6" x14ac:dyDescent="0.2">
      <c r="A9069" s="256">
        <v>97192</v>
      </c>
      <c r="B9069" s="257" t="s">
        <v>20205</v>
      </c>
      <c r="C9069" s="256" t="s">
        <v>6804</v>
      </c>
      <c r="E9069" s="258"/>
      <c r="F9069" s="479">
        <v>126.45</v>
      </c>
    </row>
    <row r="9070" spans="1:6" ht="20.399999999999999" x14ac:dyDescent="0.2">
      <c r="A9070" s="256">
        <v>90694</v>
      </c>
      <c r="B9070" s="257" t="s">
        <v>8413</v>
      </c>
      <c r="C9070" s="256" t="s">
        <v>6804</v>
      </c>
      <c r="E9070" s="258"/>
      <c r="F9070" s="479">
        <v>43.66</v>
      </c>
    </row>
    <row r="9071" spans="1:6" ht="20.399999999999999" x14ac:dyDescent="0.2">
      <c r="A9071" s="256">
        <v>90695</v>
      </c>
      <c r="B9071" s="257" t="s">
        <v>8414</v>
      </c>
      <c r="C9071" s="256" t="s">
        <v>6804</v>
      </c>
      <c r="E9071" s="258"/>
      <c r="F9071" s="479">
        <v>82.69</v>
      </c>
    </row>
    <row r="9072" spans="1:6" ht="20.399999999999999" x14ac:dyDescent="0.2">
      <c r="A9072" s="256">
        <v>90696</v>
      </c>
      <c r="B9072" s="257" t="s">
        <v>8415</v>
      </c>
      <c r="C9072" s="256" t="s">
        <v>6804</v>
      </c>
      <c r="E9072" s="258"/>
      <c r="F9072" s="479">
        <v>137.88999999999999</v>
      </c>
    </row>
    <row r="9073" spans="1:6" ht="20.399999999999999" x14ac:dyDescent="0.2">
      <c r="A9073" s="256">
        <v>90697</v>
      </c>
      <c r="B9073" s="257" t="s">
        <v>8416</v>
      </c>
      <c r="C9073" s="256" t="s">
        <v>6804</v>
      </c>
      <c r="E9073" s="258"/>
      <c r="F9073" s="479">
        <v>213.69</v>
      </c>
    </row>
    <row r="9074" spans="1:6" ht="20.399999999999999" x14ac:dyDescent="0.2">
      <c r="A9074" s="256">
        <v>90698</v>
      </c>
      <c r="B9074" s="257" t="s">
        <v>8417</v>
      </c>
      <c r="C9074" s="256" t="s">
        <v>6804</v>
      </c>
      <c r="E9074" s="258"/>
      <c r="F9074" s="479">
        <v>326.38</v>
      </c>
    </row>
    <row r="9075" spans="1:6" ht="20.399999999999999" x14ac:dyDescent="0.2">
      <c r="A9075" s="256">
        <v>90699</v>
      </c>
      <c r="B9075" s="257" t="s">
        <v>8418</v>
      </c>
      <c r="C9075" s="256" t="s">
        <v>6804</v>
      </c>
      <c r="E9075" s="258"/>
      <c r="F9075" s="479">
        <v>459.16</v>
      </c>
    </row>
    <row r="9076" spans="1:6" ht="20.399999999999999" x14ac:dyDescent="0.2">
      <c r="A9076" s="256">
        <v>90700</v>
      </c>
      <c r="B9076" s="257" t="s">
        <v>8419</v>
      </c>
      <c r="C9076" s="256" t="s">
        <v>6804</v>
      </c>
      <c r="E9076" s="258"/>
      <c r="F9076" s="479">
        <v>535.98</v>
      </c>
    </row>
    <row r="9077" spans="1:6" ht="20.399999999999999" x14ac:dyDescent="0.2">
      <c r="A9077" s="256">
        <v>90701</v>
      </c>
      <c r="B9077" s="257" t="s">
        <v>8420</v>
      </c>
      <c r="C9077" s="256" t="s">
        <v>6804</v>
      </c>
      <c r="E9077" s="258"/>
      <c r="F9077" s="479">
        <v>65.14</v>
      </c>
    </row>
    <row r="9078" spans="1:6" ht="20.399999999999999" x14ac:dyDescent="0.2">
      <c r="A9078" s="256">
        <v>90702</v>
      </c>
      <c r="B9078" s="257" t="s">
        <v>8421</v>
      </c>
      <c r="C9078" s="256" t="s">
        <v>6804</v>
      </c>
      <c r="E9078" s="258"/>
      <c r="F9078" s="479">
        <v>107.58</v>
      </c>
    </row>
    <row r="9079" spans="1:6" ht="20.399999999999999" x14ac:dyDescent="0.2">
      <c r="A9079" s="256">
        <v>90703</v>
      </c>
      <c r="B9079" s="257" t="s">
        <v>8422</v>
      </c>
      <c r="C9079" s="256" t="s">
        <v>6804</v>
      </c>
      <c r="E9079" s="258"/>
      <c r="F9079" s="479">
        <v>168.31</v>
      </c>
    </row>
    <row r="9080" spans="1:6" ht="20.399999999999999" x14ac:dyDescent="0.2">
      <c r="A9080" s="256">
        <v>90704</v>
      </c>
      <c r="B9080" s="257" t="s">
        <v>8423</v>
      </c>
      <c r="C9080" s="256" t="s">
        <v>6804</v>
      </c>
      <c r="E9080" s="258"/>
      <c r="F9080" s="479">
        <v>249.98</v>
      </c>
    </row>
    <row r="9081" spans="1:6" ht="20.399999999999999" x14ac:dyDescent="0.2">
      <c r="A9081" s="256">
        <v>90705</v>
      </c>
      <c r="B9081" s="257" t="s">
        <v>8424</v>
      </c>
      <c r="C9081" s="256" t="s">
        <v>6804</v>
      </c>
      <c r="E9081" s="258"/>
      <c r="F9081" s="479">
        <v>326.37</v>
      </c>
    </row>
    <row r="9082" spans="1:6" ht="20.399999999999999" x14ac:dyDescent="0.2">
      <c r="A9082" s="256">
        <v>90706</v>
      </c>
      <c r="B9082" s="257" t="s">
        <v>8425</v>
      </c>
      <c r="C9082" s="256" t="s">
        <v>6804</v>
      </c>
      <c r="E9082" s="258"/>
      <c r="F9082" s="479">
        <v>432.23</v>
      </c>
    </row>
    <row r="9083" spans="1:6" ht="20.399999999999999" x14ac:dyDescent="0.2">
      <c r="A9083" s="256">
        <v>90708</v>
      </c>
      <c r="B9083" s="257" t="s">
        <v>8426</v>
      </c>
      <c r="C9083" s="256" t="s">
        <v>6804</v>
      </c>
      <c r="E9083" s="258"/>
      <c r="F9083" s="479">
        <v>796.45</v>
      </c>
    </row>
    <row r="9084" spans="1:6" ht="20.399999999999999" x14ac:dyDescent="0.2">
      <c r="A9084" s="256">
        <v>90724</v>
      </c>
      <c r="B9084" s="257" t="s">
        <v>8427</v>
      </c>
      <c r="C9084" s="256" t="s">
        <v>6799</v>
      </c>
      <c r="E9084" s="258"/>
      <c r="F9084" s="479">
        <v>25.84</v>
      </c>
    </row>
    <row r="9085" spans="1:6" ht="20.399999999999999" x14ac:dyDescent="0.2">
      <c r="A9085" s="256">
        <v>90725</v>
      </c>
      <c r="B9085" s="257" t="s">
        <v>8428</v>
      </c>
      <c r="C9085" s="256" t="s">
        <v>6799</v>
      </c>
      <c r="E9085" s="258"/>
      <c r="F9085" s="479">
        <v>31.76</v>
      </c>
    </row>
    <row r="9086" spans="1:6" ht="20.399999999999999" x14ac:dyDescent="0.2">
      <c r="A9086" s="256">
        <v>90726</v>
      </c>
      <c r="B9086" s="257" t="s">
        <v>8429</v>
      </c>
      <c r="C9086" s="256" t="s">
        <v>6799</v>
      </c>
      <c r="E9086" s="258"/>
      <c r="F9086" s="479">
        <v>37.76</v>
      </c>
    </row>
    <row r="9087" spans="1:6" ht="20.399999999999999" x14ac:dyDescent="0.2">
      <c r="A9087" s="256">
        <v>90727</v>
      </c>
      <c r="B9087" s="257" t="s">
        <v>8430</v>
      </c>
      <c r="C9087" s="256" t="s">
        <v>6799</v>
      </c>
      <c r="E9087" s="258"/>
      <c r="F9087" s="479">
        <v>43.69</v>
      </c>
    </row>
    <row r="9088" spans="1:6" ht="20.399999999999999" x14ac:dyDescent="0.2">
      <c r="A9088" s="256">
        <v>90728</v>
      </c>
      <c r="B9088" s="257" t="s">
        <v>8431</v>
      </c>
      <c r="C9088" s="256" t="s">
        <v>6799</v>
      </c>
      <c r="E9088" s="258"/>
      <c r="F9088" s="479">
        <v>49.61</v>
      </c>
    </row>
    <row r="9089" spans="1:6" ht="20.399999999999999" x14ac:dyDescent="0.2">
      <c r="A9089" s="256">
        <v>90729</v>
      </c>
      <c r="B9089" s="257" t="s">
        <v>8432</v>
      </c>
      <c r="C9089" s="256" t="s">
        <v>6799</v>
      </c>
      <c r="E9089" s="258"/>
      <c r="F9089" s="479">
        <v>55.53</v>
      </c>
    </row>
    <row r="9090" spans="1:6" ht="20.399999999999999" x14ac:dyDescent="0.2">
      <c r="A9090" s="256">
        <v>90730</v>
      </c>
      <c r="B9090" s="257" t="s">
        <v>8433</v>
      </c>
      <c r="C9090" s="256" t="s">
        <v>6799</v>
      </c>
      <c r="E9090" s="258"/>
      <c r="F9090" s="479">
        <v>61.46</v>
      </c>
    </row>
    <row r="9091" spans="1:6" ht="20.399999999999999" x14ac:dyDescent="0.2">
      <c r="A9091" s="256">
        <v>90731</v>
      </c>
      <c r="B9091" s="257" t="s">
        <v>8434</v>
      </c>
      <c r="C9091" s="256" t="s">
        <v>6799</v>
      </c>
      <c r="E9091" s="258"/>
      <c r="F9091" s="479">
        <v>67.38</v>
      </c>
    </row>
    <row r="9092" spans="1:6" ht="20.399999999999999" x14ac:dyDescent="0.2">
      <c r="A9092" s="256">
        <v>90732</v>
      </c>
      <c r="B9092" s="257" t="s">
        <v>8435</v>
      </c>
      <c r="C9092" s="256" t="s">
        <v>6799</v>
      </c>
      <c r="E9092" s="258"/>
      <c r="F9092" s="479">
        <v>85.17</v>
      </c>
    </row>
    <row r="9093" spans="1:6" ht="20.399999999999999" x14ac:dyDescent="0.2">
      <c r="A9093" s="256">
        <v>90733</v>
      </c>
      <c r="B9093" s="257" t="s">
        <v>8436</v>
      </c>
      <c r="C9093" s="256" t="s">
        <v>6804</v>
      </c>
      <c r="E9093" s="258"/>
      <c r="F9093" s="479">
        <v>3.66</v>
      </c>
    </row>
    <row r="9094" spans="1:6" ht="20.399999999999999" x14ac:dyDescent="0.2">
      <c r="A9094" s="256">
        <v>90734</v>
      </c>
      <c r="B9094" s="257" t="s">
        <v>8437</v>
      </c>
      <c r="C9094" s="256" t="s">
        <v>6804</v>
      </c>
      <c r="E9094" s="258"/>
      <c r="F9094" s="479">
        <v>4.34</v>
      </c>
    </row>
    <row r="9095" spans="1:6" ht="20.399999999999999" x14ac:dyDescent="0.2">
      <c r="A9095" s="256">
        <v>90735</v>
      </c>
      <c r="B9095" s="257" t="s">
        <v>8438</v>
      </c>
      <c r="C9095" s="256" t="s">
        <v>6804</v>
      </c>
      <c r="E9095" s="258"/>
      <c r="F9095" s="479">
        <v>5.01</v>
      </c>
    </row>
    <row r="9096" spans="1:6" ht="20.399999999999999" x14ac:dyDescent="0.2">
      <c r="A9096" s="256">
        <v>90736</v>
      </c>
      <c r="B9096" s="257" t="s">
        <v>8439</v>
      </c>
      <c r="C9096" s="256" t="s">
        <v>6804</v>
      </c>
      <c r="E9096" s="258"/>
      <c r="F9096" s="479">
        <v>5.69</v>
      </c>
    </row>
    <row r="9097" spans="1:6" ht="20.399999999999999" x14ac:dyDescent="0.2">
      <c r="A9097" s="256">
        <v>90737</v>
      </c>
      <c r="B9097" s="257" t="s">
        <v>8440</v>
      </c>
      <c r="C9097" s="256" t="s">
        <v>6804</v>
      </c>
      <c r="E9097" s="258"/>
      <c r="F9097" s="479">
        <v>6.37</v>
      </c>
    </row>
    <row r="9098" spans="1:6" ht="20.399999999999999" x14ac:dyDescent="0.2">
      <c r="A9098" s="256">
        <v>90738</v>
      </c>
      <c r="B9098" s="257" t="s">
        <v>8441</v>
      </c>
      <c r="C9098" s="256" t="s">
        <v>6804</v>
      </c>
      <c r="E9098" s="258"/>
      <c r="F9098" s="479">
        <v>7.04</v>
      </c>
    </row>
    <row r="9099" spans="1:6" ht="20.399999999999999" x14ac:dyDescent="0.2">
      <c r="A9099" s="256">
        <v>90739</v>
      </c>
      <c r="B9099" s="257" t="s">
        <v>8442</v>
      </c>
      <c r="C9099" s="256" t="s">
        <v>6804</v>
      </c>
      <c r="E9099" s="258"/>
      <c r="F9099" s="479">
        <v>9.4499999999999993</v>
      </c>
    </row>
    <row r="9100" spans="1:6" ht="20.399999999999999" x14ac:dyDescent="0.2">
      <c r="A9100" s="256">
        <v>90740</v>
      </c>
      <c r="B9100" s="257" t="s">
        <v>8443</v>
      </c>
      <c r="C9100" s="256" t="s">
        <v>6804</v>
      </c>
      <c r="E9100" s="258"/>
      <c r="F9100" s="479">
        <v>4.83</v>
      </c>
    </row>
    <row r="9101" spans="1:6" ht="20.399999999999999" x14ac:dyDescent="0.2">
      <c r="A9101" s="256">
        <v>90741</v>
      </c>
      <c r="B9101" s="257" t="s">
        <v>8444</v>
      </c>
      <c r="C9101" s="256" t="s">
        <v>6804</v>
      </c>
      <c r="E9101" s="258"/>
      <c r="F9101" s="479">
        <v>5.51</v>
      </c>
    </row>
    <row r="9102" spans="1:6" ht="20.399999999999999" x14ac:dyDescent="0.2">
      <c r="A9102" s="256">
        <v>90742</v>
      </c>
      <c r="B9102" s="257" t="s">
        <v>8445</v>
      </c>
      <c r="C9102" s="256" t="s">
        <v>6804</v>
      </c>
      <c r="E9102" s="258"/>
      <c r="F9102" s="479">
        <v>6.19</v>
      </c>
    </row>
    <row r="9103" spans="1:6" ht="20.399999999999999" x14ac:dyDescent="0.2">
      <c r="A9103" s="256">
        <v>90743</v>
      </c>
      <c r="B9103" s="257" t="s">
        <v>8446</v>
      </c>
      <c r="C9103" s="256" t="s">
        <v>6804</v>
      </c>
      <c r="E9103" s="258"/>
      <c r="F9103" s="479">
        <v>6.86</v>
      </c>
    </row>
    <row r="9104" spans="1:6" ht="20.399999999999999" x14ac:dyDescent="0.2">
      <c r="A9104" s="256">
        <v>90744</v>
      </c>
      <c r="B9104" s="257" t="s">
        <v>8447</v>
      </c>
      <c r="C9104" s="256" t="s">
        <v>6804</v>
      </c>
      <c r="E9104" s="258"/>
      <c r="F9104" s="479">
        <v>7.54</v>
      </c>
    </row>
    <row r="9105" spans="1:6" ht="20.399999999999999" x14ac:dyDescent="0.2">
      <c r="A9105" s="256">
        <v>90745</v>
      </c>
      <c r="B9105" s="257" t="s">
        <v>8448</v>
      </c>
      <c r="C9105" s="256" t="s">
        <v>6804</v>
      </c>
      <c r="E9105" s="258"/>
      <c r="F9105" s="479">
        <v>10.53</v>
      </c>
    </row>
    <row r="9106" spans="1:6" ht="30.6" x14ac:dyDescent="0.2">
      <c r="A9106" s="256">
        <v>90746</v>
      </c>
      <c r="B9106" s="257" t="s">
        <v>8449</v>
      </c>
      <c r="C9106" s="256" t="s">
        <v>6804</v>
      </c>
      <c r="E9106" s="258"/>
      <c r="F9106" s="479">
        <v>3.96</v>
      </c>
    </row>
    <row r="9107" spans="1:6" ht="30.6" x14ac:dyDescent="0.2">
      <c r="A9107" s="256">
        <v>90747</v>
      </c>
      <c r="B9107" s="257" t="s">
        <v>8450</v>
      </c>
      <c r="C9107" s="256" t="s">
        <v>6804</v>
      </c>
      <c r="E9107" s="258"/>
      <c r="F9107" s="479">
        <v>17.489999999999998</v>
      </c>
    </row>
    <row r="9108" spans="1:6" ht="20.399999999999999" x14ac:dyDescent="0.2">
      <c r="A9108" s="256">
        <v>94869</v>
      </c>
      <c r="B9108" s="257" t="s">
        <v>8451</v>
      </c>
      <c r="C9108" s="256" t="s">
        <v>6804</v>
      </c>
      <c r="E9108" s="258"/>
      <c r="F9108" s="479">
        <v>140.31</v>
      </c>
    </row>
    <row r="9109" spans="1:6" ht="30.6" x14ac:dyDescent="0.2">
      <c r="A9109" s="256">
        <v>94870</v>
      </c>
      <c r="B9109" s="257" t="s">
        <v>8452</v>
      </c>
      <c r="C9109" s="256" t="s">
        <v>6804</v>
      </c>
      <c r="E9109" s="258"/>
      <c r="F9109" s="479">
        <v>1.79</v>
      </c>
    </row>
    <row r="9110" spans="1:6" ht="20.399999999999999" x14ac:dyDescent="0.2">
      <c r="A9110" s="256">
        <v>94871</v>
      </c>
      <c r="B9110" s="257" t="s">
        <v>8453</v>
      </c>
      <c r="C9110" s="256" t="s">
        <v>6804</v>
      </c>
      <c r="E9110" s="258"/>
      <c r="F9110" s="479">
        <v>219.62</v>
      </c>
    </row>
    <row r="9111" spans="1:6" ht="30.6" x14ac:dyDescent="0.2">
      <c r="A9111" s="256">
        <v>94872</v>
      </c>
      <c r="B9111" s="257" t="s">
        <v>8454</v>
      </c>
      <c r="C9111" s="256" t="s">
        <v>6804</v>
      </c>
      <c r="E9111" s="258"/>
      <c r="F9111" s="479">
        <v>2.6</v>
      </c>
    </row>
    <row r="9112" spans="1:6" ht="20.399999999999999" x14ac:dyDescent="0.2">
      <c r="A9112" s="256">
        <v>94875</v>
      </c>
      <c r="B9112" s="257" t="s">
        <v>8455</v>
      </c>
      <c r="C9112" s="256" t="s">
        <v>6804</v>
      </c>
      <c r="E9112" s="258"/>
      <c r="F9112" s="479">
        <v>1293.28</v>
      </c>
    </row>
    <row r="9113" spans="1:6" ht="30.6" x14ac:dyDescent="0.2">
      <c r="A9113" s="256">
        <v>94876</v>
      </c>
      <c r="B9113" s="257" t="s">
        <v>8456</v>
      </c>
      <c r="C9113" s="256" t="s">
        <v>6804</v>
      </c>
      <c r="E9113" s="258"/>
      <c r="F9113" s="479">
        <v>28.75</v>
      </c>
    </row>
    <row r="9114" spans="1:6" ht="30.6" x14ac:dyDescent="0.2">
      <c r="A9114" s="256">
        <v>94878</v>
      </c>
      <c r="B9114" s="257" t="s">
        <v>8457</v>
      </c>
      <c r="C9114" s="256" t="s">
        <v>6804</v>
      </c>
      <c r="E9114" s="258"/>
      <c r="F9114" s="479">
        <v>33.369999999999997</v>
      </c>
    </row>
    <row r="9115" spans="1:6" ht="20.399999999999999" x14ac:dyDescent="0.2">
      <c r="A9115" s="256">
        <v>94879</v>
      </c>
      <c r="B9115" s="257" t="s">
        <v>8458</v>
      </c>
      <c r="C9115" s="256" t="s">
        <v>6804</v>
      </c>
      <c r="E9115" s="258"/>
      <c r="F9115" s="479">
        <v>1990.63</v>
      </c>
    </row>
    <row r="9116" spans="1:6" ht="30.6" x14ac:dyDescent="0.2">
      <c r="A9116" s="256">
        <v>94880</v>
      </c>
      <c r="B9116" s="257" t="s">
        <v>8459</v>
      </c>
      <c r="C9116" s="256" t="s">
        <v>6804</v>
      </c>
      <c r="E9116" s="258"/>
      <c r="F9116" s="479">
        <v>42.64</v>
      </c>
    </row>
    <row r="9117" spans="1:6" ht="20.399999999999999" x14ac:dyDescent="0.2">
      <c r="A9117" s="256">
        <v>94881</v>
      </c>
      <c r="B9117" s="257" t="s">
        <v>8460</v>
      </c>
      <c r="C9117" s="256" t="s">
        <v>6804</v>
      </c>
      <c r="E9117" s="258"/>
      <c r="F9117" s="479">
        <v>2741.96</v>
      </c>
    </row>
    <row r="9118" spans="1:6" ht="30.6" x14ac:dyDescent="0.2">
      <c r="A9118" s="256">
        <v>94882</v>
      </c>
      <c r="B9118" s="257" t="s">
        <v>8461</v>
      </c>
      <c r="C9118" s="256" t="s">
        <v>6804</v>
      </c>
      <c r="E9118" s="258"/>
      <c r="F9118" s="479">
        <v>49.72</v>
      </c>
    </row>
    <row r="9119" spans="1:6" ht="30.6" x14ac:dyDescent="0.2">
      <c r="A9119" s="256">
        <v>94884</v>
      </c>
      <c r="B9119" s="257" t="s">
        <v>8462</v>
      </c>
      <c r="C9119" s="256" t="s">
        <v>6804</v>
      </c>
      <c r="E9119" s="258"/>
      <c r="F9119" s="479">
        <v>64.099999999999994</v>
      </c>
    </row>
    <row r="9120" spans="1:6" ht="30.6" x14ac:dyDescent="0.2">
      <c r="A9120" s="256">
        <v>97121</v>
      </c>
      <c r="B9120" s="257" t="s">
        <v>8463</v>
      </c>
      <c r="C9120" s="256" t="s">
        <v>6804</v>
      </c>
      <c r="E9120" s="258"/>
      <c r="F9120" s="479">
        <v>2.16</v>
      </c>
    </row>
    <row r="9121" spans="1:6" ht="30.6" x14ac:dyDescent="0.2">
      <c r="A9121" s="256">
        <v>97122</v>
      </c>
      <c r="B9121" s="257" t="s">
        <v>8464</v>
      </c>
      <c r="C9121" s="256" t="s">
        <v>6804</v>
      </c>
      <c r="E9121" s="258"/>
      <c r="F9121" s="479">
        <v>2.99</v>
      </c>
    </row>
    <row r="9122" spans="1:6" ht="30.6" x14ac:dyDescent="0.2">
      <c r="A9122" s="256">
        <v>97123</v>
      </c>
      <c r="B9122" s="257" t="s">
        <v>8465</v>
      </c>
      <c r="C9122" s="256" t="s">
        <v>6804</v>
      </c>
      <c r="E9122" s="258"/>
      <c r="F9122" s="479">
        <v>3.79</v>
      </c>
    </row>
    <row r="9123" spans="1:6" ht="30.6" x14ac:dyDescent="0.2">
      <c r="A9123" s="256">
        <v>97124</v>
      </c>
      <c r="B9123" s="257" t="s">
        <v>8466</v>
      </c>
      <c r="C9123" s="256" t="s">
        <v>6804</v>
      </c>
      <c r="E9123" s="258"/>
      <c r="F9123" s="479">
        <v>0.94</v>
      </c>
    </row>
    <row r="9124" spans="1:6" ht="30.6" x14ac:dyDescent="0.2">
      <c r="A9124" s="256">
        <v>97125</v>
      </c>
      <c r="B9124" s="257" t="s">
        <v>8467</v>
      </c>
      <c r="C9124" s="256" t="s">
        <v>6804</v>
      </c>
      <c r="E9124" s="258"/>
      <c r="F9124" s="479">
        <v>1.33</v>
      </c>
    </row>
    <row r="9125" spans="1:6" ht="30.6" x14ac:dyDescent="0.2">
      <c r="A9125" s="256">
        <v>97126</v>
      </c>
      <c r="B9125" s="257" t="s">
        <v>8468</v>
      </c>
      <c r="C9125" s="256" t="s">
        <v>6804</v>
      </c>
      <c r="E9125" s="258"/>
      <c r="F9125" s="479">
        <v>1.69</v>
      </c>
    </row>
    <row r="9126" spans="1:6" ht="20.399999999999999" x14ac:dyDescent="0.2">
      <c r="A9126" s="256">
        <v>102264</v>
      </c>
      <c r="B9126" s="257" t="s">
        <v>8469</v>
      </c>
      <c r="C9126" s="256" t="s">
        <v>6804</v>
      </c>
      <c r="E9126" s="258"/>
      <c r="F9126" s="479">
        <v>19.170000000000002</v>
      </c>
    </row>
    <row r="9127" spans="1:6" ht="20.399999999999999" x14ac:dyDescent="0.2">
      <c r="A9127" s="256">
        <v>102265</v>
      </c>
      <c r="B9127" s="257" t="s">
        <v>8470</v>
      </c>
      <c r="C9127" s="256" t="s">
        <v>6799</v>
      </c>
      <c r="E9127" s="258"/>
      <c r="F9127" s="479">
        <v>108.86</v>
      </c>
    </row>
    <row r="9128" spans="1:6" ht="20.399999999999999" x14ac:dyDescent="0.2">
      <c r="A9128" s="256">
        <v>102266</v>
      </c>
      <c r="B9128" s="257" t="s">
        <v>8471</v>
      </c>
      <c r="C9128" s="256" t="s">
        <v>6799</v>
      </c>
      <c r="E9128" s="258"/>
      <c r="F9128" s="479">
        <v>120.73</v>
      </c>
    </row>
    <row r="9129" spans="1:6" ht="20.399999999999999" x14ac:dyDescent="0.2">
      <c r="A9129" s="256">
        <v>102267</v>
      </c>
      <c r="B9129" s="257" t="s">
        <v>8472</v>
      </c>
      <c r="C9129" s="256" t="s">
        <v>6799</v>
      </c>
      <c r="E9129" s="258"/>
      <c r="F9129" s="479">
        <v>138.56</v>
      </c>
    </row>
    <row r="9130" spans="1:6" ht="20.399999999999999" x14ac:dyDescent="0.2">
      <c r="A9130" s="256">
        <v>102268</v>
      </c>
      <c r="B9130" s="257" t="s">
        <v>8473</v>
      </c>
      <c r="C9130" s="256" t="s">
        <v>6799</v>
      </c>
      <c r="E9130" s="258"/>
      <c r="F9130" s="479">
        <v>156.34</v>
      </c>
    </row>
    <row r="9131" spans="1:6" ht="20.399999999999999" x14ac:dyDescent="0.2">
      <c r="A9131" s="256">
        <v>102269</v>
      </c>
      <c r="B9131" s="257" t="s">
        <v>8474</v>
      </c>
      <c r="C9131" s="256" t="s">
        <v>6799</v>
      </c>
      <c r="E9131" s="258"/>
      <c r="F9131" s="479">
        <v>191.89</v>
      </c>
    </row>
    <row r="9132" spans="1:6" ht="30.6" x14ac:dyDescent="0.2">
      <c r="A9132" s="256">
        <v>92833</v>
      </c>
      <c r="B9132" s="257" t="s">
        <v>20206</v>
      </c>
      <c r="C9132" s="256" t="s">
        <v>6804</v>
      </c>
      <c r="E9132" s="258"/>
      <c r="F9132" s="479">
        <v>226.17</v>
      </c>
    </row>
    <row r="9133" spans="1:6" ht="30.6" x14ac:dyDescent="0.2">
      <c r="A9133" s="256">
        <v>92834</v>
      </c>
      <c r="B9133" s="257" t="s">
        <v>20207</v>
      </c>
      <c r="C9133" s="256" t="s">
        <v>6804</v>
      </c>
      <c r="E9133" s="258"/>
      <c r="F9133" s="479">
        <v>19.7</v>
      </c>
    </row>
    <row r="9134" spans="1:6" ht="30.6" x14ac:dyDescent="0.2">
      <c r="A9134" s="256">
        <v>92835</v>
      </c>
      <c r="B9134" s="257" t="s">
        <v>20208</v>
      </c>
      <c r="C9134" s="256" t="s">
        <v>6804</v>
      </c>
      <c r="E9134" s="258"/>
      <c r="F9134" s="479">
        <v>237.96</v>
      </c>
    </row>
    <row r="9135" spans="1:6" ht="30.6" x14ac:dyDescent="0.2">
      <c r="A9135" s="256">
        <v>92836</v>
      </c>
      <c r="B9135" s="257" t="s">
        <v>20209</v>
      </c>
      <c r="C9135" s="256" t="s">
        <v>6804</v>
      </c>
      <c r="E9135" s="258"/>
      <c r="F9135" s="479">
        <v>26.2</v>
      </c>
    </row>
    <row r="9136" spans="1:6" ht="30.6" x14ac:dyDescent="0.2">
      <c r="A9136" s="256">
        <v>92837</v>
      </c>
      <c r="B9136" s="257" t="s">
        <v>20210</v>
      </c>
      <c r="C9136" s="256" t="s">
        <v>6804</v>
      </c>
      <c r="E9136" s="258"/>
      <c r="F9136" s="479">
        <v>424.76</v>
      </c>
    </row>
    <row r="9137" spans="1:6" ht="30.6" x14ac:dyDescent="0.2">
      <c r="A9137" s="256">
        <v>92838</v>
      </c>
      <c r="B9137" s="257" t="s">
        <v>20211</v>
      </c>
      <c r="C9137" s="256" t="s">
        <v>6804</v>
      </c>
      <c r="E9137" s="258"/>
      <c r="F9137" s="479">
        <v>32.99</v>
      </c>
    </row>
    <row r="9138" spans="1:6" ht="30.6" x14ac:dyDescent="0.2">
      <c r="A9138" s="256">
        <v>92839</v>
      </c>
      <c r="B9138" s="257" t="s">
        <v>20212</v>
      </c>
      <c r="C9138" s="256" t="s">
        <v>6804</v>
      </c>
      <c r="E9138" s="258"/>
      <c r="F9138" s="479">
        <v>520.78</v>
      </c>
    </row>
    <row r="9139" spans="1:6" ht="30.6" x14ac:dyDescent="0.2">
      <c r="A9139" s="256">
        <v>92840</v>
      </c>
      <c r="B9139" s="257" t="s">
        <v>20213</v>
      </c>
      <c r="C9139" s="256" t="s">
        <v>6804</v>
      </c>
      <c r="E9139" s="258"/>
      <c r="F9139" s="479">
        <v>40.06</v>
      </c>
    </row>
    <row r="9140" spans="1:6" ht="30.6" x14ac:dyDescent="0.2">
      <c r="A9140" s="256">
        <v>92841</v>
      </c>
      <c r="B9140" s="257" t="s">
        <v>20214</v>
      </c>
      <c r="C9140" s="256" t="s">
        <v>6804</v>
      </c>
      <c r="E9140" s="258"/>
      <c r="F9140" s="479">
        <v>677.92</v>
      </c>
    </row>
    <row r="9141" spans="1:6" ht="30.6" x14ac:dyDescent="0.2">
      <c r="A9141" s="256">
        <v>92842</v>
      </c>
      <c r="B9141" s="257" t="s">
        <v>20215</v>
      </c>
      <c r="C9141" s="256" t="s">
        <v>6804</v>
      </c>
      <c r="E9141" s="258"/>
      <c r="F9141" s="479">
        <v>50.03</v>
      </c>
    </row>
    <row r="9142" spans="1:6" ht="30.6" x14ac:dyDescent="0.2">
      <c r="A9142" s="256">
        <v>92843</v>
      </c>
      <c r="B9142" s="257" t="s">
        <v>20216</v>
      </c>
      <c r="C9142" s="256" t="s">
        <v>6804</v>
      </c>
      <c r="E9142" s="258"/>
      <c r="F9142" s="479">
        <v>701.1</v>
      </c>
    </row>
    <row r="9143" spans="1:6" ht="30.6" x14ac:dyDescent="0.2">
      <c r="A9143" s="256">
        <v>92844</v>
      </c>
      <c r="B9143" s="257" t="s">
        <v>20217</v>
      </c>
      <c r="C9143" s="256" t="s">
        <v>6804</v>
      </c>
      <c r="E9143" s="258"/>
      <c r="F9143" s="479">
        <v>59.33</v>
      </c>
    </row>
    <row r="9144" spans="1:6" ht="30.6" x14ac:dyDescent="0.2">
      <c r="A9144" s="256">
        <v>92845</v>
      </c>
      <c r="B9144" s="257" t="s">
        <v>20218</v>
      </c>
      <c r="C9144" s="256" t="s">
        <v>6804</v>
      </c>
      <c r="E9144" s="258"/>
      <c r="F9144" s="479">
        <v>1041.07</v>
      </c>
    </row>
    <row r="9145" spans="1:6" ht="30.6" x14ac:dyDescent="0.2">
      <c r="A9145" s="256">
        <v>92846</v>
      </c>
      <c r="B9145" s="257" t="s">
        <v>20219</v>
      </c>
      <c r="C9145" s="256" t="s">
        <v>6804</v>
      </c>
      <c r="E9145" s="258"/>
      <c r="F9145" s="479">
        <v>67.98</v>
      </c>
    </row>
    <row r="9146" spans="1:6" ht="30.6" x14ac:dyDescent="0.2">
      <c r="A9146" s="256">
        <v>92847</v>
      </c>
      <c r="B9146" s="257" t="s">
        <v>20220</v>
      </c>
      <c r="C9146" s="256" t="s">
        <v>6804</v>
      </c>
      <c r="E9146" s="258"/>
      <c r="F9146" s="479">
        <v>1066.71</v>
      </c>
    </row>
    <row r="9147" spans="1:6" ht="30.6" x14ac:dyDescent="0.2">
      <c r="A9147" s="256">
        <v>92848</v>
      </c>
      <c r="B9147" s="257" t="s">
        <v>20221</v>
      </c>
      <c r="C9147" s="256" t="s">
        <v>6804</v>
      </c>
      <c r="E9147" s="258"/>
      <c r="F9147" s="479">
        <v>79.86</v>
      </c>
    </row>
    <row r="9148" spans="1:6" ht="30.6" x14ac:dyDescent="0.2">
      <c r="A9148" s="256">
        <v>92849</v>
      </c>
      <c r="B9148" s="257" t="s">
        <v>20222</v>
      </c>
      <c r="C9148" s="256" t="s">
        <v>6804</v>
      </c>
      <c r="E9148" s="258"/>
      <c r="F9148" s="479">
        <v>228.74</v>
      </c>
    </row>
    <row r="9149" spans="1:6" ht="30.6" x14ac:dyDescent="0.2">
      <c r="A9149" s="256">
        <v>92850</v>
      </c>
      <c r="B9149" s="257" t="s">
        <v>20223</v>
      </c>
      <c r="C9149" s="256" t="s">
        <v>6804</v>
      </c>
      <c r="E9149" s="258"/>
      <c r="F9149" s="479">
        <v>22.27</v>
      </c>
    </row>
    <row r="9150" spans="1:6" ht="30.6" x14ac:dyDescent="0.2">
      <c r="A9150" s="256">
        <v>92851</v>
      </c>
      <c r="B9150" s="257" t="s">
        <v>20224</v>
      </c>
      <c r="C9150" s="256" t="s">
        <v>6804</v>
      </c>
      <c r="E9150" s="258"/>
      <c r="F9150" s="479">
        <v>241.59</v>
      </c>
    </row>
    <row r="9151" spans="1:6" ht="30.6" x14ac:dyDescent="0.2">
      <c r="A9151" s="256">
        <v>92852</v>
      </c>
      <c r="B9151" s="257" t="s">
        <v>20225</v>
      </c>
      <c r="C9151" s="256" t="s">
        <v>6804</v>
      </c>
      <c r="E9151" s="258"/>
      <c r="F9151" s="479">
        <v>29.83</v>
      </c>
    </row>
    <row r="9152" spans="1:6" ht="30.6" x14ac:dyDescent="0.2">
      <c r="A9152" s="256">
        <v>92853</v>
      </c>
      <c r="B9152" s="257" t="s">
        <v>20226</v>
      </c>
      <c r="C9152" s="256" t="s">
        <v>6804</v>
      </c>
      <c r="E9152" s="258"/>
      <c r="F9152" s="479">
        <v>429.48</v>
      </c>
    </row>
    <row r="9153" spans="1:6" ht="30.6" x14ac:dyDescent="0.2">
      <c r="A9153" s="256">
        <v>92854</v>
      </c>
      <c r="B9153" s="257" t="s">
        <v>20227</v>
      </c>
      <c r="C9153" s="256" t="s">
        <v>6804</v>
      </c>
      <c r="E9153" s="258"/>
      <c r="F9153" s="479">
        <v>37.71</v>
      </c>
    </row>
    <row r="9154" spans="1:6" ht="30.6" x14ac:dyDescent="0.2">
      <c r="A9154" s="256">
        <v>92855</v>
      </c>
      <c r="B9154" s="257" t="s">
        <v>20228</v>
      </c>
      <c r="C9154" s="256" t="s">
        <v>6804</v>
      </c>
      <c r="E9154" s="258"/>
      <c r="F9154" s="479">
        <v>526.59</v>
      </c>
    </row>
    <row r="9155" spans="1:6" ht="30.6" x14ac:dyDescent="0.2">
      <c r="A9155" s="256">
        <v>92856</v>
      </c>
      <c r="B9155" s="257" t="s">
        <v>20229</v>
      </c>
      <c r="C9155" s="256" t="s">
        <v>6804</v>
      </c>
      <c r="E9155" s="258"/>
      <c r="F9155" s="479">
        <v>45.87</v>
      </c>
    </row>
    <row r="9156" spans="1:6" ht="30.6" x14ac:dyDescent="0.2">
      <c r="A9156" s="256">
        <v>92857</v>
      </c>
      <c r="B9156" s="257" t="s">
        <v>20230</v>
      </c>
      <c r="C9156" s="256" t="s">
        <v>6804</v>
      </c>
      <c r="E9156" s="258"/>
      <c r="F9156" s="479">
        <v>684.84</v>
      </c>
    </row>
    <row r="9157" spans="1:6" ht="30.6" x14ac:dyDescent="0.2">
      <c r="A9157" s="256">
        <v>92858</v>
      </c>
      <c r="B9157" s="257" t="s">
        <v>20231</v>
      </c>
      <c r="C9157" s="256" t="s">
        <v>6804</v>
      </c>
      <c r="E9157" s="258"/>
      <c r="F9157" s="479">
        <v>56.95</v>
      </c>
    </row>
    <row r="9158" spans="1:6" ht="30.6" x14ac:dyDescent="0.2">
      <c r="A9158" s="256">
        <v>92859</v>
      </c>
      <c r="B9158" s="257" t="s">
        <v>20232</v>
      </c>
      <c r="C9158" s="256" t="s">
        <v>6804</v>
      </c>
      <c r="E9158" s="258"/>
      <c r="F9158" s="479">
        <v>709.11</v>
      </c>
    </row>
    <row r="9159" spans="1:6" ht="30.6" x14ac:dyDescent="0.2">
      <c r="A9159" s="256">
        <v>92860</v>
      </c>
      <c r="B9159" s="257" t="s">
        <v>20233</v>
      </c>
      <c r="C9159" s="256" t="s">
        <v>6804</v>
      </c>
      <c r="E9159" s="258"/>
      <c r="F9159" s="479">
        <v>67.34</v>
      </c>
    </row>
    <row r="9160" spans="1:6" ht="30.6" x14ac:dyDescent="0.2">
      <c r="A9160" s="256">
        <v>92861</v>
      </c>
      <c r="B9160" s="257" t="s">
        <v>20234</v>
      </c>
      <c r="C9160" s="256" t="s">
        <v>6804</v>
      </c>
      <c r="E9160" s="258"/>
      <c r="F9160" s="479">
        <v>1050.18</v>
      </c>
    </row>
    <row r="9161" spans="1:6" ht="30.6" x14ac:dyDescent="0.2">
      <c r="A9161" s="256">
        <v>92862</v>
      </c>
      <c r="B9161" s="257" t="s">
        <v>20235</v>
      </c>
      <c r="C9161" s="256" t="s">
        <v>6804</v>
      </c>
      <c r="E9161" s="258"/>
      <c r="F9161" s="479">
        <v>77.09</v>
      </c>
    </row>
    <row r="9162" spans="1:6" ht="30.6" x14ac:dyDescent="0.2">
      <c r="A9162" s="256">
        <v>92863</v>
      </c>
      <c r="B9162" s="257" t="s">
        <v>20236</v>
      </c>
      <c r="C9162" s="256" t="s">
        <v>6804</v>
      </c>
      <c r="E9162" s="258"/>
      <c r="F9162" s="479">
        <v>1076.8800000000001</v>
      </c>
    </row>
    <row r="9163" spans="1:6" ht="30.6" x14ac:dyDescent="0.2">
      <c r="A9163" s="256">
        <v>92864</v>
      </c>
      <c r="B9163" s="257" t="s">
        <v>20237</v>
      </c>
      <c r="C9163" s="256" t="s">
        <v>6804</v>
      </c>
      <c r="E9163" s="258"/>
      <c r="F9163" s="479">
        <v>90.03</v>
      </c>
    </row>
    <row r="9164" spans="1:6" ht="30.6" x14ac:dyDescent="0.2">
      <c r="A9164" s="256">
        <v>92210</v>
      </c>
      <c r="B9164" s="257" t="s">
        <v>20238</v>
      </c>
      <c r="C9164" s="256" t="s">
        <v>6804</v>
      </c>
      <c r="E9164" s="258"/>
      <c r="F9164" s="479">
        <v>165.53</v>
      </c>
    </row>
    <row r="9165" spans="1:6" ht="30.6" x14ac:dyDescent="0.2">
      <c r="A9165" s="256">
        <v>92211</v>
      </c>
      <c r="B9165" s="257" t="s">
        <v>20239</v>
      </c>
      <c r="C9165" s="256" t="s">
        <v>6804</v>
      </c>
      <c r="E9165" s="258"/>
      <c r="F9165" s="479">
        <v>201.13</v>
      </c>
    </row>
    <row r="9166" spans="1:6" ht="30.6" x14ac:dyDescent="0.2">
      <c r="A9166" s="256">
        <v>92212</v>
      </c>
      <c r="B9166" s="257" t="s">
        <v>20240</v>
      </c>
      <c r="C9166" s="256" t="s">
        <v>6804</v>
      </c>
      <c r="E9166" s="258"/>
      <c r="F9166" s="479">
        <v>307.83999999999997</v>
      </c>
    </row>
    <row r="9167" spans="1:6" ht="30.6" x14ac:dyDescent="0.2">
      <c r="A9167" s="256">
        <v>92213</v>
      </c>
      <c r="B9167" s="257" t="s">
        <v>20241</v>
      </c>
      <c r="C9167" s="256" t="s">
        <v>6804</v>
      </c>
      <c r="E9167" s="258"/>
      <c r="F9167" s="479">
        <v>409.92</v>
      </c>
    </row>
    <row r="9168" spans="1:6" ht="30.6" x14ac:dyDescent="0.2">
      <c r="A9168" s="256">
        <v>92214</v>
      </c>
      <c r="B9168" s="257" t="s">
        <v>20242</v>
      </c>
      <c r="C9168" s="256" t="s">
        <v>6804</v>
      </c>
      <c r="E9168" s="258"/>
      <c r="F9168" s="479">
        <v>496.55</v>
      </c>
    </row>
    <row r="9169" spans="1:6" ht="30.6" x14ac:dyDescent="0.2">
      <c r="A9169" s="256">
        <v>92215</v>
      </c>
      <c r="B9169" s="257" t="s">
        <v>20243</v>
      </c>
      <c r="C9169" s="256" t="s">
        <v>6804</v>
      </c>
      <c r="E9169" s="258"/>
      <c r="F9169" s="479">
        <v>570.07000000000005</v>
      </c>
    </row>
    <row r="9170" spans="1:6" ht="30.6" x14ac:dyDescent="0.2">
      <c r="A9170" s="256">
        <v>92216</v>
      </c>
      <c r="B9170" s="257" t="s">
        <v>20244</v>
      </c>
      <c r="C9170" s="256" t="s">
        <v>6804</v>
      </c>
      <c r="E9170" s="258"/>
      <c r="F9170" s="479">
        <v>590.83000000000004</v>
      </c>
    </row>
    <row r="9171" spans="1:6" ht="30.6" x14ac:dyDescent="0.2">
      <c r="A9171" s="256">
        <v>92219</v>
      </c>
      <c r="B9171" s="257" t="s">
        <v>20245</v>
      </c>
      <c r="C9171" s="256" t="s">
        <v>6804</v>
      </c>
      <c r="E9171" s="258"/>
      <c r="F9171" s="479">
        <v>169.19</v>
      </c>
    </row>
    <row r="9172" spans="1:6" ht="30.6" x14ac:dyDescent="0.2">
      <c r="A9172" s="256">
        <v>92220</v>
      </c>
      <c r="B9172" s="257" t="s">
        <v>20246</v>
      </c>
      <c r="C9172" s="256" t="s">
        <v>6804</v>
      </c>
      <c r="E9172" s="258"/>
      <c r="F9172" s="479">
        <v>205.85</v>
      </c>
    </row>
    <row r="9173" spans="1:6" ht="30.6" x14ac:dyDescent="0.2">
      <c r="A9173" s="256">
        <v>92221</v>
      </c>
      <c r="B9173" s="257" t="s">
        <v>20247</v>
      </c>
      <c r="C9173" s="256" t="s">
        <v>6804</v>
      </c>
      <c r="E9173" s="258"/>
      <c r="F9173" s="479">
        <v>313.64999999999998</v>
      </c>
    </row>
    <row r="9174" spans="1:6" ht="30.6" x14ac:dyDescent="0.2">
      <c r="A9174" s="256">
        <v>92222</v>
      </c>
      <c r="B9174" s="257" t="s">
        <v>20248</v>
      </c>
      <c r="C9174" s="256" t="s">
        <v>6804</v>
      </c>
      <c r="E9174" s="258"/>
      <c r="F9174" s="479">
        <v>416.81</v>
      </c>
    </row>
    <row r="9175" spans="1:6" ht="30.6" x14ac:dyDescent="0.2">
      <c r="A9175" s="256">
        <v>92223</v>
      </c>
      <c r="B9175" s="257" t="s">
        <v>20249</v>
      </c>
      <c r="C9175" s="256" t="s">
        <v>6804</v>
      </c>
      <c r="E9175" s="258"/>
      <c r="F9175" s="479">
        <v>504.52</v>
      </c>
    </row>
    <row r="9176" spans="1:6" ht="30.6" x14ac:dyDescent="0.2">
      <c r="A9176" s="256">
        <v>92224</v>
      </c>
      <c r="B9176" s="257" t="s">
        <v>20250</v>
      </c>
      <c r="C9176" s="256" t="s">
        <v>6804</v>
      </c>
      <c r="E9176" s="258"/>
      <c r="F9176" s="479">
        <v>579.16999999999996</v>
      </c>
    </row>
    <row r="9177" spans="1:6" ht="30.6" x14ac:dyDescent="0.2">
      <c r="A9177" s="256">
        <v>92226</v>
      </c>
      <c r="B9177" s="257" t="s">
        <v>20251</v>
      </c>
      <c r="C9177" s="256" t="s">
        <v>6804</v>
      </c>
      <c r="E9177" s="258"/>
      <c r="F9177" s="479">
        <v>601.02</v>
      </c>
    </row>
    <row r="9178" spans="1:6" ht="30.6" x14ac:dyDescent="0.2">
      <c r="A9178" s="256">
        <v>92808</v>
      </c>
      <c r="B9178" s="257" t="s">
        <v>20252</v>
      </c>
      <c r="C9178" s="256" t="s">
        <v>6804</v>
      </c>
      <c r="E9178" s="258"/>
      <c r="F9178" s="479">
        <v>25.42</v>
      </c>
    </row>
    <row r="9179" spans="1:6" ht="30.6" x14ac:dyDescent="0.2">
      <c r="A9179" s="256">
        <v>92809</v>
      </c>
      <c r="B9179" s="257" t="s">
        <v>20253</v>
      </c>
      <c r="C9179" s="256" t="s">
        <v>6804</v>
      </c>
      <c r="E9179" s="258"/>
      <c r="F9179" s="479">
        <v>35.299999999999997</v>
      </c>
    </row>
    <row r="9180" spans="1:6" ht="30.6" x14ac:dyDescent="0.2">
      <c r="A9180" s="256">
        <v>92810</v>
      </c>
      <c r="B9180" s="257" t="s">
        <v>20254</v>
      </c>
      <c r="C9180" s="256" t="s">
        <v>6804</v>
      </c>
      <c r="E9180" s="258"/>
      <c r="F9180" s="479">
        <v>45.49</v>
      </c>
    </row>
    <row r="9181" spans="1:6" ht="30.6" x14ac:dyDescent="0.2">
      <c r="A9181" s="256">
        <v>92811</v>
      </c>
      <c r="B9181" s="257" t="s">
        <v>20255</v>
      </c>
      <c r="C9181" s="256" t="s">
        <v>6804</v>
      </c>
      <c r="E9181" s="258"/>
      <c r="F9181" s="479">
        <v>55.83</v>
      </c>
    </row>
    <row r="9182" spans="1:6" ht="30.6" x14ac:dyDescent="0.2">
      <c r="A9182" s="256">
        <v>92812</v>
      </c>
      <c r="B9182" s="257" t="s">
        <v>20256</v>
      </c>
      <c r="C9182" s="256" t="s">
        <v>6804</v>
      </c>
      <c r="E9182" s="258"/>
      <c r="F9182" s="479">
        <v>66.430000000000007</v>
      </c>
    </row>
    <row r="9183" spans="1:6" ht="30.6" x14ac:dyDescent="0.2">
      <c r="A9183" s="256">
        <v>92813</v>
      </c>
      <c r="B9183" s="257" t="s">
        <v>20257</v>
      </c>
      <c r="C9183" s="256" t="s">
        <v>6804</v>
      </c>
      <c r="E9183" s="258"/>
      <c r="F9183" s="479">
        <v>77.25</v>
      </c>
    </row>
    <row r="9184" spans="1:6" ht="30.6" x14ac:dyDescent="0.2">
      <c r="A9184" s="256">
        <v>92814</v>
      </c>
      <c r="B9184" s="257" t="s">
        <v>20258</v>
      </c>
      <c r="C9184" s="256" t="s">
        <v>6804</v>
      </c>
      <c r="E9184" s="258"/>
      <c r="F9184" s="479">
        <v>88.29</v>
      </c>
    </row>
    <row r="9185" spans="1:6" ht="30.6" x14ac:dyDescent="0.2">
      <c r="A9185" s="256">
        <v>92815</v>
      </c>
      <c r="B9185" s="257" t="s">
        <v>20259</v>
      </c>
      <c r="C9185" s="256" t="s">
        <v>6804</v>
      </c>
      <c r="E9185" s="258"/>
      <c r="F9185" s="479">
        <v>99.52</v>
      </c>
    </row>
    <row r="9186" spans="1:6" ht="30.6" x14ac:dyDescent="0.2">
      <c r="A9186" s="256">
        <v>92816</v>
      </c>
      <c r="B9186" s="257" t="s">
        <v>20260</v>
      </c>
      <c r="C9186" s="256" t="s">
        <v>6804</v>
      </c>
      <c r="E9186" s="258"/>
      <c r="F9186" s="479">
        <v>856.48</v>
      </c>
    </row>
    <row r="9187" spans="1:6" ht="30.6" x14ac:dyDescent="0.2">
      <c r="A9187" s="256">
        <v>92817</v>
      </c>
      <c r="B9187" s="257" t="s">
        <v>20261</v>
      </c>
      <c r="C9187" s="256" t="s">
        <v>6804</v>
      </c>
      <c r="E9187" s="258"/>
      <c r="F9187" s="479">
        <v>122.69</v>
      </c>
    </row>
    <row r="9188" spans="1:6" ht="30.6" x14ac:dyDescent="0.2">
      <c r="A9188" s="256">
        <v>92818</v>
      </c>
      <c r="B9188" s="257" t="s">
        <v>20262</v>
      </c>
      <c r="C9188" s="256" t="s">
        <v>6804</v>
      </c>
      <c r="E9188" s="258"/>
      <c r="F9188" s="479">
        <v>1222.18</v>
      </c>
    </row>
    <row r="9189" spans="1:6" ht="30.6" x14ac:dyDescent="0.2">
      <c r="A9189" s="256">
        <v>92819</v>
      </c>
      <c r="B9189" s="257" t="s">
        <v>20263</v>
      </c>
      <c r="C9189" s="256" t="s">
        <v>6804</v>
      </c>
      <c r="E9189" s="258"/>
      <c r="F9189" s="479">
        <v>159.09</v>
      </c>
    </row>
    <row r="9190" spans="1:6" ht="30.6" x14ac:dyDescent="0.2">
      <c r="A9190" s="256">
        <v>92820</v>
      </c>
      <c r="B9190" s="257" t="s">
        <v>20264</v>
      </c>
      <c r="C9190" s="256" t="s">
        <v>6804</v>
      </c>
      <c r="E9190" s="258"/>
      <c r="F9190" s="479">
        <v>27.99</v>
      </c>
    </row>
    <row r="9191" spans="1:6" ht="30.6" x14ac:dyDescent="0.2">
      <c r="A9191" s="256">
        <v>92821</v>
      </c>
      <c r="B9191" s="257" t="s">
        <v>20265</v>
      </c>
      <c r="C9191" s="256" t="s">
        <v>6804</v>
      </c>
      <c r="E9191" s="258"/>
      <c r="F9191" s="479">
        <v>38.96</v>
      </c>
    </row>
    <row r="9192" spans="1:6" ht="30.6" x14ac:dyDescent="0.2">
      <c r="A9192" s="256">
        <v>92822</v>
      </c>
      <c r="B9192" s="257" t="s">
        <v>20266</v>
      </c>
      <c r="C9192" s="256" t="s">
        <v>6804</v>
      </c>
      <c r="E9192" s="258"/>
      <c r="F9192" s="479">
        <v>50.21</v>
      </c>
    </row>
    <row r="9193" spans="1:6" ht="30.6" x14ac:dyDescent="0.2">
      <c r="A9193" s="256">
        <v>92824</v>
      </c>
      <c r="B9193" s="257" t="s">
        <v>20267</v>
      </c>
      <c r="C9193" s="256" t="s">
        <v>6804</v>
      </c>
      <c r="E9193" s="258"/>
      <c r="F9193" s="479">
        <v>61.64</v>
      </c>
    </row>
    <row r="9194" spans="1:6" ht="30.6" x14ac:dyDescent="0.2">
      <c r="A9194" s="256">
        <v>92825</v>
      </c>
      <c r="B9194" s="257" t="s">
        <v>20268</v>
      </c>
      <c r="C9194" s="256" t="s">
        <v>6804</v>
      </c>
      <c r="E9194" s="258"/>
      <c r="F9194" s="479">
        <v>73.319999999999993</v>
      </c>
    </row>
    <row r="9195" spans="1:6" ht="30.6" x14ac:dyDescent="0.2">
      <c r="A9195" s="256">
        <v>92826</v>
      </c>
      <c r="B9195" s="257" t="s">
        <v>20269</v>
      </c>
      <c r="C9195" s="256" t="s">
        <v>6804</v>
      </c>
      <c r="E9195" s="258"/>
      <c r="F9195" s="479">
        <v>85.22</v>
      </c>
    </row>
    <row r="9196" spans="1:6" ht="30.6" x14ac:dyDescent="0.2">
      <c r="A9196" s="256">
        <v>92827</v>
      </c>
      <c r="B9196" s="257" t="s">
        <v>20270</v>
      </c>
      <c r="C9196" s="256" t="s">
        <v>6804</v>
      </c>
      <c r="E9196" s="258"/>
      <c r="F9196" s="479">
        <v>97.39</v>
      </c>
    </row>
    <row r="9197" spans="1:6" ht="30.6" x14ac:dyDescent="0.2">
      <c r="A9197" s="256">
        <v>92828</v>
      </c>
      <c r="B9197" s="257" t="s">
        <v>20271</v>
      </c>
      <c r="C9197" s="256" t="s">
        <v>6804</v>
      </c>
      <c r="E9197" s="258"/>
      <c r="F9197" s="479">
        <v>109.71</v>
      </c>
    </row>
    <row r="9198" spans="1:6" ht="30.6" x14ac:dyDescent="0.2">
      <c r="A9198" s="256">
        <v>92829</v>
      </c>
      <c r="B9198" s="257" t="s">
        <v>20272</v>
      </c>
      <c r="C9198" s="256" t="s">
        <v>6804</v>
      </c>
      <c r="E9198" s="258"/>
      <c r="F9198" s="479">
        <v>868.84</v>
      </c>
    </row>
    <row r="9199" spans="1:6" ht="30.6" x14ac:dyDescent="0.2">
      <c r="A9199" s="256">
        <v>92830</v>
      </c>
      <c r="B9199" s="257" t="s">
        <v>20273</v>
      </c>
      <c r="C9199" s="256" t="s">
        <v>6804</v>
      </c>
      <c r="E9199" s="258"/>
      <c r="F9199" s="479">
        <v>135.05000000000001</v>
      </c>
    </row>
    <row r="9200" spans="1:6" ht="30.6" x14ac:dyDescent="0.2">
      <c r="A9200" s="256">
        <v>92831</v>
      </c>
      <c r="B9200" s="257" t="s">
        <v>20274</v>
      </c>
      <c r="C9200" s="256" t="s">
        <v>6804</v>
      </c>
      <c r="E9200" s="258"/>
      <c r="F9200" s="479">
        <v>1237.81</v>
      </c>
    </row>
    <row r="9201" spans="1:6" ht="30.6" x14ac:dyDescent="0.2">
      <c r="A9201" s="256">
        <v>92832</v>
      </c>
      <c r="B9201" s="257" t="s">
        <v>20275</v>
      </c>
      <c r="C9201" s="256" t="s">
        <v>6804</v>
      </c>
      <c r="E9201" s="258"/>
      <c r="F9201" s="479">
        <v>174.72</v>
      </c>
    </row>
    <row r="9202" spans="1:6" ht="30.6" x14ac:dyDescent="0.2">
      <c r="A9202" s="256">
        <v>95565</v>
      </c>
      <c r="B9202" s="257" t="s">
        <v>20276</v>
      </c>
      <c r="C9202" s="256" t="s">
        <v>6804</v>
      </c>
      <c r="E9202" s="258"/>
      <c r="F9202" s="479">
        <v>140.83000000000001</v>
      </c>
    </row>
    <row r="9203" spans="1:6" ht="30.6" x14ac:dyDescent="0.2">
      <c r="A9203" s="256">
        <v>95566</v>
      </c>
      <c r="B9203" s="257" t="s">
        <v>20277</v>
      </c>
      <c r="C9203" s="256" t="s">
        <v>6804</v>
      </c>
      <c r="E9203" s="258"/>
      <c r="F9203" s="479">
        <v>143.4</v>
      </c>
    </row>
    <row r="9204" spans="1:6" ht="30.6" x14ac:dyDescent="0.2">
      <c r="A9204" s="256">
        <v>95567</v>
      </c>
      <c r="B9204" s="257" t="s">
        <v>20278</v>
      </c>
      <c r="C9204" s="256" t="s">
        <v>6804</v>
      </c>
      <c r="E9204" s="258"/>
      <c r="F9204" s="479">
        <v>89.28</v>
      </c>
    </row>
    <row r="9205" spans="1:6" ht="30.6" x14ac:dyDescent="0.2">
      <c r="A9205" s="256">
        <v>95568</v>
      </c>
      <c r="B9205" s="257" t="s">
        <v>20279</v>
      </c>
      <c r="C9205" s="256" t="s">
        <v>6804</v>
      </c>
      <c r="E9205" s="258"/>
      <c r="F9205" s="479">
        <v>110.75</v>
      </c>
    </row>
    <row r="9206" spans="1:6" ht="30.6" x14ac:dyDescent="0.2">
      <c r="A9206" s="256">
        <v>95569</v>
      </c>
      <c r="B9206" s="257" t="s">
        <v>20280</v>
      </c>
      <c r="C9206" s="256" t="s">
        <v>6804</v>
      </c>
      <c r="E9206" s="258"/>
      <c r="F9206" s="479">
        <v>157.80000000000001</v>
      </c>
    </row>
    <row r="9207" spans="1:6" ht="30.6" x14ac:dyDescent="0.2">
      <c r="A9207" s="256">
        <v>95570</v>
      </c>
      <c r="B9207" s="257" t="s">
        <v>20281</v>
      </c>
      <c r="C9207" s="256" t="s">
        <v>6804</v>
      </c>
      <c r="E9207" s="258"/>
      <c r="F9207" s="479">
        <v>91.85</v>
      </c>
    </row>
    <row r="9208" spans="1:6" ht="30.6" x14ac:dyDescent="0.2">
      <c r="A9208" s="256">
        <v>95571</v>
      </c>
      <c r="B9208" s="257" t="s">
        <v>20282</v>
      </c>
      <c r="C9208" s="256" t="s">
        <v>6804</v>
      </c>
      <c r="E9208" s="258"/>
      <c r="F9208" s="479">
        <v>114.41</v>
      </c>
    </row>
    <row r="9209" spans="1:6" ht="30.6" x14ac:dyDescent="0.2">
      <c r="A9209" s="256">
        <v>95572</v>
      </c>
      <c r="B9209" s="257" t="s">
        <v>20283</v>
      </c>
      <c r="C9209" s="256" t="s">
        <v>6804</v>
      </c>
      <c r="E9209" s="258"/>
      <c r="F9209" s="479">
        <v>162.52000000000001</v>
      </c>
    </row>
    <row r="9210" spans="1:6" ht="30.6" x14ac:dyDescent="0.2">
      <c r="A9210" s="256">
        <v>97127</v>
      </c>
      <c r="B9210" s="257" t="s">
        <v>8475</v>
      </c>
      <c r="C9210" s="256" t="s">
        <v>6804</v>
      </c>
      <c r="E9210" s="258"/>
      <c r="F9210" s="479">
        <v>5.43</v>
      </c>
    </row>
    <row r="9211" spans="1:6" ht="30.6" x14ac:dyDescent="0.2">
      <c r="A9211" s="256">
        <v>97128</v>
      </c>
      <c r="B9211" s="257" t="s">
        <v>8476</v>
      </c>
      <c r="C9211" s="256" t="s">
        <v>6804</v>
      </c>
      <c r="E9211" s="258"/>
      <c r="F9211" s="479">
        <v>10.9</v>
      </c>
    </row>
    <row r="9212" spans="1:6" ht="30.6" x14ac:dyDescent="0.2">
      <c r="A9212" s="256">
        <v>97129</v>
      </c>
      <c r="B9212" s="257" t="s">
        <v>8477</v>
      </c>
      <c r="C9212" s="256" t="s">
        <v>6804</v>
      </c>
      <c r="E9212" s="258"/>
      <c r="F9212" s="479">
        <v>13.4</v>
      </c>
    </row>
    <row r="9213" spans="1:6" ht="30.6" x14ac:dyDescent="0.2">
      <c r="A9213" s="256">
        <v>97130</v>
      </c>
      <c r="B9213" s="257" t="s">
        <v>8478</v>
      </c>
      <c r="C9213" s="256" t="s">
        <v>6804</v>
      </c>
      <c r="E9213" s="258"/>
      <c r="F9213" s="479">
        <v>15.92</v>
      </c>
    </row>
    <row r="9214" spans="1:6" ht="30.6" x14ac:dyDescent="0.2">
      <c r="A9214" s="256">
        <v>97131</v>
      </c>
      <c r="B9214" s="257" t="s">
        <v>8479</v>
      </c>
      <c r="C9214" s="256" t="s">
        <v>6804</v>
      </c>
      <c r="E9214" s="258"/>
      <c r="F9214" s="479">
        <v>18.420000000000002</v>
      </c>
    </row>
    <row r="9215" spans="1:6" ht="30.6" x14ac:dyDescent="0.2">
      <c r="A9215" s="256">
        <v>97132</v>
      </c>
      <c r="B9215" s="257" t="s">
        <v>8480</v>
      </c>
      <c r="C9215" s="256" t="s">
        <v>6804</v>
      </c>
      <c r="E9215" s="258"/>
      <c r="F9215" s="479">
        <v>20.9</v>
      </c>
    </row>
    <row r="9216" spans="1:6" ht="30.6" x14ac:dyDescent="0.2">
      <c r="A9216" s="256">
        <v>97133</v>
      </c>
      <c r="B9216" s="257" t="s">
        <v>8481</v>
      </c>
      <c r="C9216" s="256" t="s">
        <v>6804</v>
      </c>
      <c r="E9216" s="258"/>
      <c r="F9216" s="479">
        <v>25.92</v>
      </c>
    </row>
    <row r="9217" spans="1:6" ht="30.6" x14ac:dyDescent="0.2">
      <c r="A9217" s="256">
        <v>97134</v>
      </c>
      <c r="B9217" s="257" t="s">
        <v>8482</v>
      </c>
      <c r="C9217" s="256" t="s">
        <v>6804</v>
      </c>
      <c r="E9217" s="258"/>
      <c r="F9217" s="479">
        <v>2.44</v>
      </c>
    </row>
    <row r="9218" spans="1:6" ht="30.6" x14ac:dyDescent="0.2">
      <c r="A9218" s="256">
        <v>97135</v>
      </c>
      <c r="B9218" s="257" t="s">
        <v>8483</v>
      </c>
      <c r="C9218" s="256" t="s">
        <v>6804</v>
      </c>
      <c r="E9218" s="258"/>
      <c r="F9218" s="479">
        <v>5.43</v>
      </c>
    </row>
    <row r="9219" spans="1:6" ht="30.6" x14ac:dyDescent="0.2">
      <c r="A9219" s="256">
        <v>97136</v>
      </c>
      <c r="B9219" s="257" t="s">
        <v>8484</v>
      </c>
      <c r="C9219" s="256" t="s">
        <v>6804</v>
      </c>
      <c r="E9219" s="258"/>
      <c r="F9219" s="479">
        <v>6.68</v>
      </c>
    </row>
    <row r="9220" spans="1:6" ht="30.6" x14ac:dyDescent="0.2">
      <c r="A9220" s="256">
        <v>97137</v>
      </c>
      <c r="B9220" s="257" t="s">
        <v>8485</v>
      </c>
      <c r="C9220" s="256" t="s">
        <v>6804</v>
      </c>
      <c r="E9220" s="258"/>
      <c r="F9220" s="479">
        <v>7.95</v>
      </c>
    </row>
    <row r="9221" spans="1:6" ht="30.6" x14ac:dyDescent="0.2">
      <c r="A9221" s="256">
        <v>97138</v>
      </c>
      <c r="B9221" s="257" t="s">
        <v>8486</v>
      </c>
      <c r="C9221" s="256" t="s">
        <v>6804</v>
      </c>
      <c r="E9221" s="258"/>
      <c r="F9221" s="479">
        <v>9.18</v>
      </c>
    </row>
    <row r="9222" spans="1:6" ht="30.6" x14ac:dyDescent="0.2">
      <c r="A9222" s="256">
        <v>97139</v>
      </c>
      <c r="B9222" s="257" t="s">
        <v>8487</v>
      </c>
      <c r="C9222" s="256" t="s">
        <v>6804</v>
      </c>
      <c r="E9222" s="258"/>
      <c r="F9222" s="479">
        <v>10.43</v>
      </c>
    </row>
    <row r="9223" spans="1:6" ht="30.6" x14ac:dyDescent="0.2">
      <c r="A9223" s="256">
        <v>97140</v>
      </c>
      <c r="B9223" s="257" t="s">
        <v>8488</v>
      </c>
      <c r="C9223" s="256" t="s">
        <v>6804</v>
      </c>
      <c r="E9223" s="258"/>
      <c r="F9223" s="479">
        <v>12.93</v>
      </c>
    </row>
    <row r="9224" spans="1:6" ht="20.399999999999999" x14ac:dyDescent="0.2">
      <c r="A9224" s="256">
        <v>103089</v>
      </c>
      <c r="B9224" s="257" t="s">
        <v>8489</v>
      </c>
      <c r="C9224" s="256" t="s">
        <v>6804</v>
      </c>
      <c r="E9224" s="258"/>
      <c r="F9224" s="479">
        <v>12.36</v>
      </c>
    </row>
    <row r="9225" spans="1:6" ht="20.399999999999999" x14ac:dyDescent="0.2">
      <c r="A9225" s="256">
        <v>103090</v>
      </c>
      <c r="B9225" s="257" t="s">
        <v>8490</v>
      </c>
      <c r="C9225" s="256" t="s">
        <v>6804</v>
      </c>
      <c r="E9225" s="258"/>
      <c r="F9225" s="479">
        <v>14.79</v>
      </c>
    </row>
    <row r="9226" spans="1:6" ht="20.399999999999999" x14ac:dyDescent="0.2">
      <c r="A9226" s="256">
        <v>103091</v>
      </c>
      <c r="B9226" s="257" t="s">
        <v>8491</v>
      </c>
      <c r="C9226" s="256" t="s">
        <v>6804</v>
      </c>
      <c r="E9226" s="258"/>
      <c r="F9226" s="479">
        <v>20.85</v>
      </c>
    </row>
    <row r="9227" spans="1:6" ht="20.399999999999999" x14ac:dyDescent="0.2">
      <c r="A9227" s="256">
        <v>103092</v>
      </c>
      <c r="B9227" s="257" t="s">
        <v>8492</v>
      </c>
      <c r="C9227" s="256" t="s">
        <v>6804</v>
      </c>
      <c r="E9227" s="258"/>
      <c r="F9227" s="479">
        <v>26.92</v>
      </c>
    </row>
    <row r="9228" spans="1:6" ht="20.399999999999999" x14ac:dyDescent="0.2">
      <c r="A9228" s="256">
        <v>103093</v>
      </c>
      <c r="B9228" s="257" t="s">
        <v>8493</v>
      </c>
      <c r="C9228" s="256" t="s">
        <v>6804</v>
      </c>
      <c r="E9228" s="258"/>
      <c r="F9228" s="479">
        <v>41.16</v>
      </c>
    </row>
    <row r="9229" spans="1:6" ht="20.399999999999999" x14ac:dyDescent="0.2">
      <c r="A9229" s="256">
        <v>103094</v>
      </c>
      <c r="B9229" s="257" t="s">
        <v>8494</v>
      </c>
      <c r="C9229" s="256" t="s">
        <v>6804</v>
      </c>
      <c r="E9229" s="258"/>
      <c r="F9229" s="479">
        <v>47.26</v>
      </c>
    </row>
    <row r="9230" spans="1:6" ht="20.399999999999999" x14ac:dyDescent="0.2">
      <c r="A9230" s="256">
        <v>103095</v>
      </c>
      <c r="B9230" s="257" t="s">
        <v>8495</v>
      </c>
      <c r="C9230" s="256" t="s">
        <v>6804</v>
      </c>
      <c r="E9230" s="258"/>
      <c r="F9230" s="479">
        <v>61.5</v>
      </c>
    </row>
    <row r="9231" spans="1:6" ht="20.399999999999999" x14ac:dyDescent="0.2">
      <c r="A9231" s="256">
        <v>103096</v>
      </c>
      <c r="B9231" s="257" t="s">
        <v>8496</v>
      </c>
      <c r="C9231" s="256" t="s">
        <v>6804</v>
      </c>
      <c r="E9231" s="258"/>
      <c r="F9231" s="479">
        <v>67.58</v>
      </c>
    </row>
    <row r="9232" spans="1:6" ht="20.399999999999999" x14ac:dyDescent="0.2">
      <c r="A9232" s="256">
        <v>103097</v>
      </c>
      <c r="B9232" s="257" t="s">
        <v>8497</v>
      </c>
      <c r="C9232" s="256" t="s">
        <v>6804</v>
      </c>
      <c r="E9232" s="258"/>
      <c r="F9232" s="479">
        <v>81.83</v>
      </c>
    </row>
    <row r="9233" spans="1:6" ht="20.399999999999999" x14ac:dyDescent="0.2">
      <c r="A9233" s="256">
        <v>103098</v>
      </c>
      <c r="B9233" s="257" t="s">
        <v>8498</v>
      </c>
      <c r="C9233" s="256" t="s">
        <v>6804</v>
      </c>
      <c r="E9233" s="258"/>
      <c r="F9233" s="479">
        <v>87.91</v>
      </c>
    </row>
    <row r="9234" spans="1:6" ht="20.399999999999999" x14ac:dyDescent="0.2">
      <c r="A9234" s="256">
        <v>103099</v>
      </c>
      <c r="B9234" s="257" t="s">
        <v>8499</v>
      </c>
      <c r="C9234" s="256" t="s">
        <v>6804</v>
      </c>
      <c r="E9234" s="258"/>
      <c r="F9234" s="479">
        <v>100.05</v>
      </c>
    </row>
    <row r="9235" spans="1:6" ht="20.399999999999999" x14ac:dyDescent="0.2">
      <c r="A9235" s="256">
        <v>103100</v>
      </c>
      <c r="B9235" s="257" t="s">
        <v>8500</v>
      </c>
      <c r="C9235" s="256" t="s">
        <v>6804</v>
      </c>
      <c r="E9235" s="258"/>
      <c r="F9235" s="479">
        <v>106.81</v>
      </c>
    </row>
    <row r="9236" spans="1:6" ht="20.399999999999999" x14ac:dyDescent="0.2">
      <c r="A9236" s="256">
        <v>103101</v>
      </c>
      <c r="B9236" s="257" t="s">
        <v>8501</v>
      </c>
      <c r="C9236" s="256" t="s">
        <v>6804</v>
      </c>
      <c r="E9236" s="258"/>
      <c r="F9236" s="479">
        <v>117.67</v>
      </c>
    </row>
    <row r="9237" spans="1:6" ht="20.399999999999999" x14ac:dyDescent="0.2">
      <c r="A9237" s="256">
        <v>103102</v>
      </c>
      <c r="B9237" s="257" t="s">
        <v>8502</v>
      </c>
      <c r="C9237" s="256" t="s">
        <v>6804</v>
      </c>
      <c r="E9237" s="258"/>
      <c r="F9237" s="479">
        <v>135.52000000000001</v>
      </c>
    </row>
    <row r="9238" spans="1:6" ht="20.399999999999999" x14ac:dyDescent="0.2">
      <c r="A9238" s="256">
        <v>103103</v>
      </c>
      <c r="B9238" s="257" t="s">
        <v>8503</v>
      </c>
      <c r="C9238" s="256" t="s">
        <v>6804</v>
      </c>
      <c r="E9238" s="258"/>
      <c r="F9238" s="479">
        <v>146.38</v>
      </c>
    </row>
    <row r="9239" spans="1:6" ht="20.399999999999999" x14ac:dyDescent="0.2">
      <c r="A9239" s="256">
        <v>103104</v>
      </c>
      <c r="B9239" s="257" t="s">
        <v>8504</v>
      </c>
      <c r="C9239" s="256" t="s">
        <v>6804</v>
      </c>
      <c r="E9239" s="258"/>
      <c r="F9239" s="479">
        <v>175.09</v>
      </c>
    </row>
    <row r="9240" spans="1:6" ht="20.399999999999999" x14ac:dyDescent="0.2">
      <c r="A9240" s="256">
        <v>103105</v>
      </c>
      <c r="B9240" s="257" t="s">
        <v>8505</v>
      </c>
      <c r="C9240" s="256" t="s">
        <v>6799</v>
      </c>
      <c r="E9240" s="258"/>
      <c r="F9240" s="479">
        <v>50.99</v>
      </c>
    </row>
    <row r="9241" spans="1:6" ht="20.399999999999999" x14ac:dyDescent="0.2">
      <c r="A9241" s="256">
        <v>103106</v>
      </c>
      <c r="B9241" s="257" t="s">
        <v>8506</v>
      </c>
      <c r="C9241" s="256" t="s">
        <v>6799</v>
      </c>
      <c r="E9241" s="258"/>
      <c r="F9241" s="479">
        <v>61.09</v>
      </c>
    </row>
    <row r="9242" spans="1:6" ht="20.399999999999999" x14ac:dyDescent="0.2">
      <c r="A9242" s="256">
        <v>103107</v>
      </c>
      <c r="B9242" s="257" t="s">
        <v>8507</v>
      </c>
      <c r="C9242" s="256" t="s">
        <v>6799</v>
      </c>
      <c r="E9242" s="258"/>
      <c r="F9242" s="479">
        <v>86.31</v>
      </c>
    </row>
    <row r="9243" spans="1:6" ht="20.399999999999999" x14ac:dyDescent="0.2">
      <c r="A9243" s="256">
        <v>103108</v>
      </c>
      <c r="B9243" s="257" t="s">
        <v>8508</v>
      </c>
      <c r="C9243" s="256" t="s">
        <v>6799</v>
      </c>
      <c r="E9243" s="258"/>
      <c r="F9243" s="479">
        <v>111.56</v>
      </c>
    </row>
    <row r="9244" spans="1:6" ht="20.399999999999999" x14ac:dyDescent="0.2">
      <c r="A9244" s="256">
        <v>103109</v>
      </c>
      <c r="B9244" s="257" t="s">
        <v>8509</v>
      </c>
      <c r="C9244" s="256" t="s">
        <v>6799</v>
      </c>
      <c r="E9244" s="258"/>
      <c r="F9244" s="479">
        <v>184.2</v>
      </c>
    </row>
    <row r="9245" spans="1:6" ht="20.399999999999999" x14ac:dyDescent="0.2">
      <c r="A9245" s="256">
        <v>103110</v>
      </c>
      <c r="B9245" s="257" t="s">
        <v>8510</v>
      </c>
      <c r="C9245" s="256" t="s">
        <v>6799</v>
      </c>
      <c r="E9245" s="258"/>
      <c r="F9245" s="479">
        <v>209.44</v>
      </c>
    </row>
    <row r="9246" spans="1:6" ht="20.399999999999999" x14ac:dyDescent="0.2">
      <c r="A9246" s="256">
        <v>103111</v>
      </c>
      <c r="B9246" s="257" t="s">
        <v>8511</v>
      </c>
      <c r="C9246" s="256" t="s">
        <v>6799</v>
      </c>
      <c r="E9246" s="258"/>
      <c r="F9246" s="479">
        <v>282.08</v>
      </c>
    </row>
    <row r="9247" spans="1:6" ht="20.399999999999999" x14ac:dyDescent="0.2">
      <c r="A9247" s="256">
        <v>103112</v>
      </c>
      <c r="B9247" s="257" t="s">
        <v>8512</v>
      </c>
      <c r="C9247" s="256" t="s">
        <v>6799</v>
      </c>
      <c r="E9247" s="258"/>
      <c r="F9247" s="479">
        <v>307.32</v>
      </c>
    </row>
    <row r="9248" spans="1:6" ht="20.399999999999999" x14ac:dyDescent="0.2">
      <c r="A9248" s="256">
        <v>103113</v>
      </c>
      <c r="B9248" s="257" t="s">
        <v>8513</v>
      </c>
      <c r="C9248" s="256" t="s">
        <v>6799</v>
      </c>
      <c r="E9248" s="258"/>
      <c r="F9248" s="479">
        <v>379.98</v>
      </c>
    </row>
    <row r="9249" spans="1:6" ht="20.399999999999999" x14ac:dyDescent="0.2">
      <c r="A9249" s="256">
        <v>103114</v>
      </c>
      <c r="B9249" s="257" t="s">
        <v>8514</v>
      </c>
      <c r="C9249" s="256" t="s">
        <v>6799</v>
      </c>
      <c r="E9249" s="258"/>
      <c r="F9249" s="479">
        <v>405.2</v>
      </c>
    </row>
    <row r="9250" spans="1:6" ht="20.399999999999999" x14ac:dyDescent="0.2">
      <c r="A9250" s="256">
        <v>103115</v>
      </c>
      <c r="B9250" s="257" t="s">
        <v>8515</v>
      </c>
      <c r="C9250" s="256" t="s">
        <v>6799</v>
      </c>
      <c r="E9250" s="258"/>
      <c r="F9250" s="479">
        <v>455.67</v>
      </c>
    </row>
    <row r="9251" spans="1:6" ht="20.399999999999999" x14ac:dyDescent="0.2">
      <c r="A9251" s="256">
        <v>103116</v>
      </c>
      <c r="B9251" s="257" t="s">
        <v>8516</v>
      </c>
      <c r="C9251" s="256" t="s">
        <v>6799</v>
      </c>
      <c r="E9251" s="258"/>
      <c r="F9251" s="479">
        <v>553.55999999999995</v>
      </c>
    </row>
    <row r="9252" spans="1:6" ht="20.399999999999999" x14ac:dyDescent="0.2">
      <c r="A9252" s="256">
        <v>103117</v>
      </c>
      <c r="B9252" s="257" t="s">
        <v>8517</v>
      </c>
      <c r="C9252" s="256" t="s">
        <v>6799</v>
      </c>
      <c r="E9252" s="258"/>
      <c r="F9252" s="479">
        <v>604.02</v>
      </c>
    </row>
    <row r="9253" spans="1:6" ht="20.399999999999999" x14ac:dyDescent="0.2">
      <c r="A9253" s="256">
        <v>103118</v>
      </c>
      <c r="B9253" s="257" t="s">
        <v>8518</v>
      </c>
      <c r="C9253" s="256" t="s">
        <v>6799</v>
      </c>
      <c r="E9253" s="258"/>
      <c r="F9253" s="479">
        <v>701.91</v>
      </c>
    </row>
    <row r="9254" spans="1:6" ht="20.399999999999999" x14ac:dyDescent="0.2">
      <c r="A9254" s="256">
        <v>103119</v>
      </c>
      <c r="B9254" s="257" t="s">
        <v>8519</v>
      </c>
      <c r="C9254" s="256" t="s">
        <v>6799</v>
      </c>
      <c r="E9254" s="258"/>
      <c r="F9254" s="479">
        <v>752.38</v>
      </c>
    </row>
    <row r="9255" spans="1:6" ht="20.399999999999999" x14ac:dyDescent="0.2">
      <c r="A9255" s="256">
        <v>103120</v>
      </c>
      <c r="B9255" s="257" t="s">
        <v>8520</v>
      </c>
      <c r="C9255" s="256" t="s">
        <v>6799</v>
      </c>
      <c r="E9255" s="258"/>
      <c r="F9255" s="479">
        <v>900.73</v>
      </c>
    </row>
    <row r="9256" spans="1:6" ht="20.399999999999999" x14ac:dyDescent="0.2">
      <c r="A9256" s="256">
        <v>103121</v>
      </c>
      <c r="B9256" s="257" t="s">
        <v>8521</v>
      </c>
      <c r="C9256" s="256" t="s">
        <v>6799</v>
      </c>
      <c r="E9256" s="258"/>
      <c r="F9256" s="479">
        <v>67.34</v>
      </c>
    </row>
    <row r="9257" spans="1:6" ht="20.399999999999999" x14ac:dyDescent="0.2">
      <c r="A9257" s="256">
        <v>103122</v>
      </c>
      <c r="B9257" s="257" t="s">
        <v>8522</v>
      </c>
      <c r="C9257" s="256" t="s">
        <v>6799</v>
      </c>
      <c r="E9257" s="258"/>
      <c r="F9257" s="479">
        <v>82.46</v>
      </c>
    </row>
    <row r="9258" spans="1:6" ht="20.399999999999999" x14ac:dyDescent="0.2">
      <c r="A9258" s="256">
        <v>103123</v>
      </c>
      <c r="B9258" s="257" t="s">
        <v>8523</v>
      </c>
      <c r="C9258" s="256" t="s">
        <v>6799</v>
      </c>
      <c r="E9258" s="258"/>
      <c r="F9258" s="479">
        <v>120.33</v>
      </c>
    </row>
    <row r="9259" spans="1:6" ht="20.399999999999999" x14ac:dyDescent="0.2">
      <c r="A9259" s="256">
        <v>103124</v>
      </c>
      <c r="B9259" s="257" t="s">
        <v>8524</v>
      </c>
      <c r="C9259" s="256" t="s">
        <v>6799</v>
      </c>
      <c r="E9259" s="258"/>
      <c r="F9259" s="479">
        <v>158.16</v>
      </c>
    </row>
    <row r="9260" spans="1:6" ht="20.399999999999999" x14ac:dyDescent="0.2">
      <c r="A9260" s="256">
        <v>103125</v>
      </c>
      <c r="B9260" s="257" t="s">
        <v>8525</v>
      </c>
      <c r="C9260" s="256" t="s">
        <v>6799</v>
      </c>
      <c r="E9260" s="258"/>
      <c r="F9260" s="479">
        <v>267.14999999999998</v>
      </c>
    </row>
    <row r="9261" spans="1:6" ht="20.399999999999999" x14ac:dyDescent="0.2">
      <c r="A9261" s="256">
        <v>103126</v>
      </c>
      <c r="B9261" s="257" t="s">
        <v>8526</v>
      </c>
      <c r="C9261" s="256" t="s">
        <v>6799</v>
      </c>
      <c r="E9261" s="258"/>
      <c r="F9261" s="479">
        <v>304.99</v>
      </c>
    </row>
    <row r="9262" spans="1:6" ht="20.399999999999999" x14ac:dyDescent="0.2">
      <c r="A9262" s="256">
        <v>103127</v>
      </c>
      <c r="B9262" s="257" t="s">
        <v>8527</v>
      </c>
      <c r="C9262" s="256" t="s">
        <v>6799</v>
      </c>
      <c r="E9262" s="258"/>
      <c r="F9262" s="479">
        <v>413.98</v>
      </c>
    </row>
    <row r="9263" spans="1:6" ht="20.399999999999999" x14ac:dyDescent="0.2">
      <c r="A9263" s="256">
        <v>103128</v>
      </c>
      <c r="B9263" s="257" t="s">
        <v>8528</v>
      </c>
      <c r="C9263" s="256" t="s">
        <v>6799</v>
      </c>
      <c r="E9263" s="258"/>
      <c r="F9263" s="479">
        <v>451.82</v>
      </c>
    </row>
    <row r="9264" spans="1:6" ht="20.399999999999999" x14ac:dyDescent="0.2">
      <c r="A9264" s="256">
        <v>103129</v>
      </c>
      <c r="B9264" s="257" t="s">
        <v>8529</v>
      </c>
      <c r="C9264" s="256" t="s">
        <v>6799</v>
      </c>
      <c r="E9264" s="258"/>
      <c r="F9264" s="479">
        <v>560.80999999999995</v>
      </c>
    </row>
    <row r="9265" spans="1:6" ht="20.399999999999999" x14ac:dyDescent="0.2">
      <c r="A9265" s="256">
        <v>103130</v>
      </c>
      <c r="B9265" s="257" t="s">
        <v>8530</v>
      </c>
      <c r="C9265" s="256" t="s">
        <v>6799</v>
      </c>
      <c r="E9265" s="258"/>
      <c r="F9265" s="479">
        <v>598.65</v>
      </c>
    </row>
    <row r="9266" spans="1:6" ht="20.399999999999999" x14ac:dyDescent="0.2">
      <c r="A9266" s="256">
        <v>103131</v>
      </c>
      <c r="B9266" s="257" t="s">
        <v>8531</v>
      </c>
      <c r="C9266" s="256" t="s">
        <v>6799</v>
      </c>
      <c r="E9266" s="258"/>
      <c r="F9266" s="479">
        <v>674.35</v>
      </c>
    </row>
    <row r="9267" spans="1:6" ht="20.399999999999999" x14ac:dyDescent="0.2">
      <c r="A9267" s="256">
        <v>103132</v>
      </c>
      <c r="B9267" s="257" t="s">
        <v>8532</v>
      </c>
      <c r="C9267" s="256" t="s">
        <v>6799</v>
      </c>
      <c r="E9267" s="258"/>
      <c r="F9267" s="479">
        <v>821.17</v>
      </c>
    </row>
    <row r="9268" spans="1:6" ht="20.399999999999999" x14ac:dyDescent="0.2">
      <c r="A9268" s="256">
        <v>103133</v>
      </c>
      <c r="B9268" s="257" t="s">
        <v>8533</v>
      </c>
      <c r="C9268" s="256" t="s">
        <v>6799</v>
      </c>
      <c r="E9268" s="258"/>
      <c r="F9268" s="479">
        <v>896.88</v>
      </c>
    </row>
    <row r="9269" spans="1:6" ht="20.399999999999999" x14ac:dyDescent="0.2">
      <c r="A9269" s="256">
        <v>103134</v>
      </c>
      <c r="B9269" s="257" t="s">
        <v>8534</v>
      </c>
      <c r="C9269" s="256" t="s">
        <v>6799</v>
      </c>
      <c r="E9269" s="258"/>
      <c r="F9269" s="479">
        <v>1043.7</v>
      </c>
    </row>
    <row r="9270" spans="1:6" ht="20.399999999999999" x14ac:dyDescent="0.2">
      <c r="A9270" s="256">
        <v>103135</v>
      </c>
      <c r="B9270" s="257" t="s">
        <v>8535</v>
      </c>
      <c r="C9270" s="256" t="s">
        <v>6799</v>
      </c>
      <c r="E9270" s="258"/>
      <c r="F9270" s="479">
        <v>1119.4100000000001</v>
      </c>
    </row>
    <row r="9271" spans="1:6" ht="20.399999999999999" x14ac:dyDescent="0.2">
      <c r="A9271" s="256">
        <v>103136</v>
      </c>
      <c r="B9271" s="257" t="s">
        <v>8536</v>
      </c>
      <c r="C9271" s="256" t="s">
        <v>6799</v>
      </c>
      <c r="E9271" s="258"/>
      <c r="F9271" s="479">
        <v>1341.93</v>
      </c>
    </row>
    <row r="9272" spans="1:6" ht="20.399999999999999" x14ac:dyDescent="0.2">
      <c r="A9272" s="256">
        <v>103137</v>
      </c>
      <c r="B9272" s="257" t="s">
        <v>8537</v>
      </c>
      <c r="C9272" s="256" t="s">
        <v>6799</v>
      </c>
      <c r="E9272" s="258"/>
      <c r="F9272" s="479">
        <v>34.67</v>
      </c>
    </row>
    <row r="9273" spans="1:6" ht="20.399999999999999" x14ac:dyDescent="0.2">
      <c r="A9273" s="256">
        <v>103138</v>
      </c>
      <c r="B9273" s="257" t="s">
        <v>8538</v>
      </c>
      <c r="C9273" s="256" t="s">
        <v>6799</v>
      </c>
      <c r="E9273" s="258"/>
      <c r="F9273" s="479">
        <v>39.71</v>
      </c>
    </row>
    <row r="9274" spans="1:6" ht="20.399999999999999" x14ac:dyDescent="0.2">
      <c r="A9274" s="256">
        <v>103139</v>
      </c>
      <c r="B9274" s="257" t="s">
        <v>8539</v>
      </c>
      <c r="C9274" s="256" t="s">
        <v>6799</v>
      </c>
      <c r="E9274" s="258"/>
      <c r="F9274" s="479">
        <v>52.33</v>
      </c>
    </row>
    <row r="9275" spans="1:6" ht="20.399999999999999" x14ac:dyDescent="0.2">
      <c r="A9275" s="256">
        <v>103140</v>
      </c>
      <c r="B9275" s="257" t="s">
        <v>8540</v>
      </c>
      <c r="C9275" s="256" t="s">
        <v>6799</v>
      </c>
      <c r="E9275" s="258"/>
      <c r="F9275" s="479">
        <v>64.94</v>
      </c>
    </row>
    <row r="9276" spans="1:6" ht="20.399999999999999" x14ac:dyDescent="0.2">
      <c r="A9276" s="256">
        <v>103141</v>
      </c>
      <c r="B9276" s="257" t="s">
        <v>8541</v>
      </c>
      <c r="C9276" s="256" t="s">
        <v>6799</v>
      </c>
      <c r="E9276" s="258"/>
      <c r="F9276" s="479">
        <v>101.28</v>
      </c>
    </row>
    <row r="9277" spans="1:6" ht="20.399999999999999" x14ac:dyDescent="0.2">
      <c r="A9277" s="256">
        <v>103142</v>
      </c>
      <c r="B9277" s="257" t="s">
        <v>8542</v>
      </c>
      <c r="C9277" s="256" t="s">
        <v>6799</v>
      </c>
      <c r="E9277" s="258"/>
      <c r="F9277" s="479">
        <v>113.88</v>
      </c>
    </row>
    <row r="9278" spans="1:6" ht="20.399999999999999" x14ac:dyDescent="0.2">
      <c r="A9278" s="256">
        <v>103143</v>
      </c>
      <c r="B9278" s="257" t="s">
        <v>8543</v>
      </c>
      <c r="C9278" s="256" t="s">
        <v>6799</v>
      </c>
      <c r="E9278" s="258"/>
      <c r="F9278" s="479">
        <v>150.22</v>
      </c>
    </row>
    <row r="9279" spans="1:6" ht="20.399999999999999" x14ac:dyDescent="0.2">
      <c r="A9279" s="256">
        <v>103144</v>
      </c>
      <c r="B9279" s="257" t="s">
        <v>8544</v>
      </c>
      <c r="C9279" s="256" t="s">
        <v>6799</v>
      </c>
      <c r="E9279" s="258"/>
      <c r="F9279" s="479">
        <v>162.82</v>
      </c>
    </row>
    <row r="9280" spans="1:6" ht="20.399999999999999" x14ac:dyDescent="0.2">
      <c r="A9280" s="256">
        <v>103145</v>
      </c>
      <c r="B9280" s="257" t="s">
        <v>8545</v>
      </c>
      <c r="C9280" s="256" t="s">
        <v>6799</v>
      </c>
      <c r="E9280" s="258"/>
      <c r="F9280" s="479">
        <v>199.17</v>
      </c>
    </row>
    <row r="9281" spans="1:6" ht="20.399999999999999" x14ac:dyDescent="0.2">
      <c r="A9281" s="256">
        <v>103146</v>
      </c>
      <c r="B9281" s="257" t="s">
        <v>8546</v>
      </c>
      <c r="C9281" s="256" t="s">
        <v>6799</v>
      </c>
      <c r="E9281" s="258"/>
      <c r="F9281" s="479">
        <v>211.76</v>
      </c>
    </row>
    <row r="9282" spans="1:6" ht="20.399999999999999" x14ac:dyDescent="0.2">
      <c r="A9282" s="256">
        <v>103147</v>
      </c>
      <c r="B9282" s="257" t="s">
        <v>8547</v>
      </c>
      <c r="C9282" s="256" t="s">
        <v>6799</v>
      </c>
      <c r="E9282" s="258"/>
      <c r="F9282" s="479">
        <v>237.01</v>
      </c>
    </row>
    <row r="9283" spans="1:6" ht="20.399999999999999" x14ac:dyDescent="0.2">
      <c r="A9283" s="256">
        <v>103148</v>
      </c>
      <c r="B9283" s="257" t="s">
        <v>8548</v>
      </c>
      <c r="C9283" s="256" t="s">
        <v>6799</v>
      </c>
      <c r="E9283" s="258"/>
      <c r="F9283" s="479">
        <v>285.94</v>
      </c>
    </row>
    <row r="9284" spans="1:6" ht="20.399999999999999" x14ac:dyDescent="0.2">
      <c r="A9284" s="256">
        <v>103149</v>
      </c>
      <c r="B9284" s="257" t="s">
        <v>8549</v>
      </c>
      <c r="C9284" s="256" t="s">
        <v>6799</v>
      </c>
      <c r="E9284" s="258"/>
      <c r="F9284" s="479">
        <v>311.18</v>
      </c>
    </row>
    <row r="9285" spans="1:6" ht="20.399999999999999" x14ac:dyDescent="0.2">
      <c r="A9285" s="256">
        <v>103150</v>
      </c>
      <c r="B9285" s="257" t="s">
        <v>8550</v>
      </c>
      <c r="C9285" s="256" t="s">
        <v>6799</v>
      </c>
      <c r="E9285" s="258"/>
      <c r="F9285" s="479">
        <v>360.07</v>
      </c>
    </row>
    <row r="9286" spans="1:6" ht="20.399999999999999" x14ac:dyDescent="0.2">
      <c r="A9286" s="256">
        <v>103151</v>
      </c>
      <c r="B9286" s="257" t="s">
        <v>8551</v>
      </c>
      <c r="C9286" s="256" t="s">
        <v>6799</v>
      </c>
      <c r="E9286" s="258"/>
      <c r="F9286" s="479">
        <v>385.35</v>
      </c>
    </row>
    <row r="9287" spans="1:6" ht="20.399999999999999" x14ac:dyDescent="0.2">
      <c r="A9287" s="256">
        <v>103152</v>
      </c>
      <c r="B9287" s="257" t="s">
        <v>8552</v>
      </c>
      <c r="C9287" s="256" t="s">
        <v>6799</v>
      </c>
      <c r="E9287" s="258"/>
      <c r="F9287" s="479">
        <v>459.53</v>
      </c>
    </row>
    <row r="9288" spans="1:6" ht="20.399999999999999" x14ac:dyDescent="0.2">
      <c r="A9288" s="256">
        <v>103372</v>
      </c>
      <c r="B9288" s="257" t="s">
        <v>8553</v>
      </c>
      <c r="C9288" s="256" t="s">
        <v>6804</v>
      </c>
      <c r="E9288" s="258"/>
      <c r="F9288" s="479">
        <v>5.39</v>
      </c>
    </row>
    <row r="9289" spans="1:6" ht="20.399999999999999" x14ac:dyDescent="0.2">
      <c r="A9289" s="256">
        <v>103373</v>
      </c>
      <c r="B9289" s="257" t="s">
        <v>8554</v>
      </c>
      <c r="C9289" s="256" t="s">
        <v>6804</v>
      </c>
      <c r="E9289" s="258"/>
      <c r="F9289" s="479">
        <v>10.56</v>
      </c>
    </row>
    <row r="9290" spans="1:6" ht="20.399999999999999" x14ac:dyDescent="0.2">
      <c r="A9290" s="256">
        <v>103376</v>
      </c>
      <c r="B9290" s="257" t="s">
        <v>8555</v>
      </c>
      <c r="C9290" s="256" t="s">
        <v>6804</v>
      </c>
      <c r="E9290" s="258"/>
      <c r="F9290" s="479">
        <v>125.4</v>
      </c>
    </row>
    <row r="9291" spans="1:6" ht="20.399999999999999" x14ac:dyDescent="0.2">
      <c r="A9291" s="256">
        <v>103377</v>
      </c>
      <c r="B9291" s="257" t="s">
        <v>8556</v>
      </c>
      <c r="C9291" s="256" t="s">
        <v>6804</v>
      </c>
      <c r="E9291" s="258"/>
      <c r="F9291" s="479">
        <v>268.22000000000003</v>
      </c>
    </row>
    <row r="9292" spans="1:6" ht="20.399999999999999" x14ac:dyDescent="0.2">
      <c r="A9292" s="256">
        <v>103379</v>
      </c>
      <c r="B9292" s="257" t="s">
        <v>8557</v>
      </c>
      <c r="C9292" s="256" t="s">
        <v>6804</v>
      </c>
      <c r="E9292" s="258"/>
      <c r="F9292" s="479">
        <v>417.52</v>
      </c>
    </row>
    <row r="9293" spans="1:6" ht="20.399999999999999" x14ac:dyDescent="0.2">
      <c r="A9293" s="256">
        <v>103383</v>
      </c>
      <c r="B9293" s="257" t="s">
        <v>8558</v>
      </c>
      <c r="C9293" s="256" t="s">
        <v>6804</v>
      </c>
      <c r="E9293" s="258"/>
      <c r="F9293" s="479">
        <v>1023.18</v>
      </c>
    </row>
    <row r="9294" spans="1:6" ht="20.399999999999999" x14ac:dyDescent="0.2">
      <c r="A9294" s="256">
        <v>103385</v>
      </c>
      <c r="B9294" s="257" t="s">
        <v>8559</v>
      </c>
      <c r="C9294" s="256" t="s">
        <v>6804</v>
      </c>
      <c r="E9294" s="258"/>
      <c r="F9294" s="479">
        <v>1649.9</v>
      </c>
    </row>
    <row r="9295" spans="1:6" ht="20.399999999999999" x14ac:dyDescent="0.2">
      <c r="A9295" s="256">
        <v>103387</v>
      </c>
      <c r="B9295" s="257" t="s">
        <v>8560</v>
      </c>
      <c r="C9295" s="256" t="s">
        <v>6804</v>
      </c>
      <c r="E9295" s="258"/>
      <c r="F9295" s="479">
        <v>2894.31</v>
      </c>
    </row>
    <row r="9296" spans="1:6" ht="20.399999999999999" x14ac:dyDescent="0.2">
      <c r="A9296" s="256">
        <v>103389</v>
      </c>
      <c r="B9296" s="257" t="s">
        <v>8561</v>
      </c>
      <c r="C9296" s="256" t="s">
        <v>6804</v>
      </c>
      <c r="E9296" s="258"/>
      <c r="F9296" s="479">
        <v>4304.28</v>
      </c>
    </row>
    <row r="9297" spans="1:6" ht="20.399999999999999" x14ac:dyDescent="0.2">
      <c r="A9297" s="256">
        <v>103391</v>
      </c>
      <c r="B9297" s="257" t="s">
        <v>8562</v>
      </c>
      <c r="C9297" s="256" t="s">
        <v>6804</v>
      </c>
      <c r="E9297" s="258"/>
      <c r="F9297" s="479">
        <v>2837.1</v>
      </c>
    </row>
    <row r="9298" spans="1:6" ht="20.399999999999999" x14ac:dyDescent="0.2">
      <c r="A9298" s="256">
        <v>103392</v>
      </c>
      <c r="B9298" s="257" t="s">
        <v>8563</v>
      </c>
      <c r="C9298" s="256" t="s">
        <v>6804</v>
      </c>
      <c r="E9298" s="258"/>
      <c r="F9298" s="479">
        <v>4635.83</v>
      </c>
    </row>
    <row r="9299" spans="1:6" ht="20.399999999999999" x14ac:dyDescent="0.2">
      <c r="A9299" s="256">
        <v>103393</v>
      </c>
      <c r="B9299" s="257" t="s">
        <v>8564</v>
      </c>
      <c r="C9299" s="256" t="s">
        <v>6804</v>
      </c>
      <c r="E9299" s="258"/>
      <c r="F9299" s="479">
        <v>5113.26</v>
      </c>
    </row>
    <row r="9300" spans="1:6" ht="30.6" x14ac:dyDescent="0.2">
      <c r="A9300" s="256">
        <v>103397</v>
      </c>
      <c r="B9300" s="257" t="s">
        <v>8565</v>
      </c>
      <c r="C9300" s="256" t="s">
        <v>6799</v>
      </c>
      <c r="E9300" s="258"/>
      <c r="F9300" s="479">
        <v>4.2699999999999996</v>
      </c>
    </row>
    <row r="9301" spans="1:6" ht="30.6" x14ac:dyDescent="0.2">
      <c r="A9301" s="256">
        <v>103398</v>
      </c>
      <c r="B9301" s="257" t="s">
        <v>8566</v>
      </c>
      <c r="C9301" s="256" t="s">
        <v>6799</v>
      </c>
      <c r="E9301" s="258"/>
      <c r="F9301" s="479">
        <v>6.84</v>
      </c>
    </row>
    <row r="9302" spans="1:6" ht="30.6" x14ac:dyDescent="0.2">
      <c r="A9302" s="256">
        <v>103399</v>
      </c>
      <c r="B9302" s="257" t="s">
        <v>8567</v>
      </c>
      <c r="C9302" s="256" t="s">
        <v>6799</v>
      </c>
      <c r="E9302" s="258"/>
      <c r="F9302" s="479">
        <v>13.48</v>
      </c>
    </row>
    <row r="9303" spans="1:6" ht="30.6" x14ac:dyDescent="0.2">
      <c r="A9303" s="256">
        <v>103400</v>
      </c>
      <c r="B9303" s="257" t="s">
        <v>8568</v>
      </c>
      <c r="C9303" s="256" t="s">
        <v>6799</v>
      </c>
      <c r="E9303" s="258"/>
      <c r="F9303" s="479">
        <v>19.27</v>
      </c>
    </row>
    <row r="9304" spans="1:6" ht="30.6" x14ac:dyDescent="0.2">
      <c r="A9304" s="256">
        <v>103401</v>
      </c>
      <c r="B9304" s="257" t="s">
        <v>8569</v>
      </c>
      <c r="C9304" s="256" t="s">
        <v>6799</v>
      </c>
      <c r="E9304" s="258"/>
      <c r="F9304" s="479">
        <v>23.55</v>
      </c>
    </row>
    <row r="9305" spans="1:6" ht="30.6" x14ac:dyDescent="0.2">
      <c r="A9305" s="256">
        <v>103402</v>
      </c>
      <c r="B9305" s="257" t="s">
        <v>8570</v>
      </c>
      <c r="C9305" s="256" t="s">
        <v>6799</v>
      </c>
      <c r="E9305" s="258"/>
      <c r="F9305" s="479">
        <v>34.26</v>
      </c>
    </row>
    <row r="9306" spans="1:6" ht="30.6" x14ac:dyDescent="0.2">
      <c r="A9306" s="256">
        <v>103403</v>
      </c>
      <c r="B9306" s="257" t="s">
        <v>8571</v>
      </c>
      <c r="C9306" s="256" t="s">
        <v>6799</v>
      </c>
      <c r="E9306" s="258"/>
      <c r="F9306" s="479">
        <v>38.54</v>
      </c>
    </row>
    <row r="9307" spans="1:6" ht="30.6" x14ac:dyDescent="0.2">
      <c r="A9307" s="256">
        <v>103404</v>
      </c>
      <c r="B9307" s="257" t="s">
        <v>8572</v>
      </c>
      <c r="C9307" s="256" t="s">
        <v>6799</v>
      </c>
      <c r="E9307" s="258"/>
      <c r="F9307" s="479">
        <v>42.83</v>
      </c>
    </row>
    <row r="9308" spans="1:6" ht="30.6" x14ac:dyDescent="0.2">
      <c r="A9308" s="256">
        <v>103405</v>
      </c>
      <c r="B9308" s="257" t="s">
        <v>8573</v>
      </c>
      <c r="C9308" s="256" t="s">
        <v>6799</v>
      </c>
      <c r="E9308" s="258"/>
      <c r="F9308" s="479">
        <v>48.18</v>
      </c>
    </row>
    <row r="9309" spans="1:6" ht="30.6" x14ac:dyDescent="0.2">
      <c r="A9309" s="256">
        <v>103406</v>
      </c>
      <c r="B9309" s="257" t="s">
        <v>8574</v>
      </c>
      <c r="C9309" s="256" t="s">
        <v>6799</v>
      </c>
      <c r="E9309" s="258"/>
      <c r="F9309" s="479">
        <v>53.53</v>
      </c>
    </row>
    <row r="9310" spans="1:6" ht="30.6" x14ac:dyDescent="0.2">
      <c r="A9310" s="256">
        <v>103407</v>
      </c>
      <c r="B9310" s="257" t="s">
        <v>8575</v>
      </c>
      <c r="C9310" s="256" t="s">
        <v>6799</v>
      </c>
      <c r="E9310" s="258"/>
      <c r="F9310" s="479">
        <v>59.96</v>
      </c>
    </row>
    <row r="9311" spans="1:6" ht="30.6" x14ac:dyDescent="0.2">
      <c r="A9311" s="256">
        <v>103408</v>
      </c>
      <c r="B9311" s="257" t="s">
        <v>8576</v>
      </c>
      <c r="C9311" s="256" t="s">
        <v>6799</v>
      </c>
      <c r="E9311" s="258"/>
      <c r="F9311" s="479">
        <v>67.45</v>
      </c>
    </row>
    <row r="9312" spans="1:6" ht="30.6" x14ac:dyDescent="0.2">
      <c r="A9312" s="256">
        <v>103409</v>
      </c>
      <c r="B9312" s="257" t="s">
        <v>8577</v>
      </c>
      <c r="C9312" s="256" t="s">
        <v>6799</v>
      </c>
      <c r="E9312" s="258"/>
      <c r="F9312" s="479">
        <v>76.02</v>
      </c>
    </row>
    <row r="9313" spans="1:6" ht="30.6" x14ac:dyDescent="0.2">
      <c r="A9313" s="256">
        <v>103410</v>
      </c>
      <c r="B9313" s="257" t="s">
        <v>8578</v>
      </c>
      <c r="C9313" s="256" t="s">
        <v>6799</v>
      </c>
      <c r="E9313" s="258"/>
      <c r="F9313" s="479">
        <v>85.66</v>
      </c>
    </row>
    <row r="9314" spans="1:6" ht="30.6" x14ac:dyDescent="0.2">
      <c r="A9314" s="256">
        <v>103411</v>
      </c>
      <c r="B9314" s="257" t="s">
        <v>8579</v>
      </c>
      <c r="C9314" s="256" t="s">
        <v>6799</v>
      </c>
      <c r="E9314" s="258"/>
      <c r="F9314" s="479">
        <v>8.56</v>
      </c>
    </row>
    <row r="9315" spans="1:6" ht="30.6" x14ac:dyDescent="0.2">
      <c r="A9315" s="256">
        <v>103412</v>
      </c>
      <c r="B9315" s="257" t="s">
        <v>8580</v>
      </c>
      <c r="C9315" s="256" t="s">
        <v>6799</v>
      </c>
      <c r="E9315" s="258"/>
      <c r="F9315" s="479">
        <v>13.7</v>
      </c>
    </row>
    <row r="9316" spans="1:6" ht="30.6" x14ac:dyDescent="0.2">
      <c r="A9316" s="256">
        <v>103413</v>
      </c>
      <c r="B9316" s="257" t="s">
        <v>8581</v>
      </c>
      <c r="C9316" s="256" t="s">
        <v>6799</v>
      </c>
      <c r="E9316" s="258"/>
      <c r="F9316" s="479">
        <v>26.98</v>
      </c>
    </row>
    <row r="9317" spans="1:6" ht="30.6" x14ac:dyDescent="0.2">
      <c r="A9317" s="256">
        <v>103414</v>
      </c>
      <c r="B9317" s="257" t="s">
        <v>8582</v>
      </c>
      <c r="C9317" s="256" t="s">
        <v>6799</v>
      </c>
      <c r="E9317" s="258"/>
      <c r="F9317" s="479">
        <v>38.54</v>
      </c>
    </row>
    <row r="9318" spans="1:6" ht="30.6" x14ac:dyDescent="0.2">
      <c r="A9318" s="256">
        <v>103415</v>
      </c>
      <c r="B9318" s="257" t="s">
        <v>8583</v>
      </c>
      <c r="C9318" s="256" t="s">
        <v>6799</v>
      </c>
      <c r="E9318" s="258"/>
      <c r="F9318" s="479">
        <v>47.11</v>
      </c>
    </row>
    <row r="9319" spans="1:6" ht="30.6" x14ac:dyDescent="0.2">
      <c r="A9319" s="256">
        <v>103416</v>
      </c>
      <c r="B9319" s="257" t="s">
        <v>8584</v>
      </c>
      <c r="C9319" s="256" t="s">
        <v>6799</v>
      </c>
      <c r="E9319" s="258"/>
      <c r="F9319" s="479">
        <v>68.53</v>
      </c>
    </row>
    <row r="9320" spans="1:6" ht="30.6" x14ac:dyDescent="0.2">
      <c r="A9320" s="256">
        <v>103417</v>
      </c>
      <c r="B9320" s="257" t="s">
        <v>8585</v>
      </c>
      <c r="C9320" s="256" t="s">
        <v>6799</v>
      </c>
      <c r="E9320" s="258"/>
      <c r="F9320" s="479">
        <v>77.09</v>
      </c>
    </row>
    <row r="9321" spans="1:6" ht="30.6" x14ac:dyDescent="0.2">
      <c r="A9321" s="256">
        <v>103418</v>
      </c>
      <c r="B9321" s="257" t="s">
        <v>8586</v>
      </c>
      <c r="C9321" s="256" t="s">
        <v>6799</v>
      </c>
      <c r="E9321" s="258"/>
      <c r="F9321" s="479">
        <v>85.66</v>
      </c>
    </row>
    <row r="9322" spans="1:6" ht="30.6" x14ac:dyDescent="0.2">
      <c r="A9322" s="256">
        <v>103419</v>
      </c>
      <c r="B9322" s="257" t="s">
        <v>8587</v>
      </c>
      <c r="C9322" s="256" t="s">
        <v>6799</v>
      </c>
      <c r="E9322" s="258"/>
      <c r="F9322" s="479">
        <v>96.37</v>
      </c>
    </row>
    <row r="9323" spans="1:6" ht="30.6" x14ac:dyDescent="0.2">
      <c r="A9323" s="256">
        <v>103420</v>
      </c>
      <c r="B9323" s="257" t="s">
        <v>8588</v>
      </c>
      <c r="C9323" s="256" t="s">
        <v>6799</v>
      </c>
      <c r="E9323" s="258"/>
      <c r="F9323" s="479">
        <v>107.08</v>
      </c>
    </row>
    <row r="9324" spans="1:6" ht="30.6" x14ac:dyDescent="0.2">
      <c r="A9324" s="256">
        <v>103421</v>
      </c>
      <c r="B9324" s="257" t="s">
        <v>8589</v>
      </c>
      <c r="C9324" s="256" t="s">
        <v>6799</v>
      </c>
      <c r="E9324" s="258"/>
      <c r="F9324" s="479">
        <v>119.93</v>
      </c>
    </row>
    <row r="9325" spans="1:6" ht="30.6" x14ac:dyDescent="0.2">
      <c r="A9325" s="256">
        <v>103422</v>
      </c>
      <c r="B9325" s="257" t="s">
        <v>8590</v>
      </c>
      <c r="C9325" s="256" t="s">
        <v>6799</v>
      </c>
      <c r="E9325" s="258"/>
      <c r="F9325" s="479">
        <v>134.91999999999999</v>
      </c>
    </row>
    <row r="9326" spans="1:6" ht="30.6" x14ac:dyDescent="0.2">
      <c r="A9326" s="256">
        <v>103423</v>
      </c>
      <c r="B9326" s="257" t="s">
        <v>8591</v>
      </c>
      <c r="C9326" s="256" t="s">
        <v>6799</v>
      </c>
      <c r="E9326" s="258"/>
      <c r="F9326" s="479">
        <v>152.05000000000001</v>
      </c>
    </row>
    <row r="9327" spans="1:6" ht="30.6" x14ac:dyDescent="0.2">
      <c r="A9327" s="256">
        <v>103424</v>
      </c>
      <c r="B9327" s="257" t="s">
        <v>8592</v>
      </c>
      <c r="C9327" s="256" t="s">
        <v>6799</v>
      </c>
      <c r="E9327" s="258"/>
      <c r="F9327" s="479">
        <v>171.33</v>
      </c>
    </row>
    <row r="9328" spans="1:6" ht="20.399999999999999" x14ac:dyDescent="0.2">
      <c r="A9328" s="256">
        <v>103425</v>
      </c>
      <c r="B9328" s="257" t="s">
        <v>8593</v>
      </c>
      <c r="C9328" s="256" t="s">
        <v>6799</v>
      </c>
      <c r="E9328" s="258"/>
      <c r="F9328" s="479">
        <v>15.94</v>
      </c>
    </row>
    <row r="9329" spans="1:6" ht="20.399999999999999" x14ac:dyDescent="0.2">
      <c r="A9329" s="256">
        <v>103426</v>
      </c>
      <c r="B9329" s="257" t="s">
        <v>8594</v>
      </c>
      <c r="C9329" s="256" t="s">
        <v>6799</v>
      </c>
      <c r="E9329" s="258"/>
      <c r="F9329" s="479">
        <v>19.420000000000002</v>
      </c>
    </row>
    <row r="9330" spans="1:6" ht="20.399999999999999" x14ac:dyDescent="0.2">
      <c r="A9330" s="256">
        <v>103427</v>
      </c>
      <c r="B9330" s="257" t="s">
        <v>8595</v>
      </c>
      <c r="C9330" s="256" t="s">
        <v>6799</v>
      </c>
      <c r="E9330" s="258"/>
      <c r="F9330" s="479">
        <v>38.880000000000003</v>
      </c>
    </row>
    <row r="9331" spans="1:6" ht="20.399999999999999" x14ac:dyDescent="0.2">
      <c r="A9331" s="256">
        <v>103428</v>
      </c>
      <c r="B9331" s="257" t="s">
        <v>8596</v>
      </c>
      <c r="C9331" s="256" t="s">
        <v>6799</v>
      </c>
      <c r="E9331" s="258"/>
      <c r="F9331" s="479">
        <v>251.62</v>
      </c>
    </row>
    <row r="9332" spans="1:6" ht="20.399999999999999" x14ac:dyDescent="0.2">
      <c r="A9332" s="256">
        <v>103429</v>
      </c>
      <c r="B9332" s="257" t="s">
        <v>8597</v>
      </c>
      <c r="C9332" s="256" t="s">
        <v>6799</v>
      </c>
      <c r="E9332" s="258"/>
      <c r="F9332" s="479">
        <v>2725.99</v>
      </c>
    </row>
    <row r="9333" spans="1:6" ht="20.399999999999999" x14ac:dyDescent="0.2">
      <c r="A9333" s="256">
        <v>103430</v>
      </c>
      <c r="B9333" s="257" t="s">
        <v>8598</v>
      </c>
      <c r="C9333" s="256" t="s">
        <v>6799</v>
      </c>
      <c r="E9333" s="258"/>
      <c r="F9333" s="479">
        <v>33.869999999999997</v>
      </c>
    </row>
    <row r="9334" spans="1:6" ht="20.399999999999999" x14ac:dyDescent="0.2">
      <c r="A9334" s="256">
        <v>103431</v>
      </c>
      <c r="B9334" s="257" t="s">
        <v>8599</v>
      </c>
      <c r="C9334" s="256" t="s">
        <v>6799</v>
      </c>
      <c r="E9334" s="258"/>
      <c r="F9334" s="479">
        <v>59.62</v>
      </c>
    </row>
    <row r="9335" spans="1:6" ht="20.399999999999999" x14ac:dyDescent="0.2">
      <c r="A9335" s="256">
        <v>103432</v>
      </c>
      <c r="B9335" s="257" t="s">
        <v>8600</v>
      </c>
      <c r="C9335" s="256" t="s">
        <v>6799</v>
      </c>
      <c r="E9335" s="258"/>
      <c r="F9335" s="479">
        <v>1546.56</v>
      </c>
    </row>
    <row r="9336" spans="1:6" ht="20.399999999999999" x14ac:dyDescent="0.2">
      <c r="A9336" s="256">
        <v>103433</v>
      </c>
      <c r="B9336" s="257" t="s">
        <v>8601</v>
      </c>
      <c r="C9336" s="256" t="s">
        <v>6799</v>
      </c>
      <c r="E9336" s="258"/>
      <c r="F9336" s="479">
        <v>33.090000000000003</v>
      </c>
    </row>
    <row r="9337" spans="1:6" ht="20.399999999999999" x14ac:dyDescent="0.2">
      <c r="A9337" s="256">
        <v>103434</v>
      </c>
      <c r="B9337" s="257" t="s">
        <v>8602</v>
      </c>
      <c r="C9337" s="256" t="s">
        <v>6799</v>
      </c>
      <c r="E9337" s="258"/>
      <c r="F9337" s="479">
        <v>45.94</v>
      </c>
    </row>
    <row r="9338" spans="1:6" ht="20.399999999999999" x14ac:dyDescent="0.2">
      <c r="A9338" s="256">
        <v>103435</v>
      </c>
      <c r="B9338" s="257" t="s">
        <v>8603</v>
      </c>
      <c r="C9338" s="256" t="s">
        <v>6799</v>
      </c>
      <c r="E9338" s="258"/>
      <c r="F9338" s="479">
        <v>85.6</v>
      </c>
    </row>
    <row r="9339" spans="1:6" ht="30.6" x14ac:dyDescent="0.2">
      <c r="A9339" s="256">
        <v>103436</v>
      </c>
      <c r="B9339" s="257" t="s">
        <v>8604</v>
      </c>
      <c r="C9339" s="256" t="s">
        <v>6799</v>
      </c>
      <c r="E9339" s="258"/>
      <c r="F9339" s="479">
        <v>2187.35</v>
      </c>
    </row>
    <row r="9340" spans="1:6" ht="20.399999999999999" x14ac:dyDescent="0.2">
      <c r="A9340" s="256">
        <v>103437</v>
      </c>
      <c r="B9340" s="257" t="s">
        <v>8605</v>
      </c>
      <c r="C9340" s="256" t="s">
        <v>6799</v>
      </c>
      <c r="E9340" s="258"/>
      <c r="F9340" s="479">
        <v>177.44</v>
      </c>
    </row>
    <row r="9341" spans="1:6" ht="20.399999999999999" x14ac:dyDescent="0.2">
      <c r="A9341" s="256">
        <v>103438</v>
      </c>
      <c r="B9341" s="257" t="s">
        <v>8606</v>
      </c>
      <c r="C9341" s="256" t="s">
        <v>6799</v>
      </c>
      <c r="E9341" s="258"/>
      <c r="F9341" s="479">
        <v>177.44</v>
      </c>
    </row>
    <row r="9342" spans="1:6" ht="20.399999999999999" x14ac:dyDescent="0.2">
      <c r="A9342" s="256">
        <v>103439</v>
      </c>
      <c r="B9342" s="257" t="s">
        <v>8607</v>
      </c>
      <c r="C9342" s="256" t="s">
        <v>6799</v>
      </c>
      <c r="E9342" s="258"/>
      <c r="F9342" s="479">
        <v>208.2</v>
      </c>
    </row>
    <row r="9343" spans="1:6" ht="20.399999999999999" x14ac:dyDescent="0.2">
      <c r="A9343" s="256">
        <v>103440</v>
      </c>
      <c r="B9343" s="257" t="s">
        <v>8608</v>
      </c>
      <c r="C9343" s="256" t="s">
        <v>6799</v>
      </c>
      <c r="E9343" s="258"/>
      <c r="F9343" s="479">
        <v>404.21</v>
      </c>
    </row>
    <row r="9344" spans="1:6" ht="20.399999999999999" x14ac:dyDescent="0.2">
      <c r="A9344" s="256">
        <v>103441</v>
      </c>
      <c r="B9344" s="257" t="s">
        <v>8609</v>
      </c>
      <c r="C9344" s="256" t="s">
        <v>6799</v>
      </c>
      <c r="E9344" s="258"/>
      <c r="F9344" s="479">
        <v>409.2</v>
      </c>
    </row>
    <row r="9345" spans="1:6" ht="20.399999999999999" x14ac:dyDescent="0.2">
      <c r="A9345" s="256">
        <v>103442</v>
      </c>
      <c r="B9345" s="257" t="s">
        <v>8610</v>
      </c>
      <c r="C9345" s="256" t="s">
        <v>6799</v>
      </c>
      <c r="E9345" s="258"/>
      <c r="F9345" s="479">
        <v>529.44000000000005</v>
      </c>
    </row>
    <row r="9346" spans="1:6" ht="20.399999999999999" x14ac:dyDescent="0.2">
      <c r="A9346" s="256">
        <v>98441</v>
      </c>
      <c r="B9346" s="257" t="s">
        <v>20284</v>
      </c>
      <c r="C9346" s="256" t="s">
        <v>6801</v>
      </c>
      <c r="E9346" s="258"/>
      <c r="F9346" s="479">
        <v>88.83</v>
      </c>
    </row>
    <row r="9347" spans="1:6" ht="20.399999999999999" x14ac:dyDescent="0.2">
      <c r="A9347" s="256">
        <v>98443</v>
      </c>
      <c r="B9347" s="257" t="s">
        <v>20285</v>
      </c>
      <c r="C9347" s="256" t="s">
        <v>6801</v>
      </c>
      <c r="E9347" s="258"/>
      <c r="F9347" s="479">
        <v>67.3</v>
      </c>
    </row>
    <row r="9348" spans="1:6" ht="20.399999999999999" x14ac:dyDescent="0.2">
      <c r="A9348" s="256">
        <v>98445</v>
      </c>
      <c r="B9348" s="257" t="s">
        <v>20286</v>
      </c>
      <c r="C9348" s="256" t="s">
        <v>6801</v>
      </c>
      <c r="E9348" s="258"/>
      <c r="F9348" s="479">
        <v>105.24</v>
      </c>
    </row>
    <row r="9349" spans="1:6" ht="20.399999999999999" x14ac:dyDescent="0.2">
      <c r="A9349" s="256">
        <v>98446</v>
      </c>
      <c r="B9349" s="257" t="s">
        <v>20287</v>
      </c>
      <c r="C9349" s="256" t="s">
        <v>6801</v>
      </c>
      <c r="E9349" s="258"/>
      <c r="F9349" s="479">
        <v>136.18</v>
      </c>
    </row>
    <row r="9350" spans="1:6" ht="20.399999999999999" x14ac:dyDescent="0.2">
      <c r="A9350" s="256">
        <v>98447</v>
      </c>
      <c r="B9350" s="257" t="s">
        <v>20288</v>
      </c>
      <c r="C9350" s="256" t="s">
        <v>6801</v>
      </c>
      <c r="E9350" s="258"/>
      <c r="F9350" s="479">
        <v>80.22</v>
      </c>
    </row>
    <row r="9351" spans="1:6" ht="20.399999999999999" x14ac:dyDescent="0.2">
      <c r="A9351" s="256">
        <v>98448</v>
      </c>
      <c r="B9351" s="257" t="s">
        <v>20289</v>
      </c>
      <c r="C9351" s="256" t="s">
        <v>6801</v>
      </c>
      <c r="E9351" s="258"/>
      <c r="F9351" s="479">
        <v>104.67</v>
      </c>
    </row>
    <row r="9352" spans="1:6" ht="20.399999999999999" x14ac:dyDescent="0.2">
      <c r="A9352" s="256">
        <v>98449</v>
      </c>
      <c r="B9352" s="257" t="s">
        <v>20290</v>
      </c>
      <c r="C9352" s="256" t="s">
        <v>6801</v>
      </c>
      <c r="E9352" s="258"/>
      <c r="F9352" s="479">
        <v>121.33</v>
      </c>
    </row>
    <row r="9353" spans="1:6" ht="20.399999999999999" x14ac:dyDescent="0.2">
      <c r="A9353" s="256">
        <v>98451</v>
      </c>
      <c r="B9353" s="257" t="s">
        <v>20291</v>
      </c>
      <c r="C9353" s="256" t="s">
        <v>6801</v>
      </c>
      <c r="E9353" s="258"/>
      <c r="F9353" s="479">
        <v>96.79</v>
      </c>
    </row>
    <row r="9354" spans="1:6" ht="20.399999999999999" x14ac:dyDescent="0.2">
      <c r="A9354" s="256">
        <v>98452</v>
      </c>
      <c r="B9354" s="257" t="s">
        <v>8611</v>
      </c>
      <c r="C9354" s="256" t="s">
        <v>6801</v>
      </c>
      <c r="E9354" s="258"/>
      <c r="F9354" s="479">
        <v>171.88</v>
      </c>
    </row>
    <row r="9355" spans="1:6" ht="20.399999999999999" x14ac:dyDescent="0.2">
      <c r="A9355" s="256">
        <v>98453</v>
      </c>
      <c r="B9355" s="257" t="s">
        <v>20292</v>
      </c>
      <c r="C9355" s="256" t="s">
        <v>6801</v>
      </c>
      <c r="E9355" s="258"/>
      <c r="F9355" s="479">
        <v>142</v>
      </c>
    </row>
    <row r="9356" spans="1:6" ht="20.399999999999999" x14ac:dyDescent="0.2">
      <c r="A9356" s="256">
        <v>98454</v>
      </c>
      <c r="B9356" s="257" t="s">
        <v>20293</v>
      </c>
      <c r="C9356" s="256" t="s">
        <v>6801</v>
      </c>
      <c r="E9356" s="258"/>
      <c r="F9356" s="479">
        <v>181.11</v>
      </c>
    </row>
    <row r="9357" spans="1:6" ht="20.399999999999999" x14ac:dyDescent="0.2">
      <c r="A9357" s="256">
        <v>98455</v>
      </c>
      <c r="B9357" s="257" t="s">
        <v>20294</v>
      </c>
      <c r="C9357" s="256" t="s">
        <v>6801</v>
      </c>
      <c r="E9357" s="258"/>
      <c r="F9357" s="479">
        <v>113.09</v>
      </c>
    </row>
    <row r="9358" spans="1:6" ht="20.399999999999999" x14ac:dyDescent="0.2">
      <c r="A9358" s="256">
        <v>98456</v>
      </c>
      <c r="B9358" s="257" t="s">
        <v>20295</v>
      </c>
      <c r="C9358" s="256" t="s">
        <v>6801</v>
      </c>
      <c r="E9358" s="258"/>
      <c r="F9358" s="479">
        <v>146.15</v>
      </c>
    </row>
    <row r="9359" spans="1:6" x14ac:dyDescent="0.2">
      <c r="A9359" s="256">
        <v>98458</v>
      </c>
      <c r="B9359" s="257" t="s">
        <v>20296</v>
      </c>
      <c r="C9359" s="256" t="s">
        <v>6801</v>
      </c>
      <c r="E9359" s="258"/>
      <c r="F9359" s="479">
        <v>88.89</v>
      </c>
    </row>
    <row r="9360" spans="1:6" x14ac:dyDescent="0.2">
      <c r="A9360" s="256">
        <v>98459</v>
      </c>
      <c r="B9360" s="257" t="s">
        <v>20297</v>
      </c>
      <c r="C9360" s="256" t="s">
        <v>6801</v>
      </c>
      <c r="E9360" s="258"/>
      <c r="F9360" s="479">
        <v>86.68</v>
      </c>
    </row>
    <row r="9361" spans="1:6" x14ac:dyDescent="0.2">
      <c r="A9361" s="256">
        <v>98460</v>
      </c>
      <c r="B9361" s="257" t="s">
        <v>20298</v>
      </c>
      <c r="C9361" s="256" t="s">
        <v>6801</v>
      </c>
      <c r="E9361" s="258"/>
      <c r="F9361" s="479">
        <v>64.83</v>
      </c>
    </row>
    <row r="9362" spans="1:6" ht="20.399999999999999" x14ac:dyDescent="0.2">
      <c r="A9362" s="256">
        <v>98461</v>
      </c>
      <c r="B9362" s="257" t="s">
        <v>20299</v>
      </c>
      <c r="C9362" s="256" t="s">
        <v>6799</v>
      </c>
      <c r="E9362" s="258"/>
      <c r="F9362" s="479">
        <v>5400.18</v>
      </c>
    </row>
    <row r="9363" spans="1:6" ht="20.399999999999999" x14ac:dyDescent="0.2">
      <c r="A9363" s="256">
        <v>98462</v>
      </c>
      <c r="B9363" s="257" t="s">
        <v>20300</v>
      </c>
      <c r="C9363" s="256" t="s">
        <v>6799</v>
      </c>
      <c r="E9363" s="258"/>
      <c r="F9363" s="479">
        <v>9168.17</v>
      </c>
    </row>
    <row r="9364" spans="1:6" ht="20.399999999999999" x14ac:dyDescent="0.2">
      <c r="A9364" s="256">
        <v>105113</v>
      </c>
      <c r="B9364" s="257" t="s">
        <v>20301</v>
      </c>
      <c r="C9364" s="256" t="s">
        <v>6799</v>
      </c>
      <c r="E9364" s="258"/>
      <c r="F9364" s="479">
        <v>7121.08</v>
      </c>
    </row>
    <row r="9365" spans="1:6" x14ac:dyDescent="0.2">
      <c r="A9365" s="256">
        <v>105114</v>
      </c>
      <c r="B9365" s="257" t="s">
        <v>20302</v>
      </c>
      <c r="C9365" s="256" t="s">
        <v>6805</v>
      </c>
      <c r="E9365" s="258"/>
      <c r="F9365" s="479">
        <v>1706.51</v>
      </c>
    </row>
    <row r="9366" spans="1:6" ht="20.399999999999999" x14ac:dyDescent="0.2">
      <c r="A9366" s="256">
        <v>105115</v>
      </c>
      <c r="B9366" s="257" t="s">
        <v>20303</v>
      </c>
      <c r="C9366" s="256" t="s">
        <v>6799</v>
      </c>
      <c r="E9366" s="258"/>
      <c r="F9366" s="479">
        <v>131.13999999999999</v>
      </c>
    </row>
    <row r="9367" spans="1:6" ht="20.399999999999999" x14ac:dyDescent="0.2">
      <c r="A9367" s="256">
        <v>105116</v>
      </c>
      <c r="B9367" s="257" t="s">
        <v>20304</v>
      </c>
      <c r="C9367" s="256" t="s">
        <v>6799</v>
      </c>
      <c r="E9367" s="258"/>
      <c r="F9367" s="479">
        <v>12.65</v>
      </c>
    </row>
    <row r="9368" spans="1:6" x14ac:dyDescent="0.2">
      <c r="A9368" s="256">
        <v>105126</v>
      </c>
      <c r="B9368" s="257" t="s">
        <v>20305</v>
      </c>
      <c r="C9368" s="256" t="s">
        <v>6804</v>
      </c>
      <c r="E9368" s="258"/>
      <c r="F9368" s="479">
        <v>25.19</v>
      </c>
    </row>
    <row r="9369" spans="1:6" x14ac:dyDescent="0.2">
      <c r="A9369" s="256">
        <v>105127</v>
      </c>
      <c r="B9369" s="257" t="s">
        <v>20306</v>
      </c>
      <c r="C9369" s="256" t="s">
        <v>6804</v>
      </c>
      <c r="E9369" s="258"/>
      <c r="F9369" s="479">
        <v>22.75</v>
      </c>
    </row>
    <row r="9370" spans="1:6" x14ac:dyDescent="0.2">
      <c r="A9370" s="256">
        <v>105128</v>
      </c>
      <c r="B9370" s="257" t="s">
        <v>20307</v>
      </c>
      <c r="C9370" s="256" t="s">
        <v>6804</v>
      </c>
      <c r="E9370" s="258"/>
      <c r="F9370" s="479">
        <v>77.28</v>
      </c>
    </row>
    <row r="9371" spans="1:6" x14ac:dyDescent="0.2">
      <c r="A9371" s="256">
        <v>105130</v>
      </c>
      <c r="B9371" s="257" t="s">
        <v>20308</v>
      </c>
      <c r="C9371" s="256" t="s">
        <v>6804</v>
      </c>
      <c r="E9371" s="258"/>
      <c r="F9371" s="479">
        <v>28.8</v>
      </c>
    </row>
    <row r="9372" spans="1:6" ht="20.399999999999999" x14ac:dyDescent="0.2">
      <c r="A9372" s="256">
        <v>5631</v>
      </c>
      <c r="B9372" s="257" t="s">
        <v>8612</v>
      </c>
      <c r="C9372" s="256" t="s">
        <v>8613</v>
      </c>
      <c r="E9372" s="258"/>
      <c r="F9372" s="479">
        <v>209.09</v>
      </c>
    </row>
    <row r="9373" spans="1:6" ht="30.6" x14ac:dyDescent="0.2">
      <c r="A9373" s="256">
        <v>5678</v>
      </c>
      <c r="B9373" s="257" t="s">
        <v>8614</v>
      </c>
      <c r="C9373" s="256" t="s">
        <v>8613</v>
      </c>
      <c r="E9373" s="258"/>
      <c r="F9373" s="479">
        <v>144.18</v>
      </c>
    </row>
    <row r="9374" spans="1:6" ht="30.6" x14ac:dyDescent="0.2">
      <c r="A9374" s="256">
        <v>5680</v>
      </c>
      <c r="B9374" s="257" t="s">
        <v>8615</v>
      </c>
      <c r="C9374" s="256" t="s">
        <v>8613</v>
      </c>
      <c r="E9374" s="258"/>
      <c r="F9374" s="479">
        <v>132.31</v>
      </c>
    </row>
    <row r="9375" spans="1:6" ht="30.6" x14ac:dyDescent="0.2">
      <c r="A9375" s="256">
        <v>5684</v>
      </c>
      <c r="B9375" s="257" t="s">
        <v>8616</v>
      </c>
      <c r="C9375" s="256" t="s">
        <v>8613</v>
      </c>
      <c r="E9375" s="258"/>
      <c r="F9375" s="479">
        <v>165.97</v>
      </c>
    </row>
    <row r="9376" spans="1:6" ht="20.399999999999999" x14ac:dyDescent="0.2">
      <c r="A9376" s="256">
        <v>5689</v>
      </c>
      <c r="B9376" s="257" t="s">
        <v>8617</v>
      </c>
      <c r="C9376" s="256" t="s">
        <v>8613</v>
      </c>
      <c r="E9376" s="258"/>
      <c r="F9376" s="479">
        <v>6.32</v>
      </c>
    </row>
    <row r="9377" spans="1:6" ht="20.399999999999999" x14ac:dyDescent="0.2">
      <c r="A9377" s="256">
        <v>5795</v>
      </c>
      <c r="B9377" s="257" t="s">
        <v>8618</v>
      </c>
      <c r="C9377" s="256" t="s">
        <v>8613</v>
      </c>
      <c r="E9377" s="258"/>
      <c r="F9377" s="479">
        <v>29.04</v>
      </c>
    </row>
    <row r="9378" spans="1:6" ht="30.6" x14ac:dyDescent="0.2">
      <c r="A9378" s="256">
        <v>5811</v>
      </c>
      <c r="B9378" s="257" t="s">
        <v>8619</v>
      </c>
      <c r="C9378" s="256" t="s">
        <v>8613</v>
      </c>
      <c r="E9378" s="258"/>
      <c r="F9378" s="479">
        <v>203.45</v>
      </c>
    </row>
    <row r="9379" spans="1:6" ht="20.399999999999999" x14ac:dyDescent="0.2">
      <c r="A9379" s="256">
        <v>5823</v>
      </c>
      <c r="B9379" s="257" t="s">
        <v>8620</v>
      </c>
      <c r="C9379" s="256" t="s">
        <v>8613</v>
      </c>
      <c r="E9379" s="258"/>
      <c r="F9379" s="479">
        <v>231.39</v>
      </c>
    </row>
    <row r="9380" spans="1:6" ht="30.6" x14ac:dyDescent="0.2">
      <c r="A9380" s="256">
        <v>5824</v>
      </c>
      <c r="B9380" s="257" t="s">
        <v>8621</v>
      </c>
      <c r="C9380" s="256" t="s">
        <v>8613</v>
      </c>
      <c r="E9380" s="258"/>
      <c r="F9380" s="479">
        <v>215.26</v>
      </c>
    </row>
    <row r="9381" spans="1:6" ht="20.399999999999999" x14ac:dyDescent="0.2">
      <c r="A9381" s="256">
        <v>5835</v>
      </c>
      <c r="B9381" s="257" t="s">
        <v>8622</v>
      </c>
      <c r="C9381" s="256" t="s">
        <v>8613</v>
      </c>
      <c r="E9381" s="258"/>
      <c r="F9381" s="479">
        <v>342.24</v>
      </c>
    </row>
    <row r="9382" spans="1:6" ht="20.399999999999999" x14ac:dyDescent="0.2">
      <c r="A9382" s="256">
        <v>5839</v>
      </c>
      <c r="B9382" s="257" t="s">
        <v>8623</v>
      </c>
      <c r="C9382" s="256" t="s">
        <v>8613</v>
      </c>
      <c r="E9382" s="258"/>
      <c r="F9382" s="479">
        <v>9.31</v>
      </c>
    </row>
    <row r="9383" spans="1:6" ht="20.399999999999999" x14ac:dyDescent="0.2">
      <c r="A9383" s="256">
        <v>5843</v>
      </c>
      <c r="B9383" s="257" t="s">
        <v>8624</v>
      </c>
      <c r="C9383" s="256" t="s">
        <v>8613</v>
      </c>
      <c r="E9383" s="258"/>
      <c r="F9383" s="479">
        <v>165.82</v>
      </c>
    </row>
    <row r="9384" spans="1:6" ht="20.399999999999999" x14ac:dyDescent="0.2">
      <c r="A9384" s="256">
        <v>5847</v>
      </c>
      <c r="B9384" s="257" t="s">
        <v>8625</v>
      </c>
      <c r="C9384" s="256" t="s">
        <v>8613</v>
      </c>
      <c r="E9384" s="258"/>
      <c r="F9384" s="479">
        <v>256.3</v>
      </c>
    </row>
    <row r="9385" spans="1:6" ht="20.399999999999999" x14ac:dyDescent="0.2">
      <c r="A9385" s="256">
        <v>5851</v>
      </c>
      <c r="B9385" s="257" t="s">
        <v>8626</v>
      </c>
      <c r="C9385" s="256" t="s">
        <v>8613</v>
      </c>
      <c r="E9385" s="258"/>
      <c r="F9385" s="479">
        <v>244.75</v>
      </c>
    </row>
    <row r="9386" spans="1:6" ht="20.399999999999999" x14ac:dyDescent="0.2">
      <c r="A9386" s="256">
        <v>5855</v>
      </c>
      <c r="B9386" s="257" t="s">
        <v>8627</v>
      </c>
      <c r="C9386" s="256" t="s">
        <v>8613</v>
      </c>
      <c r="E9386" s="258"/>
      <c r="F9386" s="479">
        <v>649.21</v>
      </c>
    </row>
    <row r="9387" spans="1:6" ht="30.6" x14ac:dyDescent="0.2">
      <c r="A9387" s="256">
        <v>5863</v>
      </c>
      <c r="B9387" s="257" t="s">
        <v>8628</v>
      </c>
      <c r="C9387" s="256" t="s">
        <v>8613</v>
      </c>
      <c r="E9387" s="258"/>
      <c r="F9387" s="479">
        <v>25.02</v>
      </c>
    </row>
    <row r="9388" spans="1:6" ht="20.399999999999999" x14ac:dyDescent="0.2">
      <c r="A9388" s="256">
        <v>5867</v>
      </c>
      <c r="B9388" s="257" t="s">
        <v>8629</v>
      </c>
      <c r="C9388" s="256" t="s">
        <v>8613</v>
      </c>
      <c r="E9388" s="258"/>
      <c r="F9388" s="479">
        <v>168.87</v>
      </c>
    </row>
    <row r="9389" spans="1:6" ht="30.6" x14ac:dyDescent="0.2">
      <c r="A9389" s="256">
        <v>5875</v>
      </c>
      <c r="B9389" s="257" t="s">
        <v>8630</v>
      </c>
      <c r="C9389" s="256" t="s">
        <v>8613</v>
      </c>
      <c r="E9389" s="258"/>
      <c r="F9389" s="479">
        <v>132.9</v>
      </c>
    </row>
    <row r="9390" spans="1:6" ht="30.6" x14ac:dyDescent="0.2">
      <c r="A9390" s="256">
        <v>5879</v>
      </c>
      <c r="B9390" s="257" t="s">
        <v>8631</v>
      </c>
      <c r="C9390" s="256" t="s">
        <v>8613</v>
      </c>
      <c r="E9390" s="258"/>
      <c r="F9390" s="479">
        <v>151.9</v>
      </c>
    </row>
    <row r="9391" spans="1:6" ht="30.6" x14ac:dyDescent="0.2">
      <c r="A9391" s="256">
        <v>5882</v>
      </c>
      <c r="B9391" s="257" t="s">
        <v>8632</v>
      </c>
      <c r="C9391" s="256" t="s">
        <v>8613</v>
      </c>
      <c r="E9391" s="258"/>
      <c r="F9391" s="479">
        <v>127.56</v>
      </c>
    </row>
    <row r="9392" spans="1:6" ht="30.6" x14ac:dyDescent="0.2">
      <c r="A9392" s="256">
        <v>5890</v>
      </c>
      <c r="B9392" s="257" t="s">
        <v>8633</v>
      </c>
      <c r="C9392" s="256" t="s">
        <v>8613</v>
      </c>
      <c r="E9392" s="258"/>
      <c r="F9392" s="479">
        <v>202.79</v>
      </c>
    </row>
    <row r="9393" spans="1:6" ht="30.6" x14ac:dyDescent="0.2">
      <c r="A9393" s="256">
        <v>5894</v>
      </c>
      <c r="B9393" s="257" t="s">
        <v>8634</v>
      </c>
      <c r="C9393" s="256" t="s">
        <v>8613</v>
      </c>
      <c r="E9393" s="258"/>
      <c r="F9393" s="479">
        <v>211.11</v>
      </c>
    </row>
    <row r="9394" spans="1:6" ht="30.6" x14ac:dyDescent="0.2">
      <c r="A9394" s="256">
        <v>5901</v>
      </c>
      <c r="B9394" s="257" t="s">
        <v>8635</v>
      </c>
      <c r="C9394" s="256" t="s">
        <v>8613</v>
      </c>
      <c r="E9394" s="258"/>
      <c r="F9394" s="479">
        <v>315.08</v>
      </c>
    </row>
    <row r="9395" spans="1:6" ht="20.399999999999999" x14ac:dyDescent="0.2">
      <c r="A9395" s="256">
        <v>5909</v>
      </c>
      <c r="B9395" s="257" t="s">
        <v>8636</v>
      </c>
      <c r="C9395" s="256" t="s">
        <v>8613</v>
      </c>
      <c r="E9395" s="258"/>
      <c r="F9395" s="479">
        <v>38</v>
      </c>
    </row>
    <row r="9396" spans="1:6" ht="20.399999999999999" x14ac:dyDescent="0.2">
      <c r="A9396" s="256">
        <v>5921</v>
      </c>
      <c r="B9396" s="257" t="s">
        <v>8637</v>
      </c>
      <c r="C9396" s="256" t="s">
        <v>8613</v>
      </c>
      <c r="E9396" s="258"/>
      <c r="F9396" s="479">
        <v>4.9400000000000004</v>
      </c>
    </row>
    <row r="9397" spans="1:6" ht="30.6" x14ac:dyDescent="0.2">
      <c r="A9397" s="256">
        <v>5928</v>
      </c>
      <c r="B9397" s="257" t="s">
        <v>8638</v>
      </c>
      <c r="C9397" s="256" t="s">
        <v>8613</v>
      </c>
      <c r="E9397" s="258"/>
      <c r="F9397" s="479">
        <v>275.35000000000002</v>
      </c>
    </row>
    <row r="9398" spans="1:6" ht="20.399999999999999" x14ac:dyDescent="0.2">
      <c r="A9398" s="256">
        <v>5932</v>
      </c>
      <c r="B9398" s="257" t="s">
        <v>8639</v>
      </c>
      <c r="C9398" s="256" t="s">
        <v>8613</v>
      </c>
      <c r="E9398" s="258"/>
      <c r="F9398" s="479">
        <v>247.67</v>
      </c>
    </row>
    <row r="9399" spans="1:6" ht="20.399999999999999" x14ac:dyDescent="0.2">
      <c r="A9399" s="256">
        <v>5940</v>
      </c>
      <c r="B9399" s="257" t="s">
        <v>8640</v>
      </c>
      <c r="C9399" s="256" t="s">
        <v>8613</v>
      </c>
      <c r="E9399" s="258"/>
      <c r="F9399" s="479">
        <v>176.1</v>
      </c>
    </row>
    <row r="9400" spans="1:6" ht="20.399999999999999" x14ac:dyDescent="0.2">
      <c r="A9400" s="256">
        <v>5944</v>
      </c>
      <c r="B9400" s="257" t="s">
        <v>8641</v>
      </c>
      <c r="C9400" s="256" t="s">
        <v>8613</v>
      </c>
      <c r="E9400" s="258"/>
      <c r="F9400" s="479">
        <v>215.34</v>
      </c>
    </row>
    <row r="9401" spans="1:6" ht="20.399999999999999" x14ac:dyDescent="0.2">
      <c r="A9401" s="256">
        <v>5953</v>
      </c>
      <c r="B9401" s="257" t="s">
        <v>8642</v>
      </c>
      <c r="C9401" s="256" t="s">
        <v>8613</v>
      </c>
      <c r="E9401" s="258"/>
      <c r="F9401" s="479">
        <v>59.33</v>
      </c>
    </row>
    <row r="9402" spans="1:6" ht="30.6" x14ac:dyDescent="0.2">
      <c r="A9402" s="256">
        <v>6259</v>
      </c>
      <c r="B9402" s="257" t="s">
        <v>8643</v>
      </c>
      <c r="C9402" s="256" t="s">
        <v>8613</v>
      </c>
      <c r="E9402" s="258"/>
      <c r="F9402" s="479">
        <v>254.25</v>
      </c>
    </row>
    <row r="9403" spans="1:6" ht="20.399999999999999" x14ac:dyDescent="0.2">
      <c r="A9403" s="256">
        <v>6879</v>
      </c>
      <c r="B9403" s="257" t="s">
        <v>8644</v>
      </c>
      <c r="C9403" s="256" t="s">
        <v>8613</v>
      </c>
      <c r="E9403" s="258"/>
      <c r="F9403" s="479">
        <v>219.84</v>
      </c>
    </row>
    <row r="9404" spans="1:6" ht="20.399999999999999" x14ac:dyDescent="0.2">
      <c r="A9404" s="256">
        <v>7030</v>
      </c>
      <c r="B9404" s="257" t="s">
        <v>8645</v>
      </c>
      <c r="C9404" s="256" t="s">
        <v>8613</v>
      </c>
      <c r="E9404" s="258"/>
      <c r="F9404" s="479">
        <v>264.02</v>
      </c>
    </row>
    <row r="9405" spans="1:6" ht="30.6" x14ac:dyDescent="0.2">
      <c r="A9405" s="256">
        <v>7042</v>
      </c>
      <c r="B9405" s="257" t="s">
        <v>8646</v>
      </c>
      <c r="C9405" s="256" t="s">
        <v>8613</v>
      </c>
      <c r="E9405" s="258"/>
      <c r="F9405" s="479">
        <v>23.74</v>
      </c>
    </row>
    <row r="9406" spans="1:6" ht="30.6" x14ac:dyDescent="0.2">
      <c r="A9406" s="256">
        <v>7049</v>
      </c>
      <c r="B9406" s="257" t="s">
        <v>8647</v>
      </c>
      <c r="C9406" s="256" t="s">
        <v>8613</v>
      </c>
      <c r="E9406" s="258"/>
      <c r="F9406" s="479">
        <v>229.71</v>
      </c>
    </row>
    <row r="9407" spans="1:6" ht="30.6" x14ac:dyDescent="0.2">
      <c r="A9407" s="256">
        <v>67826</v>
      </c>
      <c r="B9407" s="257" t="s">
        <v>8648</v>
      </c>
      <c r="C9407" s="256" t="s">
        <v>8613</v>
      </c>
      <c r="E9407" s="258"/>
      <c r="F9407" s="479">
        <v>186.53</v>
      </c>
    </row>
    <row r="9408" spans="1:6" ht="20.399999999999999" x14ac:dyDescent="0.2">
      <c r="A9408" s="256">
        <v>73417</v>
      </c>
      <c r="B9408" s="257" t="s">
        <v>8649</v>
      </c>
      <c r="C9408" s="256" t="s">
        <v>8613</v>
      </c>
      <c r="E9408" s="258"/>
      <c r="F9408" s="479">
        <v>188.87</v>
      </c>
    </row>
    <row r="9409" spans="1:6" ht="30.6" x14ac:dyDescent="0.2">
      <c r="A9409" s="256">
        <v>73436</v>
      </c>
      <c r="B9409" s="257" t="s">
        <v>8650</v>
      </c>
      <c r="C9409" s="256" t="s">
        <v>8613</v>
      </c>
      <c r="E9409" s="258"/>
      <c r="F9409" s="479">
        <v>169.33</v>
      </c>
    </row>
    <row r="9410" spans="1:6" ht="30.6" x14ac:dyDescent="0.2">
      <c r="A9410" s="256">
        <v>73467</v>
      </c>
      <c r="B9410" s="257" t="s">
        <v>8651</v>
      </c>
      <c r="C9410" s="256" t="s">
        <v>8613</v>
      </c>
      <c r="E9410" s="258"/>
      <c r="F9410" s="479">
        <v>246.77</v>
      </c>
    </row>
    <row r="9411" spans="1:6" ht="30.6" x14ac:dyDescent="0.2">
      <c r="A9411" s="256">
        <v>73536</v>
      </c>
      <c r="B9411" s="257" t="s">
        <v>8652</v>
      </c>
      <c r="C9411" s="256" t="s">
        <v>8613</v>
      </c>
      <c r="E9411" s="258"/>
      <c r="F9411" s="479">
        <v>20.07</v>
      </c>
    </row>
    <row r="9412" spans="1:6" ht="30.6" x14ac:dyDescent="0.2">
      <c r="A9412" s="256">
        <v>83362</v>
      </c>
      <c r="B9412" s="257" t="s">
        <v>8653</v>
      </c>
      <c r="C9412" s="256" t="s">
        <v>8613</v>
      </c>
      <c r="E9412" s="258"/>
      <c r="F9412" s="479">
        <v>273.52</v>
      </c>
    </row>
    <row r="9413" spans="1:6" ht="20.399999999999999" x14ac:dyDescent="0.2">
      <c r="A9413" s="256">
        <v>83765</v>
      </c>
      <c r="B9413" s="257" t="s">
        <v>8654</v>
      </c>
      <c r="C9413" s="256" t="s">
        <v>8613</v>
      </c>
      <c r="E9413" s="258"/>
      <c r="F9413" s="479">
        <v>103.82</v>
      </c>
    </row>
    <row r="9414" spans="1:6" ht="20.399999999999999" x14ac:dyDescent="0.2">
      <c r="A9414" s="256">
        <v>87445</v>
      </c>
      <c r="B9414" s="257" t="s">
        <v>8655</v>
      </c>
      <c r="C9414" s="256" t="s">
        <v>8613</v>
      </c>
      <c r="E9414" s="258"/>
      <c r="F9414" s="479">
        <v>5.17</v>
      </c>
    </row>
    <row r="9415" spans="1:6" ht="20.399999999999999" x14ac:dyDescent="0.2">
      <c r="A9415" s="256">
        <v>88386</v>
      </c>
      <c r="B9415" s="257" t="s">
        <v>8656</v>
      </c>
      <c r="C9415" s="256" t="s">
        <v>8613</v>
      </c>
      <c r="E9415" s="258"/>
      <c r="F9415" s="479">
        <v>4.1399999999999997</v>
      </c>
    </row>
    <row r="9416" spans="1:6" ht="20.399999999999999" x14ac:dyDescent="0.2">
      <c r="A9416" s="256">
        <v>88393</v>
      </c>
      <c r="B9416" s="257" t="s">
        <v>8657</v>
      </c>
      <c r="C9416" s="256" t="s">
        <v>8613</v>
      </c>
      <c r="E9416" s="258"/>
      <c r="F9416" s="479">
        <v>5.64</v>
      </c>
    </row>
    <row r="9417" spans="1:6" ht="20.399999999999999" x14ac:dyDescent="0.2">
      <c r="A9417" s="256">
        <v>88399</v>
      </c>
      <c r="B9417" s="257" t="s">
        <v>8658</v>
      </c>
      <c r="C9417" s="256" t="s">
        <v>8613</v>
      </c>
      <c r="E9417" s="258"/>
      <c r="F9417" s="479">
        <v>3.11</v>
      </c>
    </row>
    <row r="9418" spans="1:6" ht="20.399999999999999" x14ac:dyDescent="0.2">
      <c r="A9418" s="256">
        <v>88418</v>
      </c>
      <c r="B9418" s="257" t="s">
        <v>8659</v>
      </c>
      <c r="C9418" s="256" t="s">
        <v>8613</v>
      </c>
      <c r="E9418" s="258"/>
      <c r="F9418" s="479">
        <v>13.19</v>
      </c>
    </row>
    <row r="9419" spans="1:6" ht="20.399999999999999" x14ac:dyDescent="0.2">
      <c r="A9419" s="256">
        <v>88433</v>
      </c>
      <c r="B9419" s="257" t="s">
        <v>8660</v>
      </c>
      <c r="C9419" s="256" t="s">
        <v>8613</v>
      </c>
      <c r="E9419" s="258"/>
      <c r="F9419" s="479">
        <v>17.23</v>
      </c>
    </row>
    <row r="9420" spans="1:6" ht="20.399999999999999" x14ac:dyDescent="0.2">
      <c r="A9420" s="256">
        <v>88830</v>
      </c>
      <c r="B9420" s="257" t="s">
        <v>8661</v>
      </c>
      <c r="C9420" s="256" t="s">
        <v>8613</v>
      </c>
      <c r="E9420" s="258"/>
      <c r="F9420" s="479">
        <v>1.6</v>
      </c>
    </row>
    <row r="9421" spans="1:6" ht="20.399999999999999" x14ac:dyDescent="0.2">
      <c r="A9421" s="256">
        <v>88843</v>
      </c>
      <c r="B9421" s="257" t="s">
        <v>8662</v>
      </c>
      <c r="C9421" s="256" t="s">
        <v>8613</v>
      </c>
      <c r="E9421" s="258"/>
      <c r="F9421" s="479">
        <v>205.4</v>
      </c>
    </row>
    <row r="9422" spans="1:6" ht="20.399999999999999" x14ac:dyDescent="0.2">
      <c r="A9422" s="256">
        <v>88907</v>
      </c>
      <c r="B9422" s="257" t="s">
        <v>8663</v>
      </c>
      <c r="C9422" s="256" t="s">
        <v>8613</v>
      </c>
      <c r="E9422" s="258"/>
      <c r="F9422" s="479">
        <v>246.85</v>
      </c>
    </row>
    <row r="9423" spans="1:6" ht="30.6" x14ac:dyDescent="0.2">
      <c r="A9423" s="256">
        <v>89021</v>
      </c>
      <c r="B9423" s="257" t="s">
        <v>20309</v>
      </c>
      <c r="C9423" s="256" t="s">
        <v>8613</v>
      </c>
      <c r="E9423" s="258"/>
      <c r="F9423" s="479">
        <v>2.14</v>
      </c>
    </row>
    <row r="9424" spans="1:6" ht="20.399999999999999" x14ac:dyDescent="0.2">
      <c r="A9424" s="256">
        <v>89028</v>
      </c>
      <c r="B9424" s="257" t="s">
        <v>8664</v>
      </c>
      <c r="C9424" s="256" t="s">
        <v>8613</v>
      </c>
      <c r="E9424" s="258"/>
      <c r="F9424" s="479">
        <v>177.7</v>
      </c>
    </row>
    <row r="9425" spans="1:6" ht="20.399999999999999" x14ac:dyDescent="0.2">
      <c r="A9425" s="256">
        <v>89032</v>
      </c>
      <c r="B9425" s="257" t="s">
        <v>8665</v>
      </c>
      <c r="C9425" s="256" t="s">
        <v>8613</v>
      </c>
      <c r="E9425" s="258"/>
      <c r="F9425" s="479">
        <v>185.49</v>
      </c>
    </row>
    <row r="9426" spans="1:6" ht="20.399999999999999" x14ac:dyDescent="0.2">
      <c r="A9426" s="256">
        <v>89035</v>
      </c>
      <c r="B9426" s="257" t="s">
        <v>8666</v>
      </c>
      <c r="C9426" s="256" t="s">
        <v>8613</v>
      </c>
      <c r="E9426" s="258"/>
      <c r="F9426" s="479">
        <v>125.52</v>
      </c>
    </row>
    <row r="9427" spans="1:6" ht="20.399999999999999" x14ac:dyDescent="0.2">
      <c r="A9427" s="256">
        <v>89225</v>
      </c>
      <c r="B9427" s="257" t="s">
        <v>8667</v>
      </c>
      <c r="C9427" s="256" t="s">
        <v>8613</v>
      </c>
      <c r="E9427" s="258"/>
      <c r="F9427" s="479">
        <v>4.66</v>
      </c>
    </row>
    <row r="9428" spans="1:6" ht="20.399999999999999" x14ac:dyDescent="0.2">
      <c r="A9428" s="256">
        <v>89234</v>
      </c>
      <c r="B9428" s="257" t="s">
        <v>8668</v>
      </c>
      <c r="C9428" s="256" t="s">
        <v>8613</v>
      </c>
      <c r="E9428" s="258"/>
      <c r="F9428" s="479">
        <v>523.14</v>
      </c>
    </row>
    <row r="9429" spans="1:6" ht="20.399999999999999" x14ac:dyDescent="0.2">
      <c r="A9429" s="256">
        <v>89242</v>
      </c>
      <c r="B9429" s="257" t="s">
        <v>8669</v>
      </c>
      <c r="C9429" s="256" t="s">
        <v>8613</v>
      </c>
      <c r="E9429" s="258"/>
      <c r="F9429" s="479">
        <v>1237.44</v>
      </c>
    </row>
    <row r="9430" spans="1:6" ht="20.399999999999999" x14ac:dyDescent="0.2">
      <c r="A9430" s="256">
        <v>89250</v>
      </c>
      <c r="B9430" s="257" t="s">
        <v>8670</v>
      </c>
      <c r="C9430" s="256" t="s">
        <v>8613</v>
      </c>
      <c r="E9430" s="258"/>
      <c r="F9430" s="479">
        <v>1071.53</v>
      </c>
    </row>
    <row r="9431" spans="1:6" ht="20.399999999999999" x14ac:dyDescent="0.2">
      <c r="A9431" s="256">
        <v>89257</v>
      </c>
      <c r="B9431" s="257" t="s">
        <v>8671</v>
      </c>
      <c r="C9431" s="256" t="s">
        <v>8613</v>
      </c>
      <c r="E9431" s="258"/>
      <c r="F9431" s="479">
        <v>296.88</v>
      </c>
    </row>
    <row r="9432" spans="1:6" ht="20.399999999999999" x14ac:dyDescent="0.2">
      <c r="A9432" s="256">
        <v>89272</v>
      </c>
      <c r="B9432" s="257" t="s">
        <v>8672</v>
      </c>
      <c r="C9432" s="256" t="s">
        <v>8613</v>
      </c>
      <c r="E9432" s="258"/>
      <c r="F9432" s="479">
        <v>210.55</v>
      </c>
    </row>
    <row r="9433" spans="1:6" ht="20.399999999999999" x14ac:dyDescent="0.2">
      <c r="A9433" s="256">
        <v>89278</v>
      </c>
      <c r="B9433" s="257" t="s">
        <v>8673</v>
      </c>
      <c r="C9433" s="256" t="s">
        <v>8613</v>
      </c>
      <c r="E9433" s="258"/>
      <c r="F9433" s="479">
        <v>12</v>
      </c>
    </row>
    <row r="9434" spans="1:6" ht="20.399999999999999" x14ac:dyDescent="0.2">
      <c r="A9434" s="256">
        <v>89843</v>
      </c>
      <c r="B9434" s="257" t="s">
        <v>8674</v>
      </c>
      <c r="C9434" s="256" t="s">
        <v>8613</v>
      </c>
      <c r="E9434" s="258"/>
      <c r="F9434" s="479">
        <v>212.66</v>
      </c>
    </row>
    <row r="9435" spans="1:6" ht="30.6" x14ac:dyDescent="0.2">
      <c r="A9435" s="256">
        <v>89876</v>
      </c>
      <c r="B9435" s="257" t="s">
        <v>8675</v>
      </c>
      <c r="C9435" s="256" t="s">
        <v>8613</v>
      </c>
      <c r="E9435" s="258"/>
      <c r="F9435" s="479">
        <v>326.49</v>
      </c>
    </row>
    <row r="9436" spans="1:6" ht="30.6" x14ac:dyDescent="0.2">
      <c r="A9436" s="256">
        <v>89883</v>
      </c>
      <c r="B9436" s="257" t="s">
        <v>8676</v>
      </c>
      <c r="C9436" s="256" t="s">
        <v>8613</v>
      </c>
      <c r="E9436" s="258"/>
      <c r="F9436" s="479">
        <v>360.47</v>
      </c>
    </row>
    <row r="9437" spans="1:6" ht="20.399999999999999" x14ac:dyDescent="0.2">
      <c r="A9437" s="256">
        <v>90586</v>
      </c>
      <c r="B9437" s="257" t="s">
        <v>8677</v>
      </c>
      <c r="C9437" s="256" t="s">
        <v>8613</v>
      </c>
      <c r="E9437" s="258"/>
      <c r="F9437" s="479">
        <v>1.19</v>
      </c>
    </row>
    <row r="9438" spans="1:6" ht="20.399999999999999" x14ac:dyDescent="0.2">
      <c r="A9438" s="256">
        <v>90625</v>
      </c>
      <c r="B9438" s="257" t="s">
        <v>8678</v>
      </c>
      <c r="C9438" s="256" t="s">
        <v>8613</v>
      </c>
      <c r="E9438" s="258"/>
      <c r="F9438" s="479">
        <v>7.59</v>
      </c>
    </row>
    <row r="9439" spans="1:6" ht="20.399999999999999" x14ac:dyDescent="0.2">
      <c r="A9439" s="256">
        <v>90631</v>
      </c>
      <c r="B9439" s="257" t="s">
        <v>8679</v>
      </c>
      <c r="C9439" s="256" t="s">
        <v>8613</v>
      </c>
      <c r="E9439" s="258"/>
      <c r="F9439" s="479">
        <v>143.97</v>
      </c>
    </row>
    <row r="9440" spans="1:6" ht="30.6" x14ac:dyDescent="0.2">
      <c r="A9440" s="256">
        <v>90637</v>
      </c>
      <c r="B9440" s="257" t="s">
        <v>8680</v>
      </c>
      <c r="C9440" s="256" t="s">
        <v>8613</v>
      </c>
      <c r="E9440" s="258"/>
      <c r="F9440" s="479">
        <v>13.58</v>
      </c>
    </row>
    <row r="9441" spans="1:6" ht="20.399999999999999" x14ac:dyDescent="0.2">
      <c r="A9441" s="256">
        <v>90643</v>
      </c>
      <c r="B9441" s="257" t="s">
        <v>8681</v>
      </c>
      <c r="C9441" s="256" t="s">
        <v>8613</v>
      </c>
      <c r="E9441" s="258"/>
      <c r="F9441" s="479">
        <v>25.73</v>
      </c>
    </row>
    <row r="9442" spans="1:6" ht="30.6" x14ac:dyDescent="0.2">
      <c r="A9442" s="256">
        <v>90650</v>
      </c>
      <c r="B9442" s="257" t="s">
        <v>8682</v>
      </c>
      <c r="C9442" s="256" t="s">
        <v>8613</v>
      </c>
      <c r="E9442" s="258"/>
      <c r="F9442" s="479">
        <v>10</v>
      </c>
    </row>
    <row r="9443" spans="1:6" ht="20.399999999999999" x14ac:dyDescent="0.2">
      <c r="A9443" s="256">
        <v>90656</v>
      </c>
      <c r="B9443" s="257" t="s">
        <v>8683</v>
      </c>
      <c r="C9443" s="256" t="s">
        <v>8613</v>
      </c>
      <c r="E9443" s="258"/>
      <c r="F9443" s="479">
        <v>13.44</v>
      </c>
    </row>
    <row r="9444" spans="1:6" ht="20.399999999999999" x14ac:dyDescent="0.2">
      <c r="A9444" s="256">
        <v>90662</v>
      </c>
      <c r="B9444" s="257" t="s">
        <v>8684</v>
      </c>
      <c r="C9444" s="256" t="s">
        <v>8613</v>
      </c>
      <c r="E9444" s="258"/>
      <c r="F9444" s="479">
        <v>14.06</v>
      </c>
    </row>
    <row r="9445" spans="1:6" ht="30.6" x14ac:dyDescent="0.2">
      <c r="A9445" s="256">
        <v>90668</v>
      </c>
      <c r="B9445" s="257" t="s">
        <v>8685</v>
      </c>
      <c r="C9445" s="256" t="s">
        <v>8613</v>
      </c>
      <c r="E9445" s="258"/>
      <c r="F9445" s="479">
        <v>32.5</v>
      </c>
    </row>
    <row r="9446" spans="1:6" ht="40.799999999999997" x14ac:dyDescent="0.2">
      <c r="A9446" s="256">
        <v>90674</v>
      </c>
      <c r="B9446" s="257" t="s">
        <v>8686</v>
      </c>
      <c r="C9446" s="256" t="s">
        <v>8613</v>
      </c>
      <c r="E9446" s="258"/>
      <c r="F9446" s="479">
        <v>673.01</v>
      </c>
    </row>
    <row r="9447" spans="1:6" ht="30.6" x14ac:dyDescent="0.2">
      <c r="A9447" s="256">
        <v>90680</v>
      </c>
      <c r="B9447" s="257" t="s">
        <v>8687</v>
      </c>
      <c r="C9447" s="256" t="s">
        <v>8613</v>
      </c>
      <c r="E9447" s="258"/>
      <c r="F9447" s="479">
        <v>406.53</v>
      </c>
    </row>
    <row r="9448" spans="1:6" ht="20.399999999999999" x14ac:dyDescent="0.2">
      <c r="A9448" s="256">
        <v>90686</v>
      </c>
      <c r="B9448" s="257" t="s">
        <v>8688</v>
      </c>
      <c r="C9448" s="256" t="s">
        <v>8613</v>
      </c>
      <c r="E9448" s="258"/>
      <c r="F9448" s="479">
        <v>157.09</v>
      </c>
    </row>
    <row r="9449" spans="1:6" ht="20.399999999999999" x14ac:dyDescent="0.2">
      <c r="A9449" s="256">
        <v>90692</v>
      </c>
      <c r="B9449" s="257" t="s">
        <v>8689</v>
      </c>
      <c r="C9449" s="256" t="s">
        <v>8613</v>
      </c>
      <c r="E9449" s="258"/>
      <c r="F9449" s="479">
        <v>130.72</v>
      </c>
    </row>
    <row r="9450" spans="1:6" ht="20.399999999999999" x14ac:dyDescent="0.2">
      <c r="A9450" s="256">
        <v>90964</v>
      </c>
      <c r="B9450" s="257" t="s">
        <v>8690</v>
      </c>
      <c r="C9450" s="256" t="s">
        <v>8613</v>
      </c>
      <c r="E9450" s="258"/>
      <c r="F9450" s="479">
        <v>31.99</v>
      </c>
    </row>
    <row r="9451" spans="1:6" ht="20.399999999999999" x14ac:dyDescent="0.2">
      <c r="A9451" s="256">
        <v>90972</v>
      </c>
      <c r="B9451" s="257" t="s">
        <v>8691</v>
      </c>
      <c r="C9451" s="256" t="s">
        <v>8613</v>
      </c>
      <c r="E9451" s="258"/>
      <c r="F9451" s="479">
        <v>76.97</v>
      </c>
    </row>
    <row r="9452" spans="1:6" ht="20.399999999999999" x14ac:dyDescent="0.2">
      <c r="A9452" s="256">
        <v>90979</v>
      </c>
      <c r="B9452" s="257" t="s">
        <v>8692</v>
      </c>
      <c r="C9452" s="256" t="s">
        <v>8613</v>
      </c>
      <c r="E9452" s="258"/>
      <c r="F9452" s="479">
        <v>198.77</v>
      </c>
    </row>
    <row r="9453" spans="1:6" ht="20.399999999999999" x14ac:dyDescent="0.2">
      <c r="A9453" s="256">
        <v>90991</v>
      </c>
      <c r="B9453" s="257" t="s">
        <v>8693</v>
      </c>
      <c r="C9453" s="256" t="s">
        <v>8613</v>
      </c>
      <c r="E9453" s="258"/>
      <c r="F9453" s="479">
        <v>203.32</v>
      </c>
    </row>
    <row r="9454" spans="1:6" ht="20.399999999999999" x14ac:dyDescent="0.2">
      <c r="A9454" s="256">
        <v>90999</v>
      </c>
      <c r="B9454" s="257" t="s">
        <v>8694</v>
      </c>
      <c r="C9454" s="256" t="s">
        <v>8613</v>
      </c>
      <c r="E9454" s="258"/>
      <c r="F9454" s="479">
        <v>101.57</v>
      </c>
    </row>
    <row r="9455" spans="1:6" ht="30.6" x14ac:dyDescent="0.2">
      <c r="A9455" s="256">
        <v>91031</v>
      </c>
      <c r="B9455" s="257" t="s">
        <v>8695</v>
      </c>
      <c r="C9455" s="256" t="s">
        <v>8613</v>
      </c>
      <c r="E9455" s="258"/>
      <c r="F9455" s="479">
        <v>257.64</v>
      </c>
    </row>
    <row r="9456" spans="1:6" ht="20.399999999999999" x14ac:dyDescent="0.2">
      <c r="A9456" s="256">
        <v>91277</v>
      </c>
      <c r="B9456" s="257" t="s">
        <v>8696</v>
      </c>
      <c r="C9456" s="256" t="s">
        <v>8613</v>
      </c>
      <c r="E9456" s="258"/>
      <c r="F9456" s="479">
        <v>9.35</v>
      </c>
    </row>
    <row r="9457" spans="1:6" ht="30.6" x14ac:dyDescent="0.2">
      <c r="A9457" s="256">
        <v>91283</v>
      </c>
      <c r="B9457" s="257" t="s">
        <v>8697</v>
      </c>
      <c r="C9457" s="256" t="s">
        <v>8613</v>
      </c>
      <c r="E9457" s="258"/>
      <c r="F9457" s="479">
        <v>10.25</v>
      </c>
    </row>
    <row r="9458" spans="1:6" ht="30.6" x14ac:dyDescent="0.2">
      <c r="A9458" s="256">
        <v>91386</v>
      </c>
      <c r="B9458" s="257" t="s">
        <v>8698</v>
      </c>
      <c r="C9458" s="256" t="s">
        <v>8613</v>
      </c>
      <c r="E9458" s="258"/>
      <c r="F9458" s="479">
        <v>266.12</v>
      </c>
    </row>
    <row r="9459" spans="1:6" ht="20.399999999999999" x14ac:dyDescent="0.2">
      <c r="A9459" s="256">
        <v>91533</v>
      </c>
      <c r="B9459" s="257" t="s">
        <v>8699</v>
      </c>
      <c r="C9459" s="256" t="s">
        <v>8613</v>
      </c>
      <c r="E9459" s="258"/>
      <c r="F9459" s="479">
        <v>35.64</v>
      </c>
    </row>
    <row r="9460" spans="1:6" ht="30.6" x14ac:dyDescent="0.2">
      <c r="A9460" s="256">
        <v>91634</v>
      </c>
      <c r="B9460" s="257" t="s">
        <v>8700</v>
      </c>
      <c r="C9460" s="256" t="s">
        <v>8613</v>
      </c>
      <c r="E9460" s="258"/>
      <c r="F9460" s="479">
        <v>234.04</v>
      </c>
    </row>
    <row r="9461" spans="1:6" ht="30.6" x14ac:dyDescent="0.2">
      <c r="A9461" s="256">
        <v>91645</v>
      </c>
      <c r="B9461" s="257" t="s">
        <v>8701</v>
      </c>
      <c r="C9461" s="256" t="s">
        <v>8613</v>
      </c>
      <c r="E9461" s="258"/>
      <c r="F9461" s="479">
        <v>467.03</v>
      </c>
    </row>
    <row r="9462" spans="1:6" ht="20.399999999999999" x14ac:dyDescent="0.2">
      <c r="A9462" s="256">
        <v>91692</v>
      </c>
      <c r="B9462" s="257" t="s">
        <v>8702</v>
      </c>
      <c r="C9462" s="256" t="s">
        <v>8613</v>
      </c>
      <c r="E9462" s="258"/>
      <c r="F9462" s="479">
        <v>29.16</v>
      </c>
    </row>
    <row r="9463" spans="1:6" ht="20.399999999999999" x14ac:dyDescent="0.2">
      <c r="A9463" s="256">
        <v>92043</v>
      </c>
      <c r="B9463" s="257" t="s">
        <v>8703</v>
      </c>
      <c r="C9463" s="256" t="s">
        <v>8613</v>
      </c>
      <c r="E9463" s="258"/>
      <c r="F9463" s="479">
        <v>13.19</v>
      </c>
    </row>
    <row r="9464" spans="1:6" ht="40.799999999999997" x14ac:dyDescent="0.2">
      <c r="A9464" s="256">
        <v>92106</v>
      </c>
      <c r="B9464" s="257" t="s">
        <v>8704</v>
      </c>
      <c r="C9464" s="256" t="s">
        <v>8613</v>
      </c>
      <c r="E9464" s="258"/>
      <c r="F9464" s="479">
        <v>336.06</v>
      </c>
    </row>
    <row r="9465" spans="1:6" ht="20.399999999999999" x14ac:dyDescent="0.2">
      <c r="A9465" s="256">
        <v>92112</v>
      </c>
      <c r="B9465" s="257" t="s">
        <v>8705</v>
      </c>
      <c r="C9465" s="256" t="s">
        <v>8613</v>
      </c>
      <c r="E9465" s="258"/>
      <c r="F9465" s="479">
        <v>3.08</v>
      </c>
    </row>
    <row r="9466" spans="1:6" x14ac:dyDescent="0.2">
      <c r="A9466" s="256">
        <v>92118</v>
      </c>
      <c r="B9466" s="257" t="s">
        <v>8706</v>
      </c>
      <c r="C9466" s="256" t="s">
        <v>8613</v>
      </c>
      <c r="E9466" s="258"/>
      <c r="F9466" s="479">
        <v>0.41</v>
      </c>
    </row>
    <row r="9467" spans="1:6" ht="20.399999999999999" x14ac:dyDescent="0.2">
      <c r="A9467" s="256">
        <v>92138</v>
      </c>
      <c r="B9467" s="257" t="s">
        <v>8707</v>
      </c>
      <c r="C9467" s="256" t="s">
        <v>8613</v>
      </c>
      <c r="E9467" s="258"/>
      <c r="F9467" s="479">
        <v>95.84</v>
      </c>
    </row>
    <row r="9468" spans="1:6" ht="20.399999999999999" x14ac:dyDescent="0.2">
      <c r="A9468" s="256">
        <v>92145</v>
      </c>
      <c r="B9468" s="257" t="s">
        <v>8708</v>
      </c>
      <c r="C9468" s="256" t="s">
        <v>8613</v>
      </c>
      <c r="E9468" s="258"/>
      <c r="F9468" s="479">
        <v>76.7</v>
      </c>
    </row>
    <row r="9469" spans="1:6" ht="30.6" x14ac:dyDescent="0.2">
      <c r="A9469" s="256">
        <v>92242</v>
      </c>
      <c r="B9469" s="257" t="s">
        <v>8709</v>
      </c>
      <c r="C9469" s="256" t="s">
        <v>8613</v>
      </c>
      <c r="E9469" s="258"/>
      <c r="F9469" s="479">
        <v>405.5</v>
      </c>
    </row>
    <row r="9470" spans="1:6" ht="20.399999999999999" x14ac:dyDescent="0.2">
      <c r="A9470" s="256">
        <v>92716</v>
      </c>
      <c r="B9470" s="257" t="s">
        <v>8710</v>
      </c>
      <c r="C9470" s="256" t="s">
        <v>8613</v>
      </c>
      <c r="E9470" s="258"/>
      <c r="F9470" s="479">
        <v>91.06</v>
      </c>
    </row>
    <row r="9471" spans="1:6" ht="20.399999999999999" x14ac:dyDescent="0.2">
      <c r="A9471" s="256">
        <v>92960</v>
      </c>
      <c r="B9471" s="257" t="s">
        <v>8711</v>
      </c>
      <c r="C9471" s="256" t="s">
        <v>8613</v>
      </c>
      <c r="E9471" s="258"/>
      <c r="F9471" s="479">
        <v>19.12</v>
      </c>
    </row>
    <row r="9472" spans="1:6" ht="20.399999999999999" x14ac:dyDescent="0.2">
      <c r="A9472" s="256">
        <v>92966</v>
      </c>
      <c r="B9472" s="257" t="s">
        <v>8712</v>
      </c>
      <c r="C9472" s="256" t="s">
        <v>8613</v>
      </c>
      <c r="E9472" s="258"/>
      <c r="F9472" s="479">
        <v>29.14</v>
      </c>
    </row>
    <row r="9473" spans="1:6" ht="40.799999999999997" x14ac:dyDescent="0.2">
      <c r="A9473" s="256">
        <v>93224</v>
      </c>
      <c r="B9473" s="257" t="s">
        <v>8713</v>
      </c>
      <c r="C9473" s="256" t="s">
        <v>8613</v>
      </c>
      <c r="E9473" s="258"/>
      <c r="F9473" s="479">
        <v>1001.69</v>
      </c>
    </row>
    <row r="9474" spans="1:6" ht="20.399999999999999" x14ac:dyDescent="0.2">
      <c r="A9474" s="256">
        <v>93233</v>
      </c>
      <c r="B9474" s="257" t="s">
        <v>8714</v>
      </c>
      <c r="C9474" s="256" t="s">
        <v>8613</v>
      </c>
      <c r="E9474" s="258"/>
      <c r="F9474" s="479">
        <v>5.25</v>
      </c>
    </row>
    <row r="9475" spans="1:6" ht="20.399999999999999" x14ac:dyDescent="0.2">
      <c r="A9475" s="256">
        <v>93272</v>
      </c>
      <c r="B9475" s="257" t="s">
        <v>8715</v>
      </c>
      <c r="C9475" s="256" t="s">
        <v>8613</v>
      </c>
      <c r="E9475" s="258"/>
      <c r="F9475" s="479">
        <v>100.04</v>
      </c>
    </row>
    <row r="9476" spans="1:6" ht="20.399999999999999" x14ac:dyDescent="0.2">
      <c r="A9476" s="256">
        <v>93281</v>
      </c>
      <c r="B9476" s="257" t="s">
        <v>8716</v>
      </c>
      <c r="C9476" s="256" t="s">
        <v>8613</v>
      </c>
      <c r="E9476" s="258"/>
      <c r="F9476" s="479">
        <v>26.41</v>
      </c>
    </row>
    <row r="9477" spans="1:6" ht="20.399999999999999" x14ac:dyDescent="0.2">
      <c r="A9477" s="256">
        <v>93287</v>
      </c>
      <c r="B9477" s="257" t="s">
        <v>8717</v>
      </c>
      <c r="C9477" s="256" t="s">
        <v>8613</v>
      </c>
      <c r="E9477" s="258"/>
      <c r="F9477" s="479">
        <v>335.73</v>
      </c>
    </row>
    <row r="9478" spans="1:6" ht="30.6" x14ac:dyDescent="0.2">
      <c r="A9478" s="256">
        <v>93402</v>
      </c>
      <c r="B9478" s="257" t="s">
        <v>8718</v>
      </c>
      <c r="C9478" s="256" t="s">
        <v>8613</v>
      </c>
      <c r="E9478" s="258"/>
      <c r="F9478" s="479">
        <v>269.51</v>
      </c>
    </row>
    <row r="9479" spans="1:6" ht="30.6" x14ac:dyDescent="0.2">
      <c r="A9479" s="256">
        <v>93408</v>
      </c>
      <c r="B9479" s="257" t="s">
        <v>20310</v>
      </c>
      <c r="C9479" s="256" t="s">
        <v>8613</v>
      </c>
      <c r="E9479" s="258"/>
      <c r="F9479" s="479">
        <v>86.41</v>
      </c>
    </row>
    <row r="9480" spans="1:6" ht="20.399999999999999" x14ac:dyDescent="0.2">
      <c r="A9480" s="256">
        <v>93415</v>
      </c>
      <c r="B9480" s="257" t="s">
        <v>8719</v>
      </c>
      <c r="C9480" s="256" t="s">
        <v>8613</v>
      </c>
      <c r="E9480" s="258"/>
      <c r="F9480" s="479">
        <v>14.72</v>
      </c>
    </row>
    <row r="9481" spans="1:6" ht="20.399999999999999" x14ac:dyDescent="0.2">
      <c r="A9481" s="256">
        <v>93421</v>
      </c>
      <c r="B9481" s="257" t="s">
        <v>8720</v>
      </c>
      <c r="C9481" s="256" t="s">
        <v>8613</v>
      </c>
      <c r="E9481" s="258"/>
      <c r="F9481" s="479">
        <v>76.099999999999994</v>
      </c>
    </row>
    <row r="9482" spans="1:6" ht="20.399999999999999" x14ac:dyDescent="0.2">
      <c r="A9482" s="256">
        <v>93427</v>
      </c>
      <c r="B9482" s="257" t="s">
        <v>8721</v>
      </c>
      <c r="C9482" s="256" t="s">
        <v>8613</v>
      </c>
      <c r="E9482" s="258"/>
      <c r="F9482" s="479">
        <v>172.07</v>
      </c>
    </row>
    <row r="9483" spans="1:6" ht="20.399999999999999" x14ac:dyDescent="0.2">
      <c r="A9483" s="256">
        <v>93433</v>
      </c>
      <c r="B9483" s="257" t="s">
        <v>8722</v>
      </c>
      <c r="C9483" s="256" t="s">
        <v>8613</v>
      </c>
      <c r="E9483" s="258"/>
      <c r="F9483" s="479">
        <v>2627.93</v>
      </c>
    </row>
    <row r="9484" spans="1:6" ht="20.399999999999999" x14ac:dyDescent="0.2">
      <c r="A9484" s="256">
        <v>93439</v>
      </c>
      <c r="B9484" s="257" t="s">
        <v>8723</v>
      </c>
      <c r="C9484" s="256" t="s">
        <v>8613</v>
      </c>
      <c r="E9484" s="258"/>
      <c r="F9484" s="479">
        <v>267.41000000000003</v>
      </c>
    </row>
    <row r="9485" spans="1:6" ht="20.399999999999999" x14ac:dyDescent="0.2">
      <c r="A9485" s="256">
        <v>95121</v>
      </c>
      <c r="B9485" s="257" t="s">
        <v>8724</v>
      </c>
      <c r="C9485" s="256" t="s">
        <v>8613</v>
      </c>
      <c r="E9485" s="258"/>
      <c r="F9485" s="479">
        <v>350.2</v>
      </c>
    </row>
    <row r="9486" spans="1:6" ht="20.399999999999999" x14ac:dyDescent="0.2">
      <c r="A9486" s="256">
        <v>95127</v>
      </c>
      <c r="B9486" s="257" t="s">
        <v>8725</v>
      </c>
      <c r="C9486" s="256" t="s">
        <v>8613</v>
      </c>
      <c r="E9486" s="258"/>
      <c r="F9486" s="479">
        <v>215.87</v>
      </c>
    </row>
    <row r="9487" spans="1:6" ht="20.399999999999999" x14ac:dyDescent="0.2">
      <c r="A9487" s="256">
        <v>95133</v>
      </c>
      <c r="B9487" s="257" t="s">
        <v>8726</v>
      </c>
      <c r="C9487" s="256" t="s">
        <v>8613</v>
      </c>
      <c r="E9487" s="258"/>
      <c r="F9487" s="479">
        <v>179.88</v>
      </c>
    </row>
    <row r="9488" spans="1:6" ht="20.399999999999999" x14ac:dyDescent="0.2">
      <c r="A9488" s="256">
        <v>95139</v>
      </c>
      <c r="B9488" s="257" t="s">
        <v>8727</v>
      </c>
      <c r="C9488" s="256" t="s">
        <v>8613</v>
      </c>
      <c r="E9488" s="258"/>
      <c r="F9488" s="479">
        <v>0.06</v>
      </c>
    </row>
    <row r="9489" spans="1:6" ht="20.399999999999999" x14ac:dyDescent="0.2">
      <c r="A9489" s="256">
        <v>95212</v>
      </c>
      <c r="B9489" s="257" t="s">
        <v>8728</v>
      </c>
      <c r="C9489" s="256" t="s">
        <v>8613</v>
      </c>
      <c r="E9489" s="258"/>
      <c r="F9489" s="479">
        <v>110.03</v>
      </c>
    </row>
    <row r="9490" spans="1:6" x14ac:dyDescent="0.2">
      <c r="A9490" s="256">
        <v>95258</v>
      </c>
      <c r="B9490" s="257" t="s">
        <v>8729</v>
      </c>
      <c r="C9490" s="256" t="s">
        <v>8613</v>
      </c>
      <c r="E9490" s="258"/>
      <c r="F9490" s="479">
        <v>28.58</v>
      </c>
    </row>
    <row r="9491" spans="1:6" ht="20.399999999999999" x14ac:dyDescent="0.2">
      <c r="A9491" s="256">
        <v>95264</v>
      </c>
      <c r="B9491" s="257" t="s">
        <v>8730</v>
      </c>
      <c r="C9491" s="256" t="s">
        <v>8613</v>
      </c>
      <c r="E9491" s="258"/>
      <c r="F9491" s="479">
        <v>5.9</v>
      </c>
    </row>
    <row r="9492" spans="1:6" ht="20.399999999999999" x14ac:dyDescent="0.2">
      <c r="A9492" s="256">
        <v>95270</v>
      </c>
      <c r="B9492" s="257" t="s">
        <v>8731</v>
      </c>
      <c r="C9492" s="256" t="s">
        <v>8613</v>
      </c>
      <c r="E9492" s="258"/>
      <c r="F9492" s="479">
        <v>9.0299999999999994</v>
      </c>
    </row>
    <row r="9493" spans="1:6" ht="20.399999999999999" x14ac:dyDescent="0.2">
      <c r="A9493" s="256">
        <v>95276</v>
      </c>
      <c r="B9493" s="257" t="s">
        <v>8732</v>
      </c>
      <c r="C9493" s="256" t="s">
        <v>8613</v>
      </c>
      <c r="E9493" s="258"/>
      <c r="F9493" s="479">
        <v>2.7</v>
      </c>
    </row>
    <row r="9494" spans="1:6" ht="20.399999999999999" x14ac:dyDescent="0.2">
      <c r="A9494" s="256">
        <v>95282</v>
      </c>
      <c r="B9494" s="257" t="s">
        <v>8733</v>
      </c>
      <c r="C9494" s="256" t="s">
        <v>8613</v>
      </c>
      <c r="E9494" s="258"/>
      <c r="F9494" s="479">
        <v>9.17</v>
      </c>
    </row>
    <row r="9495" spans="1:6" ht="20.399999999999999" x14ac:dyDescent="0.2">
      <c r="A9495" s="256">
        <v>95620</v>
      </c>
      <c r="B9495" s="257" t="s">
        <v>8734</v>
      </c>
      <c r="C9495" s="256" t="s">
        <v>8613</v>
      </c>
      <c r="E9495" s="258"/>
      <c r="F9495" s="479">
        <v>27.94</v>
      </c>
    </row>
    <row r="9496" spans="1:6" ht="20.399999999999999" x14ac:dyDescent="0.2">
      <c r="A9496" s="256">
        <v>95631</v>
      </c>
      <c r="B9496" s="257" t="s">
        <v>8735</v>
      </c>
      <c r="C9496" s="256" t="s">
        <v>8613</v>
      </c>
      <c r="E9496" s="258"/>
      <c r="F9496" s="479">
        <v>238.72</v>
      </c>
    </row>
    <row r="9497" spans="1:6" ht="20.399999999999999" x14ac:dyDescent="0.2">
      <c r="A9497" s="256">
        <v>95702</v>
      </c>
      <c r="B9497" s="257" t="s">
        <v>8736</v>
      </c>
      <c r="C9497" s="256" t="s">
        <v>8613</v>
      </c>
      <c r="E9497" s="258"/>
      <c r="F9497" s="479">
        <v>42</v>
      </c>
    </row>
    <row r="9498" spans="1:6" ht="20.399999999999999" x14ac:dyDescent="0.2">
      <c r="A9498" s="256">
        <v>95708</v>
      </c>
      <c r="B9498" s="257" t="s">
        <v>20311</v>
      </c>
      <c r="C9498" s="256" t="s">
        <v>8613</v>
      </c>
      <c r="E9498" s="258"/>
      <c r="F9498" s="479">
        <v>141.12</v>
      </c>
    </row>
    <row r="9499" spans="1:6" ht="30.6" x14ac:dyDescent="0.2">
      <c r="A9499" s="256">
        <v>95714</v>
      </c>
      <c r="B9499" s="257" t="s">
        <v>8737</v>
      </c>
      <c r="C9499" s="256" t="s">
        <v>8613</v>
      </c>
      <c r="E9499" s="258"/>
      <c r="F9499" s="479">
        <v>253.6</v>
      </c>
    </row>
    <row r="9500" spans="1:6" ht="30.6" x14ac:dyDescent="0.2">
      <c r="A9500" s="256">
        <v>95720</v>
      </c>
      <c r="B9500" s="257" t="s">
        <v>8738</v>
      </c>
      <c r="C9500" s="256" t="s">
        <v>8613</v>
      </c>
      <c r="E9500" s="258"/>
      <c r="F9500" s="479">
        <v>248.67</v>
      </c>
    </row>
    <row r="9501" spans="1:6" ht="20.399999999999999" x14ac:dyDescent="0.2">
      <c r="A9501" s="256">
        <v>95872</v>
      </c>
      <c r="B9501" s="257" t="s">
        <v>8739</v>
      </c>
      <c r="C9501" s="256" t="s">
        <v>8613</v>
      </c>
      <c r="E9501" s="258"/>
      <c r="F9501" s="479">
        <v>291.64</v>
      </c>
    </row>
    <row r="9502" spans="1:6" ht="20.399999999999999" x14ac:dyDescent="0.2">
      <c r="A9502" s="256">
        <v>96013</v>
      </c>
      <c r="B9502" s="257" t="s">
        <v>8740</v>
      </c>
      <c r="C9502" s="256" t="s">
        <v>8613</v>
      </c>
      <c r="E9502" s="258"/>
      <c r="F9502" s="479">
        <v>174.12</v>
      </c>
    </row>
    <row r="9503" spans="1:6" ht="20.399999999999999" x14ac:dyDescent="0.2">
      <c r="A9503" s="256">
        <v>96020</v>
      </c>
      <c r="B9503" s="257" t="s">
        <v>8741</v>
      </c>
      <c r="C9503" s="256" t="s">
        <v>8613</v>
      </c>
      <c r="E9503" s="258"/>
      <c r="F9503" s="479">
        <v>173.65</v>
      </c>
    </row>
    <row r="9504" spans="1:6" ht="20.399999999999999" x14ac:dyDescent="0.2">
      <c r="A9504" s="256">
        <v>96028</v>
      </c>
      <c r="B9504" s="257" t="s">
        <v>8742</v>
      </c>
      <c r="C9504" s="256" t="s">
        <v>8613</v>
      </c>
      <c r="E9504" s="258"/>
      <c r="F9504" s="479">
        <v>133.38</v>
      </c>
    </row>
    <row r="9505" spans="1:6" ht="20.399999999999999" x14ac:dyDescent="0.2">
      <c r="A9505" s="256">
        <v>96035</v>
      </c>
      <c r="B9505" s="257" t="s">
        <v>8743</v>
      </c>
      <c r="C9505" s="256" t="s">
        <v>8613</v>
      </c>
      <c r="E9505" s="258"/>
      <c r="F9505" s="479">
        <v>276.56</v>
      </c>
    </row>
    <row r="9506" spans="1:6" ht="20.399999999999999" x14ac:dyDescent="0.2">
      <c r="A9506" s="256">
        <v>96157</v>
      </c>
      <c r="B9506" s="257" t="s">
        <v>8744</v>
      </c>
      <c r="C9506" s="256" t="s">
        <v>8613</v>
      </c>
      <c r="E9506" s="258"/>
      <c r="F9506" s="479">
        <v>133.85</v>
      </c>
    </row>
    <row r="9507" spans="1:6" ht="20.399999999999999" x14ac:dyDescent="0.2">
      <c r="A9507" s="256">
        <v>96158</v>
      </c>
      <c r="B9507" s="257" t="s">
        <v>8745</v>
      </c>
      <c r="C9507" s="256" t="s">
        <v>8613</v>
      </c>
      <c r="E9507" s="258"/>
      <c r="F9507" s="479">
        <v>143.61000000000001</v>
      </c>
    </row>
    <row r="9508" spans="1:6" ht="20.399999999999999" x14ac:dyDescent="0.2">
      <c r="A9508" s="256">
        <v>96245</v>
      </c>
      <c r="B9508" s="257" t="s">
        <v>8746</v>
      </c>
      <c r="C9508" s="256" t="s">
        <v>8613</v>
      </c>
      <c r="E9508" s="258"/>
      <c r="F9508" s="479">
        <v>121.09</v>
      </c>
    </row>
    <row r="9509" spans="1:6" ht="20.399999999999999" x14ac:dyDescent="0.2">
      <c r="A9509" s="256">
        <v>96463</v>
      </c>
      <c r="B9509" s="257" t="s">
        <v>8747</v>
      </c>
      <c r="C9509" s="256" t="s">
        <v>8613</v>
      </c>
      <c r="E9509" s="258"/>
      <c r="F9509" s="479">
        <v>227.22</v>
      </c>
    </row>
    <row r="9510" spans="1:6" ht="20.399999999999999" x14ac:dyDescent="0.2">
      <c r="A9510" s="256">
        <v>98764</v>
      </c>
      <c r="B9510" s="257" t="s">
        <v>8748</v>
      </c>
      <c r="C9510" s="256" t="s">
        <v>8613</v>
      </c>
      <c r="E9510" s="258"/>
      <c r="F9510" s="479">
        <v>3.51</v>
      </c>
    </row>
    <row r="9511" spans="1:6" ht="20.399999999999999" x14ac:dyDescent="0.2">
      <c r="A9511" s="256">
        <v>99833</v>
      </c>
      <c r="B9511" s="257" t="s">
        <v>8749</v>
      </c>
      <c r="C9511" s="256" t="s">
        <v>8613</v>
      </c>
      <c r="E9511" s="258"/>
      <c r="F9511" s="479">
        <v>1.76</v>
      </c>
    </row>
    <row r="9512" spans="1:6" ht="20.399999999999999" x14ac:dyDescent="0.2">
      <c r="A9512" s="256">
        <v>100641</v>
      </c>
      <c r="B9512" s="257" t="s">
        <v>8750</v>
      </c>
      <c r="C9512" s="256" t="s">
        <v>8613</v>
      </c>
      <c r="E9512" s="258"/>
      <c r="F9512" s="479">
        <v>4752.25</v>
      </c>
    </row>
    <row r="9513" spans="1:6" x14ac:dyDescent="0.2">
      <c r="A9513" s="256">
        <v>100647</v>
      </c>
      <c r="B9513" s="257" t="s">
        <v>8751</v>
      </c>
      <c r="C9513" s="256" t="s">
        <v>8613</v>
      </c>
      <c r="E9513" s="258"/>
      <c r="F9513" s="479">
        <v>6467.11</v>
      </c>
    </row>
    <row r="9514" spans="1:6" ht="20.399999999999999" x14ac:dyDescent="0.2">
      <c r="A9514" s="256">
        <v>102275</v>
      </c>
      <c r="B9514" s="257" t="s">
        <v>8752</v>
      </c>
      <c r="C9514" s="256" t="s">
        <v>8613</v>
      </c>
      <c r="E9514" s="258"/>
      <c r="F9514" s="479">
        <v>28.05</v>
      </c>
    </row>
    <row r="9515" spans="1:6" ht="20.399999999999999" x14ac:dyDescent="0.2">
      <c r="A9515" s="256">
        <v>104091</v>
      </c>
      <c r="B9515" s="257" t="s">
        <v>8753</v>
      </c>
      <c r="C9515" s="256" t="s">
        <v>8613</v>
      </c>
      <c r="E9515" s="258"/>
      <c r="F9515" s="479">
        <v>0.65</v>
      </c>
    </row>
    <row r="9516" spans="1:6" ht="20.399999999999999" x14ac:dyDescent="0.2">
      <c r="A9516" s="256">
        <v>104097</v>
      </c>
      <c r="B9516" s="257" t="s">
        <v>8754</v>
      </c>
      <c r="C9516" s="256" t="s">
        <v>8613</v>
      </c>
      <c r="E9516" s="258"/>
      <c r="F9516" s="479">
        <v>0.91</v>
      </c>
    </row>
    <row r="9517" spans="1:6" ht="20.399999999999999" x14ac:dyDescent="0.2">
      <c r="A9517" s="256">
        <v>5632</v>
      </c>
      <c r="B9517" s="257" t="s">
        <v>8755</v>
      </c>
      <c r="C9517" s="256" t="s">
        <v>8756</v>
      </c>
      <c r="E9517" s="258"/>
      <c r="F9517" s="479">
        <v>89.66</v>
      </c>
    </row>
    <row r="9518" spans="1:6" ht="30.6" x14ac:dyDescent="0.2">
      <c r="A9518" s="256">
        <v>5679</v>
      </c>
      <c r="B9518" s="257" t="s">
        <v>8757</v>
      </c>
      <c r="C9518" s="256" t="s">
        <v>8756</v>
      </c>
      <c r="E9518" s="258"/>
      <c r="F9518" s="479">
        <v>63.65</v>
      </c>
    </row>
    <row r="9519" spans="1:6" ht="30.6" x14ac:dyDescent="0.2">
      <c r="A9519" s="256">
        <v>5681</v>
      </c>
      <c r="B9519" s="257" t="s">
        <v>8758</v>
      </c>
      <c r="C9519" s="256" t="s">
        <v>8756</v>
      </c>
      <c r="E9519" s="258"/>
      <c r="F9519" s="479">
        <v>60.26</v>
      </c>
    </row>
    <row r="9520" spans="1:6" ht="30.6" x14ac:dyDescent="0.2">
      <c r="A9520" s="256">
        <v>5685</v>
      </c>
      <c r="B9520" s="257" t="s">
        <v>8759</v>
      </c>
      <c r="C9520" s="256" t="s">
        <v>8756</v>
      </c>
      <c r="E9520" s="258"/>
      <c r="F9520" s="479">
        <v>68.55</v>
      </c>
    </row>
    <row r="9521" spans="1:6" ht="20.399999999999999" x14ac:dyDescent="0.2">
      <c r="A9521" s="256">
        <v>5690</v>
      </c>
      <c r="B9521" s="257" t="s">
        <v>20312</v>
      </c>
      <c r="C9521" s="256" t="s">
        <v>8756</v>
      </c>
      <c r="E9521" s="258"/>
      <c r="F9521" s="479">
        <v>4.09</v>
      </c>
    </row>
    <row r="9522" spans="1:6" ht="30.6" x14ac:dyDescent="0.2">
      <c r="A9522" s="256">
        <v>5806</v>
      </c>
      <c r="B9522" s="257" t="s">
        <v>8760</v>
      </c>
      <c r="C9522" s="256" t="s">
        <v>8756</v>
      </c>
      <c r="E9522" s="258"/>
      <c r="F9522" s="479">
        <v>0.41</v>
      </c>
    </row>
    <row r="9523" spans="1:6" ht="30.6" x14ac:dyDescent="0.2">
      <c r="A9523" s="256">
        <v>5826</v>
      </c>
      <c r="B9523" s="257" t="s">
        <v>8761</v>
      </c>
      <c r="C9523" s="256" t="s">
        <v>8756</v>
      </c>
      <c r="E9523" s="258"/>
      <c r="F9523" s="479">
        <v>62.69</v>
      </c>
    </row>
    <row r="9524" spans="1:6" ht="20.399999999999999" x14ac:dyDescent="0.2">
      <c r="A9524" s="256">
        <v>5829</v>
      </c>
      <c r="B9524" s="257" t="s">
        <v>8762</v>
      </c>
      <c r="C9524" s="256" t="s">
        <v>8756</v>
      </c>
      <c r="E9524" s="258"/>
      <c r="F9524" s="479">
        <v>178.16</v>
      </c>
    </row>
    <row r="9525" spans="1:6" ht="20.399999999999999" x14ac:dyDescent="0.2">
      <c r="A9525" s="256">
        <v>5837</v>
      </c>
      <c r="B9525" s="257" t="s">
        <v>8763</v>
      </c>
      <c r="C9525" s="256" t="s">
        <v>8756</v>
      </c>
      <c r="E9525" s="258"/>
      <c r="F9525" s="479">
        <v>130.72</v>
      </c>
    </row>
    <row r="9526" spans="1:6" ht="20.399999999999999" x14ac:dyDescent="0.2">
      <c r="A9526" s="256">
        <v>5841</v>
      </c>
      <c r="B9526" s="257" t="s">
        <v>8764</v>
      </c>
      <c r="C9526" s="256" t="s">
        <v>8756</v>
      </c>
      <c r="E9526" s="258"/>
      <c r="F9526" s="479">
        <v>4.68</v>
      </c>
    </row>
    <row r="9527" spans="1:6" ht="20.399999999999999" x14ac:dyDescent="0.2">
      <c r="A9527" s="256">
        <v>5845</v>
      </c>
      <c r="B9527" s="257" t="s">
        <v>8765</v>
      </c>
      <c r="C9527" s="256" t="s">
        <v>8756</v>
      </c>
      <c r="E9527" s="258"/>
      <c r="F9527" s="479">
        <v>50.9</v>
      </c>
    </row>
    <row r="9528" spans="1:6" ht="20.399999999999999" x14ac:dyDescent="0.2">
      <c r="A9528" s="256">
        <v>5849</v>
      </c>
      <c r="B9528" s="257" t="s">
        <v>8766</v>
      </c>
      <c r="C9528" s="256" t="s">
        <v>8756</v>
      </c>
      <c r="E9528" s="258"/>
      <c r="F9528" s="479">
        <v>83.18</v>
      </c>
    </row>
    <row r="9529" spans="1:6" ht="20.399999999999999" x14ac:dyDescent="0.2">
      <c r="A9529" s="256">
        <v>5853</v>
      </c>
      <c r="B9529" s="257" t="s">
        <v>8767</v>
      </c>
      <c r="C9529" s="256" t="s">
        <v>8756</v>
      </c>
      <c r="E9529" s="258"/>
      <c r="F9529" s="479">
        <v>83.52</v>
      </c>
    </row>
    <row r="9530" spans="1:6" ht="20.399999999999999" x14ac:dyDescent="0.2">
      <c r="A9530" s="256">
        <v>5857</v>
      </c>
      <c r="B9530" s="257" t="s">
        <v>8768</v>
      </c>
      <c r="C9530" s="256" t="s">
        <v>8756</v>
      </c>
      <c r="E9530" s="258"/>
      <c r="F9530" s="479">
        <v>209.93</v>
      </c>
    </row>
    <row r="9531" spans="1:6" ht="30.6" x14ac:dyDescent="0.2">
      <c r="A9531" s="256">
        <v>5865</v>
      </c>
      <c r="B9531" s="257" t="s">
        <v>8769</v>
      </c>
      <c r="C9531" s="256" t="s">
        <v>8756</v>
      </c>
      <c r="E9531" s="258"/>
      <c r="F9531" s="479">
        <v>12.59</v>
      </c>
    </row>
    <row r="9532" spans="1:6" ht="20.399999999999999" x14ac:dyDescent="0.2">
      <c r="A9532" s="256">
        <v>5869</v>
      </c>
      <c r="B9532" s="257" t="s">
        <v>8770</v>
      </c>
      <c r="C9532" s="256" t="s">
        <v>8756</v>
      </c>
      <c r="E9532" s="258"/>
      <c r="F9532" s="479">
        <v>78.08</v>
      </c>
    </row>
    <row r="9533" spans="1:6" ht="30.6" x14ac:dyDescent="0.2">
      <c r="A9533" s="256">
        <v>5877</v>
      </c>
      <c r="B9533" s="257" t="s">
        <v>8771</v>
      </c>
      <c r="C9533" s="256" t="s">
        <v>8756</v>
      </c>
      <c r="E9533" s="258"/>
      <c r="F9533" s="479">
        <v>62.57</v>
      </c>
    </row>
    <row r="9534" spans="1:6" ht="30.6" x14ac:dyDescent="0.2">
      <c r="A9534" s="256">
        <v>5881</v>
      </c>
      <c r="B9534" s="257" t="s">
        <v>8772</v>
      </c>
      <c r="C9534" s="256" t="s">
        <v>8756</v>
      </c>
      <c r="E9534" s="258"/>
      <c r="F9534" s="479">
        <v>83.85</v>
      </c>
    </row>
    <row r="9535" spans="1:6" ht="30.6" x14ac:dyDescent="0.2">
      <c r="A9535" s="256">
        <v>5884</v>
      </c>
      <c r="B9535" s="257" t="s">
        <v>8773</v>
      </c>
      <c r="C9535" s="256" t="s">
        <v>8756</v>
      </c>
      <c r="E9535" s="258"/>
      <c r="F9535" s="479">
        <v>57.63</v>
      </c>
    </row>
    <row r="9536" spans="1:6" ht="30.6" x14ac:dyDescent="0.2">
      <c r="A9536" s="256">
        <v>5892</v>
      </c>
      <c r="B9536" s="257" t="s">
        <v>8774</v>
      </c>
      <c r="C9536" s="256" t="s">
        <v>8756</v>
      </c>
      <c r="E9536" s="258"/>
      <c r="F9536" s="479">
        <v>57.83</v>
      </c>
    </row>
    <row r="9537" spans="1:6" ht="30.6" x14ac:dyDescent="0.2">
      <c r="A9537" s="256">
        <v>5896</v>
      </c>
      <c r="B9537" s="257" t="s">
        <v>8775</v>
      </c>
      <c r="C9537" s="256" t="s">
        <v>8756</v>
      </c>
      <c r="E9537" s="258"/>
      <c r="F9537" s="479">
        <v>60.53</v>
      </c>
    </row>
    <row r="9538" spans="1:6" ht="30.6" x14ac:dyDescent="0.2">
      <c r="A9538" s="256">
        <v>5903</v>
      </c>
      <c r="B9538" s="257" t="s">
        <v>8776</v>
      </c>
      <c r="C9538" s="256" t="s">
        <v>8756</v>
      </c>
      <c r="E9538" s="258"/>
      <c r="F9538" s="479">
        <v>74.67</v>
      </c>
    </row>
    <row r="9539" spans="1:6" ht="20.399999999999999" x14ac:dyDescent="0.2">
      <c r="A9539" s="256">
        <v>5911</v>
      </c>
      <c r="B9539" s="257" t="s">
        <v>8777</v>
      </c>
      <c r="C9539" s="256" t="s">
        <v>8756</v>
      </c>
      <c r="E9539" s="258"/>
      <c r="F9539" s="479">
        <v>30.67</v>
      </c>
    </row>
    <row r="9540" spans="1:6" ht="20.399999999999999" x14ac:dyDescent="0.2">
      <c r="A9540" s="256">
        <v>5923</v>
      </c>
      <c r="B9540" s="257" t="s">
        <v>8778</v>
      </c>
      <c r="C9540" s="256" t="s">
        <v>8756</v>
      </c>
      <c r="E9540" s="258"/>
      <c r="F9540" s="479">
        <v>3.2</v>
      </c>
    </row>
    <row r="9541" spans="1:6" ht="30.6" x14ac:dyDescent="0.2">
      <c r="A9541" s="256">
        <v>5930</v>
      </c>
      <c r="B9541" s="257" t="s">
        <v>8779</v>
      </c>
      <c r="C9541" s="256" t="s">
        <v>8756</v>
      </c>
      <c r="E9541" s="258"/>
      <c r="F9541" s="479">
        <v>74.150000000000006</v>
      </c>
    </row>
    <row r="9542" spans="1:6" ht="20.399999999999999" x14ac:dyDescent="0.2">
      <c r="A9542" s="256">
        <v>5934</v>
      </c>
      <c r="B9542" s="257" t="s">
        <v>8780</v>
      </c>
      <c r="C9542" s="256" t="s">
        <v>8756</v>
      </c>
      <c r="E9542" s="258"/>
      <c r="F9542" s="479">
        <v>93.9</v>
      </c>
    </row>
    <row r="9543" spans="1:6" ht="20.399999999999999" x14ac:dyDescent="0.2">
      <c r="A9543" s="256">
        <v>5942</v>
      </c>
      <c r="B9543" s="257" t="s">
        <v>8781</v>
      </c>
      <c r="C9543" s="256" t="s">
        <v>8756</v>
      </c>
      <c r="E9543" s="258"/>
      <c r="F9543" s="479">
        <v>69.86</v>
      </c>
    </row>
    <row r="9544" spans="1:6" ht="20.399999999999999" x14ac:dyDescent="0.2">
      <c r="A9544" s="256">
        <v>5946</v>
      </c>
      <c r="B9544" s="257" t="s">
        <v>8782</v>
      </c>
      <c r="C9544" s="256" t="s">
        <v>8756</v>
      </c>
      <c r="E9544" s="258"/>
      <c r="F9544" s="479">
        <v>86.63</v>
      </c>
    </row>
    <row r="9545" spans="1:6" ht="20.399999999999999" x14ac:dyDescent="0.2">
      <c r="A9545" s="256">
        <v>5952</v>
      </c>
      <c r="B9545" s="257" t="s">
        <v>8783</v>
      </c>
      <c r="C9545" s="256" t="s">
        <v>8756</v>
      </c>
      <c r="E9545" s="258"/>
      <c r="F9545" s="479">
        <v>27.04</v>
      </c>
    </row>
    <row r="9546" spans="1:6" ht="20.399999999999999" x14ac:dyDescent="0.2">
      <c r="A9546" s="256">
        <v>5954</v>
      </c>
      <c r="B9546" s="257" t="s">
        <v>8784</v>
      </c>
      <c r="C9546" s="256" t="s">
        <v>8756</v>
      </c>
      <c r="E9546" s="258"/>
      <c r="F9546" s="479">
        <v>6.5</v>
      </c>
    </row>
    <row r="9547" spans="1:6" ht="30.6" x14ac:dyDescent="0.2">
      <c r="A9547" s="256">
        <v>5961</v>
      </c>
      <c r="B9547" s="257" t="s">
        <v>8785</v>
      </c>
      <c r="C9547" s="256" t="s">
        <v>8756</v>
      </c>
      <c r="E9547" s="258"/>
      <c r="F9547" s="479">
        <v>64.599999999999994</v>
      </c>
    </row>
    <row r="9548" spans="1:6" ht="30.6" x14ac:dyDescent="0.2">
      <c r="A9548" s="256">
        <v>6260</v>
      </c>
      <c r="B9548" s="257" t="s">
        <v>8786</v>
      </c>
      <c r="C9548" s="256" t="s">
        <v>8756</v>
      </c>
      <c r="E9548" s="258"/>
      <c r="F9548" s="479">
        <v>62.16</v>
      </c>
    </row>
    <row r="9549" spans="1:6" ht="20.399999999999999" x14ac:dyDescent="0.2">
      <c r="A9549" s="256">
        <v>6880</v>
      </c>
      <c r="B9549" s="257" t="s">
        <v>8787</v>
      </c>
      <c r="C9549" s="256" t="s">
        <v>8756</v>
      </c>
      <c r="E9549" s="258"/>
      <c r="F9549" s="479">
        <v>92.05</v>
      </c>
    </row>
    <row r="9550" spans="1:6" ht="20.399999999999999" x14ac:dyDescent="0.2">
      <c r="A9550" s="256">
        <v>7031</v>
      </c>
      <c r="B9550" s="257" t="s">
        <v>8788</v>
      </c>
      <c r="C9550" s="256" t="s">
        <v>8756</v>
      </c>
      <c r="E9550" s="258"/>
      <c r="F9550" s="479">
        <v>5.86</v>
      </c>
    </row>
    <row r="9551" spans="1:6" ht="30.6" x14ac:dyDescent="0.2">
      <c r="A9551" s="256">
        <v>7043</v>
      </c>
      <c r="B9551" s="257" t="s">
        <v>8789</v>
      </c>
      <c r="C9551" s="256" t="s">
        <v>8756</v>
      </c>
      <c r="E9551" s="258"/>
      <c r="F9551" s="479">
        <v>0.51</v>
      </c>
    </row>
    <row r="9552" spans="1:6" ht="30.6" x14ac:dyDescent="0.2">
      <c r="A9552" s="256">
        <v>7050</v>
      </c>
      <c r="B9552" s="257" t="s">
        <v>8790</v>
      </c>
      <c r="C9552" s="256" t="s">
        <v>8756</v>
      </c>
      <c r="E9552" s="258"/>
      <c r="F9552" s="479">
        <v>84.76</v>
      </c>
    </row>
    <row r="9553" spans="1:6" ht="30.6" x14ac:dyDescent="0.2">
      <c r="A9553" s="256">
        <v>67827</v>
      </c>
      <c r="B9553" s="257" t="s">
        <v>8791</v>
      </c>
      <c r="C9553" s="256" t="s">
        <v>8756</v>
      </c>
      <c r="E9553" s="258"/>
      <c r="F9553" s="479">
        <v>65.8</v>
      </c>
    </row>
    <row r="9554" spans="1:6" ht="20.399999999999999" x14ac:dyDescent="0.2">
      <c r="A9554" s="256">
        <v>73395</v>
      </c>
      <c r="B9554" s="257" t="s">
        <v>8792</v>
      </c>
      <c r="C9554" s="256" t="s">
        <v>8756</v>
      </c>
      <c r="E9554" s="258"/>
      <c r="F9554" s="479">
        <v>9.67</v>
      </c>
    </row>
    <row r="9555" spans="1:6" ht="20.399999999999999" x14ac:dyDescent="0.2">
      <c r="A9555" s="256">
        <v>83766</v>
      </c>
      <c r="B9555" s="257" t="s">
        <v>8793</v>
      </c>
      <c r="C9555" s="256" t="s">
        <v>8756</v>
      </c>
      <c r="E9555" s="258"/>
      <c r="F9555" s="479">
        <v>45.91</v>
      </c>
    </row>
    <row r="9556" spans="1:6" ht="20.399999999999999" x14ac:dyDescent="0.2">
      <c r="A9556" s="256">
        <v>84013</v>
      </c>
      <c r="B9556" s="257" t="s">
        <v>8794</v>
      </c>
      <c r="C9556" s="256" t="s">
        <v>8756</v>
      </c>
      <c r="E9556" s="258"/>
      <c r="F9556" s="479">
        <v>87.05</v>
      </c>
    </row>
    <row r="9557" spans="1:6" ht="20.399999999999999" x14ac:dyDescent="0.2">
      <c r="A9557" s="256">
        <v>87446</v>
      </c>
      <c r="B9557" s="257" t="s">
        <v>8795</v>
      </c>
      <c r="C9557" s="256" t="s">
        <v>8756</v>
      </c>
      <c r="E9557" s="258"/>
      <c r="F9557" s="479">
        <v>0.48</v>
      </c>
    </row>
    <row r="9558" spans="1:6" ht="20.399999999999999" x14ac:dyDescent="0.2">
      <c r="A9558" s="256">
        <v>88392</v>
      </c>
      <c r="B9558" s="257" t="s">
        <v>8796</v>
      </c>
      <c r="C9558" s="256" t="s">
        <v>8756</v>
      </c>
      <c r="E9558" s="258"/>
      <c r="F9558" s="479">
        <v>0.94</v>
      </c>
    </row>
    <row r="9559" spans="1:6" ht="20.399999999999999" x14ac:dyDescent="0.2">
      <c r="A9559" s="256">
        <v>88398</v>
      </c>
      <c r="B9559" s="257" t="s">
        <v>8797</v>
      </c>
      <c r="C9559" s="256" t="s">
        <v>8756</v>
      </c>
      <c r="E9559" s="258"/>
      <c r="F9559" s="479">
        <v>1.1200000000000001</v>
      </c>
    </row>
    <row r="9560" spans="1:6" ht="20.399999999999999" x14ac:dyDescent="0.2">
      <c r="A9560" s="256">
        <v>88404</v>
      </c>
      <c r="B9560" s="257" t="s">
        <v>8798</v>
      </c>
      <c r="C9560" s="256" t="s">
        <v>8756</v>
      </c>
      <c r="E9560" s="258"/>
      <c r="F9560" s="479">
        <v>0.89</v>
      </c>
    </row>
    <row r="9561" spans="1:6" ht="20.399999999999999" x14ac:dyDescent="0.2">
      <c r="A9561" s="256">
        <v>88430</v>
      </c>
      <c r="B9561" s="257" t="s">
        <v>8799</v>
      </c>
      <c r="C9561" s="256" t="s">
        <v>8756</v>
      </c>
      <c r="E9561" s="258"/>
      <c r="F9561" s="479">
        <v>6.15</v>
      </c>
    </row>
    <row r="9562" spans="1:6" ht="20.399999999999999" x14ac:dyDescent="0.2">
      <c r="A9562" s="256">
        <v>88438</v>
      </c>
      <c r="B9562" s="257" t="s">
        <v>8800</v>
      </c>
      <c r="C9562" s="256" t="s">
        <v>8756</v>
      </c>
      <c r="E9562" s="258"/>
      <c r="F9562" s="479">
        <v>8.16</v>
      </c>
    </row>
    <row r="9563" spans="1:6" ht="20.399999999999999" x14ac:dyDescent="0.2">
      <c r="A9563" s="256">
        <v>88831</v>
      </c>
      <c r="B9563" s="257" t="s">
        <v>8801</v>
      </c>
      <c r="C9563" s="256" t="s">
        <v>8756</v>
      </c>
      <c r="E9563" s="258"/>
      <c r="F9563" s="479">
        <v>0.35</v>
      </c>
    </row>
    <row r="9564" spans="1:6" ht="20.399999999999999" x14ac:dyDescent="0.2">
      <c r="A9564" s="256">
        <v>88844</v>
      </c>
      <c r="B9564" s="257" t="s">
        <v>8802</v>
      </c>
      <c r="C9564" s="256" t="s">
        <v>8756</v>
      </c>
      <c r="E9564" s="258"/>
      <c r="F9564" s="479">
        <v>72.819999999999993</v>
      </c>
    </row>
    <row r="9565" spans="1:6" ht="20.399999999999999" x14ac:dyDescent="0.2">
      <c r="A9565" s="256">
        <v>88908</v>
      </c>
      <c r="B9565" s="257" t="s">
        <v>8803</v>
      </c>
      <c r="C9565" s="256" t="s">
        <v>8756</v>
      </c>
      <c r="E9565" s="258"/>
      <c r="F9565" s="479">
        <v>96.03</v>
      </c>
    </row>
    <row r="9566" spans="1:6" ht="30.6" x14ac:dyDescent="0.2">
      <c r="A9566" s="256">
        <v>89022</v>
      </c>
      <c r="B9566" s="257" t="s">
        <v>20313</v>
      </c>
      <c r="C9566" s="256" t="s">
        <v>8756</v>
      </c>
      <c r="E9566" s="258"/>
      <c r="F9566" s="479">
        <v>0.38</v>
      </c>
    </row>
    <row r="9567" spans="1:6" ht="20.399999999999999" x14ac:dyDescent="0.2">
      <c r="A9567" s="256">
        <v>89027</v>
      </c>
      <c r="B9567" s="257" t="s">
        <v>8804</v>
      </c>
      <c r="C9567" s="256" t="s">
        <v>8756</v>
      </c>
      <c r="E9567" s="258"/>
      <c r="F9567" s="479">
        <v>4.76</v>
      </c>
    </row>
    <row r="9568" spans="1:6" ht="20.399999999999999" x14ac:dyDescent="0.2">
      <c r="A9568" s="256">
        <v>89031</v>
      </c>
      <c r="B9568" s="257" t="s">
        <v>8805</v>
      </c>
      <c r="C9568" s="256" t="s">
        <v>8756</v>
      </c>
      <c r="E9568" s="258"/>
      <c r="F9568" s="479">
        <v>70.819999999999993</v>
      </c>
    </row>
    <row r="9569" spans="1:6" ht="20.399999999999999" x14ac:dyDescent="0.2">
      <c r="A9569" s="256">
        <v>89036</v>
      </c>
      <c r="B9569" s="257" t="s">
        <v>8806</v>
      </c>
      <c r="C9569" s="256" t="s">
        <v>8756</v>
      </c>
      <c r="E9569" s="258"/>
      <c r="F9569" s="479">
        <v>44.74</v>
      </c>
    </row>
    <row r="9570" spans="1:6" ht="20.399999999999999" x14ac:dyDescent="0.2">
      <c r="A9570" s="256">
        <v>89218</v>
      </c>
      <c r="B9570" s="257" t="s">
        <v>8807</v>
      </c>
      <c r="C9570" s="256" t="s">
        <v>8756</v>
      </c>
      <c r="E9570" s="258"/>
      <c r="F9570" s="479">
        <v>94.11</v>
      </c>
    </row>
    <row r="9571" spans="1:6" ht="20.399999999999999" x14ac:dyDescent="0.2">
      <c r="A9571" s="256">
        <v>89226</v>
      </c>
      <c r="B9571" s="257" t="s">
        <v>8808</v>
      </c>
      <c r="C9571" s="256" t="s">
        <v>8756</v>
      </c>
      <c r="E9571" s="258"/>
      <c r="F9571" s="479">
        <v>1.45</v>
      </c>
    </row>
    <row r="9572" spans="1:6" ht="20.399999999999999" x14ac:dyDescent="0.2">
      <c r="A9572" s="256">
        <v>89235</v>
      </c>
      <c r="B9572" s="257" t="s">
        <v>8809</v>
      </c>
      <c r="C9572" s="256" t="s">
        <v>8756</v>
      </c>
      <c r="E9572" s="258"/>
      <c r="F9572" s="479">
        <v>166.9</v>
      </c>
    </row>
    <row r="9573" spans="1:6" ht="20.399999999999999" x14ac:dyDescent="0.2">
      <c r="A9573" s="256">
        <v>89243</v>
      </c>
      <c r="B9573" s="257" t="s">
        <v>8810</v>
      </c>
      <c r="C9573" s="256" t="s">
        <v>8756</v>
      </c>
      <c r="E9573" s="258"/>
      <c r="F9573" s="479">
        <v>354.5</v>
      </c>
    </row>
    <row r="9574" spans="1:6" ht="20.399999999999999" x14ac:dyDescent="0.2">
      <c r="A9574" s="256">
        <v>89251</v>
      </c>
      <c r="B9574" s="257" t="s">
        <v>8811</v>
      </c>
      <c r="C9574" s="256" t="s">
        <v>8756</v>
      </c>
      <c r="E9574" s="258"/>
      <c r="F9574" s="479">
        <v>311.5</v>
      </c>
    </row>
    <row r="9575" spans="1:6" ht="20.399999999999999" x14ac:dyDescent="0.2">
      <c r="A9575" s="256">
        <v>89258</v>
      </c>
      <c r="B9575" s="257" t="s">
        <v>8812</v>
      </c>
      <c r="C9575" s="256" t="s">
        <v>8756</v>
      </c>
      <c r="E9575" s="258"/>
      <c r="F9575" s="479">
        <v>111.91</v>
      </c>
    </row>
    <row r="9576" spans="1:6" ht="20.399999999999999" x14ac:dyDescent="0.2">
      <c r="A9576" s="256">
        <v>89273</v>
      </c>
      <c r="B9576" s="257" t="s">
        <v>8813</v>
      </c>
      <c r="C9576" s="256" t="s">
        <v>8756</v>
      </c>
      <c r="E9576" s="258"/>
      <c r="F9576" s="479">
        <v>101.09</v>
      </c>
    </row>
    <row r="9577" spans="1:6" ht="20.399999999999999" x14ac:dyDescent="0.2">
      <c r="A9577" s="256">
        <v>89279</v>
      </c>
      <c r="B9577" s="257" t="s">
        <v>8814</v>
      </c>
      <c r="C9577" s="256" t="s">
        <v>8756</v>
      </c>
      <c r="E9577" s="258"/>
      <c r="F9577" s="479">
        <v>1.77</v>
      </c>
    </row>
    <row r="9578" spans="1:6" ht="30.6" x14ac:dyDescent="0.2">
      <c r="A9578" s="256">
        <v>89877</v>
      </c>
      <c r="B9578" s="257" t="s">
        <v>8815</v>
      </c>
      <c r="C9578" s="256" t="s">
        <v>8756</v>
      </c>
      <c r="E9578" s="258"/>
      <c r="F9578" s="479">
        <v>87.89</v>
      </c>
    </row>
    <row r="9579" spans="1:6" ht="30.6" x14ac:dyDescent="0.2">
      <c r="A9579" s="256">
        <v>89884</v>
      </c>
      <c r="B9579" s="257" t="s">
        <v>8816</v>
      </c>
      <c r="C9579" s="256" t="s">
        <v>8756</v>
      </c>
      <c r="E9579" s="258"/>
      <c r="F9579" s="479">
        <v>91.42</v>
      </c>
    </row>
    <row r="9580" spans="1:6" ht="20.399999999999999" x14ac:dyDescent="0.2">
      <c r="A9580" s="256">
        <v>90587</v>
      </c>
      <c r="B9580" s="257" t="s">
        <v>8817</v>
      </c>
      <c r="C9580" s="256" t="s">
        <v>8756</v>
      </c>
      <c r="E9580" s="258"/>
      <c r="F9580" s="479">
        <v>0.49</v>
      </c>
    </row>
    <row r="9581" spans="1:6" ht="20.399999999999999" x14ac:dyDescent="0.2">
      <c r="A9581" s="256">
        <v>90626</v>
      </c>
      <c r="B9581" s="257" t="s">
        <v>8818</v>
      </c>
      <c r="C9581" s="256" t="s">
        <v>8756</v>
      </c>
      <c r="E9581" s="258"/>
      <c r="F9581" s="479">
        <v>2.62</v>
      </c>
    </row>
    <row r="9582" spans="1:6" ht="20.399999999999999" x14ac:dyDescent="0.2">
      <c r="A9582" s="256">
        <v>90632</v>
      </c>
      <c r="B9582" s="257" t="s">
        <v>8819</v>
      </c>
      <c r="C9582" s="256" t="s">
        <v>8756</v>
      </c>
      <c r="E9582" s="258"/>
      <c r="F9582" s="479">
        <v>85.81</v>
      </c>
    </row>
    <row r="9583" spans="1:6" ht="30.6" x14ac:dyDescent="0.2">
      <c r="A9583" s="256">
        <v>90638</v>
      </c>
      <c r="B9583" s="257" t="s">
        <v>8820</v>
      </c>
      <c r="C9583" s="256" t="s">
        <v>8756</v>
      </c>
      <c r="E9583" s="258"/>
      <c r="F9583" s="479">
        <v>4.74</v>
      </c>
    </row>
    <row r="9584" spans="1:6" ht="20.399999999999999" x14ac:dyDescent="0.2">
      <c r="A9584" s="256">
        <v>90644</v>
      </c>
      <c r="B9584" s="257" t="s">
        <v>8821</v>
      </c>
      <c r="C9584" s="256" t="s">
        <v>8756</v>
      </c>
      <c r="E9584" s="258"/>
      <c r="F9584" s="479">
        <v>7.08</v>
      </c>
    </row>
    <row r="9585" spans="1:6" ht="30.6" x14ac:dyDescent="0.2">
      <c r="A9585" s="256">
        <v>90651</v>
      </c>
      <c r="B9585" s="257" t="s">
        <v>8822</v>
      </c>
      <c r="C9585" s="256" t="s">
        <v>8756</v>
      </c>
      <c r="E9585" s="258"/>
      <c r="F9585" s="479">
        <v>1.47</v>
      </c>
    </row>
    <row r="9586" spans="1:6" ht="20.399999999999999" x14ac:dyDescent="0.2">
      <c r="A9586" s="256">
        <v>90657</v>
      </c>
      <c r="B9586" s="257" t="s">
        <v>8823</v>
      </c>
      <c r="C9586" s="256" t="s">
        <v>8756</v>
      </c>
      <c r="E9586" s="258"/>
      <c r="F9586" s="479">
        <v>4.5999999999999996</v>
      </c>
    </row>
    <row r="9587" spans="1:6" ht="20.399999999999999" x14ac:dyDescent="0.2">
      <c r="A9587" s="256">
        <v>90663</v>
      </c>
      <c r="B9587" s="257" t="s">
        <v>8824</v>
      </c>
      <c r="C9587" s="256" t="s">
        <v>8756</v>
      </c>
      <c r="E9587" s="258"/>
      <c r="F9587" s="479">
        <v>4.93</v>
      </c>
    </row>
    <row r="9588" spans="1:6" ht="30.6" x14ac:dyDescent="0.2">
      <c r="A9588" s="256">
        <v>90669</v>
      </c>
      <c r="B9588" s="257" t="s">
        <v>8825</v>
      </c>
      <c r="C9588" s="256" t="s">
        <v>8756</v>
      </c>
      <c r="E9588" s="258"/>
      <c r="F9588" s="479">
        <v>8.73</v>
      </c>
    </row>
    <row r="9589" spans="1:6" ht="30.6" x14ac:dyDescent="0.2">
      <c r="A9589" s="256">
        <v>90675</v>
      </c>
      <c r="B9589" s="257" t="s">
        <v>8826</v>
      </c>
      <c r="C9589" s="256" t="s">
        <v>8756</v>
      </c>
      <c r="E9589" s="258"/>
      <c r="F9589" s="479">
        <v>293.39</v>
      </c>
    </row>
    <row r="9590" spans="1:6" ht="30.6" x14ac:dyDescent="0.2">
      <c r="A9590" s="256">
        <v>90681</v>
      </c>
      <c r="B9590" s="257" t="s">
        <v>8827</v>
      </c>
      <c r="C9590" s="256" t="s">
        <v>8756</v>
      </c>
      <c r="E9590" s="258"/>
      <c r="F9590" s="479">
        <v>173.7</v>
      </c>
    </row>
    <row r="9591" spans="1:6" ht="20.399999999999999" x14ac:dyDescent="0.2">
      <c r="A9591" s="256">
        <v>90687</v>
      </c>
      <c r="B9591" s="257" t="s">
        <v>8828</v>
      </c>
      <c r="C9591" s="256" t="s">
        <v>8756</v>
      </c>
      <c r="E9591" s="258"/>
      <c r="F9591" s="479">
        <v>65.02</v>
      </c>
    </row>
    <row r="9592" spans="1:6" ht="20.399999999999999" x14ac:dyDescent="0.2">
      <c r="A9592" s="256">
        <v>90693</v>
      </c>
      <c r="B9592" s="257" t="s">
        <v>8829</v>
      </c>
      <c r="C9592" s="256" t="s">
        <v>8756</v>
      </c>
      <c r="E9592" s="258"/>
      <c r="F9592" s="479">
        <v>58.3</v>
      </c>
    </row>
    <row r="9593" spans="1:6" ht="20.399999999999999" x14ac:dyDescent="0.2">
      <c r="A9593" s="256">
        <v>90965</v>
      </c>
      <c r="B9593" s="257" t="s">
        <v>8830</v>
      </c>
      <c r="C9593" s="256" t="s">
        <v>8756</v>
      </c>
      <c r="E9593" s="258"/>
      <c r="F9593" s="479">
        <v>8.69</v>
      </c>
    </row>
    <row r="9594" spans="1:6" ht="20.399999999999999" x14ac:dyDescent="0.2">
      <c r="A9594" s="256">
        <v>90973</v>
      </c>
      <c r="B9594" s="257" t="s">
        <v>8831</v>
      </c>
      <c r="C9594" s="256" t="s">
        <v>8756</v>
      </c>
      <c r="E9594" s="258"/>
      <c r="F9594" s="479">
        <v>8.7100000000000009</v>
      </c>
    </row>
    <row r="9595" spans="1:6" ht="20.399999999999999" x14ac:dyDescent="0.2">
      <c r="A9595" s="256">
        <v>90982</v>
      </c>
      <c r="B9595" s="257" t="s">
        <v>8832</v>
      </c>
      <c r="C9595" s="256" t="s">
        <v>8756</v>
      </c>
      <c r="E9595" s="258"/>
      <c r="F9595" s="479">
        <v>22.14</v>
      </c>
    </row>
    <row r="9596" spans="1:6" ht="20.399999999999999" x14ac:dyDescent="0.2">
      <c r="A9596" s="256">
        <v>91001</v>
      </c>
      <c r="B9596" s="257" t="s">
        <v>8833</v>
      </c>
      <c r="C9596" s="256" t="s">
        <v>8756</v>
      </c>
      <c r="E9596" s="258"/>
      <c r="F9596" s="479">
        <v>10.33</v>
      </c>
    </row>
    <row r="9597" spans="1:6" ht="30.6" x14ac:dyDescent="0.2">
      <c r="A9597" s="256">
        <v>91032</v>
      </c>
      <c r="B9597" s="257" t="s">
        <v>8834</v>
      </c>
      <c r="C9597" s="256" t="s">
        <v>8756</v>
      </c>
      <c r="E9597" s="258"/>
      <c r="F9597" s="479">
        <v>68.44</v>
      </c>
    </row>
    <row r="9598" spans="1:6" ht="20.399999999999999" x14ac:dyDescent="0.2">
      <c r="A9598" s="256">
        <v>91278</v>
      </c>
      <c r="B9598" s="257" t="s">
        <v>8835</v>
      </c>
      <c r="C9598" s="256" t="s">
        <v>8756</v>
      </c>
      <c r="E9598" s="258"/>
      <c r="F9598" s="479">
        <v>0.64</v>
      </c>
    </row>
    <row r="9599" spans="1:6" ht="30.6" x14ac:dyDescent="0.2">
      <c r="A9599" s="256">
        <v>91285</v>
      </c>
      <c r="B9599" s="257" t="s">
        <v>8836</v>
      </c>
      <c r="C9599" s="256" t="s">
        <v>8756</v>
      </c>
      <c r="E9599" s="258"/>
      <c r="F9599" s="479">
        <v>1.04</v>
      </c>
    </row>
    <row r="9600" spans="1:6" ht="30.6" x14ac:dyDescent="0.2">
      <c r="A9600" s="256">
        <v>91387</v>
      </c>
      <c r="B9600" s="257" t="s">
        <v>8837</v>
      </c>
      <c r="C9600" s="256" t="s">
        <v>8756</v>
      </c>
      <c r="E9600" s="258"/>
      <c r="F9600" s="479">
        <v>75.13</v>
      </c>
    </row>
    <row r="9601" spans="1:6" ht="30.6" x14ac:dyDescent="0.2">
      <c r="A9601" s="256">
        <v>91395</v>
      </c>
      <c r="B9601" s="257" t="s">
        <v>8838</v>
      </c>
      <c r="C9601" s="256" t="s">
        <v>8756</v>
      </c>
      <c r="E9601" s="258"/>
      <c r="F9601" s="479">
        <v>59.84</v>
      </c>
    </row>
    <row r="9602" spans="1:6" ht="30.6" x14ac:dyDescent="0.2">
      <c r="A9602" s="256">
        <v>91486</v>
      </c>
      <c r="B9602" s="257" t="s">
        <v>8839</v>
      </c>
      <c r="C9602" s="256" t="s">
        <v>8756</v>
      </c>
      <c r="E9602" s="258"/>
      <c r="F9602" s="479">
        <v>70.41</v>
      </c>
    </row>
    <row r="9603" spans="1:6" ht="20.399999999999999" x14ac:dyDescent="0.2">
      <c r="A9603" s="256">
        <v>91534</v>
      </c>
      <c r="B9603" s="257" t="s">
        <v>8840</v>
      </c>
      <c r="C9603" s="256" t="s">
        <v>8756</v>
      </c>
      <c r="E9603" s="258"/>
      <c r="F9603" s="479">
        <v>28.93</v>
      </c>
    </row>
    <row r="9604" spans="1:6" ht="30.6" x14ac:dyDescent="0.2">
      <c r="A9604" s="256">
        <v>91635</v>
      </c>
      <c r="B9604" s="257" t="s">
        <v>8841</v>
      </c>
      <c r="C9604" s="256" t="s">
        <v>8756</v>
      </c>
      <c r="E9604" s="258"/>
      <c r="F9604" s="479">
        <v>65.819999999999993</v>
      </c>
    </row>
    <row r="9605" spans="1:6" ht="30.6" x14ac:dyDescent="0.2">
      <c r="A9605" s="256">
        <v>91646</v>
      </c>
      <c r="B9605" s="257" t="s">
        <v>8842</v>
      </c>
      <c r="C9605" s="256" t="s">
        <v>8756</v>
      </c>
      <c r="E9605" s="258"/>
      <c r="F9605" s="479">
        <v>98.51</v>
      </c>
    </row>
    <row r="9606" spans="1:6" ht="20.399999999999999" x14ac:dyDescent="0.2">
      <c r="A9606" s="256">
        <v>91693</v>
      </c>
      <c r="B9606" s="257" t="s">
        <v>8843</v>
      </c>
      <c r="C9606" s="256" t="s">
        <v>8756</v>
      </c>
      <c r="E9606" s="258"/>
      <c r="F9606" s="479">
        <v>28.1</v>
      </c>
    </row>
    <row r="9607" spans="1:6" ht="20.399999999999999" x14ac:dyDescent="0.2">
      <c r="A9607" s="256">
        <v>92044</v>
      </c>
      <c r="B9607" s="257" t="s">
        <v>8844</v>
      </c>
      <c r="C9607" s="256" t="s">
        <v>8756</v>
      </c>
      <c r="E9607" s="258"/>
      <c r="F9607" s="479">
        <v>7.8</v>
      </c>
    </row>
    <row r="9608" spans="1:6" ht="40.799999999999997" x14ac:dyDescent="0.2">
      <c r="A9608" s="256">
        <v>92107</v>
      </c>
      <c r="B9608" s="257" t="s">
        <v>8845</v>
      </c>
      <c r="C9608" s="256" t="s">
        <v>8756</v>
      </c>
      <c r="E9608" s="258"/>
      <c r="F9608" s="479">
        <v>95.1</v>
      </c>
    </row>
    <row r="9609" spans="1:6" ht="20.399999999999999" x14ac:dyDescent="0.2">
      <c r="A9609" s="256">
        <v>92113</v>
      </c>
      <c r="B9609" s="257" t="s">
        <v>8846</v>
      </c>
      <c r="C9609" s="256" t="s">
        <v>8756</v>
      </c>
      <c r="E9609" s="258"/>
      <c r="F9609" s="479">
        <v>1.04</v>
      </c>
    </row>
    <row r="9610" spans="1:6" x14ac:dyDescent="0.2">
      <c r="A9610" s="256">
        <v>92119</v>
      </c>
      <c r="B9610" s="257" t="s">
        <v>8847</v>
      </c>
      <c r="C9610" s="256" t="s">
        <v>8756</v>
      </c>
      <c r="E9610" s="258"/>
      <c r="F9610" s="479">
        <v>0.26</v>
      </c>
    </row>
    <row r="9611" spans="1:6" ht="20.399999999999999" x14ac:dyDescent="0.2">
      <c r="A9611" s="256">
        <v>92139</v>
      </c>
      <c r="B9611" s="257" t="s">
        <v>8848</v>
      </c>
      <c r="C9611" s="256" t="s">
        <v>8756</v>
      </c>
      <c r="E9611" s="258"/>
      <c r="F9611" s="479">
        <v>44.99</v>
      </c>
    </row>
    <row r="9612" spans="1:6" ht="20.399999999999999" x14ac:dyDescent="0.2">
      <c r="A9612" s="256">
        <v>92146</v>
      </c>
      <c r="B9612" s="257" t="s">
        <v>8849</v>
      </c>
      <c r="C9612" s="256" t="s">
        <v>8756</v>
      </c>
      <c r="E9612" s="258"/>
      <c r="F9612" s="479">
        <v>33.25</v>
      </c>
    </row>
    <row r="9613" spans="1:6" ht="30.6" x14ac:dyDescent="0.2">
      <c r="A9613" s="256">
        <v>92243</v>
      </c>
      <c r="B9613" s="257" t="s">
        <v>8850</v>
      </c>
      <c r="C9613" s="256" t="s">
        <v>8756</v>
      </c>
      <c r="E9613" s="258"/>
      <c r="F9613" s="479">
        <v>81.47</v>
      </c>
    </row>
    <row r="9614" spans="1:6" ht="20.399999999999999" x14ac:dyDescent="0.2">
      <c r="A9614" s="256">
        <v>92717</v>
      </c>
      <c r="B9614" s="257" t="s">
        <v>8851</v>
      </c>
      <c r="C9614" s="256" t="s">
        <v>8756</v>
      </c>
      <c r="E9614" s="258"/>
      <c r="F9614" s="479">
        <v>0.16</v>
      </c>
    </row>
    <row r="9615" spans="1:6" ht="20.399999999999999" x14ac:dyDescent="0.2">
      <c r="A9615" s="256">
        <v>92961</v>
      </c>
      <c r="B9615" s="257" t="s">
        <v>8852</v>
      </c>
      <c r="C9615" s="256" t="s">
        <v>8756</v>
      </c>
      <c r="E9615" s="258"/>
      <c r="F9615" s="479">
        <v>5.29</v>
      </c>
    </row>
    <row r="9616" spans="1:6" ht="20.399999999999999" x14ac:dyDescent="0.2">
      <c r="A9616" s="256">
        <v>92967</v>
      </c>
      <c r="B9616" s="257" t="s">
        <v>8853</v>
      </c>
      <c r="C9616" s="256" t="s">
        <v>8756</v>
      </c>
      <c r="E9616" s="258"/>
      <c r="F9616" s="479">
        <v>27.09</v>
      </c>
    </row>
    <row r="9617" spans="1:6" ht="30.6" x14ac:dyDescent="0.2">
      <c r="A9617" s="256">
        <v>93225</v>
      </c>
      <c r="B9617" s="257" t="s">
        <v>8854</v>
      </c>
      <c r="C9617" s="256" t="s">
        <v>8756</v>
      </c>
      <c r="E9617" s="258"/>
      <c r="F9617" s="479">
        <v>440.69</v>
      </c>
    </row>
    <row r="9618" spans="1:6" ht="20.399999999999999" x14ac:dyDescent="0.2">
      <c r="A9618" s="256">
        <v>93234</v>
      </c>
      <c r="B9618" s="257" t="s">
        <v>8855</v>
      </c>
      <c r="C9618" s="256" t="s">
        <v>8756</v>
      </c>
      <c r="E9618" s="258"/>
      <c r="F9618" s="479">
        <v>0.46</v>
      </c>
    </row>
    <row r="9619" spans="1:6" ht="30.6" x14ac:dyDescent="0.2">
      <c r="A9619" s="256">
        <v>93244</v>
      </c>
      <c r="B9619" s="257" t="s">
        <v>8856</v>
      </c>
      <c r="C9619" s="256" t="s">
        <v>8756</v>
      </c>
      <c r="E9619" s="258"/>
      <c r="F9619" s="479">
        <v>70.28</v>
      </c>
    </row>
    <row r="9620" spans="1:6" ht="20.399999999999999" x14ac:dyDescent="0.2">
      <c r="A9620" s="256">
        <v>93274</v>
      </c>
      <c r="B9620" s="257" t="s">
        <v>8857</v>
      </c>
      <c r="C9620" s="256" t="s">
        <v>8756</v>
      </c>
      <c r="E9620" s="258"/>
      <c r="F9620" s="479">
        <v>64.349999999999994</v>
      </c>
    </row>
    <row r="9621" spans="1:6" ht="20.399999999999999" x14ac:dyDescent="0.2">
      <c r="A9621" s="256">
        <v>93282</v>
      </c>
      <c r="B9621" s="257" t="s">
        <v>8858</v>
      </c>
      <c r="C9621" s="256" t="s">
        <v>8756</v>
      </c>
      <c r="E9621" s="258"/>
      <c r="F9621" s="479">
        <v>25.58</v>
      </c>
    </row>
    <row r="9622" spans="1:6" ht="20.399999999999999" x14ac:dyDescent="0.2">
      <c r="A9622" s="256">
        <v>93288</v>
      </c>
      <c r="B9622" s="257" t="s">
        <v>8859</v>
      </c>
      <c r="C9622" s="256" t="s">
        <v>8756</v>
      </c>
      <c r="E9622" s="258"/>
      <c r="F9622" s="479">
        <v>170.54</v>
      </c>
    </row>
    <row r="9623" spans="1:6" ht="30.6" x14ac:dyDescent="0.2">
      <c r="A9623" s="256">
        <v>93403</v>
      </c>
      <c r="B9623" s="257" t="s">
        <v>8860</v>
      </c>
      <c r="C9623" s="256" t="s">
        <v>8756</v>
      </c>
      <c r="E9623" s="258"/>
      <c r="F9623" s="479">
        <v>71.099999999999994</v>
      </c>
    </row>
    <row r="9624" spans="1:6" ht="30.6" x14ac:dyDescent="0.2">
      <c r="A9624" s="256">
        <v>93409</v>
      </c>
      <c r="B9624" s="257" t="s">
        <v>20314</v>
      </c>
      <c r="C9624" s="256" t="s">
        <v>8756</v>
      </c>
      <c r="E9624" s="258"/>
      <c r="F9624" s="479">
        <v>30.59</v>
      </c>
    </row>
    <row r="9625" spans="1:6" ht="20.399999999999999" x14ac:dyDescent="0.2">
      <c r="A9625" s="256">
        <v>93416</v>
      </c>
      <c r="B9625" s="257" t="s">
        <v>8861</v>
      </c>
      <c r="C9625" s="256" t="s">
        <v>8756</v>
      </c>
      <c r="E9625" s="258"/>
      <c r="F9625" s="479">
        <v>0.46</v>
      </c>
    </row>
    <row r="9626" spans="1:6" ht="20.399999999999999" x14ac:dyDescent="0.2">
      <c r="A9626" s="256">
        <v>93422</v>
      </c>
      <c r="B9626" s="257" t="s">
        <v>8862</v>
      </c>
      <c r="C9626" s="256" t="s">
        <v>8756</v>
      </c>
      <c r="E9626" s="258"/>
      <c r="F9626" s="479">
        <v>6.07</v>
      </c>
    </row>
    <row r="9627" spans="1:6" ht="20.399999999999999" x14ac:dyDescent="0.2">
      <c r="A9627" s="256">
        <v>93428</v>
      </c>
      <c r="B9627" s="257" t="s">
        <v>8863</v>
      </c>
      <c r="C9627" s="256" t="s">
        <v>8756</v>
      </c>
      <c r="E9627" s="258"/>
      <c r="F9627" s="479">
        <v>8.6</v>
      </c>
    </row>
    <row r="9628" spans="1:6" ht="20.399999999999999" x14ac:dyDescent="0.2">
      <c r="A9628" s="256">
        <v>93434</v>
      </c>
      <c r="B9628" s="257" t="s">
        <v>8864</v>
      </c>
      <c r="C9628" s="256" t="s">
        <v>8756</v>
      </c>
      <c r="E9628" s="258"/>
      <c r="F9628" s="479">
        <v>330.12</v>
      </c>
    </row>
    <row r="9629" spans="1:6" ht="20.399999999999999" x14ac:dyDescent="0.2">
      <c r="A9629" s="256">
        <v>93440</v>
      </c>
      <c r="B9629" s="257" t="s">
        <v>8865</v>
      </c>
      <c r="C9629" s="256" t="s">
        <v>8756</v>
      </c>
      <c r="E9629" s="258"/>
      <c r="F9629" s="479">
        <v>147.53</v>
      </c>
    </row>
    <row r="9630" spans="1:6" ht="20.399999999999999" x14ac:dyDescent="0.2">
      <c r="A9630" s="256">
        <v>95122</v>
      </c>
      <c r="B9630" s="257" t="s">
        <v>8866</v>
      </c>
      <c r="C9630" s="256" t="s">
        <v>8756</v>
      </c>
      <c r="E9630" s="258"/>
      <c r="F9630" s="479">
        <v>226.77</v>
      </c>
    </row>
    <row r="9631" spans="1:6" ht="20.399999999999999" x14ac:dyDescent="0.2">
      <c r="A9631" s="256">
        <v>95128</v>
      </c>
      <c r="B9631" s="257" t="s">
        <v>8867</v>
      </c>
      <c r="C9631" s="256" t="s">
        <v>8756</v>
      </c>
      <c r="E9631" s="258"/>
      <c r="F9631" s="479">
        <v>51.36</v>
      </c>
    </row>
    <row r="9632" spans="1:6" ht="20.399999999999999" x14ac:dyDescent="0.2">
      <c r="A9632" s="256">
        <v>95140</v>
      </c>
      <c r="B9632" s="257" t="s">
        <v>8868</v>
      </c>
      <c r="C9632" s="256" t="s">
        <v>8756</v>
      </c>
      <c r="E9632" s="258"/>
      <c r="F9632" s="479">
        <v>0.04</v>
      </c>
    </row>
    <row r="9633" spans="1:6" ht="20.399999999999999" x14ac:dyDescent="0.2">
      <c r="A9633" s="256">
        <v>95213</v>
      </c>
      <c r="B9633" s="257" t="s">
        <v>8869</v>
      </c>
      <c r="C9633" s="256" t="s">
        <v>8756</v>
      </c>
      <c r="E9633" s="258"/>
      <c r="F9633" s="479">
        <v>70.52</v>
      </c>
    </row>
    <row r="9634" spans="1:6" x14ac:dyDescent="0.2">
      <c r="A9634" s="256">
        <v>95259</v>
      </c>
      <c r="B9634" s="257" t="s">
        <v>8870</v>
      </c>
      <c r="C9634" s="256" t="s">
        <v>8756</v>
      </c>
      <c r="E9634" s="258"/>
      <c r="F9634" s="479">
        <v>26.81</v>
      </c>
    </row>
    <row r="9635" spans="1:6" ht="20.399999999999999" x14ac:dyDescent="0.2">
      <c r="A9635" s="256">
        <v>95265</v>
      </c>
      <c r="B9635" s="257" t="s">
        <v>8871</v>
      </c>
      <c r="C9635" s="256" t="s">
        <v>8756</v>
      </c>
      <c r="E9635" s="258"/>
      <c r="F9635" s="479">
        <v>0.77</v>
      </c>
    </row>
    <row r="9636" spans="1:6" ht="20.399999999999999" x14ac:dyDescent="0.2">
      <c r="A9636" s="256">
        <v>95271</v>
      </c>
      <c r="B9636" s="257" t="s">
        <v>8872</v>
      </c>
      <c r="C9636" s="256" t="s">
        <v>8756</v>
      </c>
      <c r="E9636" s="258"/>
      <c r="F9636" s="479">
        <v>0.53</v>
      </c>
    </row>
    <row r="9637" spans="1:6" ht="20.399999999999999" x14ac:dyDescent="0.2">
      <c r="A9637" s="256">
        <v>95277</v>
      </c>
      <c r="B9637" s="257" t="s">
        <v>8873</v>
      </c>
      <c r="C9637" s="256" t="s">
        <v>8756</v>
      </c>
      <c r="E9637" s="258"/>
      <c r="F9637" s="479">
        <v>0.5</v>
      </c>
    </row>
    <row r="9638" spans="1:6" ht="20.399999999999999" x14ac:dyDescent="0.2">
      <c r="A9638" s="256">
        <v>95283</v>
      </c>
      <c r="B9638" s="257" t="s">
        <v>8874</v>
      </c>
      <c r="C9638" s="256" t="s">
        <v>8756</v>
      </c>
      <c r="E9638" s="258"/>
      <c r="F9638" s="479">
        <v>0.61</v>
      </c>
    </row>
    <row r="9639" spans="1:6" ht="20.399999999999999" x14ac:dyDescent="0.2">
      <c r="A9639" s="256">
        <v>95621</v>
      </c>
      <c r="B9639" s="257" t="s">
        <v>8875</v>
      </c>
      <c r="C9639" s="256" t="s">
        <v>8756</v>
      </c>
      <c r="E9639" s="258"/>
      <c r="F9639" s="479">
        <v>26.49</v>
      </c>
    </row>
    <row r="9640" spans="1:6" ht="20.399999999999999" x14ac:dyDescent="0.2">
      <c r="A9640" s="256">
        <v>95632</v>
      </c>
      <c r="B9640" s="257" t="s">
        <v>8876</v>
      </c>
      <c r="C9640" s="256" t="s">
        <v>8756</v>
      </c>
      <c r="E9640" s="258"/>
      <c r="F9640" s="479">
        <v>89.25</v>
      </c>
    </row>
    <row r="9641" spans="1:6" ht="20.399999999999999" x14ac:dyDescent="0.2">
      <c r="A9641" s="256">
        <v>95703</v>
      </c>
      <c r="B9641" s="257" t="s">
        <v>8877</v>
      </c>
      <c r="C9641" s="256" t="s">
        <v>8756</v>
      </c>
      <c r="E9641" s="258"/>
      <c r="F9641" s="479">
        <v>33.79</v>
      </c>
    </row>
    <row r="9642" spans="1:6" ht="20.399999999999999" x14ac:dyDescent="0.2">
      <c r="A9642" s="256">
        <v>95709</v>
      </c>
      <c r="B9642" s="257" t="s">
        <v>20315</v>
      </c>
      <c r="C9642" s="256" t="s">
        <v>8756</v>
      </c>
      <c r="E9642" s="258"/>
      <c r="F9642" s="479">
        <v>83.4</v>
      </c>
    </row>
    <row r="9643" spans="1:6" ht="30.6" x14ac:dyDescent="0.2">
      <c r="A9643" s="256">
        <v>95715</v>
      </c>
      <c r="B9643" s="257" t="s">
        <v>8878</v>
      </c>
      <c r="C9643" s="256" t="s">
        <v>8756</v>
      </c>
      <c r="E9643" s="258"/>
      <c r="F9643" s="479">
        <v>99.42</v>
      </c>
    </row>
    <row r="9644" spans="1:6" ht="30.6" x14ac:dyDescent="0.2">
      <c r="A9644" s="256">
        <v>95721</v>
      </c>
      <c r="B9644" s="257" t="s">
        <v>8879</v>
      </c>
      <c r="C9644" s="256" t="s">
        <v>8756</v>
      </c>
      <c r="E9644" s="258"/>
      <c r="F9644" s="479">
        <v>96.94</v>
      </c>
    </row>
    <row r="9645" spans="1:6" ht="20.399999999999999" x14ac:dyDescent="0.2">
      <c r="A9645" s="256">
        <v>95873</v>
      </c>
      <c r="B9645" s="257" t="s">
        <v>8880</v>
      </c>
      <c r="C9645" s="256" t="s">
        <v>8756</v>
      </c>
      <c r="E9645" s="258"/>
      <c r="F9645" s="479">
        <v>13.75</v>
      </c>
    </row>
    <row r="9646" spans="1:6" ht="20.399999999999999" x14ac:dyDescent="0.2">
      <c r="A9646" s="256">
        <v>96014</v>
      </c>
      <c r="B9646" s="257" t="s">
        <v>8881</v>
      </c>
      <c r="C9646" s="256" t="s">
        <v>8756</v>
      </c>
      <c r="E9646" s="258"/>
      <c r="F9646" s="479">
        <v>55.34</v>
      </c>
    </row>
    <row r="9647" spans="1:6" ht="20.399999999999999" x14ac:dyDescent="0.2">
      <c r="A9647" s="256">
        <v>96021</v>
      </c>
      <c r="B9647" s="257" t="s">
        <v>8882</v>
      </c>
      <c r="C9647" s="256" t="s">
        <v>8756</v>
      </c>
      <c r="E9647" s="258"/>
      <c r="F9647" s="479">
        <v>55.09</v>
      </c>
    </row>
    <row r="9648" spans="1:6" ht="20.399999999999999" x14ac:dyDescent="0.2">
      <c r="A9648" s="256">
        <v>96029</v>
      </c>
      <c r="B9648" s="257" t="s">
        <v>8883</v>
      </c>
      <c r="C9648" s="256" t="s">
        <v>8756</v>
      </c>
      <c r="E9648" s="258"/>
      <c r="F9648" s="479">
        <v>48.96</v>
      </c>
    </row>
    <row r="9649" spans="1:6" ht="20.399999999999999" x14ac:dyDescent="0.2">
      <c r="A9649" s="256">
        <v>96036</v>
      </c>
      <c r="B9649" s="257" t="s">
        <v>8884</v>
      </c>
      <c r="C9649" s="256" t="s">
        <v>8756</v>
      </c>
      <c r="E9649" s="258"/>
      <c r="F9649" s="479">
        <v>81.08</v>
      </c>
    </row>
    <row r="9650" spans="1:6" ht="20.399999999999999" x14ac:dyDescent="0.2">
      <c r="A9650" s="256">
        <v>96155</v>
      </c>
      <c r="B9650" s="257" t="s">
        <v>8885</v>
      </c>
      <c r="C9650" s="256" t="s">
        <v>8756</v>
      </c>
      <c r="E9650" s="258"/>
      <c r="F9650" s="479">
        <v>49.21</v>
      </c>
    </row>
    <row r="9651" spans="1:6" ht="20.399999999999999" x14ac:dyDescent="0.2">
      <c r="A9651" s="256">
        <v>96156</v>
      </c>
      <c r="B9651" s="257" t="s">
        <v>8886</v>
      </c>
      <c r="C9651" s="256" t="s">
        <v>8756</v>
      </c>
      <c r="E9651" s="258"/>
      <c r="F9651" s="479">
        <v>64.569999999999993</v>
      </c>
    </row>
    <row r="9652" spans="1:6" ht="20.399999999999999" x14ac:dyDescent="0.2">
      <c r="A9652" s="256">
        <v>96159</v>
      </c>
      <c r="B9652" s="257" t="s">
        <v>8887</v>
      </c>
      <c r="C9652" s="256" t="s">
        <v>8756</v>
      </c>
      <c r="E9652" s="258"/>
      <c r="F9652" s="479">
        <v>91.76</v>
      </c>
    </row>
    <row r="9653" spans="1:6" ht="20.399999999999999" x14ac:dyDescent="0.2">
      <c r="A9653" s="256">
        <v>96246</v>
      </c>
      <c r="B9653" s="257" t="s">
        <v>8888</v>
      </c>
      <c r="C9653" s="256" t="s">
        <v>8756</v>
      </c>
      <c r="E9653" s="258"/>
      <c r="F9653" s="479">
        <v>68.69</v>
      </c>
    </row>
    <row r="9654" spans="1:6" ht="20.399999999999999" x14ac:dyDescent="0.2">
      <c r="A9654" s="256">
        <v>96464</v>
      </c>
      <c r="B9654" s="257" t="s">
        <v>8889</v>
      </c>
      <c r="C9654" s="256" t="s">
        <v>8756</v>
      </c>
      <c r="E9654" s="258"/>
      <c r="F9654" s="479">
        <v>96.06</v>
      </c>
    </row>
    <row r="9655" spans="1:6" ht="20.399999999999999" x14ac:dyDescent="0.2">
      <c r="A9655" s="256">
        <v>98765</v>
      </c>
      <c r="B9655" s="257" t="s">
        <v>8890</v>
      </c>
      <c r="C9655" s="256" t="s">
        <v>8756</v>
      </c>
      <c r="E9655" s="258"/>
      <c r="F9655" s="479">
        <v>0.06</v>
      </c>
    </row>
    <row r="9656" spans="1:6" ht="20.399999999999999" x14ac:dyDescent="0.2">
      <c r="A9656" s="256">
        <v>99834</v>
      </c>
      <c r="B9656" s="257" t="s">
        <v>8891</v>
      </c>
      <c r="C9656" s="256" t="s">
        <v>8756</v>
      </c>
      <c r="E9656" s="258"/>
      <c r="F9656" s="479">
        <v>0.24</v>
      </c>
    </row>
    <row r="9657" spans="1:6" ht="20.399999999999999" x14ac:dyDescent="0.2">
      <c r="A9657" s="256">
        <v>100642</v>
      </c>
      <c r="B9657" s="257" t="s">
        <v>8892</v>
      </c>
      <c r="C9657" s="256" t="s">
        <v>8756</v>
      </c>
      <c r="E9657" s="258"/>
      <c r="F9657" s="479">
        <v>277.91000000000003</v>
      </c>
    </row>
    <row r="9658" spans="1:6" x14ac:dyDescent="0.2">
      <c r="A9658" s="256">
        <v>100648</v>
      </c>
      <c r="B9658" s="257" t="s">
        <v>8893</v>
      </c>
      <c r="C9658" s="256" t="s">
        <v>8756</v>
      </c>
      <c r="E9658" s="258"/>
      <c r="F9658" s="479">
        <v>551.21</v>
      </c>
    </row>
    <row r="9659" spans="1:6" ht="20.399999999999999" x14ac:dyDescent="0.2">
      <c r="A9659" s="256">
        <v>102274</v>
      </c>
      <c r="B9659" s="257" t="s">
        <v>8894</v>
      </c>
      <c r="C9659" s="256" t="s">
        <v>8756</v>
      </c>
      <c r="E9659" s="258"/>
      <c r="F9659" s="479">
        <v>25.93</v>
      </c>
    </row>
    <row r="9660" spans="1:6" ht="20.399999999999999" x14ac:dyDescent="0.2">
      <c r="A9660" s="256">
        <v>104092</v>
      </c>
      <c r="B9660" s="257" t="s">
        <v>8895</v>
      </c>
      <c r="C9660" s="256" t="s">
        <v>8756</v>
      </c>
      <c r="E9660" s="258"/>
      <c r="F9660" s="479">
        <v>7.0000000000000007E-2</v>
      </c>
    </row>
    <row r="9661" spans="1:6" ht="20.399999999999999" x14ac:dyDescent="0.2">
      <c r="A9661" s="256">
        <v>104098</v>
      </c>
      <c r="B9661" s="257" t="s">
        <v>8896</v>
      </c>
      <c r="C9661" s="256" t="s">
        <v>8756</v>
      </c>
      <c r="E9661" s="258"/>
      <c r="F9661" s="479">
        <v>0.11</v>
      </c>
    </row>
    <row r="9662" spans="1:6" ht="30.6" x14ac:dyDescent="0.2">
      <c r="A9662" s="256">
        <v>5089</v>
      </c>
      <c r="B9662" s="257" t="s">
        <v>8897</v>
      </c>
      <c r="C9662" s="256" t="s">
        <v>6806</v>
      </c>
      <c r="E9662" s="258"/>
      <c r="F9662" s="479">
        <v>42.81</v>
      </c>
    </row>
    <row r="9663" spans="1:6" ht="20.399999999999999" x14ac:dyDescent="0.2">
      <c r="A9663" s="256">
        <v>5627</v>
      </c>
      <c r="B9663" s="257" t="s">
        <v>8898</v>
      </c>
      <c r="C9663" s="256" t="s">
        <v>6806</v>
      </c>
      <c r="E9663" s="258"/>
      <c r="F9663" s="479">
        <v>44.8</v>
      </c>
    </row>
    <row r="9664" spans="1:6" ht="20.399999999999999" x14ac:dyDescent="0.2">
      <c r="A9664" s="256">
        <v>5628</v>
      </c>
      <c r="B9664" s="257" t="s">
        <v>8899</v>
      </c>
      <c r="C9664" s="256" t="s">
        <v>6806</v>
      </c>
      <c r="E9664" s="258"/>
      <c r="F9664" s="479">
        <v>11.84</v>
      </c>
    </row>
    <row r="9665" spans="1:6" ht="20.399999999999999" x14ac:dyDescent="0.2">
      <c r="A9665" s="256">
        <v>5629</v>
      </c>
      <c r="B9665" s="257" t="s">
        <v>8900</v>
      </c>
      <c r="C9665" s="256" t="s">
        <v>6806</v>
      </c>
      <c r="E9665" s="258"/>
      <c r="F9665" s="479">
        <v>56</v>
      </c>
    </row>
    <row r="9666" spans="1:6" ht="20.399999999999999" x14ac:dyDescent="0.2">
      <c r="A9666" s="256">
        <v>5630</v>
      </c>
      <c r="B9666" s="257" t="s">
        <v>8901</v>
      </c>
      <c r="C9666" s="256" t="s">
        <v>6806</v>
      </c>
      <c r="E9666" s="258"/>
      <c r="F9666" s="479">
        <v>63.43</v>
      </c>
    </row>
    <row r="9667" spans="1:6" ht="20.399999999999999" x14ac:dyDescent="0.2">
      <c r="A9667" s="256">
        <v>5658</v>
      </c>
      <c r="B9667" s="257" t="s">
        <v>20316</v>
      </c>
      <c r="C9667" s="256" t="s">
        <v>6806</v>
      </c>
      <c r="E9667" s="258"/>
      <c r="F9667" s="479">
        <v>2.23</v>
      </c>
    </row>
    <row r="9668" spans="1:6" ht="30.6" x14ac:dyDescent="0.2">
      <c r="A9668" s="256">
        <v>5664</v>
      </c>
      <c r="B9668" s="257" t="s">
        <v>8902</v>
      </c>
      <c r="C9668" s="256" t="s">
        <v>6806</v>
      </c>
      <c r="E9668" s="258"/>
      <c r="F9668" s="479">
        <v>30.29</v>
      </c>
    </row>
    <row r="9669" spans="1:6" ht="30.6" x14ac:dyDescent="0.2">
      <c r="A9669" s="256">
        <v>5667</v>
      </c>
      <c r="B9669" s="257" t="s">
        <v>8903</v>
      </c>
      <c r="C9669" s="256" t="s">
        <v>6806</v>
      </c>
      <c r="E9669" s="258"/>
      <c r="F9669" s="479">
        <v>26.94</v>
      </c>
    </row>
    <row r="9670" spans="1:6" ht="40.799999999999997" x14ac:dyDescent="0.2">
      <c r="A9670" s="256">
        <v>5668</v>
      </c>
      <c r="B9670" s="257" t="s">
        <v>8904</v>
      </c>
      <c r="C9670" s="256" t="s">
        <v>6806</v>
      </c>
      <c r="E9670" s="258"/>
      <c r="F9670" s="479">
        <v>45.11</v>
      </c>
    </row>
    <row r="9671" spans="1:6" ht="30.6" x14ac:dyDescent="0.2">
      <c r="A9671" s="256">
        <v>5674</v>
      </c>
      <c r="B9671" s="257" t="s">
        <v>8905</v>
      </c>
      <c r="C9671" s="256" t="s">
        <v>6806</v>
      </c>
      <c r="E9671" s="258"/>
      <c r="F9671" s="479">
        <v>41.18</v>
      </c>
    </row>
    <row r="9672" spans="1:6" ht="30.6" x14ac:dyDescent="0.2">
      <c r="A9672" s="256">
        <v>5692</v>
      </c>
      <c r="B9672" s="257" t="s">
        <v>8906</v>
      </c>
      <c r="C9672" s="256" t="s">
        <v>6806</v>
      </c>
      <c r="E9672" s="258"/>
      <c r="F9672" s="479">
        <v>0.37</v>
      </c>
    </row>
    <row r="9673" spans="1:6" ht="30.6" x14ac:dyDescent="0.2">
      <c r="A9673" s="256">
        <v>5693</v>
      </c>
      <c r="B9673" s="257" t="s">
        <v>8907</v>
      </c>
      <c r="C9673" s="256" t="s">
        <v>6806</v>
      </c>
      <c r="E9673" s="258"/>
      <c r="F9673" s="479">
        <v>19.29</v>
      </c>
    </row>
    <row r="9674" spans="1:6" ht="30.6" x14ac:dyDescent="0.2">
      <c r="A9674" s="256">
        <v>5695</v>
      </c>
      <c r="B9674" s="257" t="s">
        <v>8908</v>
      </c>
      <c r="C9674" s="256" t="s">
        <v>6806</v>
      </c>
      <c r="E9674" s="258"/>
      <c r="F9674" s="479">
        <v>39.14</v>
      </c>
    </row>
    <row r="9675" spans="1:6" ht="20.399999999999999" x14ac:dyDescent="0.2">
      <c r="A9675" s="256">
        <v>5703</v>
      </c>
      <c r="B9675" s="257" t="s">
        <v>8909</v>
      </c>
      <c r="C9675" s="256" t="s">
        <v>6806</v>
      </c>
      <c r="E9675" s="258"/>
      <c r="F9675" s="479">
        <v>17.61</v>
      </c>
    </row>
    <row r="9676" spans="1:6" ht="30.6" x14ac:dyDescent="0.2">
      <c r="A9676" s="256">
        <v>5705</v>
      </c>
      <c r="B9676" s="257" t="s">
        <v>8910</v>
      </c>
      <c r="C9676" s="256" t="s">
        <v>6806</v>
      </c>
      <c r="E9676" s="258"/>
      <c r="F9676" s="479">
        <v>37.9</v>
      </c>
    </row>
    <row r="9677" spans="1:6" ht="20.399999999999999" x14ac:dyDescent="0.2">
      <c r="A9677" s="256">
        <v>5707</v>
      </c>
      <c r="B9677" s="257" t="s">
        <v>8911</v>
      </c>
      <c r="C9677" s="256" t="s">
        <v>6806</v>
      </c>
      <c r="E9677" s="258"/>
      <c r="F9677" s="479">
        <v>76.260000000000005</v>
      </c>
    </row>
    <row r="9678" spans="1:6" ht="20.399999999999999" x14ac:dyDescent="0.2">
      <c r="A9678" s="256">
        <v>5710</v>
      </c>
      <c r="B9678" s="257" t="s">
        <v>8912</v>
      </c>
      <c r="C9678" s="256" t="s">
        <v>6806</v>
      </c>
      <c r="E9678" s="258"/>
      <c r="F9678" s="479">
        <v>123.88</v>
      </c>
    </row>
    <row r="9679" spans="1:6" ht="20.399999999999999" x14ac:dyDescent="0.2">
      <c r="A9679" s="256">
        <v>5711</v>
      </c>
      <c r="B9679" s="257" t="s">
        <v>8913</v>
      </c>
      <c r="C9679" s="256" t="s">
        <v>6806</v>
      </c>
      <c r="E9679" s="258"/>
      <c r="F9679" s="479">
        <v>87.64</v>
      </c>
    </row>
    <row r="9680" spans="1:6" ht="20.399999999999999" x14ac:dyDescent="0.2">
      <c r="A9680" s="256">
        <v>5714</v>
      </c>
      <c r="B9680" s="257" t="s">
        <v>8914</v>
      </c>
      <c r="C9680" s="256" t="s">
        <v>6806</v>
      </c>
      <c r="E9680" s="258"/>
      <c r="F9680" s="479">
        <v>14.46</v>
      </c>
    </row>
    <row r="9681" spans="1:6" ht="20.399999999999999" x14ac:dyDescent="0.2">
      <c r="A9681" s="256">
        <v>5715</v>
      </c>
      <c r="B9681" s="257" t="s">
        <v>8915</v>
      </c>
      <c r="C9681" s="256" t="s">
        <v>6806</v>
      </c>
      <c r="E9681" s="258"/>
      <c r="F9681" s="479">
        <v>66.319999999999993</v>
      </c>
    </row>
    <row r="9682" spans="1:6" ht="20.399999999999999" x14ac:dyDescent="0.2">
      <c r="A9682" s="256">
        <v>5718</v>
      </c>
      <c r="B9682" s="257" t="s">
        <v>8916</v>
      </c>
      <c r="C9682" s="256" t="s">
        <v>6806</v>
      </c>
      <c r="E9682" s="258"/>
      <c r="F9682" s="479">
        <v>104.6</v>
      </c>
    </row>
    <row r="9683" spans="1:6" ht="20.399999999999999" x14ac:dyDescent="0.2">
      <c r="A9683" s="256">
        <v>5721</v>
      </c>
      <c r="B9683" s="257" t="s">
        <v>8917</v>
      </c>
      <c r="C9683" s="256" t="s">
        <v>6806</v>
      </c>
      <c r="E9683" s="258"/>
      <c r="F9683" s="479">
        <v>92.29</v>
      </c>
    </row>
    <row r="9684" spans="1:6" ht="20.399999999999999" x14ac:dyDescent="0.2">
      <c r="A9684" s="256">
        <v>5722</v>
      </c>
      <c r="B9684" s="257" t="s">
        <v>8918</v>
      </c>
      <c r="C9684" s="256" t="s">
        <v>6806</v>
      </c>
      <c r="E9684" s="258"/>
      <c r="F9684" s="479">
        <v>213.45</v>
      </c>
    </row>
    <row r="9685" spans="1:6" ht="20.399999999999999" x14ac:dyDescent="0.2">
      <c r="A9685" s="256">
        <v>5724</v>
      </c>
      <c r="B9685" s="257" t="s">
        <v>8919</v>
      </c>
      <c r="C9685" s="256" t="s">
        <v>6806</v>
      </c>
      <c r="E9685" s="258"/>
      <c r="F9685" s="479">
        <v>53.18</v>
      </c>
    </row>
    <row r="9686" spans="1:6" ht="30.6" x14ac:dyDescent="0.2">
      <c r="A9686" s="256">
        <v>5727</v>
      </c>
      <c r="B9686" s="257" t="s">
        <v>8920</v>
      </c>
      <c r="C9686" s="256" t="s">
        <v>6806</v>
      </c>
      <c r="E9686" s="258"/>
      <c r="F9686" s="479">
        <v>12.43</v>
      </c>
    </row>
    <row r="9687" spans="1:6" ht="20.399999999999999" x14ac:dyDescent="0.2">
      <c r="A9687" s="256">
        <v>5729</v>
      </c>
      <c r="B9687" s="257" t="s">
        <v>8921</v>
      </c>
      <c r="C9687" s="256" t="s">
        <v>6806</v>
      </c>
      <c r="E9687" s="258"/>
      <c r="F9687" s="479">
        <v>50.57</v>
      </c>
    </row>
    <row r="9688" spans="1:6" ht="20.399999999999999" x14ac:dyDescent="0.2">
      <c r="A9688" s="256">
        <v>5730</v>
      </c>
      <c r="B9688" s="257" t="s">
        <v>8922</v>
      </c>
      <c r="C9688" s="256" t="s">
        <v>6806</v>
      </c>
      <c r="E9688" s="258"/>
      <c r="F9688" s="479">
        <v>40.22</v>
      </c>
    </row>
    <row r="9689" spans="1:6" ht="30.6" x14ac:dyDescent="0.2">
      <c r="A9689" s="256">
        <v>5735</v>
      </c>
      <c r="B9689" s="257" t="s">
        <v>8923</v>
      </c>
      <c r="C9689" s="256" t="s">
        <v>6806</v>
      </c>
      <c r="E9689" s="258"/>
      <c r="F9689" s="479">
        <v>29.22</v>
      </c>
    </row>
    <row r="9690" spans="1:6" ht="40.799999999999997" x14ac:dyDescent="0.2">
      <c r="A9690" s="256">
        <v>5736</v>
      </c>
      <c r="B9690" s="257" t="s">
        <v>8924</v>
      </c>
      <c r="C9690" s="256" t="s">
        <v>6806</v>
      </c>
      <c r="E9690" s="258"/>
      <c r="F9690" s="479">
        <v>41.11</v>
      </c>
    </row>
    <row r="9691" spans="1:6" ht="30.6" x14ac:dyDescent="0.2">
      <c r="A9691" s="256">
        <v>5738</v>
      </c>
      <c r="B9691" s="257" t="s">
        <v>8925</v>
      </c>
      <c r="C9691" s="256" t="s">
        <v>6806</v>
      </c>
      <c r="E9691" s="258"/>
      <c r="F9691" s="479">
        <v>44.96</v>
      </c>
    </row>
    <row r="9692" spans="1:6" ht="30.6" x14ac:dyDescent="0.2">
      <c r="A9692" s="256">
        <v>5739</v>
      </c>
      <c r="B9692" s="257" t="s">
        <v>8926</v>
      </c>
      <c r="C9692" s="256" t="s">
        <v>6806</v>
      </c>
      <c r="E9692" s="258"/>
      <c r="F9692" s="479">
        <v>56.27</v>
      </c>
    </row>
    <row r="9693" spans="1:6" ht="30.6" x14ac:dyDescent="0.2">
      <c r="A9693" s="256">
        <v>5741</v>
      </c>
      <c r="B9693" s="257" t="s">
        <v>8927</v>
      </c>
      <c r="C9693" s="256" t="s">
        <v>6806</v>
      </c>
      <c r="E9693" s="258"/>
      <c r="F9693" s="479">
        <v>42.78</v>
      </c>
    </row>
    <row r="9694" spans="1:6" ht="30.6" x14ac:dyDescent="0.2">
      <c r="A9694" s="256">
        <v>5742</v>
      </c>
      <c r="B9694" s="257" t="s">
        <v>8928</v>
      </c>
      <c r="C9694" s="256" t="s">
        <v>6806</v>
      </c>
      <c r="E9694" s="258"/>
      <c r="F9694" s="479">
        <v>27.15</v>
      </c>
    </row>
    <row r="9695" spans="1:6" ht="30.6" x14ac:dyDescent="0.2">
      <c r="A9695" s="256">
        <v>5747</v>
      </c>
      <c r="B9695" s="257" t="s">
        <v>8929</v>
      </c>
      <c r="C9695" s="256" t="s">
        <v>6806</v>
      </c>
      <c r="E9695" s="258"/>
      <c r="F9695" s="479">
        <v>155.66999999999999</v>
      </c>
    </row>
    <row r="9696" spans="1:6" ht="30.6" x14ac:dyDescent="0.2">
      <c r="A9696" s="256">
        <v>5751</v>
      </c>
      <c r="B9696" s="257" t="s">
        <v>8930</v>
      </c>
      <c r="C9696" s="256" t="s">
        <v>6806</v>
      </c>
      <c r="E9696" s="258"/>
      <c r="F9696" s="479">
        <v>32.700000000000003</v>
      </c>
    </row>
    <row r="9697" spans="1:6" ht="30.6" x14ac:dyDescent="0.2">
      <c r="A9697" s="256">
        <v>5754</v>
      </c>
      <c r="B9697" s="257" t="s">
        <v>8931</v>
      </c>
      <c r="C9697" s="256" t="s">
        <v>6806</v>
      </c>
      <c r="E9697" s="258"/>
      <c r="F9697" s="479">
        <v>35.909999999999997</v>
      </c>
    </row>
    <row r="9698" spans="1:6" ht="30.6" x14ac:dyDescent="0.2">
      <c r="A9698" s="256">
        <v>5763</v>
      </c>
      <c r="B9698" s="257" t="s">
        <v>8932</v>
      </c>
      <c r="C9698" s="256" t="s">
        <v>6806</v>
      </c>
      <c r="E9698" s="258"/>
      <c r="F9698" s="479">
        <v>50.99</v>
      </c>
    </row>
    <row r="9699" spans="1:6" ht="20.399999999999999" x14ac:dyDescent="0.2">
      <c r="A9699" s="256">
        <v>5765</v>
      </c>
      <c r="B9699" s="257" t="s">
        <v>8933</v>
      </c>
      <c r="C9699" s="256" t="s">
        <v>6806</v>
      </c>
      <c r="E9699" s="258"/>
      <c r="F9699" s="479">
        <v>4.6399999999999997</v>
      </c>
    </row>
    <row r="9700" spans="1:6" ht="20.399999999999999" x14ac:dyDescent="0.2">
      <c r="A9700" s="256">
        <v>5766</v>
      </c>
      <c r="B9700" s="257" t="s">
        <v>8934</v>
      </c>
      <c r="C9700" s="256" t="s">
        <v>6806</v>
      </c>
      <c r="E9700" s="258"/>
      <c r="F9700" s="479">
        <v>2.69</v>
      </c>
    </row>
    <row r="9701" spans="1:6" ht="20.399999999999999" x14ac:dyDescent="0.2">
      <c r="A9701" s="256">
        <v>5779</v>
      </c>
      <c r="B9701" s="257" t="s">
        <v>8935</v>
      </c>
      <c r="C9701" s="256" t="s">
        <v>6806</v>
      </c>
      <c r="E9701" s="258"/>
      <c r="F9701" s="479">
        <v>71.37</v>
      </c>
    </row>
    <row r="9702" spans="1:6" ht="20.399999999999999" x14ac:dyDescent="0.2">
      <c r="A9702" s="256">
        <v>5787</v>
      </c>
      <c r="B9702" s="257" t="s">
        <v>8936</v>
      </c>
      <c r="C9702" s="256" t="s">
        <v>6806</v>
      </c>
      <c r="E9702" s="258"/>
      <c r="F9702" s="479">
        <v>69.260000000000005</v>
      </c>
    </row>
    <row r="9703" spans="1:6" ht="20.399999999999999" x14ac:dyDescent="0.2">
      <c r="A9703" s="256">
        <v>5797</v>
      </c>
      <c r="B9703" s="257" t="s">
        <v>8937</v>
      </c>
      <c r="C9703" s="256" t="s">
        <v>6806</v>
      </c>
      <c r="E9703" s="258"/>
      <c r="F9703" s="479">
        <v>6.42</v>
      </c>
    </row>
    <row r="9704" spans="1:6" ht="30.6" x14ac:dyDescent="0.2">
      <c r="A9704" s="256">
        <v>5800</v>
      </c>
      <c r="B9704" s="257" t="s">
        <v>20317</v>
      </c>
      <c r="C9704" s="256" t="s">
        <v>6806</v>
      </c>
      <c r="E9704" s="258"/>
      <c r="F9704" s="479">
        <v>0.34</v>
      </c>
    </row>
    <row r="9705" spans="1:6" ht="20.399999999999999" x14ac:dyDescent="0.2">
      <c r="A9705" s="256">
        <v>7032</v>
      </c>
      <c r="B9705" s="257" t="s">
        <v>8938</v>
      </c>
      <c r="C9705" s="256" t="s">
        <v>6806</v>
      </c>
      <c r="E9705" s="258"/>
      <c r="F9705" s="479">
        <v>4.28</v>
      </c>
    </row>
    <row r="9706" spans="1:6" ht="20.399999999999999" x14ac:dyDescent="0.2">
      <c r="A9706" s="256">
        <v>7033</v>
      </c>
      <c r="B9706" s="257" t="s">
        <v>8939</v>
      </c>
      <c r="C9706" s="256" t="s">
        <v>6806</v>
      </c>
      <c r="E9706" s="258"/>
      <c r="F9706" s="479">
        <v>1.58</v>
      </c>
    </row>
    <row r="9707" spans="1:6" ht="20.399999999999999" x14ac:dyDescent="0.2">
      <c r="A9707" s="256">
        <v>7034</v>
      </c>
      <c r="B9707" s="257" t="s">
        <v>8940</v>
      </c>
      <c r="C9707" s="256" t="s">
        <v>6806</v>
      </c>
      <c r="E9707" s="258"/>
      <c r="F9707" s="479">
        <v>5.71</v>
      </c>
    </row>
    <row r="9708" spans="1:6" ht="20.399999999999999" x14ac:dyDescent="0.2">
      <c r="A9708" s="256">
        <v>7035</v>
      </c>
      <c r="B9708" s="257" t="s">
        <v>8941</v>
      </c>
      <c r="C9708" s="256" t="s">
        <v>6806</v>
      </c>
      <c r="E9708" s="258"/>
      <c r="F9708" s="479">
        <v>252.45</v>
      </c>
    </row>
    <row r="9709" spans="1:6" ht="20.399999999999999" x14ac:dyDescent="0.2">
      <c r="A9709" s="256">
        <v>7038</v>
      </c>
      <c r="B9709" s="257" t="s">
        <v>8942</v>
      </c>
      <c r="C9709" s="256" t="s">
        <v>6806</v>
      </c>
      <c r="E9709" s="258"/>
      <c r="F9709" s="479">
        <v>51.43</v>
      </c>
    </row>
    <row r="9710" spans="1:6" ht="20.399999999999999" x14ac:dyDescent="0.2">
      <c r="A9710" s="256">
        <v>7039</v>
      </c>
      <c r="B9710" s="257" t="s">
        <v>8943</v>
      </c>
      <c r="C9710" s="256" t="s">
        <v>6806</v>
      </c>
      <c r="E9710" s="258"/>
      <c r="F9710" s="479">
        <v>13.79</v>
      </c>
    </row>
    <row r="9711" spans="1:6" ht="20.399999999999999" x14ac:dyDescent="0.2">
      <c r="A9711" s="256">
        <v>7040</v>
      </c>
      <c r="B9711" s="257" t="s">
        <v>8944</v>
      </c>
      <c r="C9711" s="256" t="s">
        <v>6806</v>
      </c>
      <c r="E9711" s="258"/>
      <c r="F9711" s="479">
        <v>64.36</v>
      </c>
    </row>
    <row r="9712" spans="1:6" ht="30.6" x14ac:dyDescent="0.2">
      <c r="A9712" s="256">
        <v>7044</v>
      </c>
      <c r="B9712" s="257" t="s">
        <v>8945</v>
      </c>
      <c r="C9712" s="256" t="s">
        <v>6806</v>
      </c>
      <c r="E9712" s="258"/>
      <c r="F9712" s="479">
        <v>0.42</v>
      </c>
    </row>
    <row r="9713" spans="1:6" ht="30.6" x14ac:dyDescent="0.2">
      <c r="A9713" s="256">
        <v>7045</v>
      </c>
      <c r="B9713" s="257" t="s">
        <v>8946</v>
      </c>
      <c r="C9713" s="256" t="s">
        <v>6806</v>
      </c>
      <c r="E9713" s="258"/>
      <c r="F9713" s="479">
        <v>0.09</v>
      </c>
    </row>
    <row r="9714" spans="1:6" ht="30.6" x14ac:dyDescent="0.2">
      <c r="A9714" s="256">
        <v>7046</v>
      </c>
      <c r="B9714" s="257" t="s">
        <v>8947</v>
      </c>
      <c r="C9714" s="256" t="s">
        <v>6806</v>
      </c>
      <c r="E9714" s="258"/>
      <c r="F9714" s="479">
        <v>0.46</v>
      </c>
    </row>
    <row r="9715" spans="1:6" ht="30.6" x14ac:dyDescent="0.2">
      <c r="A9715" s="256">
        <v>7047</v>
      </c>
      <c r="B9715" s="257" t="s">
        <v>8948</v>
      </c>
      <c r="C9715" s="256" t="s">
        <v>6806</v>
      </c>
      <c r="E9715" s="258"/>
      <c r="F9715" s="479">
        <v>22.77</v>
      </c>
    </row>
    <row r="9716" spans="1:6" ht="30.6" x14ac:dyDescent="0.2">
      <c r="A9716" s="256">
        <v>7051</v>
      </c>
      <c r="B9716" s="257" t="s">
        <v>8949</v>
      </c>
      <c r="C9716" s="256" t="s">
        <v>6806</v>
      </c>
      <c r="E9716" s="258"/>
      <c r="F9716" s="479">
        <v>45.61</v>
      </c>
    </row>
    <row r="9717" spans="1:6" ht="30.6" x14ac:dyDescent="0.2">
      <c r="A9717" s="256">
        <v>7052</v>
      </c>
      <c r="B9717" s="257" t="s">
        <v>8950</v>
      </c>
      <c r="C9717" s="256" t="s">
        <v>6806</v>
      </c>
      <c r="E9717" s="258"/>
      <c r="F9717" s="479">
        <v>12.32</v>
      </c>
    </row>
    <row r="9718" spans="1:6" ht="30.6" x14ac:dyDescent="0.2">
      <c r="A9718" s="256">
        <v>7053</v>
      </c>
      <c r="B9718" s="257" t="s">
        <v>8951</v>
      </c>
      <c r="C9718" s="256" t="s">
        <v>6806</v>
      </c>
      <c r="E9718" s="258"/>
      <c r="F9718" s="479">
        <v>57.08</v>
      </c>
    </row>
    <row r="9719" spans="1:6" ht="30.6" x14ac:dyDescent="0.2">
      <c r="A9719" s="256">
        <v>7054</v>
      </c>
      <c r="B9719" s="257" t="s">
        <v>8952</v>
      </c>
      <c r="C9719" s="256" t="s">
        <v>6806</v>
      </c>
      <c r="E9719" s="258"/>
      <c r="F9719" s="479">
        <v>87.87</v>
      </c>
    </row>
    <row r="9720" spans="1:6" ht="30.6" x14ac:dyDescent="0.2">
      <c r="A9720" s="256">
        <v>7058</v>
      </c>
      <c r="B9720" s="257" t="s">
        <v>8953</v>
      </c>
      <c r="C9720" s="256" t="s">
        <v>6806</v>
      </c>
      <c r="E9720" s="258"/>
      <c r="F9720" s="479">
        <v>22.41</v>
      </c>
    </row>
    <row r="9721" spans="1:6" ht="30.6" x14ac:dyDescent="0.2">
      <c r="A9721" s="256">
        <v>7059</v>
      </c>
      <c r="B9721" s="257" t="s">
        <v>8954</v>
      </c>
      <c r="C9721" s="256" t="s">
        <v>6806</v>
      </c>
      <c r="E9721" s="258"/>
      <c r="F9721" s="479">
        <v>8.67</v>
      </c>
    </row>
    <row r="9722" spans="1:6" ht="30.6" x14ac:dyDescent="0.2">
      <c r="A9722" s="256">
        <v>7060</v>
      </c>
      <c r="B9722" s="257" t="s">
        <v>8955</v>
      </c>
      <c r="C9722" s="256" t="s">
        <v>6806</v>
      </c>
      <c r="E9722" s="258"/>
      <c r="F9722" s="479">
        <v>40.51</v>
      </c>
    </row>
    <row r="9723" spans="1:6" ht="30.6" x14ac:dyDescent="0.2">
      <c r="A9723" s="256">
        <v>7061</v>
      </c>
      <c r="B9723" s="257" t="s">
        <v>8956</v>
      </c>
      <c r="C9723" s="256" t="s">
        <v>6806</v>
      </c>
      <c r="E9723" s="258"/>
      <c r="F9723" s="479">
        <v>80.22</v>
      </c>
    </row>
    <row r="9724" spans="1:6" ht="20.399999999999999" x14ac:dyDescent="0.2">
      <c r="A9724" s="256">
        <v>7063</v>
      </c>
      <c r="B9724" s="257" t="s">
        <v>8957</v>
      </c>
      <c r="C9724" s="256" t="s">
        <v>6806</v>
      </c>
      <c r="E9724" s="258"/>
      <c r="F9724" s="479">
        <v>18.05</v>
      </c>
    </row>
    <row r="9725" spans="1:6" ht="20.399999999999999" x14ac:dyDescent="0.2">
      <c r="A9725" s="256">
        <v>7064</v>
      </c>
      <c r="B9725" s="257" t="s">
        <v>8958</v>
      </c>
      <c r="C9725" s="256" t="s">
        <v>6806</v>
      </c>
      <c r="E9725" s="258"/>
      <c r="F9725" s="479">
        <v>4.87</v>
      </c>
    </row>
    <row r="9726" spans="1:6" ht="20.399999999999999" x14ac:dyDescent="0.2">
      <c r="A9726" s="256">
        <v>7065</v>
      </c>
      <c r="B9726" s="257" t="s">
        <v>8959</v>
      </c>
      <c r="C9726" s="256" t="s">
        <v>6806</v>
      </c>
      <c r="E9726" s="258"/>
      <c r="F9726" s="479">
        <v>19.739999999999998</v>
      </c>
    </row>
    <row r="9727" spans="1:6" ht="20.399999999999999" x14ac:dyDescent="0.2">
      <c r="A9727" s="256">
        <v>7066</v>
      </c>
      <c r="B9727" s="257" t="s">
        <v>8960</v>
      </c>
      <c r="C9727" s="256" t="s">
        <v>6806</v>
      </c>
      <c r="E9727" s="258"/>
      <c r="F9727" s="479">
        <v>95.18</v>
      </c>
    </row>
    <row r="9728" spans="1:6" ht="40.799999999999997" x14ac:dyDescent="0.2">
      <c r="A9728" s="256">
        <v>53786</v>
      </c>
      <c r="B9728" s="257" t="s">
        <v>8961</v>
      </c>
      <c r="C9728" s="256" t="s">
        <v>6806</v>
      </c>
      <c r="E9728" s="258"/>
      <c r="F9728" s="479">
        <v>50.24</v>
      </c>
    </row>
    <row r="9729" spans="1:6" ht="30.6" x14ac:dyDescent="0.2">
      <c r="A9729" s="256">
        <v>53788</v>
      </c>
      <c r="B9729" s="257" t="s">
        <v>8962</v>
      </c>
      <c r="C9729" s="256" t="s">
        <v>6806</v>
      </c>
      <c r="E9729" s="258"/>
      <c r="F9729" s="479">
        <v>56.24</v>
      </c>
    </row>
    <row r="9730" spans="1:6" ht="30.6" x14ac:dyDescent="0.2">
      <c r="A9730" s="256">
        <v>53792</v>
      </c>
      <c r="B9730" s="257" t="s">
        <v>8963</v>
      </c>
      <c r="C9730" s="256" t="s">
        <v>6806</v>
      </c>
      <c r="E9730" s="258"/>
      <c r="F9730" s="479">
        <v>99.71</v>
      </c>
    </row>
    <row r="9731" spans="1:6" ht="20.399999999999999" x14ac:dyDescent="0.2">
      <c r="A9731" s="256">
        <v>53794</v>
      </c>
      <c r="B9731" s="257" t="s">
        <v>8964</v>
      </c>
      <c r="C9731" s="256" t="s">
        <v>6806</v>
      </c>
      <c r="E9731" s="258"/>
      <c r="F9731" s="479">
        <v>35.619999999999997</v>
      </c>
    </row>
    <row r="9732" spans="1:6" ht="40.799999999999997" x14ac:dyDescent="0.2">
      <c r="A9732" s="256">
        <v>53797</v>
      </c>
      <c r="B9732" s="257" t="s">
        <v>8965</v>
      </c>
      <c r="C9732" s="256" t="s">
        <v>6806</v>
      </c>
      <c r="E9732" s="258"/>
      <c r="F9732" s="479">
        <v>114.67</v>
      </c>
    </row>
    <row r="9733" spans="1:6" ht="20.399999999999999" x14ac:dyDescent="0.2">
      <c r="A9733" s="256">
        <v>53804</v>
      </c>
      <c r="B9733" s="257" t="s">
        <v>8966</v>
      </c>
      <c r="C9733" s="256" t="s">
        <v>6806</v>
      </c>
      <c r="E9733" s="258"/>
      <c r="F9733" s="479">
        <v>4.63</v>
      </c>
    </row>
    <row r="9734" spans="1:6" ht="20.399999999999999" x14ac:dyDescent="0.2">
      <c r="A9734" s="256">
        <v>53806</v>
      </c>
      <c r="B9734" s="257" t="s">
        <v>8967</v>
      </c>
      <c r="C9734" s="256" t="s">
        <v>6806</v>
      </c>
      <c r="E9734" s="258"/>
      <c r="F9734" s="479">
        <v>68.52</v>
      </c>
    </row>
    <row r="9735" spans="1:6" ht="20.399999999999999" x14ac:dyDescent="0.2">
      <c r="A9735" s="256">
        <v>53810</v>
      </c>
      <c r="B9735" s="257" t="s">
        <v>8968</v>
      </c>
      <c r="C9735" s="256" t="s">
        <v>6806</v>
      </c>
      <c r="E9735" s="258"/>
      <c r="F9735" s="479">
        <v>68.94</v>
      </c>
    </row>
    <row r="9736" spans="1:6" ht="20.399999999999999" x14ac:dyDescent="0.2">
      <c r="A9736" s="256">
        <v>53814</v>
      </c>
      <c r="B9736" s="257" t="s">
        <v>8969</v>
      </c>
      <c r="C9736" s="256" t="s">
        <v>6806</v>
      </c>
      <c r="E9736" s="258"/>
      <c r="F9736" s="479">
        <v>225.83</v>
      </c>
    </row>
    <row r="9737" spans="1:6" ht="20.399999999999999" x14ac:dyDescent="0.2">
      <c r="A9737" s="256">
        <v>53817</v>
      </c>
      <c r="B9737" s="257" t="s">
        <v>8970</v>
      </c>
      <c r="C9737" s="256" t="s">
        <v>6806</v>
      </c>
      <c r="E9737" s="258"/>
      <c r="F9737" s="479">
        <v>61.49</v>
      </c>
    </row>
    <row r="9738" spans="1:6" ht="30.6" x14ac:dyDescent="0.2">
      <c r="A9738" s="256">
        <v>53818</v>
      </c>
      <c r="B9738" s="257" t="s">
        <v>8971</v>
      </c>
      <c r="C9738" s="256" t="s">
        <v>6806</v>
      </c>
      <c r="E9738" s="258"/>
      <c r="F9738" s="479">
        <v>9.93</v>
      </c>
    </row>
    <row r="9739" spans="1:6" ht="30.6" x14ac:dyDescent="0.2">
      <c r="A9739" s="256">
        <v>53827</v>
      </c>
      <c r="B9739" s="257" t="s">
        <v>8972</v>
      </c>
      <c r="C9739" s="256" t="s">
        <v>6806</v>
      </c>
      <c r="E9739" s="258"/>
      <c r="F9739" s="479">
        <v>112.26</v>
      </c>
    </row>
    <row r="9740" spans="1:6" ht="30.6" x14ac:dyDescent="0.2">
      <c r="A9740" s="256">
        <v>53829</v>
      </c>
      <c r="B9740" s="257" t="s">
        <v>8973</v>
      </c>
      <c r="C9740" s="256" t="s">
        <v>6806</v>
      </c>
      <c r="E9740" s="258"/>
      <c r="F9740" s="479">
        <v>114.67</v>
      </c>
    </row>
    <row r="9741" spans="1:6" ht="30.6" x14ac:dyDescent="0.2">
      <c r="A9741" s="256">
        <v>53831</v>
      </c>
      <c r="B9741" s="257" t="s">
        <v>8974</v>
      </c>
      <c r="C9741" s="256" t="s">
        <v>6806</v>
      </c>
      <c r="E9741" s="258"/>
      <c r="F9741" s="479">
        <v>189.42</v>
      </c>
    </row>
    <row r="9742" spans="1:6" ht="20.399999999999999" x14ac:dyDescent="0.2">
      <c r="A9742" s="256">
        <v>53840</v>
      </c>
      <c r="B9742" s="257" t="s">
        <v>8975</v>
      </c>
      <c r="C9742" s="256" t="s">
        <v>6806</v>
      </c>
      <c r="E9742" s="258"/>
      <c r="F9742" s="479">
        <v>2.5099999999999998</v>
      </c>
    </row>
    <row r="9743" spans="1:6" ht="20.399999999999999" x14ac:dyDescent="0.2">
      <c r="A9743" s="256">
        <v>53841</v>
      </c>
      <c r="B9743" s="257" t="s">
        <v>8976</v>
      </c>
      <c r="C9743" s="256" t="s">
        <v>6806</v>
      </c>
      <c r="E9743" s="258"/>
      <c r="F9743" s="479">
        <v>1.74</v>
      </c>
    </row>
    <row r="9744" spans="1:6" ht="20.399999999999999" x14ac:dyDescent="0.2">
      <c r="A9744" s="256">
        <v>53849</v>
      </c>
      <c r="B9744" s="257" t="s">
        <v>8977</v>
      </c>
      <c r="C9744" s="256" t="s">
        <v>6806</v>
      </c>
      <c r="E9744" s="258"/>
      <c r="F9744" s="479">
        <v>82.4</v>
      </c>
    </row>
    <row r="9745" spans="1:6" ht="20.399999999999999" x14ac:dyDescent="0.2">
      <c r="A9745" s="256">
        <v>53857</v>
      </c>
      <c r="B9745" s="257" t="s">
        <v>8978</v>
      </c>
      <c r="C9745" s="256" t="s">
        <v>6806</v>
      </c>
      <c r="E9745" s="258"/>
      <c r="F9745" s="479">
        <v>61.25</v>
      </c>
    </row>
    <row r="9746" spans="1:6" ht="20.399999999999999" x14ac:dyDescent="0.2">
      <c r="A9746" s="256">
        <v>53858</v>
      </c>
      <c r="B9746" s="257" t="s">
        <v>8979</v>
      </c>
      <c r="C9746" s="256" t="s">
        <v>6806</v>
      </c>
      <c r="E9746" s="258"/>
      <c r="F9746" s="479">
        <v>44.99</v>
      </c>
    </row>
    <row r="9747" spans="1:6" ht="20.399999999999999" x14ac:dyDescent="0.2">
      <c r="A9747" s="256">
        <v>53861</v>
      </c>
      <c r="B9747" s="257" t="s">
        <v>8980</v>
      </c>
      <c r="C9747" s="256" t="s">
        <v>6806</v>
      </c>
      <c r="E9747" s="258"/>
      <c r="F9747" s="479">
        <v>59.45</v>
      </c>
    </row>
    <row r="9748" spans="1:6" ht="20.399999999999999" x14ac:dyDescent="0.2">
      <c r="A9748" s="256">
        <v>53863</v>
      </c>
      <c r="B9748" s="257" t="s">
        <v>8981</v>
      </c>
      <c r="C9748" s="256" t="s">
        <v>6806</v>
      </c>
      <c r="E9748" s="258"/>
      <c r="F9748" s="479">
        <v>2</v>
      </c>
    </row>
    <row r="9749" spans="1:6" ht="20.399999999999999" x14ac:dyDescent="0.2">
      <c r="A9749" s="256">
        <v>53865</v>
      </c>
      <c r="B9749" s="257" t="s">
        <v>8982</v>
      </c>
      <c r="C9749" s="256" t="s">
        <v>6806</v>
      </c>
      <c r="E9749" s="258"/>
      <c r="F9749" s="479">
        <v>46.41</v>
      </c>
    </row>
    <row r="9750" spans="1:6" ht="30.6" x14ac:dyDescent="0.2">
      <c r="A9750" s="256">
        <v>53866</v>
      </c>
      <c r="B9750" s="257" t="s">
        <v>20318</v>
      </c>
      <c r="C9750" s="256" t="s">
        <v>6806</v>
      </c>
      <c r="E9750" s="258"/>
      <c r="F9750" s="479">
        <v>1.42</v>
      </c>
    </row>
    <row r="9751" spans="1:6" ht="30.6" x14ac:dyDescent="0.2">
      <c r="A9751" s="256">
        <v>53882</v>
      </c>
      <c r="B9751" s="257" t="s">
        <v>8983</v>
      </c>
      <c r="C9751" s="256" t="s">
        <v>6806</v>
      </c>
      <c r="E9751" s="258"/>
      <c r="F9751" s="479">
        <v>36.42</v>
      </c>
    </row>
    <row r="9752" spans="1:6" ht="30.6" x14ac:dyDescent="0.2">
      <c r="A9752" s="256">
        <v>55263</v>
      </c>
      <c r="B9752" s="257" t="s">
        <v>8984</v>
      </c>
      <c r="C9752" s="256" t="s">
        <v>6806</v>
      </c>
      <c r="E9752" s="258"/>
      <c r="F9752" s="479">
        <v>63.43</v>
      </c>
    </row>
    <row r="9753" spans="1:6" ht="20.399999999999999" x14ac:dyDescent="0.2">
      <c r="A9753" s="256">
        <v>73303</v>
      </c>
      <c r="B9753" s="257" t="s">
        <v>8985</v>
      </c>
      <c r="C9753" s="256" t="s">
        <v>6806</v>
      </c>
      <c r="E9753" s="258"/>
      <c r="F9753" s="479">
        <v>7.15</v>
      </c>
    </row>
    <row r="9754" spans="1:6" ht="20.399999999999999" x14ac:dyDescent="0.2">
      <c r="A9754" s="256">
        <v>73307</v>
      </c>
      <c r="B9754" s="257" t="s">
        <v>8986</v>
      </c>
      <c r="C9754" s="256" t="s">
        <v>6806</v>
      </c>
      <c r="E9754" s="258"/>
      <c r="F9754" s="479">
        <v>6.38</v>
      </c>
    </row>
    <row r="9755" spans="1:6" ht="30.6" x14ac:dyDescent="0.2">
      <c r="A9755" s="256">
        <v>73309</v>
      </c>
      <c r="B9755" s="257" t="s">
        <v>8987</v>
      </c>
      <c r="C9755" s="256" t="s">
        <v>6806</v>
      </c>
      <c r="E9755" s="258"/>
      <c r="F9755" s="479">
        <v>34.21</v>
      </c>
    </row>
    <row r="9756" spans="1:6" ht="20.399999999999999" x14ac:dyDescent="0.2">
      <c r="A9756" s="256">
        <v>73311</v>
      </c>
      <c r="B9756" s="257" t="s">
        <v>8988</v>
      </c>
      <c r="C9756" s="256" t="s">
        <v>6806</v>
      </c>
      <c r="E9756" s="258"/>
      <c r="F9756" s="479">
        <v>175.34</v>
      </c>
    </row>
    <row r="9757" spans="1:6" ht="30.6" x14ac:dyDescent="0.2">
      <c r="A9757" s="256">
        <v>73313</v>
      </c>
      <c r="B9757" s="257" t="s">
        <v>8989</v>
      </c>
      <c r="C9757" s="256" t="s">
        <v>6806</v>
      </c>
      <c r="E9757" s="258"/>
      <c r="F9757" s="479">
        <v>9.24</v>
      </c>
    </row>
    <row r="9758" spans="1:6" ht="30.6" x14ac:dyDescent="0.2">
      <c r="A9758" s="256">
        <v>73315</v>
      </c>
      <c r="B9758" s="257" t="s">
        <v>8990</v>
      </c>
      <c r="C9758" s="256" t="s">
        <v>6806</v>
      </c>
      <c r="E9758" s="258"/>
      <c r="F9758" s="479">
        <v>56.24</v>
      </c>
    </row>
    <row r="9759" spans="1:6" ht="30.6" x14ac:dyDescent="0.2">
      <c r="A9759" s="256">
        <v>73335</v>
      </c>
      <c r="B9759" s="257" t="s">
        <v>8991</v>
      </c>
      <c r="C9759" s="256" t="s">
        <v>6806</v>
      </c>
      <c r="E9759" s="258"/>
      <c r="F9759" s="479">
        <v>34.56</v>
      </c>
    </row>
    <row r="9760" spans="1:6" ht="40.799999999999997" x14ac:dyDescent="0.2">
      <c r="A9760" s="256">
        <v>73340</v>
      </c>
      <c r="B9760" s="257" t="s">
        <v>8992</v>
      </c>
      <c r="C9760" s="256" t="s">
        <v>6806</v>
      </c>
      <c r="E9760" s="258"/>
      <c r="F9760" s="479">
        <v>152.37</v>
      </c>
    </row>
    <row r="9761" spans="1:6" ht="30.6" x14ac:dyDescent="0.2">
      <c r="A9761" s="256">
        <v>83361</v>
      </c>
      <c r="B9761" s="257" t="s">
        <v>8993</v>
      </c>
      <c r="C9761" s="256" t="s">
        <v>6806</v>
      </c>
      <c r="E9761" s="258"/>
      <c r="F9761" s="479">
        <v>42.49</v>
      </c>
    </row>
    <row r="9762" spans="1:6" ht="20.399999999999999" x14ac:dyDescent="0.2">
      <c r="A9762" s="256">
        <v>83761</v>
      </c>
      <c r="B9762" s="257" t="s">
        <v>8994</v>
      </c>
      <c r="C9762" s="256" t="s">
        <v>6806</v>
      </c>
      <c r="E9762" s="258"/>
      <c r="F9762" s="479">
        <v>9.52</v>
      </c>
    </row>
    <row r="9763" spans="1:6" ht="20.399999999999999" x14ac:dyDescent="0.2">
      <c r="A9763" s="256">
        <v>83762</v>
      </c>
      <c r="B9763" s="257" t="s">
        <v>8995</v>
      </c>
      <c r="C9763" s="256" t="s">
        <v>6806</v>
      </c>
      <c r="E9763" s="258"/>
      <c r="F9763" s="479">
        <v>8.5</v>
      </c>
    </row>
    <row r="9764" spans="1:6" ht="20.399999999999999" x14ac:dyDescent="0.2">
      <c r="A9764" s="256">
        <v>83763</v>
      </c>
      <c r="B9764" s="257" t="s">
        <v>8996</v>
      </c>
      <c r="C9764" s="256" t="s">
        <v>6806</v>
      </c>
      <c r="E9764" s="258"/>
      <c r="F9764" s="479">
        <v>49.41</v>
      </c>
    </row>
    <row r="9765" spans="1:6" ht="20.399999999999999" x14ac:dyDescent="0.2">
      <c r="A9765" s="256">
        <v>83764</v>
      </c>
      <c r="B9765" s="257" t="s">
        <v>8997</v>
      </c>
      <c r="C9765" s="256" t="s">
        <v>6806</v>
      </c>
      <c r="E9765" s="258"/>
      <c r="F9765" s="479">
        <v>3.35</v>
      </c>
    </row>
    <row r="9766" spans="1:6" ht="20.399999999999999" x14ac:dyDescent="0.2">
      <c r="A9766" s="256">
        <v>87026</v>
      </c>
      <c r="B9766" s="257" t="s">
        <v>8998</v>
      </c>
      <c r="C9766" s="256" t="s">
        <v>6806</v>
      </c>
      <c r="E9766" s="258"/>
      <c r="F9766" s="479">
        <v>0.69</v>
      </c>
    </row>
    <row r="9767" spans="1:6" ht="20.399999999999999" x14ac:dyDescent="0.2">
      <c r="A9767" s="256">
        <v>87441</v>
      </c>
      <c r="B9767" s="257" t="s">
        <v>8999</v>
      </c>
      <c r="C9767" s="256" t="s">
        <v>6806</v>
      </c>
      <c r="E9767" s="258"/>
      <c r="F9767" s="479">
        <v>0.39</v>
      </c>
    </row>
    <row r="9768" spans="1:6" ht="20.399999999999999" x14ac:dyDescent="0.2">
      <c r="A9768" s="256">
        <v>87442</v>
      </c>
      <c r="B9768" s="257" t="s">
        <v>9000</v>
      </c>
      <c r="C9768" s="256" t="s">
        <v>6806</v>
      </c>
      <c r="E9768" s="258"/>
      <c r="F9768" s="479">
        <v>0.09</v>
      </c>
    </row>
    <row r="9769" spans="1:6" ht="20.399999999999999" x14ac:dyDescent="0.2">
      <c r="A9769" s="256">
        <v>87443</v>
      </c>
      <c r="B9769" s="257" t="s">
        <v>9001</v>
      </c>
      <c r="C9769" s="256" t="s">
        <v>6806</v>
      </c>
      <c r="E9769" s="258"/>
      <c r="F9769" s="479">
        <v>0.52</v>
      </c>
    </row>
    <row r="9770" spans="1:6" ht="20.399999999999999" x14ac:dyDescent="0.2">
      <c r="A9770" s="256">
        <v>87444</v>
      </c>
      <c r="B9770" s="257" t="s">
        <v>9002</v>
      </c>
      <c r="C9770" s="256" t="s">
        <v>6806</v>
      </c>
      <c r="E9770" s="258"/>
      <c r="F9770" s="479">
        <v>4.17</v>
      </c>
    </row>
    <row r="9771" spans="1:6" ht="20.399999999999999" x14ac:dyDescent="0.2">
      <c r="A9771" s="256">
        <v>88387</v>
      </c>
      <c r="B9771" s="257" t="s">
        <v>9003</v>
      </c>
      <c r="C9771" s="256" t="s">
        <v>6806</v>
      </c>
      <c r="E9771" s="258"/>
      <c r="F9771" s="479">
        <v>0.76</v>
      </c>
    </row>
    <row r="9772" spans="1:6" ht="20.399999999999999" x14ac:dyDescent="0.2">
      <c r="A9772" s="256">
        <v>88389</v>
      </c>
      <c r="B9772" s="257" t="s">
        <v>9004</v>
      </c>
      <c r="C9772" s="256" t="s">
        <v>6806</v>
      </c>
      <c r="E9772" s="258"/>
      <c r="F9772" s="479">
        <v>0.18</v>
      </c>
    </row>
    <row r="9773" spans="1:6" ht="20.399999999999999" x14ac:dyDescent="0.2">
      <c r="A9773" s="256">
        <v>88390</v>
      </c>
      <c r="B9773" s="257" t="s">
        <v>9005</v>
      </c>
      <c r="C9773" s="256" t="s">
        <v>6806</v>
      </c>
      <c r="E9773" s="258"/>
      <c r="F9773" s="479">
        <v>0.89</v>
      </c>
    </row>
    <row r="9774" spans="1:6" ht="20.399999999999999" x14ac:dyDescent="0.2">
      <c r="A9774" s="256">
        <v>88391</v>
      </c>
      <c r="B9774" s="257" t="s">
        <v>9006</v>
      </c>
      <c r="C9774" s="256" t="s">
        <v>6806</v>
      </c>
      <c r="E9774" s="258"/>
      <c r="F9774" s="479">
        <v>2.31</v>
      </c>
    </row>
    <row r="9775" spans="1:6" ht="20.399999999999999" x14ac:dyDescent="0.2">
      <c r="A9775" s="256">
        <v>88394</v>
      </c>
      <c r="B9775" s="257" t="s">
        <v>9007</v>
      </c>
      <c r="C9775" s="256" t="s">
        <v>6806</v>
      </c>
      <c r="E9775" s="258"/>
      <c r="F9775" s="479">
        <v>0.9</v>
      </c>
    </row>
    <row r="9776" spans="1:6" ht="20.399999999999999" x14ac:dyDescent="0.2">
      <c r="A9776" s="256">
        <v>88395</v>
      </c>
      <c r="B9776" s="257" t="s">
        <v>9008</v>
      </c>
      <c r="C9776" s="256" t="s">
        <v>6806</v>
      </c>
      <c r="E9776" s="258"/>
      <c r="F9776" s="479">
        <v>0.22</v>
      </c>
    </row>
    <row r="9777" spans="1:6" ht="20.399999999999999" x14ac:dyDescent="0.2">
      <c r="A9777" s="256">
        <v>88396</v>
      </c>
      <c r="B9777" s="257" t="s">
        <v>9009</v>
      </c>
      <c r="C9777" s="256" t="s">
        <v>6806</v>
      </c>
      <c r="E9777" s="258"/>
      <c r="F9777" s="479">
        <v>1.05</v>
      </c>
    </row>
    <row r="9778" spans="1:6" ht="20.399999999999999" x14ac:dyDescent="0.2">
      <c r="A9778" s="256">
        <v>88397</v>
      </c>
      <c r="B9778" s="257" t="s">
        <v>9010</v>
      </c>
      <c r="C9778" s="256" t="s">
        <v>6806</v>
      </c>
      <c r="E9778" s="258"/>
      <c r="F9778" s="479">
        <v>3.47</v>
      </c>
    </row>
    <row r="9779" spans="1:6" ht="20.399999999999999" x14ac:dyDescent="0.2">
      <c r="A9779" s="256">
        <v>88400</v>
      </c>
      <c r="B9779" s="257" t="s">
        <v>9011</v>
      </c>
      <c r="C9779" s="256" t="s">
        <v>6806</v>
      </c>
      <c r="E9779" s="258"/>
      <c r="F9779" s="479">
        <v>0.72</v>
      </c>
    </row>
    <row r="9780" spans="1:6" ht="20.399999999999999" x14ac:dyDescent="0.2">
      <c r="A9780" s="256">
        <v>88401</v>
      </c>
      <c r="B9780" s="257" t="s">
        <v>9012</v>
      </c>
      <c r="C9780" s="256" t="s">
        <v>6806</v>
      </c>
      <c r="E9780" s="258"/>
      <c r="F9780" s="479">
        <v>0.17</v>
      </c>
    </row>
    <row r="9781" spans="1:6" ht="20.399999999999999" x14ac:dyDescent="0.2">
      <c r="A9781" s="256">
        <v>88402</v>
      </c>
      <c r="B9781" s="257" t="s">
        <v>9013</v>
      </c>
      <c r="C9781" s="256" t="s">
        <v>6806</v>
      </c>
      <c r="E9781" s="258"/>
      <c r="F9781" s="479">
        <v>0.84</v>
      </c>
    </row>
    <row r="9782" spans="1:6" ht="20.399999999999999" x14ac:dyDescent="0.2">
      <c r="A9782" s="256">
        <v>88403</v>
      </c>
      <c r="B9782" s="257" t="s">
        <v>9014</v>
      </c>
      <c r="C9782" s="256" t="s">
        <v>6806</v>
      </c>
      <c r="E9782" s="258"/>
      <c r="F9782" s="479">
        <v>1.38</v>
      </c>
    </row>
    <row r="9783" spans="1:6" ht="20.399999999999999" x14ac:dyDescent="0.2">
      <c r="A9783" s="256">
        <v>88419</v>
      </c>
      <c r="B9783" s="257" t="s">
        <v>9015</v>
      </c>
      <c r="C9783" s="256" t="s">
        <v>6806</v>
      </c>
      <c r="E9783" s="258"/>
      <c r="F9783" s="479">
        <v>5</v>
      </c>
    </row>
    <row r="9784" spans="1:6" ht="20.399999999999999" x14ac:dyDescent="0.2">
      <c r="A9784" s="256">
        <v>88422</v>
      </c>
      <c r="B9784" s="257" t="s">
        <v>9016</v>
      </c>
      <c r="C9784" s="256" t="s">
        <v>6806</v>
      </c>
      <c r="E9784" s="258"/>
      <c r="F9784" s="479">
        <v>1.1499999999999999</v>
      </c>
    </row>
    <row r="9785" spans="1:6" ht="20.399999999999999" x14ac:dyDescent="0.2">
      <c r="A9785" s="256">
        <v>88425</v>
      </c>
      <c r="B9785" s="257" t="s">
        <v>9017</v>
      </c>
      <c r="C9785" s="256" t="s">
        <v>6806</v>
      </c>
      <c r="E9785" s="258"/>
      <c r="F9785" s="479">
        <v>6.26</v>
      </c>
    </row>
    <row r="9786" spans="1:6" ht="20.399999999999999" x14ac:dyDescent="0.2">
      <c r="A9786" s="256">
        <v>88427</v>
      </c>
      <c r="B9786" s="257" t="s">
        <v>9018</v>
      </c>
      <c r="C9786" s="256" t="s">
        <v>6806</v>
      </c>
      <c r="E9786" s="258"/>
      <c r="F9786" s="479">
        <v>0.78</v>
      </c>
    </row>
    <row r="9787" spans="1:6" ht="20.399999999999999" x14ac:dyDescent="0.2">
      <c r="A9787" s="256">
        <v>88434</v>
      </c>
      <c r="B9787" s="257" t="s">
        <v>9019</v>
      </c>
      <c r="C9787" s="256" t="s">
        <v>6806</v>
      </c>
      <c r="E9787" s="258"/>
      <c r="F9787" s="479">
        <v>6.63</v>
      </c>
    </row>
    <row r="9788" spans="1:6" ht="20.399999999999999" x14ac:dyDescent="0.2">
      <c r="A9788" s="256">
        <v>88435</v>
      </c>
      <c r="B9788" s="257" t="s">
        <v>9020</v>
      </c>
      <c r="C9788" s="256" t="s">
        <v>6806</v>
      </c>
      <c r="E9788" s="258"/>
      <c r="F9788" s="479">
        <v>1.53</v>
      </c>
    </row>
    <row r="9789" spans="1:6" ht="20.399999999999999" x14ac:dyDescent="0.2">
      <c r="A9789" s="256">
        <v>88436</v>
      </c>
      <c r="B9789" s="257" t="s">
        <v>9021</v>
      </c>
      <c r="C9789" s="256" t="s">
        <v>6806</v>
      </c>
      <c r="E9789" s="258"/>
      <c r="F9789" s="479">
        <v>8.2899999999999991</v>
      </c>
    </row>
    <row r="9790" spans="1:6" ht="20.399999999999999" x14ac:dyDescent="0.2">
      <c r="A9790" s="256">
        <v>88437</v>
      </c>
      <c r="B9790" s="257" t="s">
        <v>9022</v>
      </c>
      <c r="C9790" s="256" t="s">
        <v>6806</v>
      </c>
      <c r="E9790" s="258"/>
      <c r="F9790" s="479">
        <v>0.78</v>
      </c>
    </row>
    <row r="9791" spans="1:6" ht="20.399999999999999" x14ac:dyDescent="0.2">
      <c r="A9791" s="256">
        <v>88569</v>
      </c>
      <c r="B9791" s="257" t="s">
        <v>9023</v>
      </c>
      <c r="C9791" s="256" t="s">
        <v>6806</v>
      </c>
      <c r="E9791" s="258"/>
      <c r="F9791" s="479">
        <v>3.96</v>
      </c>
    </row>
    <row r="9792" spans="1:6" ht="20.399999999999999" x14ac:dyDescent="0.2">
      <c r="A9792" s="256">
        <v>88570</v>
      </c>
      <c r="B9792" s="257" t="s">
        <v>9024</v>
      </c>
      <c r="C9792" s="256" t="s">
        <v>6806</v>
      </c>
      <c r="E9792" s="258"/>
      <c r="F9792" s="479">
        <v>1.28</v>
      </c>
    </row>
    <row r="9793" spans="1:6" ht="20.399999999999999" x14ac:dyDescent="0.2">
      <c r="A9793" s="256">
        <v>88826</v>
      </c>
      <c r="B9793" s="257" t="s">
        <v>9025</v>
      </c>
      <c r="C9793" s="256" t="s">
        <v>6806</v>
      </c>
      <c r="E9793" s="258"/>
      <c r="F9793" s="479">
        <v>0.28000000000000003</v>
      </c>
    </row>
    <row r="9794" spans="1:6" ht="20.399999999999999" x14ac:dyDescent="0.2">
      <c r="A9794" s="256">
        <v>88827</v>
      </c>
      <c r="B9794" s="257" t="s">
        <v>9026</v>
      </c>
      <c r="C9794" s="256" t="s">
        <v>6806</v>
      </c>
      <c r="E9794" s="258"/>
      <c r="F9794" s="479">
        <v>7.0000000000000007E-2</v>
      </c>
    </row>
    <row r="9795" spans="1:6" ht="20.399999999999999" x14ac:dyDescent="0.2">
      <c r="A9795" s="256">
        <v>88828</v>
      </c>
      <c r="B9795" s="257" t="s">
        <v>9027</v>
      </c>
      <c r="C9795" s="256" t="s">
        <v>6806</v>
      </c>
      <c r="E9795" s="258"/>
      <c r="F9795" s="479">
        <v>0.33</v>
      </c>
    </row>
    <row r="9796" spans="1:6" ht="30.6" x14ac:dyDescent="0.2">
      <c r="A9796" s="256">
        <v>88829</v>
      </c>
      <c r="B9796" s="257" t="s">
        <v>9028</v>
      </c>
      <c r="C9796" s="256" t="s">
        <v>6806</v>
      </c>
      <c r="E9796" s="258"/>
      <c r="F9796" s="479">
        <v>0.92</v>
      </c>
    </row>
    <row r="9797" spans="1:6" ht="20.399999999999999" x14ac:dyDescent="0.2">
      <c r="A9797" s="256">
        <v>88832</v>
      </c>
      <c r="B9797" s="257" t="s">
        <v>9029</v>
      </c>
      <c r="C9797" s="256" t="s">
        <v>6806</v>
      </c>
      <c r="E9797" s="258"/>
      <c r="F9797" s="479">
        <v>42.74</v>
      </c>
    </row>
    <row r="9798" spans="1:6" ht="20.399999999999999" x14ac:dyDescent="0.2">
      <c r="A9798" s="256">
        <v>88834</v>
      </c>
      <c r="B9798" s="257" t="s">
        <v>9030</v>
      </c>
      <c r="C9798" s="256" t="s">
        <v>6806</v>
      </c>
      <c r="E9798" s="258"/>
      <c r="F9798" s="479">
        <v>11.29</v>
      </c>
    </row>
    <row r="9799" spans="1:6" ht="20.399999999999999" x14ac:dyDescent="0.2">
      <c r="A9799" s="256">
        <v>88835</v>
      </c>
      <c r="B9799" s="257" t="s">
        <v>9031</v>
      </c>
      <c r="C9799" s="256" t="s">
        <v>6806</v>
      </c>
      <c r="E9799" s="258"/>
      <c r="F9799" s="479">
        <v>53.43</v>
      </c>
    </row>
    <row r="9800" spans="1:6" ht="20.399999999999999" x14ac:dyDescent="0.2">
      <c r="A9800" s="256">
        <v>88836</v>
      </c>
      <c r="B9800" s="257" t="s">
        <v>9032</v>
      </c>
      <c r="C9800" s="256" t="s">
        <v>6806</v>
      </c>
      <c r="E9800" s="258"/>
      <c r="F9800" s="479">
        <v>62.84</v>
      </c>
    </row>
    <row r="9801" spans="1:6" ht="20.399999999999999" x14ac:dyDescent="0.2">
      <c r="A9801" s="256">
        <v>88839</v>
      </c>
      <c r="B9801" s="257" t="s">
        <v>9033</v>
      </c>
      <c r="C9801" s="256" t="s">
        <v>6806</v>
      </c>
      <c r="E9801" s="258"/>
      <c r="F9801" s="479">
        <v>31.13</v>
      </c>
    </row>
    <row r="9802" spans="1:6" ht="20.399999999999999" x14ac:dyDescent="0.2">
      <c r="A9802" s="256">
        <v>88840</v>
      </c>
      <c r="B9802" s="257" t="s">
        <v>9034</v>
      </c>
      <c r="C9802" s="256" t="s">
        <v>6806</v>
      </c>
      <c r="E9802" s="258"/>
      <c r="F9802" s="479">
        <v>13.71</v>
      </c>
    </row>
    <row r="9803" spans="1:6" ht="20.399999999999999" x14ac:dyDescent="0.2">
      <c r="A9803" s="256">
        <v>88841</v>
      </c>
      <c r="B9803" s="257" t="s">
        <v>9035</v>
      </c>
      <c r="C9803" s="256" t="s">
        <v>6806</v>
      </c>
      <c r="E9803" s="258"/>
      <c r="F9803" s="479">
        <v>55.66</v>
      </c>
    </row>
    <row r="9804" spans="1:6" ht="20.399999999999999" x14ac:dyDescent="0.2">
      <c r="A9804" s="256">
        <v>88842</v>
      </c>
      <c r="B9804" s="257" t="s">
        <v>9036</v>
      </c>
      <c r="C9804" s="256" t="s">
        <v>6806</v>
      </c>
      <c r="E9804" s="258"/>
      <c r="F9804" s="479">
        <v>76.92</v>
      </c>
    </row>
    <row r="9805" spans="1:6" ht="30.6" x14ac:dyDescent="0.2">
      <c r="A9805" s="256">
        <v>88847</v>
      </c>
      <c r="B9805" s="257" t="s">
        <v>9037</v>
      </c>
      <c r="C9805" s="256" t="s">
        <v>6806</v>
      </c>
      <c r="E9805" s="258"/>
      <c r="F9805" s="479">
        <v>22.82</v>
      </c>
    </row>
    <row r="9806" spans="1:6" ht="30.6" x14ac:dyDescent="0.2">
      <c r="A9806" s="256">
        <v>88848</v>
      </c>
      <c r="B9806" s="257" t="s">
        <v>9038</v>
      </c>
      <c r="C9806" s="256" t="s">
        <v>6806</v>
      </c>
      <c r="E9806" s="258"/>
      <c r="F9806" s="479">
        <v>9.3800000000000008</v>
      </c>
    </row>
    <row r="9807" spans="1:6" ht="30.6" x14ac:dyDescent="0.2">
      <c r="A9807" s="256">
        <v>88853</v>
      </c>
      <c r="B9807" s="257" t="s">
        <v>9039</v>
      </c>
      <c r="C9807" s="256" t="s">
        <v>6806</v>
      </c>
      <c r="E9807" s="258"/>
      <c r="F9807" s="479">
        <v>0.34</v>
      </c>
    </row>
    <row r="9808" spans="1:6" ht="30.6" x14ac:dyDescent="0.2">
      <c r="A9808" s="256">
        <v>88854</v>
      </c>
      <c r="B9808" s="257" t="s">
        <v>9040</v>
      </c>
      <c r="C9808" s="256" t="s">
        <v>6806</v>
      </c>
      <c r="E9808" s="258"/>
      <c r="F9808" s="479">
        <v>7.0000000000000007E-2</v>
      </c>
    </row>
    <row r="9809" spans="1:6" ht="20.399999999999999" x14ac:dyDescent="0.2">
      <c r="A9809" s="256">
        <v>88855</v>
      </c>
      <c r="B9809" s="257" t="s">
        <v>20319</v>
      </c>
      <c r="C9809" s="256" t="s">
        <v>6806</v>
      </c>
      <c r="E9809" s="258"/>
      <c r="F9809" s="479">
        <v>3.21</v>
      </c>
    </row>
    <row r="9810" spans="1:6" ht="20.399999999999999" x14ac:dyDescent="0.2">
      <c r="A9810" s="256">
        <v>88856</v>
      </c>
      <c r="B9810" s="257" t="s">
        <v>20320</v>
      </c>
      <c r="C9810" s="256" t="s">
        <v>6806</v>
      </c>
      <c r="E9810" s="258"/>
      <c r="F9810" s="479">
        <v>0.88</v>
      </c>
    </row>
    <row r="9811" spans="1:6" ht="30.6" x14ac:dyDescent="0.2">
      <c r="A9811" s="256">
        <v>88857</v>
      </c>
      <c r="B9811" s="257" t="s">
        <v>9041</v>
      </c>
      <c r="C9811" s="256" t="s">
        <v>6806</v>
      </c>
      <c r="E9811" s="258"/>
      <c r="F9811" s="479">
        <v>24.23</v>
      </c>
    </row>
    <row r="9812" spans="1:6" ht="30.6" x14ac:dyDescent="0.2">
      <c r="A9812" s="256">
        <v>88858</v>
      </c>
      <c r="B9812" s="257" t="s">
        <v>9042</v>
      </c>
      <c r="C9812" s="256" t="s">
        <v>6806</v>
      </c>
      <c r="E9812" s="258"/>
      <c r="F9812" s="479">
        <v>6.4</v>
      </c>
    </row>
    <row r="9813" spans="1:6" ht="30.6" x14ac:dyDescent="0.2">
      <c r="A9813" s="256">
        <v>88859</v>
      </c>
      <c r="B9813" s="257" t="s">
        <v>9043</v>
      </c>
      <c r="C9813" s="256" t="s">
        <v>6806</v>
      </c>
      <c r="E9813" s="258"/>
      <c r="F9813" s="479">
        <v>21.55</v>
      </c>
    </row>
    <row r="9814" spans="1:6" ht="30.6" x14ac:dyDescent="0.2">
      <c r="A9814" s="256">
        <v>88860</v>
      </c>
      <c r="B9814" s="257" t="s">
        <v>9044</v>
      </c>
      <c r="C9814" s="256" t="s">
        <v>6806</v>
      </c>
      <c r="E9814" s="258"/>
      <c r="F9814" s="479">
        <v>5.69</v>
      </c>
    </row>
    <row r="9815" spans="1:6" ht="20.399999999999999" x14ac:dyDescent="0.2">
      <c r="A9815" s="256">
        <v>88900</v>
      </c>
      <c r="B9815" s="257" t="s">
        <v>9045</v>
      </c>
      <c r="C9815" s="256" t="s">
        <v>6806</v>
      </c>
      <c r="E9815" s="258"/>
      <c r="F9815" s="479">
        <v>49.84</v>
      </c>
    </row>
    <row r="9816" spans="1:6" ht="20.399999999999999" x14ac:dyDescent="0.2">
      <c r="A9816" s="256">
        <v>88902</v>
      </c>
      <c r="B9816" s="257" t="s">
        <v>9046</v>
      </c>
      <c r="C9816" s="256" t="s">
        <v>6806</v>
      </c>
      <c r="E9816" s="258"/>
      <c r="F9816" s="479">
        <v>13.17</v>
      </c>
    </row>
    <row r="9817" spans="1:6" ht="20.399999999999999" x14ac:dyDescent="0.2">
      <c r="A9817" s="256">
        <v>88903</v>
      </c>
      <c r="B9817" s="257" t="s">
        <v>9047</v>
      </c>
      <c r="C9817" s="256" t="s">
        <v>6806</v>
      </c>
      <c r="E9817" s="258"/>
      <c r="F9817" s="479">
        <v>62.3</v>
      </c>
    </row>
    <row r="9818" spans="1:6" ht="20.399999999999999" x14ac:dyDescent="0.2">
      <c r="A9818" s="256">
        <v>88904</v>
      </c>
      <c r="B9818" s="257" t="s">
        <v>9048</v>
      </c>
      <c r="C9818" s="256" t="s">
        <v>6806</v>
      </c>
      <c r="E9818" s="258"/>
      <c r="F9818" s="479">
        <v>88.52</v>
      </c>
    </row>
    <row r="9819" spans="1:6" ht="20.399999999999999" x14ac:dyDescent="0.2">
      <c r="A9819" s="256">
        <v>89009</v>
      </c>
      <c r="B9819" s="257" t="s">
        <v>9049</v>
      </c>
      <c r="C9819" s="256" t="s">
        <v>6806</v>
      </c>
      <c r="E9819" s="258"/>
      <c r="F9819" s="479">
        <v>38.56</v>
      </c>
    </row>
    <row r="9820" spans="1:6" ht="20.399999999999999" x14ac:dyDescent="0.2">
      <c r="A9820" s="256">
        <v>89010</v>
      </c>
      <c r="B9820" s="257" t="s">
        <v>9050</v>
      </c>
      <c r="C9820" s="256" t="s">
        <v>6806</v>
      </c>
      <c r="E9820" s="258"/>
      <c r="F9820" s="479">
        <v>16.98</v>
      </c>
    </row>
    <row r="9821" spans="1:6" ht="30.6" x14ac:dyDescent="0.2">
      <c r="A9821" s="256">
        <v>89011</v>
      </c>
      <c r="B9821" s="257" t="s">
        <v>9051</v>
      </c>
      <c r="C9821" s="256" t="s">
        <v>6806</v>
      </c>
      <c r="E9821" s="258"/>
      <c r="F9821" s="479">
        <v>23.38</v>
      </c>
    </row>
    <row r="9822" spans="1:6" ht="30.6" x14ac:dyDescent="0.2">
      <c r="A9822" s="256">
        <v>89012</v>
      </c>
      <c r="B9822" s="257" t="s">
        <v>9052</v>
      </c>
      <c r="C9822" s="256" t="s">
        <v>6806</v>
      </c>
      <c r="E9822" s="258"/>
      <c r="F9822" s="479">
        <v>6.17</v>
      </c>
    </row>
    <row r="9823" spans="1:6" ht="20.399999999999999" x14ac:dyDescent="0.2">
      <c r="A9823" s="256">
        <v>89013</v>
      </c>
      <c r="B9823" s="257" t="s">
        <v>9053</v>
      </c>
      <c r="C9823" s="256" t="s">
        <v>6806</v>
      </c>
      <c r="E9823" s="258"/>
      <c r="F9823" s="479">
        <v>126.31</v>
      </c>
    </row>
    <row r="9824" spans="1:6" ht="20.399999999999999" x14ac:dyDescent="0.2">
      <c r="A9824" s="256">
        <v>89014</v>
      </c>
      <c r="B9824" s="257" t="s">
        <v>9054</v>
      </c>
      <c r="C9824" s="256" t="s">
        <v>6806</v>
      </c>
      <c r="E9824" s="258"/>
      <c r="F9824" s="479">
        <v>55.64</v>
      </c>
    </row>
    <row r="9825" spans="1:6" ht="20.399999999999999" x14ac:dyDescent="0.2">
      <c r="A9825" s="256">
        <v>89015</v>
      </c>
      <c r="B9825" s="257" t="s">
        <v>9055</v>
      </c>
      <c r="C9825" s="256" t="s">
        <v>6806</v>
      </c>
      <c r="E9825" s="258"/>
      <c r="F9825" s="479">
        <v>3.7</v>
      </c>
    </row>
    <row r="9826" spans="1:6" ht="20.399999999999999" x14ac:dyDescent="0.2">
      <c r="A9826" s="256">
        <v>89016</v>
      </c>
      <c r="B9826" s="257" t="s">
        <v>9056</v>
      </c>
      <c r="C9826" s="256" t="s">
        <v>6806</v>
      </c>
      <c r="E9826" s="258"/>
      <c r="F9826" s="479">
        <v>0.98</v>
      </c>
    </row>
    <row r="9827" spans="1:6" ht="20.399999999999999" x14ac:dyDescent="0.2">
      <c r="A9827" s="256">
        <v>89017</v>
      </c>
      <c r="B9827" s="257" t="s">
        <v>9057</v>
      </c>
      <c r="C9827" s="256" t="s">
        <v>6806</v>
      </c>
      <c r="E9827" s="258"/>
      <c r="F9827" s="479">
        <v>38.32</v>
      </c>
    </row>
    <row r="9828" spans="1:6" ht="20.399999999999999" x14ac:dyDescent="0.2">
      <c r="A9828" s="256">
        <v>89018</v>
      </c>
      <c r="B9828" s="257" t="s">
        <v>9058</v>
      </c>
      <c r="C9828" s="256" t="s">
        <v>6806</v>
      </c>
      <c r="E9828" s="258"/>
      <c r="F9828" s="479">
        <v>16.88</v>
      </c>
    </row>
    <row r="9829" spans="1:6" ht="30.6" x14ac:dyDescent="0.2">
      <c r="A9829" s="256">
        <v>89019</v>
      </c>
      <c r="B9829" s="257" t="s">
        <v>20321</v>
      </c>
      <c r="C9829" s="256" t="s">
        <v>6806</v>
      </c>
      <c r="E9829" s="258"/>
      <c r="F9829" s="479">
        <v>0.31</v>
      </c>
    </row>
    <row r="9830" spans="1:6" ht="30.6" x14ac:dyDescent="0.2">
      <c r="A9830" s="256">
        <v>89020</v>
      </c>
      <c r="B9830" s="257" t="s">
        <v>20322</v>
      </c>
      <c r="C9830" s="256" t="s">
        <v>6806</v>
      </c>
      <c r="E9830" s="258"/>
      <c r="F9830" s="479">
        <v>7.0000000000000007E-2</v>
      </c>
    </row>
    <row r="9831" spans="1:6" ht="20.399999999999999" x14ac:dyDescent="0.2">
      <c r="A9831" s="256">
        <v>89023</v>
      </c>
      <c r="B9831" s="257" t="s">
        <v>9059</v>
      </c>
      <c r="C9831" s="256" t="s">
        <v>6806</v>
      </c>
      <c r="E9831" s="258"/>
      <c r="F9831" s="479">
        <v>3.48</v>
      </c>
    </row>
    <row r="9832" spans="1:6" ht="20.399999999999999" x14ac:dyDescent="0.2">
      <c r="A9832" s="256">
        <v>89024</v>
      </c>
      <c r="B9832" s="257" t="s">
        <v>9060</v>
      </c>
      <c r="C9832" s="256" t="s">
        <v>6806</v>
      </c>
      <c r="E9832" s="258"/>
      <c r="F9832" s="479">
        <v>1.28</v>
      </c>
    </row>
    <row r="9833" spans="1:6" ht="20.399999999999999" x14ac:dyDescent="0.2">
      <c r="A9833" s="256">
        <v>89025</v>
      </c>
      <c r="B9833" s="257" t="s">
        <v>9061</v>
      </c>
      <c r="C9833" s="256" t="s">
        <v>6806</v>
      </c>
      <c r="E9833" s="258"/>
      <c r="F9833" s="479">
        <v>4.6399999999999997</v>
      </c>
    </row>
    <row r="9834" spans="1:6" ht="20.399999999999999" x14ac:dyDescent="0.2">
      <c r="A9834" s="256">
        <v>89026</v>
      </c>
      <c r="B9834" s="257" t="s">
        <v>9062</v>
      </c>
      <c r="C9834" s="256" t="s">
        <v>6806</v>
      </c>
      <c r="E9834" s="258"/>
      <c r="F9834" s="479">
        <v>168.3</v>
      </c>
    </row>
    <row r="9835" spans="1:6" ht="20.399999999999999" x14ac:dyDescent="0.2">
      <c r="A9835" s="256">
        <v>89029</v>
      </c>
      <c r="B9835" s="257" t="s">
        <v>9063</v>
      </c>
      <c r="C9835" s="256" t="s">
        <v>6806</v>
      </c>
      <c r="E9835" s="258"/>
      <c r="F9835" s="479">
        <v>29.74</v>
      </c>
    </row>
    <row r="9836" spans="1:6" ht="20.399999999999999" x14ac:dyDescent="0.2">
      <c r="A9836" s="256">
        <v>89030</v>
      </c>
      <c r="B9836" s="257" t="s">
        <v>9064</v>
      </c>
      <c r="C9836" s="256" t="s">
        <v>6806</v>
      </c>
      <c r="E9836" s="258"/>
      <c r="F9836" s="479">
        <v>13.1</v>
      </c>
    </row>
    <row r="9837" spans="1:6" ht="20.399999999999999" x14ac:dyDescent="0.2">
      <c r="A9837" s="256">
        <v>89033</v>
      </c>
      <c r="B9837" s="257" t="s">
        <v>9065</v>
      </c>
      <c r="C9837" s="256" t="s">
        <v>6806</v>
      </c>
      <c r="E9837" s="258"/>
      <c r="F9837" s="479">
        <v>13.22</v>
      </c>
    </row>
    <row r="9838" spans="1:6" ht="20.399999999999999" x14ac:dyDescent="0.2">
      <c r="A9838" s="256">
        <v>89034</v>
      </c>
      <c r="B9838" s="257" t="s">
        <v>9066</v>
      </c>
      <c r="C9838" s="256" t="s">
        <v>6806</v>
      </c>
      <c r="E9838" s="258"/>
      <c r="F9838" s="479">
        <v>3.54</v>
      </c>
    </row>
    <row r="9839" spans="1:6" ht="20.399999999999999" x14ac:dyDescent="0.2">
      <c r="A9839" s="256">
        <v>89128</v>
      </c>
      <c r="B9839" s="257" t="s">
        <v>9067</v>
      </c>
      <c r="C9839" s="256" t="s">
        <v>6806</v>
      </c>
      <c r="E9839" s="258"/>
      <c r="F9839" s="479">
        <v>34.299999999999997</v>
      </c>
    </row>
    <row r="9840" spans="1:6" ht="20.399999999999999" x14ac:dyDescent="0.2">
      <c r="A9840" s="256">
        <v>89129</v>
      </c>
      <c r="B9840" s="257" t="s">
        <v>9068</v>
      </c>
      <c r="C9840" s="256" t="s">
        <v>6806</v>
      </c>
      <c r="E9840" s="258"/>
      <c r="F9840" s="479">
        <v>9.06</v>
      </c>
    </row>
    <row r="9841" spans="1:6" ht="20.399999999999999" x14ac:dyDescent="0.2">
      <c r="A9841" s="256">
        <v>89130</v>
      </c>
      <c r="B9841" s="257" t="s">
        <v>9069</v>
      </c>
      <c r="C9841" s="256" t="s">
        <v>6806</v>
      </c>
      <c r="E9841" s="258"/>
      <c r="F9841" s="479">
        <v>47.56</v>
      </c>
    </row>
    <row r="9842" spans="1:6" ht="20.399999999999999" x14ac:dyDescent="0.2">
      <c r="A9842" s="256">
        <v>89131</v>
      </c>
      <c r="B9842" s="257" t="s">
        <v>9070</v>
      </c>
      <c r="C9842" s="256" t="s">
        <v>6806</v>
      </c>
      <c r="E9842" s="258"/>
      <c r="F9842" s="479">
        <v>12.57</v>
      </c>
    </row>
    <row r="9843" spans="1:6" ht="30.6" x14ac:dyDescent="0.2">
      <c r="A9843" s="256">
        <v>89210</v>
      </c>
      <c r="B9843" s="257" t="s">
        <v>9071</v>
      </c>
      <c r="C9843" s="256" t="s">
        <v>6806</v>
      </c>
      <c r="E9843" s="258"/>
      <c r="F9843" s="479">
        <v>32.9</v>
      </c>
    </row>
    <row r="9844" spans="1:6" ht="30.6" x14ac:dyDescent="0.2">
      <c r="A9844" s="256">
        <v>89211</v>
      </c>
      <c r="B9844" s="257" t="s">
        <v>9072</v>
      </c>
      <c r="C9844" s="256" t="s">
        <v>6806</v>
      </c>
      <c r="E9844" s="258"/>
      <c r="F9844" s="479">
        <v>8.82</v>
      </c>
    </row>
    <row r="9845" spans="1:6" ht="20.399999999999999" x14ac:dyDescent="0.2">
      <c r="A9845" s="256">
        <v>89212</v>
      </c>
      <c r="B9845" s="257" t="s">
        <v>9073</v>
      </c>
      <c r="C9845" s="256" t="s">
        <v>6806</v>
      </c>
      <c r="E9845" s="258"/>
      <c r="F9845" s="479">
        <v>28.91</v>
      </c>
    </row>
    <row r="9846" spans="1:6" ht="20.399999999999999" x14ac:dyDescent="0.2">
      <c r="A9846" s="256">
        <v>89213</v>
      </c>
      <c r="B9846" s="257" t="s">
        <v>9074</v>
      </c>
      <c r="C9846" s="256" t="s">
        <v>6806</v>
      </c>
      <c r="E9846" s="258"/>
      <c r="F9846" s="479">
        <v>8.92</v>
      </c>
    </row>
    <row r="9847" spans="1:6" ht="20.399999999999999" x14ac:dyDescent="0.2">
      <c r="A9847" s="256">
        <v>89214</v>
      </c>
      <c r="B9847" s="257" t="s">
        <v>9075</v>
      </c>
      <c r="C9847" s="256" t="s">
        <v>6806</v>
      </c>
      <c r="E9847" s="258"/>
      <c r="F9847" s="479">
        <v>27.14</v>
      </c>
    </row>
    <row r="9848" spans="1:6" ht="20.399999999999999" x14ac:dyDescent="0.2">
      <c r="A9848" s="256">
        <v>89215</v>
      </c>
      <c r="B9848" s="257" t="s">
        <v>9076</v>
      </c>
      <c r="C9848" s="256" t="s">
        <v>6806</v>
      </c>
      <c r="E9848" s="258"/>
      <c r="F9848" s="479">
        <v>91.41</v>
      </c>
    </row>
    <row r="9849" spans="1:6" ht="20.399999999999999" x14ac:dyDescent="0.2">
      <c r="A9849" s="256">
        <v>89221</v>
      </c>
      <c r="B9849" s="257" t="s">
        <v>9077</v>
      </c>
      <c r="C9849" s="256" t="s">
        <v>6806</v>
      </c>
      <c r="E9849" s="258"/>
      <c r="F9849" s="479">
        <v>1.17</v>
      </c>
    </row>
    <row r="9850" spans="1:6" ht="20.399999999999999" x14ac:dyDescent="0.2">
      <c r="A9850" s="256">
        <v>89222</v>
      </c>
      <c r="B9850" s="257" t="s">
        <v>9078</v>
      </c>
      <c r="C9850" s="256" t="s">
        <v>6806</v>
      </c>
      <c r="E9850" s="258"/>
      <c r="F9850" s="479">
        <v>0.28000000000000003</v>
      </c>
    </row>
    <row r="9851" spans="1:6" ht="20.399999999999999" x14ac:dyDescent="0.2">
      <c r="A9851" s="256">
        <v>89223</v>
      </c>
      <c r="B9851" s="257" t="s">
        <v>9079</v>
      </c>
      <c r="C9851" s="256" t="s">
        <v>6806</v>
      </c>
      <c r="E9851" s="258"/>
      <c r="F9851" s="479">
        <v>1.36</v>
      </c>
    </row>
    <row r="9852" spans="1:6" ht="30.6" x14ac:dyDescent="0.2">
      <c r="A9852" s="256">
        <v>89224</v>
      </c>
      <c r="B9852" s="257" t="s">
        <v>9080</v>
      </c>
      <c r="C9852" s="256" t="s">
        <v>6806</v>
      </c>
      <c r="E9852" s="258"/>
      <c r="F9852" s="479">
        <v>1.85</v>
      </c>
    </row>
    <row r="9853" spans="1:6" ht="20.399999999999999" x14ac:dyDescent="0.2">
      <c r="A9853" s="256">
        <v>89228</v>
      </c>
      <c r="B9853" s="257" t="s">
        <v>9081</v>
      </c>
      <c r="C9853" s="256" t="s">
        <v>6806</v>
      </c>
      <c r="E9853" s="258"/>
      <c r="F9853" s="479">
        <v>44.4</v>
      </c>
    </row>
    <row r="9854" spans="1:6" ht="20.399999999999999" x14ac:dyDescent="0.2">
      <c r="A9854" s="256">
        <v>89229</v>
      </c>
      <c r="B9854" s="257" t="s">
        <v>9082</v>
      </c>
      <c r="C9854" s="256" t="s">
        <v>6806</v>
      </c>
      <c r="E9854" s="258"/>
      <c r="F9854" s="479">
        <v>15.65</v>
      </c>
    </row>
    <row r="9855" spans="1:6" ht="20.399999999999999" x14ac:dyDescent="0.2">
      <c r="A9855" s="256">
        <v>89230</v>
      </c>
      <c r="B9855" s="257" t="s">
        <v>9083</v>
      </c>
      <c r="C9855" s="256" t="s">
        <v>6806</v>
      </c>
      <c r="E9855" s="258"/>
      <c r="F9855" s="479">
        <v>107.49</v>
      </c>
    </row>
    <row r="9856" spans="1:6" ht="20.399999999999999" x14ac:dyDescent="0.2">
      <c r="A9856" s="256">
        <v>89231</v>
      </c>
      <c r="B9856" s="257" t="s">
        <v>9084</v>
      </c>
      <c r="C9856" s="256" t="s">
        <v>6806</v>
      </c>
      <c r="E9856" s="258"/>
      <c r="F9856" s="479">
        <v>32.909999999999997</v>
      </c>
    </row>
    <row r="9857" spans="1:6" ht="20.399999999999999" x14ac:dyDescent="0.2">
      <c r="A9857" s="256">
        <v>89232</v>
      </c>
      <c r="B9857" s="257" t="s">
        <v>9085</v>
      </c>
      <c r="C9857" s="256" t="s">
        <v>6806</v>
      </c>
      <c r="E9857" s="258"/>
      <c r="F9857" s="479">
        <v>191.74</v>
      </c>
    </row>
    <row r="9858" spans="1:6" ht="20.399999999999999" x14ac:dyDescent="0.2">
      <c r="A9858" s="256">
        <v>89233</v>
      </c>
      <c r="B9858" s="257" t="s">
        <v>9086</v>
      </c>
      <c r="C9858" s="256" t="s">
        <v>6806</v>
      </c>
      <c r="E9858" s="258"/>
      <c r="F9858" s="479">
        <v>164.5</v>
      </c>
    </row>
    <row r="9859" spans="1:6" ht="20.399999999999999" x14ac:dyDescent="0.2">
      <c r="A9859" s="256">
        <v>89236</v>
      </c>
      <c r="B9859" s="257" t="s">
        <v>9087</v>
      </c>
      <c r="C9859" s="256" t="s">
        <v>6806</v>
      </c>
      <c r="E9859" s="258"/>
      <c r="F9859" s="479">
        <v>251.11</v>
      </c>
    </row>
    <row r="9860" spans="1:6" ht="20.399999999999999" x14ac:dyDescent="0.2">
      <c r="A9860" s="256">
        <v>89237</v>
      </c>
      <c r="B9860" s="257" t="s">
        <v>9088</v>
      </c>
      <c r="C9860" s="256" t="s">
        <v>6806</v>
      </c>
      <c r="E9860" s="258"/>
      <c r="F9860" s="479">
        <v>76.89</v>
      </c>
    </row>
    <row r="9861" spans="1:6" ht="20.399999999999999" x14ac:dyDescent="0.2">
      <c r="A9861" s="256">
        <v>89238</v>
      </c>
      <c r="B9861" s="257" t="s">
        <v>9089</v>
      </c>
      <c r="C9861" s="256" t="s">
        <v>6806</v>
      </c>
      <c r="E9861" s="258"/>
      <c r="F9861" s="479">
        <v>447.91</v>
      </c>
    </row>
    <row r="9862" spans="1:6" ht="20.399999999999999" x14ac:dyDescent="0.2">
      <c r="A9862" s="256">
        <v>89239</v>
      </c>
      <c r="B9862" s="257" t="s">
        <v>9090</v>
      </c>
      <c r="C9862" s="256" t="s">
        <v>6806</v>
      </c>
      <c r="E9862" s="258"/>
      <c r="F9862" s="479">
        <v>435.03</v>
      </c>
    </row>
    <row r="9863" spans="1:6" ht="20.399999999999999" x14ac:dyDescent="0.2">
      <c r="A9863" s="256">
        <v>89240</v>
      </c>
      <c r="B9863" s="257" t="s">
        <v>9091</v>
      </c>
      <c r="C9863" s="256" t="s">
        <v>6806</v>
      </c>
      <c r="E9863" s="258"/>
      <c r="F9863" s="479">
        <v>77.06</v>
      </c>
    </row>
    <row r="9864" spans="1:6" ht="20.399999999999999" x14ac:dyDescent="0.2">
      <c r="A9864" s="256">
        <v>89241</v>
      </c>
      <c r="B9864" s="257" t="s">
        <v>9092</v>
      </c>
      <c r="C9864" s="256" t="s">
        <v>6806</v>
      </c>
      <c r="E9864" s="258"/>
      <c r="F9864" s="479">
        <v>27.16</v>
      </c>
    </row>
    <row r="9865" spans="1:6" ht="20.399999999999999" x14ac:dyDescent="0.2">
      <c r="A9865" s="256">
        <v>89246</v>
      </c>
      <c r="B9865" s="257" t="s">
        <v>9093</v>
      </c>
      <c r="C9865" s="256" t="s">
        <v>6806</v>
      </c>
      <c r="E9865" s="258"/>
      <c r="F9865" s="479">
        <v>218.19</v>
      </c>
    </row>
    <row r="9866" spans="1:6" ht="20.399999999999999" x14ac:dyDescent="0.2">
      <c r="A9866" s="256">
        <v>89247</v>
      </c>
      <c r="B9866" s="257" t="s">
        <v>9094</v>
      </c>
      <c r="C9866" s="256" t="s">
        <v>6806</v>
      </c>
      <c r="E9866" s="258"/>
      <c r="F9866" s="479">
        <v>66.81</v>
      </c>
    </row>
    <row r="9867" spans="1:6" ht="20.399999999999999" x14ac:dyDescent="0.2">
      <c r="A9867" s="256">
        <v>89248</v>
      </c>
      <c r="B9867" s="257" t="s">
        <v>9095</v>
      </c>
      <c r="C9867" s="256" t="s">
        <v>6806</v>
      </c>
      <c r="E9867" s="258"/>
      <c r="F9867" s="479">
        <v>389.2</v>
      </c>
    </row>
    <row r="9868" spans="1:6" ht="20.399999999999999" x14ac:dyDescent="0.2">
      <c r="A9868" s="256">
        <v>89249</v>
      </c>
      <c r="B9868" s="257" t="s">
        <v>9096</v>
      </c>
      <c r="C9868" s="256" t="s">
        <v>6806</v>
      </c>
      <c r="E9868" s="258"/>
      <c r="F9868" s="479">
        <v>370.83</v>
      </c>
    </row>
    <row r="9869" spans="1:6" ht="20.399999999999999" x14ac:dyDescent="0.2">
      <c r="A9869" s="256">
        <v>89253</v>
      </c>
      <c r="B9869" s="257" t="s">
        <v>9097</v>
      </c>
      <c r="C9869" s="256" t="s">
        <v>6806</v>
      </c>
      <c r="E9869" s="258"/>
      <c r="F9869" s="479">
        <v>63.15</v>
      </c>
    </row>
    <row r="9870" spans="1:6" ht="20.399999999999999" x14ac:dyDescent="0.2">
      <c r="A9870" s="256">
        <v>89254</v>
      </c>
      <c r="B9870" s="257" t="s">
        <v>9098</v>
      </c>
      <c r="C9870" s="256" t="s">
        <v>6806</v>
      </c>
      <c r="E9870" s="258"/>
      <c r="F9870" s="479">
        <v>22.26</v>
      </c>
    </row>
    <row r="9871" spans="1:6" ht="20.399999999999999" x14ac:dyDescent="0.2">
      <c r="A9871" s="256">
        <v>89255</v>
      </c>
      <c r="B9871" s="257" t="s">
        <v>9099</v>
      </c>
      <c r="C9871" s="256" t="s">
        <v>6806</v>
      </c>
      <c r="E9871" s="258"/>
      <c r="F9871" s="479">
        <v>101.51</v>
      </c>
    </row>
    <row r="9872" spans="1:6" ht="20.399999999999999" x14ac:dyDescent="0.2">
      <c r="A9872" s="256">
        <v>89256</v>
      </c>
      <c r="B9872" s="257" t="s">
        <v>9100</v>
      </c>
      <c r="C9872" s="256" t="s">
        <v>6806</v>
      </c>
      <c r="E9872" s="258"/>
      <c r="F9872" s="479">
        <v>83.46</v>
      </c>
    </row>
    <row r="9873" spans="1:6" ht="30.6" x14ac:dyDescent="0.2">
      <c r="A9873" s="256">
        <v>89259</v>
      </c>
      <c r="B9873" s="257" t="s">
        <v>9101</v>
      </c>
      <c r="C9873" s="256" t="s">
        <v>6806</v>
      </c>
      <c r="E9873" s="258"/>
      <c r="F9873" s="479">
        <v>26.84</v>
      </c>
    </row>
    <row r="9874" spans="1:6" ht="30.6" x14ac:dyDescent="0.2">
      <c r="A9874" s="256">
        <v>89260</v>
      </c>
      <c r="B9874" s="257" t="s">
        <v>9102</v>
      </c>
      <c r="C9874" s="256" t="s">
        <v>6806</v>
      </c>
      <c r="E9874" s="258"/>
      <c r="F9874" s="479">
        <v>9.8800000000000008</v>
      </c>
    </row>
    <row r="9875" spans="1:6" ht="30.6" x14ac:dyDescent="0.2">
      <c r="A9875" s="256">
        <v>89262</v>
      </c>
      <c r="B9875" s="257" t="s">
        <v>9103</v>
      </c>
      <c r="C9875" s="256" t="s">
        <v>6806</v>
      </c>
      <c r="E9875" s="258"/>
      <c r="F9875" s="479">
        <v>45.53</v>
      </c>
    </row>
    <row r="9876" spans="1:6" ht="30.6" x14ac:dyDescent="0.2">
      <c r="A9876" s="256">
        <v>89264</v>
      </c>
      <c r="B9876" s="257" t="s">
        <v>9104</v>
      </c>
      <c r="C9876" s="256" t="s">
        <v>6806</v>
      </c>
      <c r="E9876" s="258"/>
      <c r="F9876" s="479">
        <v>20.74</v>
      </c>
    </row>
    <row r="9877" spans="1:6" ht="30.6" x14ac:dyDescent="0.2">
      <c r="A9877" s="256">
        <v>89265</v>
      </c>
      <c r="B9877" s="257" t="s">
        <v>9105</v>
      </c>
      <c r="C9877" s="256" t="s">
        <v>6806</v>
      </c>
      <c r="E9877" s="258"/>
      <c r="F9877" s="479">
        <v>8.2799999999999994</v>
      </c>
    </row>
    <row r="9878" spans="1:6" ht="30.6" x14ac:dyDescent="0.2">
      <c r="A9878" s="256">
        <v>89266</v>
      </c>
      <c r="B9878" s="257" t="s">
        <v>9106</v>
      </c>
      <c r="C9878" s="256" t="s">
        <v>6806</v>
      </c>
      <c r="E9878" s="258"/>
      <c r="F9878" s="479">
        <v>3.34</v>
      </c>
    </row>
    <row r="9879" spans="1:6" ht="20.399999999999999" x14ac:dyDescent="0.2">
      <c r="A9879" s="256">
        <v>89267</v>
      </c>
      <c r="B9879" s="257" t="s">
        <v>9107</v>
      </c>
      <c r="C9879" s="256" t="s">
        <v>6806</v>
      </c>
      <c r="E9879" s="258"/>
      <c r="F9879" s="479">
        <v>50.32</v>
      </c>
    </row>
    <row r="9880" spans="1:6" ht="20.399999999999999" x14ac:dyDescent="0.2">
      <c r="A9880" s="256">
        <v>89268</v>
      </c>
      <c r="B9880" s="257" t="s">
        <v>9108</v>
      </c>
      <c r="C9880" s="256" t="s">
        <v>6806</v>
      </c>
      <c r="E9880" s="258"/>
      <c r="F9880" s="479">
        <v>17.739999999999998</v>
      </c>
    </row>
    <row r="9881" spans="1:6" ht="20.399999999999999" x14ac:dyDescent="0.2">
      <c r="A9881" s="256">
        <v>89269</v>
      </c>
      <c r="B9881" s="257" t="s">
        <v>9109</v>
      </c>
      <c r="C9881" s="256" t="s">
        <v>6806</v>
      </c>
      <c r="E9881" s="258"/>
      <c r="F9881" s="479">
        <v>7.17</v>
      </c>
    </row>
    <row r="9882" spans="1:6" ht="20.399999999999999" x14ac:dyDescent="0.2">
      <c r="A9882" s="256">
        <v>89270</v>
      </c>
      <c r="B9882" s="257" t="s">
        <v>9110</v>
      </c>
      <c r="C9882" s="256" t="s">
        <v>6806</v>
      </c>
      <c r="E9882" s="258"/>
      <c r="F9882" s="479">
        <v>80.900000000000006</v>
      </c>
    </row>
    <row r="9883" spans="1:6" ht="20.399999999999999" x14ac:dyDescent="0.2">
      <c r="A9883" s="256">
        <v>89271</v>
      </c>
      <c r="B9883" s="257" t="s">
        <v>9111</v>
      </c>
      <c r="C9883" s="256" t="s">
        <v>6806</v>
      </c>
      <c r="E9883" s="258"/>
      <c r="F9883" s="479">
        <v>28.56</v>
      </c>
    </row>
    <row r="9884" spans="1:6" ht="20.399999999999999" x14ac:dyDescent="0.2">
      <c r="A9884" s="256">
        <v>89274</v>
      </c>
      <c r="B9884" s="257" t="s">
        <v>9112</v>
      </c>
      <c r="C9884" s="256" t="s">
        <v>6806</v>
      </c>
      <c r="E9884" s="258"/>
      <c r="F9884" s="479">
        <v>1.42</v>
      </c>
    </row>
    <row r="9885" spans="1:6" ht="20.399999999999999" x14ac:dyDescent="0.2">
      <c r="A9885" s="256">
        <v>89275</v>
      </c>
      <c r="B9885" s="257" t="s">
        <v>9113</v>
      </c>
      <c r="C9885" s="256" t="s">
        <v>6806</v>
      </c>
      <c r="E9885" s="258"/>
      <c r="F9885" s="479">
        <v>0.35</v>
      </c>
    </row>
    <row r="9886" spans="1:6" ht="20.399999999999999" x14ac:dyDescent="0.2">
      <c r="A9886" s="256">
        <v>89276</v>
      </c>
      <c r="B9886" s="257" t="s">
        <v>9114</v>
      </c>
      <c r="C9886" s="256" t="s">
        <v>6806</v>
      </c>
      <c r="E9886" s="258"/>
      <c r="F9886" s="479">
        <v>1.89</v>
      </c>
    </row>
    <row r="9887" spans="1:6" ht="20.399999999999999" x14ac:dyDescent="0.2">
      <c r="A9887" s="256">
        <v>89277</v>
      </c>
      <c r="B9887" s="257" t="s">
        <v>9115</v>
      </c>
      <c r="C9887" s="256" t="s">
        <v>6806</v>
      </c>
      <c r="E9887" s="258"/>
      <c r="F9887" s="479">
        <v>8.34</v>
      </c>
    </row>
    <row r="9888" spans="1:6" ht="20.399999999999999" x14ac:dyDescent="0.2">
      <c r="A9888" s="256">
        <v>89280</v>
      </c>
      <c r="B9888" s="257" t="s">
        <v>9116</v>
      </c>
      <c r="C9888" s="256" t="s">
        <v>6806</v>
      </c>
      <c r="E9888" s="258"/>
      <c r="F9888" s="479">
        <v>40.409999999999997</v>
      </c>
    </row>
    <row r="9889" spans="1:6" ht="20.399999999999999" x14ac:dyDescent="0.2">
      <c r="A9889" s="256">
        <v>89281</v>
      </c>
      <c r="B9889" s="257" t="s">
        <v>9117</v>
      </c>
      <c r="C9889" s="256" t="s">
        <v>6806</v>
      </c>
      <c r="E9889" s="258"/>
      <c r="F9889" s="479">
        <v>10.84</v>
      </c>
    </row>
    <row r="9890" spans="1:6" ht="30.6" x14ac:dyDescent="0.2">
      <c r="A9890" s="256">
        <v>89870</v>
      </c>
      <c r="B9890" s="257" t="s">
        <v>9118</v>
      </c>
      <c r="C9890" s="256" t="s">
        <v>6806</v>
      </c>
      <c r="E9890" s="258"/>
      <c r="F9890" s="479">
        <v>37.85</v>
      </c>
    </row>
    <row r="9891" spans="1:6" ht="30.6" x14ac:dyDescent="0.2">
      <c r="A9891" s="256">
        <v>89871</v>
      </c>
      <c r="B9891" s="257" t="s">
        <v>9119</v>
      </c>
      <c r="C9891" s="256" t="s">
        <v>6806</v>
      </c>
      <c r="E9891" s="258"/>
      <c r="F9891" s="479">
        <v>13.41</v>
      </c>
    </row>
    <row r="9892" spans="1:6" ht="30.6" x14ac:dyDescent="0.2">
      <c r="A9892" s="256">
        <v>89872</v>
      </c>
      <c r="B9892" s="257" t="s">
        <v>9120</v>
      </c>
      <c r="C9892" s="256" t="s">
        <v>6806</v>
      </c>
      <c r="E9892" s="258"/>
      <c r="F9892" s="479">
        <v>5.41</v>
      </c>
    </row>
    <row r="9893" spans="1:6" ht="30.6" x14ac:dyDescent="0.2">
      <c r="A9893" s="256">
        <v>89873</v>
      </c>
      <c r="B9893" s="257" t="s">
        <v>9121</v>
      </c>
      <c r="C9893" s="256" t="s">
        <v>6806</v>
      </c>
      <c r="E9893" s="258"/>
      <c r="F9893" s="479">
        <v>65.03</v>
      </c>
    </row>
    <row r="9894" spans="1:6" ht="30.6" x14ac:dyDescent="0.2">
      <c r="A9894" s="256">
        <v>89874</v>
      </c>
      <c r="B9894" s="257" t="s">
        <v>9122</v>
      </c>
      <c r="C9894" s="256" t="s">
        <v>6806</v>
      </c>
      <c r="E9894" s="258"/>
      <c r="F9894" s="479">
        <v>173.57</v>
      </c>
    </row>
    <row r="9895" spans="1:6" ht="30.6" x14ac:dyDescent="0.2">
      <c r="A9895" s="256">
        <v>89878</v>
      </c>
      <c r="B9895" s="257" t="s">
        <v>9123</v>
      </c>
      <c r="C9895" s="256" t="s">
        <v>6806</v>
      </c>
      <c r="E9895" s="258"/>
      <c r="F9895" s="479">
        <v>40.42</v>
      </c>
    </row>
    <row r="9896" spans="1:6" ht="30.6" x14ac:dyDescent="0.2">
      <c r="A9896" s="256">
        <v>89879</v>
      </c>
      <c r="B9896" s="257" t="s">
        <v>9124</v>
      </c>
      <c r="C9896" s="256" t="s">
        <v>6806</v>
      </c>
      <c r="E9896" s="258"/>
      <c r="F9896" s="479">
        <v>14.09</v>
      </c>
    </row>
    <row r="9897" spans="1:6" ht="30.6" x14ac:dyDescent="0.2">
      <c r="A9897" s="256">
        <v>89880</v>
      </c>
      <c r="B9897" s="257" t="s">
        <v>9125</v>
      </c>
      <c r="C9897" s="256" t="s">
        <v>6806</v>
      </c>
      <c r="E9897" s="258"/>
      <c r="F9897" s="479">
        <v>5.69</v>
      </c>
    </row>
    <row r="9898" spans="1:6" ht="30.6" x14ac:dyDescent="0.2">
      <c r="A9898" s="256">
        <v>89881</v>
      </c>
      <c r="B9898" s="257" t="s">
        <v>9126</v>
      </c>
      <c r="C9898" s="256" t="s">
        <v>6806</v>
      </c>
      <c r="E9898" s="258"/>
      <c r="F9898" s="479">
        <v>68.790000000000006</v>
      </c>
    </row>
    <row r="9899" spans="1:6" ht="30.6" x14ac:dyDescent="0.2">
      <c r="A9899" s="256">
        <v>89882</v>
      </c>
      <c r="B9899" s="257" t="s">
        <v>9127</v>
      </c>
      <c r="C9899" s="256" t="s">
        <v>6806</v>
      </c>
      <c r="E9899" s="258"/>
      <c r="F9899" s="479">
        <v>200.26</v>
      </c>
    </row>
    <row r="9900" spans="1:6" ht="20.399999999999999" x14ac:dyDescent="0.2">
      <c r="A9900" s="256">
        <v>90582</v>
      </c>
      <c r="B9900" s="257" t="s">
        <v>9128</v>
      </c>
      <c r="C9900" s="256" t="s">
        <v>6806</v>
      </c>
      <c r="E9900" s="258"/>
      <c r="F9900" s="479">
        <v>0.4</v>
      </c>
    </row>
    <row r="9901" spans="1:6" ht="20.399999999999999" x14ac:dyDescent="0.2">
      <c r="A9901" s="256">
        <v>90583</v>
      </c>
      <c r="B9901" s="257" t="s">
        <v>9129</v>
      </c>
      <c r="C9901" s="256" t="s">
        <v>6806</v>
      </c>
      <c r="E9901" s="258"/>
      <c r="F9901" s="479">
        <v>0.09</v>
      </c>
    </row>
    <row r="9902" spans="1:6" ht="20.399999999999999" x14ac:dyDescent="0.2">
      <c r="A9902" s="256">
        <v>90584</v>
      </c>
      <c r="B9902" s="257" t="s">
        <v>9130</v>
      </c>
      <c r="C9902" s="256" t="s">
        <v>6806</v>
      </c>
      <c r="E9902" s="258"/>
      <c r="F9902" s="479">
        <v>0.32</v>
      </c>
    </row>
    <row r="9903" spans="1:6" ht="20.399999999999999" x14ac:dyDescent="0.2">
      <c r="A9903" s="256">
        <v>90585</v>
      </c>
      <c r="B9903" s="257" t="s">
        <v>9131</v>
      </c>
      <c r="C9903" s="256" t="s">
        <v>6806</v>
      </c>
      <c r="E9903" s="258"/>
      <c r="F9903" s="479">
        <v>0.38</v>
      </c>
    </row>
    <row r="9904" spans="1:6" ht="20.399999999999999" x14ac:dyDescent="0.2">
      <c r="A9904" s="256">
        <v>90621</v>
      </c>
      <c r="B9904" s="257" t="s">
        <v>9132</v>
      </c>
      <c r="C9904" s="256" t="s">
        <v>6806</v>
      </c>
      <c r="E9904" s="258"/>
      <c r="F9904" s="479">
        <v>2.13</v>
      </c>
    </row>
    <row r="9905" spans="1:6" ht="20.399999999999999" x14ac:dyDescent="0.2">
      <c r="A9905" s="256">
        <v>90622</v>
      </c>
      <c r="B9905" s="257" t="s">
        <v>9133</v>
      </c>
      <c r="C9905" s="256" t="s">
        <v>6806</v>
      </c>
      <c r="E9905" s="258"/>
      <c r="F9905" s="479">
        <v>0.49</v>
      </c>
    </row>
    <row r="9906" spans="1:6" ht="20.399999999999999" x14ac:dyDescent="0.2">
      <c r="A9906" s="256">
        <v>90623</v>
      </c>
      <c r="B9906" s="257" t="s">
        <v>9134</v>
      </c>
      <c r="C9906" s="256" t="s">
        <v>6806</v>
      </c>
      <c r="E9906" s="258"/>
      <c r="F9906" s="479">
        <v>2.66</v>
      </c>
    </row>
    <row r="9907" spans="1:6" ht="20.399999999999999" x14ac:dyDescent="0.2">
      <c r="A9907" s="256">
        <v>90624</v>
      </c>
      <c r="B9907" s="257" t="s">
        <v>9135</v>
      </c>
      <c r="C9907" s="256" t="s">
        <v>6806</v>
      </c>
      <c r="E9907" s="258"/>
      <c r="F9907" s="479">
        <v>2.31</v>
      </c>
    </row>
    <row r="9908" spans="1:6" ht="20.399999999999999" x14ac:dyDescent="0.2">
      <c r="A9908" s="256">
        <v>90627</v>
      </c>
      <c r="B9908" s="257" t="s">
        <v>9136</v>
      </c>
      <c r="C9908" s="256" t="s">
        <v>6806</v>
      </c>
      <c r="E9908" s="258"/>
      <c r="F9908" s="479">
        <v>45.6</v>
      </c>
    </row>
    <row r="9909" spans="1:6" ht="20.399999999999999" x14ac:dyDescent="0.2">
      <c r="A9909" s="256">
        <v>90628</v>
      </c>
      <c r="B9909" s="257" t="s">
        <v>9137</v>
      </c>
      <c r="C9909" s="256" t="s">
        <v>6806</v>
      </c>
      <c r="E9909" s="258"/>
      <c r="F9909" s="479">
        <v>12.23</v>
      </c>
    </row>
    <row r="9910" spans="1:6" ht="20.399999999999999" x14ac:dyDescent="0.2">
      <c r="A9910" s="256">
        <v>90629</v>
      </c>
      <c r="B9910" s="257" t="s">
        <v>9138</v>
      </c>
      <c r="C9910" s="256" t="s">
        <v>6806</v>
      </c>
      <c r="E9910" s="258"/>
      <c r="F9910" s="479">
        <v>57.06</v>
      </c>
    </row>
    <row r="9911" spans="1:6" ht="20.399999999999999" x14ac:dyDescent="0.2">
      <c r="A9911" s="256">
        <v>90630</v>
      </c>
      <c r="B9911" s="257" t="s">
        <v>9139</v>
      </c>
      <c r="C9911" s="256" t="s">
        <v>6806</v>
      </c>
      <c r="E9911" s="258"/>
      <c r="F9911" s="479">
        <v>1.1000000000000001</v>
      </c>
    </row>
    <row r="9912" spans="1:6" ht="30.6" x14ac:dyDescent="0.2">
      <c r="A9912" s="256">
        <v>90633</v>
      </c>
      <c r="B9912" s="257" t="s">
        <v>9140</v>
      </c>
      <c r="C9912" s="256" t="s">
        <v>6806</v>
      </c>
      <c r="E9912" s="258"/>
      <c r="F9912" s="479">
        <v>3.85</v>
      </c>
    </row>
    <row r="9913" spans="1:6" ht="30.6" x14ac:dyDescent="0.2">
      <c r="A9913" s="256">
        <v>90634</v>
      </c>
      <c r="B9913" s="257" t="s">
        <v>9141</v>
      </c>
      <c r="C9913" s="256" t="s">
        <v>6806</v>
      </c>
      <c r="E9913" s="258"/>
      <c r="F9913" s="479">
        <v>0.89</v>
      </c>
    </row>
    <row r="9914" spans="1:6" ht="30.6" x14ac:dyDescent="0.2">
      <c r="A9914" s="256">
        <v>90635</v>
      </c>
      <c r="B9914" s="257" t="s">
        <v>9142</v>
      </c>
      <c r="C9914" s="256" t="s">
        <v>6806</v>
      </c>
      <c r="E9914" s="258"/>
      <c r="F9914" s="479">
        <v>4.21</v>
      </c>
    </row>
    <row r="9915" spans="1:6" ht="30.6" x14ac:dyDescent="0.2">
      <c r="A9915" s="256">
        <v>90636</v>
      </c>
      <c r="B9915" s="257" t="s">
        <v>9143</v>
      </c>
      <c r="C9915" s="256" t="s">
        <v>6806</v>
      </c>
      <c r="E9915" s="258"/>
      <c r="F9915" s="479">
        <v>4.63</v>
      </c>
    </row>
    <row r="9916" spans="1:6" ht="20.399999999999999" x14ac:dyDescent="0.2">
      <c r="A9916" s="256">
        <v>90639</v>
      </c>
      <c r="B9916" s="257" t="s">
        <v>9144</v>
      </c>
      <c r="C9916" s="256" t="s">
        <v>6806</v>
      </c>
      <c r="E9916" s="258"/>
      <c r="F9916" s="479">
        <v>5.75</v>
      </c>
    </row>
    <row r="9917" spans="1:6" ht="20.399999999999999" x14ac:dyDescent="0.2">
      <c r="A9917" s="256">
        <v>90640</v>
      </c>
      <c r="B9917" s="257" t="s">
        <v>9145</v>
      </c>
      <c r="C9917" s="256" t="s">
        <v>6806</v>
      </c>
      <c r="E9917" s="258"/>
      <c r="F9917" s="479">
        <v>1.33</v>
      </c>
    </row>
    <row r="9918" spans="1:6" ht="20.399999999999999" x14ac:dyDescent="0.2">
      <c r="A9918" s="256">
        <v>90641</v>
      </c>
      <c r="B9918" s="257" t="s">
        <v>9146</v>
      </c>
      <c r="C9918" s="256" t="s">
        <v>6806</v>
      </c>
      <c r="E9918" s="258"/>
      <c r="F9918" s="479">
        <v>6.29</v>
      </c>
    </row>
    <row r="9919" spans="1:6" ht="20.399999999999999" x14ac:dyDescent="0.2">
      <c r="A9919" s="256">
        <v>90642</v>
      </c>
      <c r="B9919" s="257" t="s">
        <v>9147</v>
      </c>
      <c r="C9919" s="256" t="s">
        <v>6806</v>
      </c>
      <c r="E9919" s="258"/>
      <c r="F9919" s="479">
        <v>12.36</v>
      </c>
    </row>
    <row r="9920" spans="1:6" ht="30.6" x14ac:dyDescent="0.2">
      <c r="A9920" s="256">
        <v>90646</v>
      </c>
      <c r="B9920" s="257" t="s">
        <v>9148</v>
      </c>
      <c r="C9920" s="256" t="s">
        <v>6806</v>
      </c>
      <c r="E9920" s="258"/>
      <c r="F9920" s="479">
        <v>1.2</v>
      </c>
    </row>
    <row r="9921" spans="1:6" ht="30.6" x14ac:dyDescent="0.2">
      <c r="A9921" s="256">
        <v>90647</v>
      </c>
      <c r="B9921" s="257" t="s">
        <v>9149</v>
      </c>
      <c r="C9921" s="256" t="s">
        <v>6806</v>
      </c>
      <c r="E9921" s="258"/>
      <c r="F9921" s="479">
        <v>0.27</v>
      </c>
    </row>
    <row r="9922" spans="1:6" ht="30.6" x14ac:dyDescent="0.2">
      <c r="A9922" s="256">
        <v>90648</v>
      </c>
      <c r="B9922" s="257" t="s">
        <v>9150</v>
      </c>
      <c r="C9922" s="256" t="s">
        <v>6806</v>
      </c>
      <c r="E9922" s="258"/>
      <c r="F9922" s="479">
        <v>1.31</v>
      </c>
    </row>
    <row r="9923" spans="1:6" ht="30.6" x14ac:dyDescent="0.2">
      <c r="A9923" s="256">
        <v>90649</v>
      </c>
      <c r="B9923" s="257" t="s">
        <v>9151</v>
      </c>
      <c r="C9923" s="256" t="s">
        <v>6806</v>
      </c>
      <c r="E9923" s="258"/>
      <c r="F9923" s="479">
        <v>7.22</v>
      </c>
    </row>
    <row r="9924" spans="1:6" ht="20.399999999999999" x14ac:dyDescent="0.2">
      <c r="A9924" s="256">
        <v>90652</v>
      </c>
      <c r="B9924" s="257" t="s">
        <v>9152</v>
      </c>
      <c r="C9924" s="256" t="s">
        <v>6806</v>
      </c>
      <c r="E9924" s="258"/>
      <c r="F9924" s="479">
        <v>3.74</v>
      </c>
    </row>
    <row r="9925" spans="1:6" ht="20.399999999999999" x14ac:dyDescent="0.2">
      <c r="A9925" s="256">
        <v>90653</v>
      </c>
      <c r="B9925" s="257" t="s">
        <v>9153</v>
      </c>
      <c r="C9925" s="256" t="s">
        <v>6806</v>
      </c>
      <c r="E9925" s="258"/>
      <c r="F9925" s="479">
        <v>0.86</v>
      </c>
    </row>
    <row r="9926" spans="1:6" ht="20.399999999999999" x14ac:dyDescent="0.2">
      <c r="A9926" s="256">
        <v>90654</v>
      </c>
      <c r="B9926" s="257" t="s">
        <v>9154</v>
      </c>
      <c r="C9926" s="256" t="s">
        <v>6806</v>
      </c>
      <c r="E9926" s="258"/>
      <c r="F9926" s="479">
        <v>4.09</v>
      </c>
    </row>
    <row r="9927" spans="1:6" ht="20.399999999999999" x14ac:dyDescent="0.2">
      <c r="A9927" s="256">
        <v>90655</v>
      </c>
      <c r="B9927" s="257" t="s">
        <v>9155</v>
      </c>
      <c r="C9927" s="256" t="s">
        <v>6806</v>
      </c>
      <c r="E9927" s="258"/>
      <c r="F9927" s="479">
        <v>4.75</v>
      </c>
    </row>
    <row r="9928" spans="1:6" ht="20.399999999999999" x14ac:dyDescent="0.2">
      <c r="A9928" s="256">
        <v>90658</v>
      </c>
      <c r="B9928" s="257" t="s">
        <v>9156</v>
      </c>
      <c r="C9928" s="256" t="s">
        <v>6806</v>
      </c>
      <c r="E9928" s="258"/>
      <c r="F9928" s="479">
        <v>4.01</v>
      </c>
    </row>
    <row r="9929" spans="1:6" ht="20.399999999999999" x14ac:dyDescent="0.2">
      <c r="A9929" s="256">
        <v>90659</v>
      </c>
      <c r="B9929" s="257" t="s">
        <v>9157</v>
      </c>
      <c r="C9929" s="256" t="s">
        <v>6806</v>
      </c>
      <c r="E9929" s="258"/>
      <c r="F9929" s="479">
        <v>0.92</v>
      </c>
    </row>
    <row r="9930" spans="1:6" ht="20.399999999999999" x14ac:dyDescent="0.2">
      <c r="A9930" s="256">
        <v>90660</v>
      </c>
      <c r="B9930" s="257" t="s">
        <v>9158</v>
      </c>
      <c r="C9930" s="256" t="s">
        <v>6806</v>
      </c>
      <c r="E9930" s="258"/>
      <c r="F9930" s="479">
        <v>4.38</v>
      </c>
    </row>
    <row r="9931" spans="1:6" ht="20.399999999999999" x14ac:dyDescent="0.2">
      <c r="A9931" s="256">
        <v>90661</v>
      </c>
      <c r="B9931" s="257" t="s">
        <v>9159</v>
      </c>
      <c r="C9931" s="256" t="s">
        <v>6806</v>
      </c>
      <c r="E9931" s="258"/>
      <c r="F9931" s="479">
        <v>4.75</v>
      </c>
    </row>
    <row r="9932" spans="1:6" ht="30.6" x14ac:dyDescent="0.2">
      <c r="A9932" s="256">
        <v>90664</v>
      </c>
      <c r="B9932" s="257" t="s">
        <v>9160</v>
      </c>
      <c r="C9932" s="256" t="s">
        <v>6806</v>
      </c>
      <c r="E9932" s="258"/>
      <c r="F9932" s="479">
        <v>6.89</v>
      </c>
    </row>
    <row r="9933" spans="1:6" ht="30.6" x14ac:dyDescent="0.2">
      <c r="A9933" s="256">
        <v>90665</v>
      </c>
      <c r="B9933" s="257" t="s">
        <v>9161</v>
      </c>
      <c r="C9933" s="256" t="s">
        <v>6806</v>
      </c>
      <c r="E9933" s="258"/>
      <c r="F9933" s="479">
        <v>1.84</v>
      </c>
    </row>
    <row r="9934" spans="1:6" ht="30.6" x14ac:dyDescent="0.2">
      <c r="A9934" s="256">
        <v>90666</v>
      </c>
      <c r="B9934" s="257" t="s">
        <v>9162</v>
      </c>
      <c r="C9934" s="256" t="s">
        <v>6806</v>
      </c>
      <c r="E9934" s="258"/>
      <c r="F9934" s="479">
        <v>9.0399999999999991</v>
      </c>
    </row>
    <row r="9935" spans="1:6" ht="30.6" x14ac:dyDescent="0.2">
      <c r="A9935" s="256">
        <v>90667</v>
      </c>
      <c r="B9935" s="257" t="s">
        <v>9163</v>
      </c>
      <c r="C9935" s="256" t="s">
        <v>6806</v>
      </c>
      <c r="E9935" s="258"/>
      <c r="F9935" s="479">
        <v>14.73</v>
      </c>
    </row>
    <row r="9936" spans="1:6" ht="40.799999999999997" x14ac:dyDescent="0.2">
      <c r="A9936" s="256">
        <v>90670</v>
      </c>
      <c r="B9936" s="257" t="s">
        <v>9164</v>
      </c>
      <c r="C9936" s="256" t="s">
        <v>6806</v>
      </c>
      <c r="E9936" s="258"/>
      <c r="F9936" s="479">
        <v>209.27</v>
      </c>
    </row>
    <row r="9937" spans="1:6" ht="30.6" x14ac:dyDescent="0.2">
      <c r="A9937" s="256">
        <v>90671</v>
      </c>
      <c r="B9937" s="257" t="s">
        <v>9165</v>
      </c>
      <c r="C9937" s="256" t="s">
        <v>6806</v>
      </c>
      <c r="E9937" s="258"/>
      <c r="F9937" s="479">
        <v>56.14</v>
      </c>
    </row>
    <row r="9938" spans="1:6" ht="40.799999999999997" x14ac:dyDescent="0.2">
      <c r="A9938" s="256">
        <v>90672</v>
      </c>
      <c r="B9938" s="257" t="s">
        <v>9166</v>
      </c>
      <c r="C9938" s="256" t="s">
        <v>6806</v>
      </c>
      <c r="E9938" s="258"/>
      <c r="F9938" s="479">
        <v>261.88</v>
      </c>
    </row>
    <row r="9939" spans="1:6" ht="40.799999999999997" x14ac:dyDescent="0.2">
      <c r="A9939" s="256">
        <v>90673</v>
      </c>
      <c r="B9939" s="257" t="s">
        <v>9167</v>
      </c>
      <c r="C9939" s="256" t="s">
        <v>6806</v>
      </c>
      <c r="E9939" s="258"/>
      <c r="F9939" s="479">
        <v>117.74</v>
      </c>
    </row>
    <row r="9940" spans="1:6" ht="30.6" x14ac:dyDescent="0.2">
      <c r="A9940" s="256">
        <v>90676</v>
      </c>
      <c r="B9940" s="257" t="s">
        <v>9168</v>
      </c>
      <c r="C9940" s="256" t="s">
        <v>6806</v>
      </c>
      <c r="E9940" s="258"/>
      <c r="F9940" s="479">
        <v>102.48</v>
      </c>
    </row>
    <row r="9941" spans="1:6" ht="30.6" x14ac:dyDescent="0.2">
      <c r="A9941" s="256">
        <v>90677</v>
      </c>
      <c r="B9941" s="257" t="s">
        <v>9169</v>
      </c>
      <c r="C9941" s="256" t="s">
        <v>6806</v>
      </c>
      <c r="E9941" s="258"/>
      <c r="F9941" s="479">
        <v>30.78</v>
      </c>
    </row>
    <row r="9942" spans="1:6" ht="40.799999999999997" x14ac:dyDescent="0.2">
      <c r="A9942" s="256">
        <v>90678</v>
      </c>
      <c r="B9942" s="257" t="s">
        <v>9170</v>
      </c>
      <c r="C9942" s="256" t="s">
        <v>6806</v>
      </c>
      <c r="E9942" s="258"/>
      <c r="F9942" s="479">
        <v>142.54</v>
      </c>
    </row>
    <row r="9943" spans="1:6" ht="40.799999999999997" x14ac:dyDescent="0.2">
      <c r="A9943" s="256">
        <v>90679</v>
      </c>
      <c r="B9943" s="257" t="s">
        <v>9171</v>
      </c>
      <c r="C9943" s="256" t="s">
        <v>6806</v>
      </c>
      <c r="E9943" s="258"/>
      <c r="F9943" s="479">
        <v>90.29</v>
      </c>
    </row>
    <row r="9944" spans="1:6" ht="20.399999999999999" x14ac:dyDescent="0.2">
      <c r="A9944" s="256">
        <v>90682</v>
      </c>
      <c r="B9944" s="257" t="s">
        <v>9172</v>
      </c>
      <c r="C9944" s="256" t="s">
        <v>6806</v>
      </c>
      <c r="E9944" s="258"/>
      <c r="F9944" s="479">
        <v>30.9</v>
      </c>
    </row>
    <row r="9945" spans="1:6" ht="20.399999999999999" x14ac:dyDescent="0.2">
      <c r="A9945" s="256">
        <v>90683</v>
      </c>
      <c r="B9945" s="257" t="s">
        <v>9173</v>
      </c>
      <c r="C9945" s="256" t="s">
        <v>6806</v>
      </c>
      <c r="E9945" s="258"/>
      <c r="F9945" s="479">
        <v>7.62</v>
      </c>
    </row>
    <row r="9946" spans="1:6" ht="20.399999999999999" x14ac:dyDescent="0.2">
      <c r="A9946" s="256">
        <v>90684</v>
      </c>
      <c r="B9946" s="257" t="s">
        <v>9174</v>
      </c>
      <c r="C9946" s="256" t="s">
        <v>6806</v>
      </c>
      <c r="E9946" s="258"/>
      <c r="F9946" s="479">
        <v>36.049999999999997</v>
      </c>
    </row>
    <row r="9947" spans="1:6" ht="20.399999999999999" x14ac:dyDescent="0.2">
      <c r="A9947" s="256">
        <v>90685</v>
      </c>
      <c r="B9947" s="257" t="s">
        <v>9175</v>
      </c>
      <c r="C9947" s="256" t="s">
        <v>6806</v>
      </c>
      <c r="E9947" s="258"/>
      <c r="F9947" s="479">
        <v>56.02</v>
      </c>
    </row>
    <row r="9948" spans="1:6" ht="20.399999999999999" x14ac:dyDescent="0.2">
      <c r="A9948" s="256">
        <v>90688</v>
      </c>
      <c r="B9948" s="257" t="s">
        <v>9176</v>
      </c>
      <c r="C9948" s="256" t="s">
        <v>6806</v>
      </c>
      <c r="E9948" s="258"/>
      <c r="F9948" s="479">
        <v>26.56</v>
      </c>
    </row>
    <row r="9949" spans="1:6" ht="20.399999999999999" x14ac:dyDescent="0.2">
      <c r="A9949" s="256">
        <v>90689</v>
      </c>
      <c r="B9949" s="257" t="s">
        <v>9177</v>
      </c>
      <c r="C9949" s="256" t="s">
        <v>6806</v>
      </c>
      <c r="E9949" s="258"/>
      <c r="F9949" s="479">
        <v>5.24</v>
      </c>
    </row>
    <row r="9950" spans="1:6" ht="20.399999999999999" x14ac:dyDescent="0.2">
      <c r="A9950" s="256">
        <v>90690</v>
      </c>
      <c r="B9950" s="257" t="s">
        <v>9178</v>
      </c>
      <c r="C9950" s="256" t="s">
        <v>6806</v>
      </c>
      <c r="E9950" s="258"/>
      <c r="F9950" s="479">
        <v>33.200000000000003</v>
      </c>
    </row>
    <row r="9951" spans="1:6" ht="20.399999999999999" x14ac:dyDescent="0.2">
      <c r="A9951" s="256">
        <v>90691</v>
      </c>
      <c r="B9951" s="257" t="s">
        <v>9179</v>
      </c>
      <c r="C9951" s="256" t="s">
        <v>6806</v>
      </c>
      <c r="E9951" s="258"/>
      <c r="F9951" s="479">
        <v>39.22</v>
      </c>
    </row>
    <row r="9952" spans="1:6" ht="20.399999999999999" x14ac:dyDescent="0.2">
      <c r="A9952" s="256">
        <v>90957</v>
      </c>
      <c r="B9952" s="257" t="s">
        <v>9180</v>
      </c>
      <c r="C9952" s="256" t="s">
        <v>6806</v>
      </c>
      <c r="E9952" s="258"/>
      <c r="F9952" s="479">
        <v>5.13</v>
      </c>
    </row>
    <row r="9953" spans="1:6" ht="20.399999999999999" x14ac:dyDescent="0.2">
      <c r="A9953" s="256">
        <v>90958</v>
      </c>
      <c r="B9953" s="257" t="s">
        <v>9181</v>
      </c>
      <c r="C9953" s="256" t="s">
        <v>6806</v>
      </c>
      <c r="E9953" s="258"/>
      <c r="F9953" s="479">
        <v>1.37</v>
      </c>
    </row>
    <row r="9954" spans="1:6" ht="20.399999999999999" x14ac:dyDescent="0.2">
      <c r="A9954" s="256">
        <v>90960</v>
      </c>
      <c r="B9954" s="257" t="s">
        <v>9182</v>
      </c>
      <c r="C9954" s="256" t="s">
        <v>6806</v>
      </c>
      <c r="E9954" s="258"/>
      <c r="F9954" s="479">
        <v>6.85</v>
      </c>
    </row>
    <row r="9955" spans="1:6" ht="20.399999999999999" x14ac:dyDescent="0.2">
      <c r="A9955" s="256">
        <v>90961</v>
      </c>
      <c r="B9955" s="257" t="s">
        <v>9183</v>
      </c>
      <c r="C9955" s="256" t="s">
        <v>6806</v>
      </c>
      <c r="E9955" s="258"/>
      <c r="F9955" s="479">
        <v>1.84</v>
      </c>
    </row>
    <row r="9956" spans="1:6" ht="20.399999999999999" x14ac:dyDescent="0.2">
      <c r="A9956" s="256">
        <v>90962</v>
      </c>
      <c r="B9956" s="257" t="s">
        <v>9184</v>
      </c>
      <c r="C9956" s="256" t="s">
        <v>6806</v>
      </c>
      <c r="E9956" s="258"/>
      <c r="F9956" s="479">
        <v>8.58</v>
      </c>
    </row>
    <row r="9957" spans="1:6" ht="20.399999999999999" x14ac:dyDescent="0.2">
      <c r="A9957" s="256">
        <v>90963</v>
      </c>
      <c r="B9957" s="257" t="s">
        <v>9185</v>
      </c>
      <c r="C9957" s="256" t="s">
        <v>6806</v>
      </c>
      <c r="E9957" s="258"/>
      <c r="F9957" s="479">
        <v>14.72</v>
      </c>
    </row>
    <row r="9958" spans="1:6" ht="20.399999999999999" x14ac:dyDescent="0.2">
      <c r="A9958" s="256">
        <v>90968</v>
      </c>
      <c r="B9958" s="257" t="s">
        <v>9186</v>
      </c>
      <c r="C9958" s="256" t="s">
        <v>6806</v>
      </c>
      <c r="E9958" s="258"/>
      <c r="F9958" s="479">
        <v>6.87</v>
      </c>
    </row>
    <row r="9959" spans="1:6" ht="20.399999999999999" x14ac:dyDescent="0.2">
      <c r="A9959" s="256">
        <v>90969</v>
      </c>
      <c r="B9959" s="257" t="s">
        <v>9187</v>
      </c>
      <c r="C9959" s="256" t="s">
        <v>6806</v>
      </c>
      <c r="E9959" s="258"/>
      <c r="F9959" s="479">
        <v>1.84</v>
      </c>
    </row>
    <row r="9960" spans="1:6" ht="20.399999999999999" x14ac:dyDescent="0.2">
      <c r="A9960" s="256">
        <v>90970</v>
      </c>
      <c r="B9960" s="257" t="s">
        <v>9188</v>
      </c>
      <c r="C9960" s="256" t="s">
        <v>6806</v>
      </c>
      <c r="E9960" s="258"/>
      <c r="F9960" s="479">
        <v>8.6</v>
      </c>
    </row>
    <row r="9961" spans="1:6" ht="20.399999999999999" x14ac:dyDescent="0.2">
      <c r="A9961" s="256">
        <v>90971</v>
      </c>
      <c r="B9961" s="257" t="s">
        <v>9189</v>
      </c>
      <c r="C9961" s="256" t="s">
        <v>6806</v>
      </c>
      <c r="E9961" s="258"/>
      <c r="F9961" s="479">
        <v>59.66</v>
      </c>
    </row>
    <row r="9962" spans="1:6" ht="20.399999999999999" x14ac:dyDescent="0.2">
      <c r="A9962" s="256">
        <v>90975</v>
      </c>
      <c r="B9962" s="257" t="s">
        <v>9190</v>
      </c>
      <c r="C9962" s="256" t="s">
        <v>6806</v>
      </c>
      <c r="E9962" s="258"/>
      <c r="F9962" s="479">
        <v>17.46</v>
      </c>
    </row>
    <row r="9963" spans="1:6" ht="20.399999999999999" x14ac:dyDescent="0.2">
      <c r="A9963" s="256">
        <v>90976</v>
      </c>
      <c r="B9963" s="257" t="s">
        <v>9191</v>
      </c>
      <c r="C9963" s="256" t="s">
        <v>6806</v>
      </c>
      <c r="E9963" s="258"/>
      <c r="F9963" s="479">
        <v>4.68</v>
      </c>
    </row>
    <row r="9964" spans="1:6" ht="20.399999999999999" x14ac:dyDescent="0.2">
      <c r="A9964" s="256">
        <v>90977</v>
      </c>
      <c r="B9964" s="257" t="s">
        <v>9192</v>
      </c>
      <c r="C9964" s="256" t="s">
        <v>6806</v>
      </c>
      <c r="E9964" s="258"/>
      <c r="F9964" s="479">
        <v>21.85</v>
      </c>
    </row>
    <row r="9965" spans="1:6" ht="20.399999999999999" x14ac:dyDescent="0.2">
      <c r="A9965" s="256">
        <v>90978</v>
      </c>
      <c r="B9965" s="257" t="s">
        <v>9193</v>
      </c>
      <c r="C9965" s="256" t="s">
        <v>6806</v>
      </c>
      <c r="E9965" s="258"/>
      <c r="F9965" s="479">
        <v>154.78</v>
      </c>
    </row>
    <row r="9966" spans="1:6" ht="20.399999999999999" x14ac:dyDescent="0.2">
      <c r="A9966" s="256">
        <v>90992</v>
      </c>
      <c r="B9966" s="257" t="s">
        <v>9194</v>
      </c>
      <c r="C9966" s="256" t="s">
        <v>6806</v>
      </c>
      <c r="E9966" s="258"/>
      <c r="F9966" s="479">
        <v>8.15</v>
      </c>
    </row>
    <row r="9967" spans="1:6" ht="20.399999999999999" x14ac:dyDescent="0.2">
      <c r="A9967" s="256">
        <v>90993</v>
      </c>
      <c r="B9967" s="257" t="s">
        <v>9195</v>
      </c>
      <c r="C9967" s="256" t="s">
        <v>6806</v>
      </c>
      <c r="E9967" s="258"/>
      <c r="F9967" s="479">
        <v>2.1800000000000002</v>
      </c>
    </row>
    <row r="9968" spans="1:6" ht="20.399999999999999" x14ac:dyDescent="0.2">
      <c r="A9968" s="256">
        <v>90994</v>
      </c>
      <c r="B9968" s="257" t="s">
        <v>9196</v>
      </c>
      <c r="C9968" s="256" t="s">
        <v>6806</v>
      </c>
      <c r="E9968" s="258"/>
      <c r="F9968" s="479">
        <v>10.199999999999999</v>
      </c>
    </row>
    <row r="9969" spans="1:6" ht="20.399999999999999" x14ac:dyDescent="0.2">
      <c r="A9969" s="256">
        <v>90995</v>
      </c>
      <c r="B9969" s="257" t="s">
        <v>9197</v>
      </c>
      <c r="C9969" s="256" t="s">
        <v>6806</v>
      </c>
      <c r="E9969" s="258"/>
      <c r="F9969" s="479">
        <v>81.040000000000006</v>
      </c>
    </row>
    <row r="9970" spans="1:6" ht="40.799999999999997" x14ac:dyDescent="0.2">
      <c r="A9970" s="256">
        <v>91021</v>
      </c>
      <c r="B9970" s="257" t="s">
        <v>9198</v>
      </c>
      <c r="C9970" s="256" t="s">
        <v>6806</v>
      </c>
      <c r="E9970" s="258"/>
      <c r="F9970" s="479">
        <v>12.46</v>
      </c>
    </row>
    <row r="9971" spans="1:6" ht="30.6" x14ac:dyDescent="0.2">
      <c r="A9971" s="256">
        <v>91026</v>
      </c>
      <c r="B9971" s="257" t="s">
        <v>9199</v>
      </c>
      <c r="C9971" s="256" t="s">
        <v>6806</v>
      </c>
      <c r="E9971" s="258"/>
      <c r="F9971" s="479">
        <v>24.37</v>
      </c>
    </row>
    <row r="9972" spans="1:6" ht="30.6" x14ac:dyDescent="0.2">
      <c r="A9972" s="256">
        <v>91027</v>
      </c>
      <c r="B9972" s="257" t="s">
        <v>9200</v>
      </c>
      <c r="C9972" s="256" t="s">
        <v>6806</v>
      </c>
      <c r="E9972" s="258"/>
      <c r="F9972" s="479">
        <v>9.7899999999999991</v>
      </c>
    </row>
    <row r="9973" spans="1:6" ht="30.6" x14ac:dyDescent="0.2">
      <c r="A9973" s="256">
        <v>91028</v>
      </c>
      <c r="B9973" s="257" t="s">
        <v>9201</v>
      </c>
      <c r="C9973" s="256" t="s">
        <v>6806</v>
      </c>
      <c r="E9973" s="258"/>
      <c r="F9973" s="479">
        <v>3.95</v>
      </c>
    </row>
    <row r="9974" spans="1:6" ht="30.6" x14ac:dyDescent="0.2">
      <c r="A9974" s="256">
        <v>91029</v>
      </c>
      <c r="B9974" s="257" t="s">
        <v>9202</v>
      </c>
      <c r="C9974" s="256" t="s">
        <v>6806</v>
      </c>
      <c r="E9974" s="258"/>
      <c r="F9974" s="479">
        <v>44.78</v>
      </c>
    </row>
    <row r="9975" spans="1:6" ht="30.6" x14ac:dyDescent="0.2">
      <c r="A9975" s="256">
        <v>91030</v>
      </c>
      <c r="B9975" s="257" t="s">
        <v>9203</v>
      </c>
      <c r="C9975" s="256" t="s">
        <v>6806</v>
      </c>
      <c r="E9975" s="258"/>
      <c r="F9975" s="479">
        <v>144.41999999999999</v>
      </c>
    </row>
    <row r="9976" spans="1:6" ht="20.399999999999999" x14ac:dyDescent="0.2">
      <c r="A9976" s="256">
        <v>91273</v>
      </c>
      <c r="B9976" s="257" t="s">
        <v>9204</v>
      </c>
      <c r="C9976" s="256" t="s">
        <v>6806</v>
      </c>
      <c r="E9976" s="258"/>
      <c r="F9976" s="479">
        <v>0.51</v>
      </c>
    </row>
    <row r="9977" spans="1:6" ht="20.399999999999999" x14ac:dyDescent="0.2">
      <c r="A9977" s="256">
        <v>91274</v>
      </c>
      <c r="B9977" s="257" t="s">
        <v>9205</v>
      </c>
      <c r="C9977" s="256" t="s">
        <v>6806</v>
      </c>
      <c r="E9977" s="258"/>
      <c r="F9977" s="479">
        <v>0.13</v>
      </c>
    </row>
    <row r="9978" spans="1:6" ht="20.399999999999999" x14ac:dyDescent="0.2">
      <c r="A9978" s="256">
        <v>91275</v>
      </c>
      <c r="B9978" s="257" t="s">
        <v>9206</v>
      </c>
      <c r="C9978" s="256" t="s">
        <v>6806</v>
      </c>
      <c r="E9978" s="258"/>
      <c r="F9978" s="479">
        <v>0.64</v>
      </c>
    </row>
    <row r="9979" spans="1:6" ht="20.399999999999999" x14ac:dyDescent="0.2">
      <c r="A9979" s="256">
        <v>91276</v>
      </c>
      <c r="B9979" s="257" t="s">
        <v>9207</v>
      </c>
      <c r="C9979" s="256" t="s">
        <v>6806</v>
      </c>
      <c r="E9979" s="258"/>
      <c r="F9979" s="479">
        <v>8.07</v>
      </c>
    </row>
    <row r="9980" spans="1:6" ht="30.6" x14ac:dyDescent="0.2">
      <c r="A9980" s="256">
        <v>91279</v>
      </c>
      <c r="B9980" s="257" t="s">
        <v>9208</v>
      </c>
      <c r="C9980" s="256" t="s">
        <v>6806</v>
      </c>
      <c r="E9980" s="258"/>
      <c r="F9980" s="479">
        <v>0.86</v>
      </c>
    </row>
    <row r="9981" spans="1:6" ht="30.6" x14ac:dyDescent="0.2">
      <c r="A9981" s="256">
        <v>91280</v>
      </c>
      <c r="B9981" s="257" t="s">
        <v>9209</v>
      </c>
      <c r="C9981" s="256" t="s">
        <v>6806</v>
      </c>
      <c r="E9981" s="258"/>
      <c r="F9981" s="479">
        <v>0.18</v>
      </c>
    </row>
    <row r="9982" spans="1:6" ht="30.6" x14ac:dyDescent="0.2">
      <c r="A9982" s="256">
        <v>91281</v>
      </c>
      <c r="B9982" s="257" t="s">
        <v>9210</v>
      </c>
      <c r="C9982" s="256" t="s">
        <v>6806</v>
      </c>
      <c r="E9982" s="258"/>
      <c r="F9982" s="479">
        <v>1.08</v>
      </c>
    </row>
    <row r="9983" spans="1:6" ht="30.6" x14ac:dyDescent="0.2">
      <c r="A9983" s="256">
        <v>91282</v>
      </c>
      <c r="B9983" s="257" t="s">
        <v>9211</v>
      </c>
      <c r="C9983" s="256" t="s">
        <v>6806</v>
      </c>
      <c r="E9983" s="258"/>
      <c r="F9983" s="479">
        <v>8.1300000000000008</v>
      </c>
    </row>
    <row r="9984" spans="1:6" ht="30.6" x14ac:dyDescent="0.2">
      <c r="A9984" s="256">
        <v>91354</v>
      </c>
      <c r="B9984" s="257" t="s">
        <v>9212</v>
      </c>
      <c r="C9984" s="256" t="s">
        <v>6806</v>
      </c>
      <c r="E9984" s="258"/>
      <c r="F9984" s="479">
        <v>17.440000000000001</v>
      </c>
    </row>
    <row r="9985" spans="1:6" ht="20.399999999999999" x14ac:dyDescent="0.2">
      <c r="A9985" s="256">
        <v>91355</v>
      </c>
      <c r="B9985" s="257" t="s">
        <v>9213</v>
      </c>
      <c r="C9985" s="256" t="s">
        <v>6806</v>
      </c>
      <c r="E9985" s="258"/>
      <c r="F9985" s="479">
        <v>7.17</v>
      </c>
    </row>
    <row r="9986" spans="1:6" ht="30.6" x14ac:dyDescent="0.2">
      <c r="A9986" s="256">
        <v>91356</v>
      </c>
      <c r="B9986" s="257" t="s">
        <v>9214</v>
      </c>
      <c r="C9986" s="256" t="s">
        <v>6806</v>
      </c>
      <c r="E9986" s="258"/>
      <c r="F9986" s="479">
        <v>2.89</v>
      </c>
    </row>
    <row r="9987" spans="1:6" ht="30.6" x14ac:dyDescent="0.2">
      <c r="A9987" s="256">
        <v>91359</v>
      </c>
      <c r="B9987" s="257" t="s">
        <v>9215</v>
      </c>
      <c r="C9987" s="256" t="s">
        <v>6806</v>
      </c>
      <c r="E9987" s="258"/>
      <c r="F9987" s="479">
        <v>20.7</v>
      </c>
    </row>
    <row r="9988" spans="1:6" ht="30.6" x14ac:dyDescent="0.2">
      <c r="A9988" s="256">
        <v>91360</v>
      </c>
      <c r="B9988" s="257" t="s">
        <v>9216</v>
      </c>
      <c r="C9988" s="256" t="s">
        <v>6806</v>
      </c>
      <c r="E9988" s="258"/>
      <c r="F9988" s="479">
        <v>7.93</v>
      </c>
    </row>
    <row r="9989" spans="1:6" ht="30.6" x14ac:dyDescent="0.2">
      <c r="A9989" s="256">
        <v>91361</v>
      </c>
      <c r="B9989" s="257" t="s">
        <v>9217</v>
      </c>
      <c r="C9989" s="256" t="s">
        <v>6806</v>
      </c>
      <c r="E9989" s="258"/>
      <c r="F9989" s="479">
        <v>3.2</v>
      </c>
    </row>
    <row r="9990" spans="1:6" ht="30.6" x14ac:dyDescent="0.2">
      <c r="A9990" s="256">
        <v>91367</v>
      </c>
      <c r="B9990" s="257" t="s">
        <v>9218</v>
      </c>
      <c r="C9990" s="256" t="s">
        <v>6806</v>
      </c>
      <c r="E9990" s="258"/>
      <c r="F9990" s="479">
        <v>21.65</v>
      </c>
    </row>
    <row r="9991" spans="1:6" ht="30.6" x14ac:dyDescent="0.2">
      <c r="A9991" s="256">
        <v>91368</v>
      </c>
      <c r="B9991" s="257" t="s">
        <v>9219</v>
      </c>
      <c r="C9991" s="256" t="s">
        <v>6806</v>
      </c>
      <c r="E9991" s="258"/>
      <c r="F9991" s="479">
        <v>8.36</v>
      </c>
    </row>
    <row r="9992" spans="1:6" ht="30.6" x14ac:dyDescent="0.2">
      <c r="A9992" s="256">
        <v>91369</v>
      </c>
      <c r="B9992" s="257" t="s">
        <v>9220</v>
      </c>
      <c r="C9992" s="256" t="s">
        <v>6806</v>
      </c>
      <c r="E9992" s="258"/>
      <c r="F9992" s="479">
        <v>3.37</v>
      </c>
    </row>
    <row r="9993" spans="1:6" ht="30.6" x14ac:dyDescent="0.2">
      <c r="A9993" s="256">
        <v>91375</v>
      </c>
      <c r="B9993" s="257" t="s">
        <v>9221</v>
      </c>
      <c r="C9993" s="256" t="s">
        <v>6806</v>
      </c>
      <c r="E9993" s="258"/>
      <c r="F9993" s="479">
        <v>19.149999999999999</v>
      </c>
    </row>
    <row r="9994" spans="1:6" ht="30.6" x14ac:dyDescent="0.2">
      <c r="A9994" s="256">
        <v>91376</v>
      </c>
      <c r="B9994" s="257" t="s">
        <v>9222</v>
      </c>
      <c r="C9994" s="256" t="s">
        <v>6806</v>
      </c>
      <c r="E9994" s="258"/>
      <c r="F9994" s="479">
        <v>7.87</v>
      </c>
    </row>
    <row r="9995" spans="1:6" ht="30.6" x14ac:dyDescent="0.2">
      <c r="A9995" s="256">
        <v>91377</v>
      </c>
      <c r="B9995" s="257" t="s">
        <v>9223</v>
      </c>
      <c r="C9995" s="256" t="s">
        <v>6806</v>
      </c>
      <c r="E9995" s="258"/>
      <c r="F9995" s="479">
        <v>3.18</v>
      </c>
    </row>
    <row r="9996" spans="1:6" ht="30.6" x14ac:dyDescent="0.2">
      <c r="A9996" s="256">
        <v>91380</v>
      </c>
      <c r="B9996" s="257" t="s">
        <v>9224</v>
      </c>
      <c r="C9996" s="256" t="s">
        <v>6806</v>
      </c>
      <c r="E9996" s="258"/>
      <c r="F9996" s="479">
        <v>28.48</v>
      </c>
    </row>
    <row r="9997" spans="1:6" ht="30.6" x14ac:dyDescent="0.2">
      <c r="A9997" s="256">
        <v>91381</v>
      </c>
      <c r="B9997" s="257" t="s">
        <v>9225</v>
      </c>
      <c r="C9997" s="256" t="s">
        <v>6806</v>
      </c>
      <c r="E9997" s="258"/>
      <c r="F9997" s="479">
        <v>10.99</v>
      </c>
    </row>
    <row r="9998" spans="1:6" ht="30.6" x14ac:dyDescent="0.2">
      <c r="A9998" s="256">
        <v>91382</v>
      </c>
      <c r="B9998" s="257" t="s">
        <v>9226</v>
      </c>
      <c r="C9998" s="256" t="s">
        <v>6806</v>
      </c>
      <c r="E9998" s="258"/>
      <c r="F9998" s="479">
        <v>4.4400000000000004</v>
      </c>
    </row>
    <row r="9999" spans="1:6" ht="30.6" x14ac:dyDescent="0.2">
      <c r="A9999" s="256">
        <v>91383</v>
      </c>
      <c r="B9999" s="257" t="s">
        <v>9227</v>
      </c>
      <c r="C9999" s="256" t="s">
        <v>6806</v>
      </c>
      <c r="E9999" s="258"/>
      <c r="F9999" s="479">
        <v>51.4</v>
      </c>
    </row>
    <row r="10000" spans="1:6" ht="30.6" x14ac:dyDescent="0.2">
      <c r="A10000" s="256">
        <v>91384</v>
      </c>
      <c r="B10000" s="257" t="s">
        <v>9228</v>
      </c>
      <c r="C10000" s="256" t="s">
        <v>6806</v>
      </c>
      <c r="E10000" s="258"/>
      <c r="F10000" s="479">
        <v>139.59</v>
      </c>
    </row>
    <row r="10001" spans="1:6" ht="30.6" x14ac:dyDescent="0.2">
      <c r="A10001" s="256">
        <v>91390</v>
      </c>
      <c r="B10001" s="257" t="s">
        <v>9229</v>
      </c>
      <c r="C10001" s="256" t="s">
        <v>6806</v>
      </c>
      <c r="E10001" s="258"/>
      <c r="F10001" s="479">
        <v>18.920000000000002</v>
      </c>
    </row>
    <row r="10002" spans="1:6" ht="30.6" x14ac:dyDescent="0.2">
      <c r="A10002" s="256">
        <v>91391</v>
      </c>
      <c r="B10002" s="257" t="s">
        <v>9230</v>
      </c>
      <c r="C10002" s="256" t="s">
        <v>6806</v>
      </c>
      <c r="E10002" s="258"/>
      <c r="F10002" s="479">
        <v>7.55</v>
      </c>
    </row>
    <row r="10003" spans="1:6" ht="30.6" x14ac:dyDescent="0.2">
      <c r="A10003" s="256">
        <v>91392</v>
      </c>
      <c r="B10003" s="257" t="s">
        <v>9231</v>
      </c>
      <c r="C10003" s="256" t="s">
        <v>6806</v>
      </c>
      <c r="E10003" s="258"/>
      <c r="F10003" s="479">
        <v>3.04</v>
      </c>
    </row>
    <row r="10004" spans="1:6" ht="30.6" x14ac:dyDescent="0.2">
      <c r="A10004" s="256">
        <v>91396</v>
      </c>
      <c r="B10004" s="257" t="s">
        <v>9232</v>
      </c>
      <c r="C10004" s="256" t="s">
        <v>6806</v>
      </c>
      <c r="E10004" s="258"/>
      <c r="F10004" s="479">
        <v>28.73</v>
      </c>
    </row>
    <row r="10005" spans="1:6" ht="30.6" x14ac:dyDescent="0.2">
      <c r="A10005" s="256">
        <v>91397</v>
      </c>
      <c r="B10005" s="257" t="s">
        <v>9233</v>
      </c>
      <c r="C10005" s="256" t="s">
        <v>6806</v>
      </c>
      <c r="E10005" s="258"/>
      <c r="F10005" s="479">
        <v>11.12</v>
      </c>
    </row>
    <row r="10006" spans="1:6" ht="30.6" x14ac:dyDescent="0.2">
      <c r="A10006" s="256">
        <v>91398</v>
      </c>
      <c r="B10006" s="257" t="s">
        <v>9234</v>
      </c>
      <c r="C10006" s="256" t="s">
        <v>6806</v>
      </c>
      <c r="E10006" s="258"/>
      <c r="F10006" s="479">
        <v>4.49</v>
      </c>
    </row>
    <row r="10007" spans="1:6" ht="30.6" x14ac:dyDescent="0.2">
      <c r="A10007" s="256">
        <v>91402</v>
      </c>
      <c r="B10007" s="257" t="s">
        <v>9235</v>
      </c>
      <c r="C10007" s="256" t="s">
        <v>6806</v>
      </c>
      <c r="E10007" s="258"/>
      <c r="F10007" s="479">
        <v>3.5</v>
      </c>
    </row>
    <row r="10008" spans="1:6" ht="30.6" x14ac:dyDescent="0.2">
      <c r="A10008" s="256">
        <v>91466</v>
      </c>
      <c r="B10008" s="257" t="s">
        <v>9236</v>
      </c>
      <c r="C10008" s="256" t="s">
        <v>6806</v>
      </c>
      <c r="E10008" s="258"/>
      <c r="F10008" s="479">
        <v>3.98</v>
      </c>
    </row>
    <row r="10009" spans="1:6" ht="30.6" x14ac:dyDescent="0.2">
      <c r="A10009" s="256">
        <v>91467</v>
      </c>
      <c r="B10009" s="257" t="s">
        <v>9237</v>
      </c>
      <c r="C10009" s="256" t="s">
        <v>6806</v>
      </c>
      <c r="E10009" s="258"/>
      <c r="F10009" s="479">
        <v>155.66999999999999</v>
      </c>
    </row>
    <row r="10010" spans="1:6" ht="30.6" x14ac:dyDescent="0.2">
      <c r="A10010" s="256">
        <v>91468</v>
      </c>
      <c r="B10010" s="257" t="s">
        <v>9238</v>
      </c>
      <c r="C10010" s="256" t="s">
        <v>6806</v>
      </c>
      <c r="E10010" s="258"/>
      <c r="F10010" s="479">
        <v>22.64</v>
      </c>
    </row>
    <row r="10011" spans="1:6" ht="30.6" x14ac:dyDescent="0.2">
      <c r="A10011" s="256">
        <v>91469</v>
      </c>
      <c r="B10011" s="257" t="s">
        <v>9239</v>
      </c>
      <c r="C10011" s="256" t="s">
        <v>6806</v>
      </c>
      <c r="E10011" s="258"/>
      <c r="F10011" s="479">
        <v>9.9</v>
      </c>
    </row>
    <row r="10012" spans="1:6" ht="30.6" x14ac:dyDescent="0.2">
      <c r="A10012" s="256">
        <v>91484</v>
      </c>
      <c r="B10012" s="257" t="s">
        <v>9240</v>
      </c>
      <c r="C10012" s="256" t="s">
        <v>6806</v>
      </c>
      <c r="E10012" s="258"/>
      <c r="F10012" s="479">
        <v>7.54</v>
      </c>
    </row>
    <row r="10013" spans="1:6" ht="40.799999999999997" x14ac:dyDescent="0.2">
      <c r="A10013" s="256">
        <v>91485</v>
      </c>
      <c r="B10013" s="257" t="s">
        <v>9241</v>
      </c>
      <c r="C10013" s="256" t="s">
        <v>6806</v>
      </c>
      <c r="E10013" s="258"/>
      <c r="F10013" s="479">
        <v>160.62</v>
      </c>
    </row>
    <row r="10014" spans="1:6" ht="20.399999999999999" x14ac:dyDescent="0.2">
      <c r="A10014" s="256">
        <v>91529</v>
      </c>
      <c r="B10014" s="257" t="s">
        <v>9242</v>
      </c>
      <c r="C10014" s="256" t="s">
        <v>6806</v>
      </c>
      <c r="E10014" s="258"/>
      <c r="F10014" s="479">
        <v>0.75</v>
      </c>
    </row>
    <row r="10015" spans="1:6" ht="20.399999999999999" x14ac:dyDescent="0.2">
      <c r="A10015" s="256">
        <v>91530</v>
      </c>
      <c r="B10015" s="257" t="s">
        <v>9243</v>
      </c>
      <c r="C10015" s="256" t="s">
        <v>6806</v>
      </c>
      <c r="E10015" s="258"/>
      <c r="F10015" s="479">
        <v>0.2</v>
      </c>
    </row>
    <row r="10016" spans="1:6" ht="20.399999999999999" x14ac:dyDescent="0.2">
      <c r="A10016" s="256">
        <v>91531</v>
      </c>
      <c r="B10016" s="257" t="s">
        <v>9244</v>
      </c>
      <c r="C10016" s="256" t="s">
        <v>6806</v>
      </c>
      <c r="E10016" s="258"/>
      <c r="F10016" s="479">
        <v>0.94</v>
      </c>
    </row>
    <row r="10017" spans="1:6" ht="20.399999999999999" x14ac:dyDescent="0.2">
      <c r="A10017" s="256">
        <v>91532</v>
      </c>
      <c r="B10017" s="257" t="s">
        <v>9245</v>
      </c>
      <c r="C10017" s="256" t="s">
        <v>6806</v>
      </c>
      <c r="E10017" s="258"/>
      <c r="F10017" s="479">
        <v>5.77</v>
      </c>
    </row>
    <row r="10018" spans="1:6" ht="30.6" x14ac:dyDescent="0.2">
      <c r="A10018" s="256">
        <v>91629</v>
      </c>
      <c r="B10018" s="257" t="s">
        <v>9246</v>
      </c>
      <c r="C10018" s="256" t="s">
        <v>6806</v>
      </c>
      <c r="E10018" s="258"/>
      <c r="F10018" s="479">
        <v>21.27</v>
      </c>
    </row>
    <row r="10019" spans="1:6" ht="30.6" x14ac:dyDescent="0.2">
      <c r="A10019" s="256">
        <v>91630</v>
      </c>
      <c r="B10019" s="257" t="s">
        <v>9247</v>
      </c>
      <c r="C10019" s="256" t="s">
        <v>6806</v>
      </c>
      <c r="E10019" s="258"/>
      <c r="F10019" s="479">
        <v>7.91</v>
      </c>
    </row>
    <row r="10020" spans="1:6" ht="30.6" x14ac:dyDescent="0.2">
      <c r="A10020" s="256">
        <v>91631</v>
      </c>
      <c r="B10020" s="257" t="s">
        <v>9248</v>
      </c>
      <c r="C10020" s="256" t="s">
        <v>6806</v>
      </c>
      <c r="E10020" s="258"/>
      <c r="F10020" s="479">
        <v>3.19</v>
      </c>
    </row>
    <row r="10021" spans="1:6" ht="30.6" x14ac:dyDescent="0.2">
      <c r="A10021" s="256">
        <v>91632</v>
      </c>
      <c r="B10021" s="257" t="s">
        <v>9249</v>
      </c>
      <c r="C10021" s="256" t="s">
        <v>6806</v>
      </c>
      <c r="E10021" s="258"/>
      <c r="F10021" s="479">
        <v>36.47</v>
      </c>
    </row>
    <row r="10022" spans="1:6" ht="30.6" x14ac:dyDescent="0.2">
      <c r="A10022" s="256">
        <v>91633</v>
      </c>
      <c r="B10022" s="257" t="s">
        <v>9250</v>
      </c>
      <c r="C10022" s="256" t="s">
        <v>6806</v>
      </c>
      <c r="E10022" s="258"/>
      <c r="F10022" s="479">
        <v>131.75</v>
      </c>
    </row>
    <row r="10023" spans="1:6" ht="30.6" x14ac:dyDescent="0.2">
      <c r="A10023" s="256">
        <v>91640</v>
      </c>
      <c r="B10023" s="257" t="s">
        <v>9251</v>
      </c>
      <c r="C10023" s="256" t="s">
        <v>6806</v>
      </c>
      <c r="E10023" s="258"/>
      <c r="F10023" s="479">
        <v>39.93</v>
      </c>
    </row>
    <row r="10024" spans="1:6" ht="30.6" x14ac:dyDescent="0.2">
      <c r="A10024" s="256">
        <v>91641</v>
      </c>
      <c r="B10024" s="257" t="s">
        <v>9252</v>
      </c>
      <c r="C10024" s="256" t="s">
        <v>6806</v>
      </c>
      <c r="E10024" s="258"/>
      <c r="F10024" s="479">
        <v>16.12</v>
      </c>
    </row>
    <row r="10025" spans="1:6" ht="30.6" x14ac:dyDescent="0.2">
      <c r="A10025" s="256">
        <v>91642</v>
      </c>
      <c r="B10025" s="257" t="s">
        <v>9253</v>
      </c>
      <c r="C10025" s="256" t="s">
        <v>6806</v>
      </c>
      <c r="E10025" s="258"/>
      <c r="F10025" s="479">
        <v>6.51</v>
      </c>
    </row>
    <row r="10026" spans="1:6" ht="30.6" x14ac:dyDescent="0.2">
      <c r="A10026" s="256">
        <v>91643</v>
      </c>
      <c r="B10026" s="257" t="s">
        <v>9254</v>
      </c>
      <c r="C10026" s="256" t="s">
        <v>6806</v>
      </c>
      <c r="E10026" s="258"/>
      <c r="F10026" s="479">
        <v>72.02</v>
      </c>
    </row>
    <row r="10027" spans="1:6" ht="30.6" x14ac:dyDescent="0.2">
      <c r="A10027" s="256">
        <v>91644</v>
      </c>
      <c r="B10027" s="257" t="s">
        <v>9255</v>
      </c>
      <c r="C10027" s="256" t="s">
        <v>6806</v>
      </c>
      <c r="E10027" s="258"/>
      <c r="F10027" s="479">
        <v>296.5</v>
      </c>
    </row>
    <row r="10028" spans="1:6" ht="20.399999999999999" x14ac:dyDescent="0.2">
      <c r="A10028" s="256">
        <v>91688</v>
      </c>
      <c r="B10028" s="257" t="s">
        <v>9256</v>
      </c>
      <c r="C10028" s="256" t="s">
        <v>6806</v>
      </c>
      <c r="E10028" s="258"/>
      <c r="F10028" s="479">
        <v>0.1</v>
      </c>
    </row>
    <row r="10029" spans="1:6" ht="20.399999999999999" x14ac:dyDescent="0.2">
      <c r="A10029" s="256">
        <v>91689</v>
      </c>
      <c r="B10029" s="257" t="s">
        <v>9257</v>
      </c>
      <c r="C10029" s="256" t="s">
        <v>6806</v>
      </c>
      <c r="E10029" s="258"/>
      <c r="F10029" s="479">
        <v>0.02</v>
      </c>
    </row>
    <row r="10030" spans="1:6" ht="20.399999999999999" x14ac:dyDescent="0.2">
      <c r="A10030" s="256">
        <v>91690</v>
      </c>
      <c r="B10030" s="257" t="s">
        <v>9258</v>
      </c>
      <c r="C10030" s="256" t="s">
        <v>6806</v>
      </c>
      <c r="E10030" s="258"/>
      <c r="F10030" s="479">
        <v>0.06</v>
      </c>
    </row>
    <row r="10031" spans="1:6" ht="20.399999999999999" x14ac:dyDescent="0.2">
      <c r="A10031" s="256">
        <v>91691</v>
      </c>
      <c r="B10031" s="257" t="s">
        <v>9259</v>
      </c>
      <c r="C10031" s="256" t="s">
        <v>6806</v>
      </c>
      <c r="E10031" s="258"/>
      <c r="F10031" s="479">
        <v>1</v>
      </c>
    </row>
    <row r="10032" spans="1:6" ht="20.399999999999999" x14ac:dyDescent="0.2">
      <c r="A10032" s="256">
        <v>92040</v>
      </c>
      <c r="B10032" s="257" t="s">
        <v>9260</v>
      </c>
      <c r="C10032" s="256" t="s">
        <v>6806</v>
      </c>
      <c r="E10032" s="258"/>
      <c r="F10032" s="479">
        <v>6.47</v>
      </c>
    </row>
    <row r="10033" spans="1:6" ht="20.399999999999999" x14ac:dyDescent="0.2">
      <c r="A10033" s="256">
        <v>92041</v>
      </c>
      <c r="B10033" s="257" t="s">
        <v>9261</v>
      </c>
      <c r="C10033" s="256" t="s">
        <v>6806</v>
      </c>
      <c r="E10033" s="258"/>
      <c r="F10033" s="479">
        <v>1.33</v>
      </c>
    </row>
    <row r="10034" spans="1:6" ht="20.399999999999999" x14ac:dyDescent="0.2">
      <c r="A10034" s="256">
        <v>92042</v>
      </c>
      <c r="B10034" s="257" t="s">
        <v>9262</v>
      </c>
      <c r="C10034" s="256" t="s">
        <v>6806</v>
      </c>
      <c r="E10034" s="258"/>
      <c r="F10034" s="479">
        <v>5.39</v>
      </c>
    </row>
    <row r="10035" spans="1:6" ht="40.799999999999997" x14ac:dyDescent="0.2">
      <c r="A10035" s="256">
        <v>92101</v>
      </c>
      <c r="B10035" s="257" t="s">
        <v>9263</v>
      </c>
      <c r="C10035" s="256" t="s">
        <v>6806</v>
      </c>
      <c r="E10035" s="258"/>
      <c r="F10035" s="479">
        <v>41.07</v>
      </c>
    </row>
    <row r="10036" spans="1:6" ht="30.6" x14ac:dyDescent="0.2">
      <c r="A10036" s="256">
        <v>92102</v>
      </c>
      <c r="B10036" s="257" t="s">
        <v>9264</v>
      </c>
      <c r="C10036" s="256" t="s">
        <v>6806</v>
      </c>
      <c r="E10036" s="258"/>
      <c r="F10036" s="479">
        <v>13.95</v>
      </c>
    </row>
    <row r="10037" spans="1:6" ht="40.799999999999997" x14ac:dyDescent="0.2">
      <c r="A10037" s="256">
        <v>92103</v>
      </c>
      <c r="B10037" s="257" t="s">
        <v>9265</v>
      </c>
      <c r="C10037" s="256" t="s">
        <v>6806</v>
      </c>
      <c r="E10037" s="258"/>
      <c r="F10037" s="479">
        <v>9.75</v>
      </c>
    </row>
    <row r="10038" spans="1:6" ht="40.799999999999997" x14ac:dyDescent="0.2">
      <c r="A10038" s="256">
        <v>92104</v>
      </c>
      <c r="B10038" s="257" t="s">
        <v>9266</v>
      </c>
      <c r="C10038" s="256" t="s">
        <v>6806</v>
      </c>
      <c r="E10038" s="258"/>
      <c r="F10038" s="479">
        <v>67.39</v>
      </c>
    </row>
    <row r="10039" spans="1:6" ht="40.799999999999997" x14ac:dyDescent="0.2">
      <c r="A10039" s="256">
        <v>92105</v>
      </c>
      <c r="B10039" s="257" t="s">
        <v>9267</v>
      </c>
      <c r="C10039" s="256" t="s">
        <v>6806</v>
      </c>
      <c r="E10039" s="258"/>
      <c r="F10039" s="479">
        <v>173.57</v>
      </c>
    </row>
    <row r="10040" spans="1:6" ht="20.399999999999999" x14ac:dyDescent="0.2">
      <c r="A10040" s="256">
        <v>92108</v>
      </c>
      <c r="B10040" s="257" t="s">
        <v>9268</v>
      </c>
      <c r="C10040" s="256" t="s">
        <v>6806</v>
      </c>
      <c r="E10040" s="258"/>
      <c r="F10040" s="479">
        <v>0.84</v>
      </c>
    </row>
    <row r="10041" spans="1:6" ht="20.399999999999999" x14ac:dyDescent="0.2">
      <c r="A10041" s="256">
        <v>92109</v>
      </c>
      <c r="B10041" s="257" t="s">
        <v>9269</v>
      </c>
      <c r="C10041" s="256" t="s">
        <v>6806</v>
      </c>
      <c r="E10041" s="258"/>
      <c r="F10041" s="479">
        <v>0.2</v>
      </c>
    </row>
    <row r="10042" spans="1:6" ht="20.399999999999999" x14ac:dyDescent="0.2">
      <c r="A10042" s="256">
        <v>92110</v>
      </c>
      <c r="B10042" s="257" t="s">
        <v>9270</v>
      </c>
      <c r="C10042" s="256" t="s">
        <v>6806</v>
      </c>
      <c r="E10042" s="258"/>
      <c r="F10042" s="479">
        <v>1.1200000000000001</v>
      </c>
    </row>
    <row r="10043" spans="1:6" ht="20.399999999999999" x14ac:dyDescent="0.2">
      <c r="A10043" s="256">
        <v>92111</v>
      </c>
      <c r="B10043" s="257" t="s">
        <v>9271</v>
      </c>
      <c r="C10043" s="256" t="s">
        <v>6806</v>
      </c>
      <c r="E10043" s="258"/>
      <c r="F10043" s="479">
        <v>0.92</v>
      </c>
    </row>
    <row r="10044" spans="1:6" x14ac:dyDescent="0.2">
      <c r="A10044" s="256">
        <v>92114</v>
      </c>
      <c r="B10044" s="257" t="s">
        <v>9272</v>
      </c>
      <c r="C10044" s="256" t="s">
        <v>6806</v>
      </c>
      <c r="E10044" s="258"/>
      <c r="F10044" s="479">
        <v>0.22</v>
      </c>
    </row>
    <row r="10045" spans="1:6" x14ac:dyDescent="0.2">
      <c r="A10045" s="256">
        <v>92115</v>
      </c>
      <c r="B10045" s="257" t="s">
        <v>9273</v>
      </c>
      <c r="C10045" s="256" t="s">
        <v>6806</v>
      </c>
      <c r="E10045" s="258"/>
      <c r="F10045" s="479">
        <v>0.04</v>
      </c>
    </row>
    <row r="10046" spans="1:6" x14ac:dyDescent="0.2">
      <c r="A10046" s="256">
        <v>92116</v>
      </c>
      <c r="B10046" s="257" t="s">
        <v>9274</v>
      </c>
      <c r="C10046" s="256" t="s">
        <v>6806</v>
      </c>
      <c r="E10046" s="258"/>
      <c r="F10046" s="479">
        <v>0.15</v>
      </c>
    </row>
    <row r="10047" spans="1:6" ht="20.399999999999999" x14ac:dyDescent="0.2">
      <c r="A10047" s="256">
        <v>92133</v>
      </c>
      <c r="B10047" s="257" t="s">
        <v>9275</v>
      </c>
      <c r="C10047" s="256" t="s">
        <v>6806</v>
      </c>
      <c r="E10047" s="258"/>
      <c r="F10047" s="479">
        <v>12.93</v>
      </c>
    </row>
    <row r="10048" spans="1:6" ht="20.399999999999999" x14ac:dyDescent="0.2">
      <c r="A10048" s="256">
        <v>92134</v>
      </c>
      <c r="B10048" s="257" t="s">
        <v>9276</v>
      </c>
      <c r="C10048" s="256" t="s">
        <v>6806</v>
      </c>
      <c r="E10048" s="258"/>
      <c r="F10048" s="479">
        <v>3.98</v>
      </c>
    </row>
    <row r="10049" spans="1:6" ht="20.399999999999999" x14ac:dyDescent="0.2">
      <c r="A10049" s="256">
        <v>92135</v>
      </c>
      <c r="B10049" s="257" t="s">
        <v>9277</v>
      </c>
      <c r="C10049" s="256" t="s">
        <v>6806</v>
      </c>
      <c r="E10049" s="258"/>
      <c r="F10049" s="479">
        <v>1.61</v>
      </c>
    </row>
    <row r="10050" spans="1:6" ht="20.399999999999999" x14ac:dyDescent="0.2">
      <c r="A10050" s="256">
        <v>92136</v>
      </c>
      <c r="B10050" s="257" t="s">
        <v>9278</v>
      </c>
      <c r="C10050" s="256" t="s">
        <v>6806</v>
      </c>
      <c r="E10050" s="258"/>
      <c r="F10050" s="479">
        <v>16.16</v>
      </c>
    </row>
    <row r="10051" spans="1:6" ht="20.399999999999999" x14ac:dyDescent="0.2">
      <c r="A10051" s="256">
        <v>92137</v>
      </c>
      <c r="B10051" s="257" t="s">
        <v>9279</v>
      </c>
      <c r="C10051" s="256" t="s">
        <v>6806</v>
      </c>
      <c r="E10051" s="258"/>
      <c r="F10051" s="479">
        <v>34.69</v>
      </c>
    </row>
    <row r="10052" spans="1:6" ht="20.399999999999999" x14ac:dyDescent="0.2">
      <c r="A10052" s="256">
        <v>92140</v>
      </c>
      <c r="B10052" s="257" t="s">
        <v>9280</v>
      </c>
      <c r="C10052" s="256" t="s">
        <v>6806</v>
      </c>
      <c r="E10052" s="258"/>
      <c r="F10052" s="479">
        <v>4.7300000000000004</v>
      </c>
    </row>
    <row r="10053" spans="1:6" ht="20.399999999999999" x14ac:dyDescent="0.2">
      <c r="A10053" s="256">
        <v>92141</v>
      </c>
      <c r="B10053" s="257" t="s">
        <v>9281</v>
      </c>
      <c r="C10053" s="256" t="s">
        <v>6806</v>
      </c>
      <c r="E10053" s="258"/>
      <c r="F10053" s="479">
        <v>1.46</v>
      </c>
    </row>
    <row r="10054" spans="1:6" ht="20.399999999999999" x14ac:dyDescent="0.2">
      <c r="A10054" s="256">
        <v>92142</v>
      </c>
      <c r="B10054" s="257" t="s">
        <v>9282</v>
      </c>
      <c r="C10054" s="256" t="s">
        <v>6806</v>
      </c>
      <c r="E10054" s="258"/>
      <c r="F10054" s="479">
        <v>0.59</v>
      </c>
    </row>
    <row r="10055" spans="1:6" ht="20.399999999999999" x14ac:dyDescent="0.2">
      <c r="A10055" s="256">
        <v>92143</v>
      </c>
      <c r="B10055" s="257" t="s">
        <v>9283</v>
      </c>
      <c r="C10055" s="256" t="s">
        <v>6806</v>
      </c>
      <c r="E10055" s="258"/>
      <c r="F10055" s="479">
        <v>5.92</v>
      </c>
    </row>
    <row r="10056" spans="1:6" ht="20.399999999999999" x14ac:dyDescent="0.2">
      <c r="A10056" s="256">
        <v>92144</v>
      </c>
      <c r="B10056" s="257" t="s">
        <v>9284</v>
      </c>
      <c r="C10056" s="256" t="s">
        <v>6806</v>
      </c>
      <c r="E10056" s="258"/>
      <c r="F10056" s="479">
        <v>37.53</v>
      </c>
    </row>
    <row r="10057" spans="1:6" ht="30.6" x14ac:dyDescent="0.2">
      <c r="A10057" s="256">
        <v>92237</v>
      </c>
      <c r="B10057" s="257" t="s">
        <v>9285</v>
      </c>
      <c r="C10057" s="256" t="s">
        <v>6806</v>
      </c>
      <c r="E10057" s="258"/>
      <c r="F10057" s="479">
        <v>29.08</v>
      </c>
    </row>
    <row r="10058" spans="1:6" ht="30.6" x14ac:dyDescent="0.2">
      <c r="A10058" s="256">
        <v>92238</v>
      </c>
      <c r="B10058" s="257" t="s">
        <v>9286</v>
      </c>
      <c r="C10058" s="256" t="s">
        <v>6806</v>
      </c>
      <c r="E10058" s="258"/>
      <c r="F10058" s="479">
        <v>11.71</v>
      </c>
    </row>
    <row r="10059" spans="1:6" ht="30.6" x14ac:dyDescent="0.2">
      <c r="A10059" s="256">
        <v>92239</v>
      </c>
      <c r="B10059" s="257" t="s">
        <v>9287</v>
      </c>
      <c r="C10059" s="256" t="s">
        <v>6806</v>
      </c>
      <c r="E10059" s="258"/>
      <c r="F10059" s="479">
        <v>4.7300000000000004</v>
      </c>
    </row>
    <row r="10060" spans="1:6" ht="30.6" x14ac:dyDescent="0.2">
      <c r="A10060" s="256">
        <v>92240</v>
      </c>
      <c r="B10060" s="257" t="s">
        <v>9288</v>
      </c>
      <c r="C10060" s="256" t="s">
        <v>6806</v>
      </c>
      <c r="E10060" s="258"/>
      <c r="F10060" s="479">
        <v>52.21</v>
      </c>
    </row>
    <row r="10061" spans="1:6" ht="30.6" x14ac:dyDescent="0.2">
      <c r="A10061" s="256">
        <v>92241</v>
      </c>
      <c r="B10061" s="257" t="s">
        <v>9289</v>
      </c>
      <c r="C10061" s="256" t="s">
        <v>6806</v>
      </c>
      <c r="E10061" s="258"/>
      <c r="F10061" s="479">
        <v>271.82</v>
      </c>
    </row>
    <row r="10062" spans="1:6" ht="20.399999999999999" x14ac:dyDescent="0.2">
      <c r="A10062" s="256">
        <v>92712</v>
      </c>
      <c r="B10062" s="257" t="s">
        <v>9290</v>
      </c>
      <c r="C10062" s="256" t="s">
        <v>6806</v>
      </c>
      <c r="E10062" s="258"/>
      <c r="F10062" s="479">
        <v>0.13</v>
      </c>
    </row>
    <row r="10063" spans="1:6" ht="20.399999999999999" x14ac:dyDescent="0.2">
      <c r="A10063" s="256">
        <v>92713</v>
      </c>
      <c r="B10063" s="257" t="s">
        <v>9291</v>
      </c>
      <c r="C10063" s="256" t="s">
        <v>6806</v>
      </c>
      <c r="E10063" s="258"/>
      <c r="F10063" s="479">
        <v>0.03</v>
      </c>
    </row>
    <row r="10064" spans="1:6" ht="20.399999999999999" x14ac:dyDescent="0.2">
      <c r="A10064" s="256">
        <v>92714</v>
      </c>
      <c r="B10064" s="257" t="s">
        <v>9292</v>
      </c>
      <c r="C10064" s="256" t="s">
        <v>6806</v>
      </c>
      <c r="E10064" s="258"/>
      <c r="F10064" s="479">
        <v>0.17</v>
      </c>
    </row>
    <row r="10065" spans="1:6" ht="20.399999999999999" x14ac:dyDescent="0.2">
      <c r="A10065" s="256">
        <v>92715</v>
      </c>
      <c r="B10065" s="257" t="s">
        <v>9293</v>
      </c>
      <c r="C10065" s="256" t="s">
        <v>6806</v>
      </c>
      <c r="E10065" s="258"/>
      <c r="F10065" s="479">
        <v>90.73</v>
      </c>
    </row>
    <row r="10066" spans="1:6" ht="20.399999999999999" x14ac:dyDescent="0.2">
      <c r="A10066" s="256">
        <v>92956</v>
      </c>
      <c r="B10066" s="257" t="s">
        <v>9294</v>
      </c>
      <c r="C10066" s="256" t="s">
        <v>6806</v>
      </c>
      <c r="E10066" s="258"/>
      <c r="F10066" s="479">
        <v>4.3</v>
      </c>
    </row>
    <row r="10067" spans="1:6" ht="20.399999999999999" x14ac:dyDescent="0.2">
      <c r="A10067" s="256">
        <v>92957</v>
      </c>
      <c r="B10067" s="257" t="s">
        <v>9295</v>
      </c>
      <c r="C10067" s="256" t="s">
        <v>6806</v>
      </c>
      <c r="E10067" s="258"/>
      <c r="F10067" s="479">
        <v>0.99</v>
      </c>
    </row>
    <row r="10068" spans="1:6" ht="20.399999999999999" x14ac:dyDescent="0.2">
      <c r="A10068" s="256">
        <v>92958</v>
      </c>
      <c r="B10068" s="257" t="s">
        <v>9296</v>
      </c>
      <c r="C10068" s="256" t="s">
        <v>6806</v>
      </c>
      <c r="E10068" s="258"/>
      <c r="F10068" s="479">
        <v>4.71</v>
      </c>
    </row>
    <row r="10069" spans="1:6" ht="20.399999999999999" x14ac:dyDescent="0.2">
      <c r="A10069" s="256">
        <v>92959</v>
      </c>
      <c r="B10069" s="257" t="s">
        <v>9297</v>
      </c>
      <c r="C10069" s="256" t="s">
        <v>6806</v>
      </c>
      <c r="E10069" s="258"/>
      <c r="F10069" s="479">
        <v>9.1199999999999992</v>
      </c>
    </row>
    <row r="10070" spans="1:6" ht="20.399999999999999" x14ac:dyDescent="0.2">
      <c r="A10070" s="256">
        <v>92963</v>
      </c>
      <c r="B10070" s="257" t="s">
        <v>9298</v>
      </c>
      <c r="C10070" s="256" t="s">
        <v>6806</v>
      </c>
      <c r="E10070" s="258"/>
      <c r="F10070" s="479">
        <v>1.64</v>
      </c>
    </row>
    <row r="10071" spans="1:6" ht="20.399999999999999" x14ac:dyDescent="0.2">
      <c r="A10071" s="256">
        <v>92964</v>
      </c>
      <c r="B10071" s="257" t="s">
        <v>9299</v>
      </c>
      <c r="C10071" s="256" t="s">
        <v>6806</v>
      </c>
      <c r="E10071" s="258"/>
      <c r="F10071" s="479">
        <v>0.38</v>
      </c>
    </row>
    <row r="10072" spans="1:6" ht="20.399999999999999" x14ac:dyDescent="0.2">
      <c r="A10072" s="256">
        <v>92965</v>
      </c>
      <c r="B10072" s="257" t="s">
        <v>9300</v>
      </c>
      <c r="C10072" s="256" t="s">
        <v>6806</v>
      </c>
      <c r="E10072" s="258"/>
      <c r="F10072" s="479">
        <v>2.0499999999999998</v>
      </c>
    </row>
    <row r="10073" spans="1:6" ht="40.799999999999997" x14ac:dyDescent="0.2">
      <c r="A10073" s="256">
        <v>93220</v>
      </c>
      <c r="B10073" s="257" t="s">
        <v>9301</v>
      </c>
      <c r="C10073" s="256" t="s">
        <v>6806</v>
      </c>
      <c r="E10073" s="258"/>
      <c r="F10073" s="479">
        <v>325.41000000000003</v>
      </c>
    </row>
    <row r="10074" spans="1:6" ht="30.6" x14ac:dyDescent="0.2">
      <c r="A10074" s="256">
        <v>93221</v>
      </c>
      <c r="B10074" s="257" t="s">
        <v>9302</v>
      </c>
      <c r="C10074" s="256" t="s">
        <v>6806</v>
      </c>
      <c r="E10074" s="258"/>
      <c r="F10074" s="479">
        <v>87.3</v>
      </c>
    </row>
    <row r="10075" spans="1:6" ht="40.799999999999997" x14ac:dyDescent="0.2">
      <c r="A10075" s="256">
        <v>93222</v>
      </c>
      <c r="B10075" s="257" t="s">
        <v>9303</v>
      </c>
      <c r="C10075" s="256" t="s">
        <v>6806</v>
      </c>
      <c r="E10075" s="258"/>
      <c r="F10075" s="479">
        <v>407.22</v>
      </c>
    </row>
    <row r="10076" spans="1:6" ht="40.799999999999997" x14ac:dyDescent="0.2">
      <c r="A10076" s="256">
        <v>93223</v>
      </c>
      <c r="B10076" s="257" t="s">
        <v>20323</v>
      </c>
      <c r="C10076" s="256" t="s">
        <v>6806</v>
      </c>
      <c r="E10076" s="258"/>
      <c r="F10076" s="479">
        <v>153.78</v>
      </c>
    </row>
    <row r="10077" spans="1:6" ht="20.399999999999999" x14ac:dyDescent="0.2">
      <c r="A10077" s="256">
        <v>93229</v>
      </c>
      <c r="B10077" s="257" t="s">
        <v>9304</v>
      </c>
      <c r="C10077" s="256" t="s">
        <v>6806</v>
      </c>
      <c r="E10077" s="258"/>
      <c r="F10077" s="479">
        <v>0.38</v>
      </c>
    </row>
    <row r="10078" spans="1:6" ht="20.399999999999999" x14ac:dyDescent="0.2">
      <c r="A10078" s="256">
        <v>93230</v>
      </c>
      <c r="B10078" s="257" t="s">
        <v>9305</v>
      </c>
      <c r="C10078" s="256" t="s">
        <v>6806</v>
      </c>
      <c r="E10078" s="258"/>
      <c r="F10078" s="479">
        <v>0.08</v>
      </c>
    </row>
    <row r="10079" spans="1:6" ht="20.399999999999999" x14ac:dyDescent="0.2">
      <c r="A10079" s="256">
        <v>93231</v>
      </c>
      <c r="B10079" s="257" t="s">
        <v>9306</v>
      </c>
      <c r="C10079" s="256" t="s">
        <v>6806</v>
      </c>
      <c r="E10079" s="258"/>
      <c r="F10079" s="479">
        <v>0.48</v>
      </c>
    </row>
    <row r="10080" spans="1:6" ht="20.399999999999999" x14ac:dyDescent="0.2">
      <c r="A10080" s="256">
        <v>93232</v>
      </c>
      <c r="B10080" s="257" t="s">
        <v>9307</v>
      </c>
      <c r="C10080" s="256" t="s">
        <v>6806</v>
      </c>
      <c r="E10080" s="258"/>
      <c r="F10080" s="479">
        <v>4.3099999999999996</v>
      </c>
    </row>
    <row r="10081" spans="1:6" x14ac:dyDescent="0.2">
      <c r="A10081" s="256">
        <v>93235</v>
      </c>
      <c r="B10081" s="257" t="s">
        <v>9308</v>
      </c>
      <c r="C10081" s="256" t="s">
        <v>6806</v>
      </c>
      <c r="E10081" s="258"/>
      <c r="F10081" s="479">
        <v>2.52</v>
      </c>
    </row>
    <row r="10082" spans="1:6" ht="30.6" x14ac:dyDescent="0.2">
      <c r="A10082" s="256">
        <v>93238</v>
      </c>
      <c r="B10082" s="257" t="s">
        <v>9309</v>
      </c>
      <c r="C10082" s="256" t="s">
        <v>6806</v>
      </c>
      <c r="E10082" s="258"/>
      <c r="F10082" s="479">
        <v>2.66</v>
      </c>
    </row>
    <row r="10083" spans="1:6" ht="30.6" x14ac:dyDescent="0.2">
      <c r="A10083" s="256">
        <v>93239</v>
      </c>
      <c r="B10083" s="257" t="s">
        <v>9310</v>
      </c>
      <c r="C10083" s="256" t="s">
        <v>6806</v>
      </c>
      <c r="E10083" s="258"/>
      <c r="F10083" s="479">
        <v>12.06</v>
      </c>
    </row>
    <row r="10084" spans="1:6" ht="30.6" x14ac:dyDescent="0.2">
      <c r="A10084" s="256">
        <v>93240</v>
      </c>
      <c r="B10084" s="257" t="s">
        <v>9311</v>
      </c>
      <c r="C10084" s="256" t="s">
        <v>6806</v>
      </c>
      <c r="E10084" s="258"/>
      <c r="F10084" s="479">
        <v>11.78</v>
      </c>
    </row>
    <row r="10085" spans="1:6" ht="20.399999999999999" x14ac:dyDescent="0.2">
      <c r="A10085" s="256">
        <v>93267</v>
      </c>
      <c r="B10085" s="257" t="s">
        <v>9312</v>
      </c>
      <c r="C10085" s="256" t="s">
        <v>6806</v>
      </c>
      <c r="E10085" s="258"/>
      <c r="F10085" s="479">
        <v>28.78</v>
      </c>
    </row>
    <row r="10086" spans="1:6" ht="20.399999999999999" x14ac:dyDescent="0.2">
      <c r="A10086" s="256">
        <v>93269</v>
      </c>
      <c r="B10086" s="257" t="s">
        <v>9313</v>
      </c>
      <c r="C10086" s="256" t="s">
        <v>6806</v>
      </c>
      <c r="E10086" s="258"/>
      <c r="F10086" s="479">
        <v>9.7100000000000009</v>
      </c>
    </row>
    <row r="10087" spans="1:6" ht="20.399999999999999" x14ac:dyDescent="0.2">
      <c r="A10087" s="256">
        <v>93270</v>
      </c>
      <c r="B10087" s="257" t="s">
        <v>9314</v>
      </c>
      <c r="C10087" s="256" t="s">
        <v>6806</v>
      </c>
      <c r="E10087" s="258"/>
      <c r="F10087" s="479">
        <v>28.78</v>
      </c>
    </row>
    <row r="10088" spans="1:6" ht="20.399999999999999" x14ac:dyDescent="0.2">
      <c r="A10088" s="256">
        <v>93271</v>
      </c>
      <c r="B10088" s="257" t="s">
        <v>9315</v>
      </c>
      <c r="C10088" s="256" t="s">
        <v>6806</v>
      </c>
      <c r="E10088" s="258"/>
      <c r="F10088" s="479">
        <v>6.91</v>
      </c>
    </row>
    <row r="10089" spans="1:6" ht="20.399999999999999" x14ac:dyDescent="0.2">
      <c r="A10089" s="256">
        <v>93277</v>
      </c>
      <c r="B10089" s="257" t="s">
        <v>9316</v>
      </c>
      <c r="C10089" s="256" t="s">
        <v>6806</v>
      </c>
      <c r="E10089" s="258"/>
      <c r="F10089" s="479">
        <v>0.28000000000000003</v>
      </c>
    </row>
    <row r="10090" spans="1:6" ht="20.399999999999999" x14ac:dyDescent="0.2">
      <c r="A10090" s="256">
        <v>93278</v>
      </c>
      <c r="B10090" s="257" t="s">
        <v>9317</v>
      </c>
      <c r="C10090" s="256" t="s">
        <v>6806</v>
      </c>
      <c r="E10090" s="258"/>
      <c r="F10090" s="479">
        <v>0.06</v>
      </c>
    </row>
    <row r="10091" spans="1:6" ht="20.399999999999999" x14ac:dyDescent="0.2">
      <c r="A10091" s="256">
        <v>93279</v>
      </c>
      <c r="B10091" s="257" t="s">
        <v>9318</v>
      </c>
      <c r="C10091" s="256" t="s">
        <v>6806</v>
      </c>
      <c r="E10091" s="258"/>
      <c r="F10091" s="479">
        <v>0.26</v>
      </c>
    </row>
    <row r="10092" spans="1:6" ht="20.399999999999999" x14ac:dyDescent="0.2">
      <c r="A10092" s="256">
        <v>93280</v>
      </c>
      <c r="B10092" s="257" t="s">
        <v>9319</v>
      </c>
      <c r="C10092" s="256" t="s">
        <v>6806</v>
      </c>
      <c r="E10092" s="258"/>
      <c r="F10092" s="479">
        <v>0.56999999999999995</v>
      </c>
    </row>
    <row r="10093" spans="1:6" ht="20.399999999999999" x14ac:dyDescent="0.2">
      <c r="A10093" s="256">
        <v>93283</v>
      </c>
      <c r="B10093" s="257" t="s">
        <v>9320</v>
      </c>
      <c r="C10093" s="256" t="s">
        <v>6806</v>
      </c>
      <c r="E10093" s="258"/>
      <c r="F10093" s="479">
        <v>96.78</v>
      </c>
    </row>
    <row r="10094" spans="1:6" ht="20.399999999999999" x14ac:dyDescent="0.2">
      <c r="A10094" s="256">
        <v>93284</v>
      </c>
      <c r="B10094" s="257" t="s">
        <v>9321</v>
      </c>
      <c r="C10094" s="256" t="s">
        <v>6806</v>
      </c>
      <c r="E10094" s="258"/>
      <c r="F10094" s="479">
        <v>34.11</v>
      </c>
    </row>
    <row r="10095" spans="1:6" ht="20.399999999999999" x14ac:dyDescent="0.2">
      <c r="A10095" s="256">
        <v>93285</v>
      </c>
      <c r="B10095" s="257" t="s">
        <v>9322</v>
      </c>
      <c r="C10095" s="256" t="s">
        <v>6806</v>
      </c>
      <c r="E10095" s="258"/>
      <c r="F10095" s="479">
        <v>155.57</v>
      </c>
    </row>
    <row r="10096" spans="1:6" ht="20.399999999999999" x14ac:dyDescent="0.2">
      <c r="A10096" s="256">
        <v>93286</v>
      </c>
      <c r="B10096" s="257" t="s">
        <v>9323</v>
      </c>
      <c r="C10096" s="256" t="s">
        <v>6806</v>
      </c>
      <c r="E10096" s="258"/>
      <c r="F10096" s="479">
        <v>9.6199999999999992</v>
      </c>
    </row>
    <row r="10097" spans="1:6" ht="20.399999999999999" x14ac:dyDescent="0.2">
      <c r="A10097" s="256">
        <v>93296</v>
      </c>
      <c r="B10097" s="257" t="s">
        <v>9324</v>
      </c>
      <c r="C10097" s="256" t="s">
        <v>6806</v>
      </c>
      <c r="E10097" s="258"/>
      <c r="F10097" s="479">
        <v>13.79</v>
      </c>
    </row>
    <row r="10098" spans="1:6" ht="30.6" x14ac:dyDescent="0.2">
      <c r="A10098" s="256">
        <v>93397</v>
      </c>
      <c r="B10098" s="257" t="s">
        <v>9325</v>
      </c>
      <c r="C10098" s="256" t="s">
        <v>6806</v>
      </c>
      <c r="E10098" s="258"/>
      <c r="F10098" s="479">
        <v>24.61</v>
      </c>
    </row>
    <row r="10099" spans="1:6" ht="30.6" x14ac:dyDescent="0.2">
      <c r="A10099" s="256">
        <v>93398</v>
      </c>
      <c r="B10099" s="257" t="s">
        <v>9326</v>
      </c>
      <c r="C10099" s="256" t="s">
        <v>6806</v>
      </c>
      <c r="E10099" s="258"/>
      <c r="F10099" s="479">
        <v>9.2899999999999991</v>
      </c>
    </row>
    <row r="10100" spans="1:6" ht="30.6" x14ac:dyDescent="0.2">
      <c r="A10100" s="256">
        <v>93399</v>
      </c>
      <c r="B10100" s="257" t="s">
        <v>20324</v>
      </c>
      <c r="C10100" s="256" t="s">
        <v>6806</v>
      </c>
      <c r="E10100" s="258"/>
      <c r="F10100" s="479">
        <v>3.75</v>
      </c>
    </row>
    <row r="10101" spans="1:6" ht="30.6" x14ac:dyDescent="0.2">
      <c r="A10101" s="256">
        <v>93400</v>
      </c>
      <c r="B10101" s="257" t="s">
        <v>9327</v>
      </c>
      <c r="C10101" s="256" t="s">
        <v>6806</v>
      </c>
      <c r="E10101" s="258"/>
      <c r="F10101" s="479">
        <v>42.74</v>
      </c>
    </row>
    <row r="10102" spans="1:6" ht="30.6" x14ac:dyDescent="0.2">
      <c r="A10102" s="256">
        <v>93401</v>
      </c>
      <c r="B10102" s="257" t="s">
        <v>9328</v>
      </c>
      <c r="C10102" s="256" t="s">
        <v>6806</v>
      </c>
      <c r="E10102" s="258"/>
      <c r="F10102" s="479">
        <v>155.66999999999999</v>
      </c>
    </row>
    <row r="10103" spans="1:6" ht="30.6" x14ac:dyDescent="0.2">
      <c r="A10103" s="256">
        <v>93404</v>
      </c>
      <c r="B10103" s="257" t="s">
        <v>20325</v>
      </c>
      <c r="C10103" s="256" t="s">
        <v>6806</v>
      </c>
      <c r="E10103" s="258"/>
      <c r="F10103" s="479">
        <v>7.09</v>
      </c>
    </row>
    <row r="10104" spans="1:6" ht="30.6" x14ac:dyDescent="0.2">
      <c r="A10104" s="256">
        <v>93405</v>
      </c>
      <c r="B10104" s="257" t="s">
        <v>20326</v>
      </c>
      <c r="C10104" s="256" t="s">
        <v>6806</v>
      </c>
      <c r="E10104" s="258"/>
      <c r="F10104" s="479">
        <v>1.93</v>
      </c>
    </row>
    <row r="10105" spans="1:6" ht="30.6" x14ac:dyDescent="0.2">
      <c r="A10105" s="256">
        <v>93406</v>
      </c>
      <c r="B10105" s="257" t="s">
        <v>20327</v>
      </c>
      <c r="C10105" s="256" t="s">
        <v>6806</v>
      </c>
      <c r="E10105" s="258"/>
      <c r="F10105" s="479">
        <v>9.4</v>
      </c>
    </row>
    <row r="10106" spans="1:6" ht="30.6" x14ac:dyDescent="0.2">
      <c r="A10106" s="256">
        <v>93407</v>
      </c>
      <c r="B10106" s="257" t="s">
        <v>20328</v>
      </c>
      <c r="C10106" s="256" t="s">
        <v>6806</v>
      </c>
      <c r="E10106" s="258"/>
      <c r="F10106" s="479">
        <v>46.42</v>
      </c>
    </row>
    <row r="10107" spans="1:6" ht="20.399999999999999" x14ac:dyDescent="0.2">
      <c r="A10107" s="256">
        <v>93411</v>
      </c>
      <c r="B10107" s="257" t="s">
        <v>9329</v>
      </c>
      <c r="C10107" s="256" t="s">
        <v>6806</v>
      </c>
      <c r="E10107" s="258"/>
      <c r="F10107" s="479">
        <v>0.34</v>
      </c>
    </row>
    <row r="10108" spans="1:6" ht="20.399999999999999" x14ac:dyDescent="0.2">
      <c r="A10108" s="256">
        <v>93412</v>
      </c>
      <c r="B10108" s="257" t="s">
        <v>9330</v>
      </c>
      <c r="C10108" s="256" t="s">
        <v>6806</v>
      </c>
      <c r="E10108" s="258"/>
      <c r="F10108" s="479">
        <v>0.12</v>
      </c>
    </row>
    <row r="10109" spans="1:6" ht="20.399999999999999" x14ac:dyDescent="0.2">
      <c r="A10109" s="256">
        <v>93413</v>
      </c>
      <c r="B10109" s="257" t="s">
        <v>9331</v>
      </c>
      <c r="C10109" s="256" t="s">
        <v>6806</v>
      </c>
      <c r="E10109" s="258"/>
      <c r="F10109" s="479">
        <v>0.3</v>
      </c>
    </row>
    <row r="10110" spans="1:6" ht="20.399999999999999" x14ac:dyDescent="0.2">
      <c r="A10110" s="256">
        <v>93414</v>
      </c>
      <c r="B10110" s="257" t="s">
        <v>9332</v>
      </c>
      <c r="C10110" s="256" t="s">
        <v>6806</v>
      </c>
      <c r="E10110" s="258"/>
      <c r="F10110" s="479">
        <v>13.96</v>
      </c>
    </row>
    <row r="10111" spans="1:6" ht="20.399999999999999" x14ac:dyDescent="0.2">
      <c r="A10111" s="256">
        <v>93417</v>
      </c>
      <c r="B10111" s="257" t="s">
        <v>9333</v>
      </c>
      <c r="C10111" s="256" t="s">
        <v>6806</v>
      </c>
      <c r="E10111" s="258"/>
      <c r="F10111" s="479">
        <v>4.49</v>
      </c>
    </row>
    <row r="10112" spans="1:6" x14ac:dyDescent="0.2">
      <c r="A10112" s="256">
        <v>93418</v>
      </c>
      <c r="B10112" s="257" t="s">
        <v>9334</v>
      </c>
      <c r="C10112" s="256" t="s">
        <v>6806</v>
      </c>
      <c r="E10112" s="258"/>
      <c r="F10112" s="479">
        <v>1.58</v>
      </c>
    </row>
    <row r="10113" spans="1:6" ht="20.399999999999999" x14ac:dyDescent="0.2">
      <c r="A10113" s="256">
        <v>93419</v>
      </c>
      <c r="B10113" s="257" t="s">
        <v>9335</v>
      </c>
      <c r="C10113" s="256" t="s">
        <v>6806</v>
      </c>
      <c r="E10113" s="258"/>
      <c r="F10113" s="479">
        <v>4.01</v>
      </c>
    </row>
    <row r="10114" spans="1:6" ht="20.399999999999999" x14ac:dyDescent="0.2">
      <c r="A10114" s="256">
        <v>93420</v>
      </c>
      <c r="B10114" s="257" t="s">
        <v>9336</v>
      </c>
      <c r="C10114" s="256" t="s">
        <v>6806</v>
      </c>
      <c r="E10114" s="258"/>
      <c r="F10114" s="479">
        <v>66.02</v>
      </c>
    </row>
    <row r="10115" spans="1:6" ht="20.399999999999999" x14ac:dyDescent="0.2">
      <c r="A10115" s="256">
        <v>93423</v>
      </c>
      <c r="B10115" s="257" t="s">
        <v>9337</v>
      </c>
      <c r="C10115" s="256" t="s">
        <v>6806</v>
      </c>
      <c r="E10115" s="258"/>
      <c r="F10115" s="479">
        <v>6.36</v>
      </c>
    </row>
    <row r="10116" spans="1:6" x14ac:dyDescent="0.2">
      <c r="A10116" s="256">
        <v>93424</v>
      </c>
      <c r="B10116" s="257" t="s">
        <v>9338</v>
      </c>
      <c r="C10116" s="256" t="s">
        <v>6806</v>
      </c>
      <c r="E10116" s="258"/>
      <c r="F10116" s="479">
        <v>2.2400000000000002</v>
      </c>
    </row>
    <row r="10117" spans="1:6" ht="20.399999999999999" x14ac:dyDescent="0.2">
      <c r="A10117" s="256">
        <v>93425</v>
      </c>
      <c r="B10117" s="257" t="s">
        <v>9339</v>
      </c>
      <c r="C10117" s="256" t="s">
        <v>6806</v>
      </c>
      <c r="E10117" s="258"/>
      <c r="F10117" s="479">
        <v>5.68</v>
      </c>
    </row>
    <row r="10118" spans="1:6" ht="20.399999999999999" x14ac:dyDescent="0.2">
      <c r="A10118" s="256">
        <v>93426</v>
      </c>
      <c r="B10118" s="257" t="s">
        <v>9340</v>
      </c>
      <c r="C10118" s="256" t="s">
        <v>6806</v>
      </c>
      <c r="E10118" s="258"/>
      <c r="F10118" s="479">
        <v>157.79</v>
      </c>
    </row>
    <row r="10119" spans="1:6" ht="20.399999999999999" x14ac:dyDescent="0.2">
      <c r="A10119" s="256">
        <v>93429</v>
      </c>
      <c r="B10119" s="257" t="s">
        <v>9341</v>
      </c>
      <c r="C10119" s="256" t="s">
        <v>6806</v>
      </c>
      <c r="E10119" s="258"/>
      <c r="F10119" s="479">
        <v>147.84</v>
      </c>
    </row>
    <row r="10120" spans="1:6" ht="20.399999999999999" x14ac:dyDescent="0.2">
      <c r="A10120" s="256">
        <v>93430</v>
      </c>
      <c r="B10120" s="257" t="s">
        <v>9342</v>
      </c>
      <c r="C10120" s="256" t="s">
        <v>6806</v>
      </c>
      <c r="E10120" s="258"/>
      <c r="F10120" s="479">
        <v>46.71</v>
      </c>
    </row>
    <row r="10121" spans="1:6" ht="20.399999999999999" x14ac:dyDescent="0.2">
      <c r="A10121" s="256">
        <v>93431</v>
      </c>
      <c r="B10121" s="257" t="s">
        <v>9343</v>
      </c>
      <c r="C10121" s="256" t="s">
        <v>6806</v>
      </c>
      <c r="E10121" s="258"/>
      <c r="F10121" s="479">
        <v>177.41</v>
      </c>
    </row>
    <row r="10122" spans="1:6" ht="20.399999999999999" x14ac:dyDescent="0.2">
      <c r="A10122" s="256">
        <v>93432</v>
      </c>
      <c r="B10122" s="257" t="s">
        <v>9344</v>
      </c>
      <c r="C10122" s="256" t="s">
        <v>6806</v>
      </c>
      <c r="E10122" s="258"/>
      <c r="F10122" s="479">
        <v>2120.4</v>
      </c>
    </row>
    <row r="10123" spans="1:6" ht="20.399999999999999" x14ac:dyDescent="0.2">
      <c r="A10123" s="256">
        <v>93435</v>
      </c>
      <c r="B10123" s="257" t="s">
        <v>9345</v>
      </c>
      <c r="C10123" s="256" t="s">
        <v>6806</v>
      </c>
      <c r="E10123" s="258"/>
      <c r="F10123" s="479">
        <v>9.33</v>
      </c>
    </row>
    <row r="10124" spans="1:6" ht="20.399999999999999" x14ac:dyDescent="0.2">
      <c r="A10124" s="256">
        <v>93436</v>
      </c>
      <c r="B10124" s="257" t="s">
        <v>9346</v>
      </c>
      <c r="C10124" s="256" t="s">
        <v>6806</v>
      </c>
      <c r="E10124" s="258"/>
      <c r="F10124" s="479">
        <v>2.63</v>
      </c>
    </row>
    <row r="10125" spans="1:6" ht="20.399999999999999" x14ac:dyDescent="0.2">
      <c r="A10125" s="256">
        <v>93437</v>
      </c>
      <c r="B10125" s="257" t="s">
        <v>9347</v>
      </c>
      <c r="C10125" s="256" t="s">
        <v>6806</v>
      </c>
      <c r="E10125" s="258"/>
      <c r="F10125" s="479">
        <v>9.33</v>
      </c>
    </row>
    <row r="10126" spans="1:6" ht="20.399999999999999" x14ac:dyDescent="0.2">
      <c r="A10126" s="256">
        <v>93438</v>
      </c>
      <c r="B10126" s="257" t="s">
        <v>9348</v>
      </c>
      <c r="C10126" s="256" t="s">
        <v>6806</v>
      </c>
      <c r="E10126" s="258"/>
      <c r="F10126" s="479">
        <v>110.55</v>
      </c>
    </row>
    <row r="10127" spans="1:6" ht="20.399999999999999" x14ac:dyDescent="0.2">
      <c r="A10127" s="256">
        <v>95114</v>
      </c>
      <c r="B10127" s="257" t="s">
        <v>9349</v>
      </c>
      <c r="C10127" s="256" t="s">
        <v>6806</v>
      </c>
      <c r="E10127" s="258"/>
      <c r="F10127" s="479">
        <v>1.6</v>
      </c>
    </row>
    <row r="10128" spans="1:6" ht="20.399999999999999" x14ac:dyDescent="0.2">
      <c r="A10128" s="256">
        <v>95115</v>
      </c>
      <c r="B10128" s="257" t="s">
        <v>9350</v>
      </c>
      <c r="C10128" s="256" t="s">
        <v>6806</v>
      </c>
      <c r="E10128" s="258"/>
      <c r="F10128" s="479">
        <v>0.37</v>
      </c>
    </row>
    <row r="10129" spans="1:6" ht="20.399999999999999" x14ac:dyDescent="0.2">
      <c r="A10129" s="256">
        <v>95116</v>
      </c>
      <c r="B10129" s="257" t="s">
        <v>9351</v>
      </c>
      <c r="C10129" s="256" t="s">
        <v>6806</v>
      </c>
      <c r="E10129" s="258"/>
      <c r="F10129" s="479">
        <v>32.549999999999997</v>
      </c>
    </row>
    <row r="10130" spans="1:6" ht="20.399999999999999" x14ac:dyDescent="0.2">
      <c r="A10130" s="256">
        <v>95117</v>
      </c>
      <c r="B10130" s="257" t="s">
        <v>9352</v>
      </c>
      <c r="C10130" s="256" t="s">
        <v>6806</v>
      </c>
      <c r="E10130" s="258"/>
      <c r="F10130" s="479">
        <v>10.039999999999999</v>
      </c>
    </row>
    <row r="10131" spans="1:6" ht="20.399999999999999" x14ac:dyDescent="0.2">
      <c r="A10131" s="256">
        <v>95118</v>
      </c>
      <c r="B10131" s="257" t="s">
        <v>9353</v>
      </c>
      <c r="C10131" s="256" t="s">
        <v>6806</v>
      </c>
      <c r="E10131" s="258"/>
      <c r="F10131" s="479">
        <v>69.7</v>
      </c>
    </row>
    <row r="10132" spans="1:6" ht="20.399999999999999" x14ac:dyDescent="0.2">
      <c r="A10132" s="256">
        <v>95119</v>
      </c>
      <c r="B10132" s="257" t="s">
        <v>9354</v>
      </c>
      <c r="C10132" s="256" t="s">
        <v>6806</v>
      </c>
      <c r="E10132" s="258"/>
      <c r="F10132" s="479">
        <v>21.5</v>
      </c>
    </row>
    <row r="10133" spans="1:6" ht="20.399999999999999" x14ac:dyDescent="0.2">
      <c r="A10133" s="256">
        <v>95120</v>
      </c>
      <c r="B10133" s="257" t="s">
        <v>9355</v>
      </c>
      <c r="C10133" s="256" t="s">
        <v>6806</v>
      </c>
      <c r="E10133" s="258"/>
      <c r="F10133" s="479">
        <v>47.17</v>
      </c>
    </row>
    <row r="10134" spans="1:6" ht="20.399999999999999" x14ac:dyDescent="0.2">
      <c r="A10134" s="256">
        <v>95123</v>
      </c>
      <c r="B10134" s="257" t="s">
        <v>9356</v>
      </c>
      <c r="C10134" s="256" t="s">
        <v>6806</v>
      </c>
      <c r="E10134" s="258"/>
      <c r="F10134" s="479">
        <v>17.87</v>
      </c>
    </row>
    <row r="10135" spans="1:6" ht="20.399999999999999" x14ac:dyDescent="0.2">
      <c r="A10135" s="256">
        <v>95124</v>
      </c>
      <c r="B10135" s="257" t="s">
        <v>9357</v>
      </c>
      <c r="C10135" s="256" t="s">
        <v>6806</v>
      </c>
      <c r="E10135" s="258"/>
      <c r="F10135" s="479">
        <v>5.51</v>
      </c>
    </row>
    <row r="10136" spans="1:6" ht="20.399999999999999" x14ac:dyDescent="0.2">
      <c r="A10136" s="256">
        <v>95125</v>
      </c>
      <c r="B10136" s="257" t="s">
        <v>9358</v>
      </c>
      <c r="C10136" s="256" t="s">
        <v>6806</v>
      </c>
      <c r="E10136" s="258"/>
      <c r="F10136" s="479">
        <v>19.559999999999999</v>
      </c>
    </row>
    <row r="10137" spans="1:6" ht="20.399999999999999" x14ac:dyDescent="0.2">
      <c r="A10137" s="256">
        <v>95126</v>
      </c>
      <c r="B10137" s="257" t="s">
        <v>20329</v>
      </c>
      <c r="C10137" s="256" t="s">
        <v>6806</v>
      </c>
      <c r="E10137" s="258"/>
      <c r="F10137" s="479">
        <v>144.94999999999999</v>
      </c>
    </row>
    <row r="10138" spans="1:6" ht="20.399999999999999" x14ac:dyDescent="0.2">
      <c r="A10138" s="256">
        <v>95129</v>
      </c>
      <c r="B10138" s="257" t="s">
        <v>9359</v>
      </c>
      <c r="C10138" s="256" t="s">
        <v>6806</v>
      </c>
      <c r="E10138" s="258"/>
      <c r="F10138" s="479">
        <v>47.9</v>
      </c>
    </row>
    <row r="10139" spans="1:6" ht="20.399999999999999" x14ac:dyDescent="0.2">
      <c r="A10139" s="256">
        <v>95130</v>
      </c>
      <c r="B10139" s="257" t="s">
        <v>9360</v>
      </c>
      <c r="C10139" s="256" t="s">
        <v>6806</v>
      </c>
      <c r="E10139" s="258"/>
      <c r="F10139" s="479">
        <v>17.36</v>
      </c>
    </row>
    <row r="10140" spans="1:6" ht="20.399999999999999" x14ac:dyDescent="0.2">
      <c r="A10140" s="256">
        <v>95131</v>
      </c>
      <c r="B10140" s="257" t="s">
        <v>9361</v>
      </c>
      <c r="C10140" s="256" t="s">
        <v>6806</v>
      </c>
      <c r="E10140" s="258"/>
      <c r="F10140" s="479">
        <v>56.38</v>
      </c>
    </row>
    <row r="10141" spans="1:6" ht="20.399999999999999" x14ac:dyDescent="0.2">
      <c r="A10141" s="256">
        <v>95132</v>
      </c>
      <c r="B10141" s="257" t="s">
        <v>9362</v>
      </c>
      <c r="C10141" s="256" t="s">
        <v>6806</v>
      </c>
      <c r="E10141" s="258"/>
      <c r="F10141" s="479">
        <v>31.74</v>
      </c>
    </row>
    <row r="10142" spans="1:6" ht="20.399999999999999" x14ac:dyDescent="0.2">
      <c r="A10142" s="256">
        <v>95136</v>
      </c>
      <c r="B10142" s="257" t="s">
        <v>9363</v>
      </c>
      <c r="C10142" s="256" t="s">
        <v>6806</v>
      </c>
      <c r="E10142" s="258"/>
      <c r="F10142" s="479">
        <v>0.03</v>
      </c>
    </row>
    <row r="10143" spans="1:6" ht="20.399999999999999" x14ac:dyDescent="0.2">
      <c r="A10143" s="256">
        <v>95137</v>
      </c>
      <c r="B10143" s="257" t="s">
        <v>9364</v>
      </c>
      <c r="C10143" s="256" t="s">
        <v>6806</v>
      </c>
      <c r="E10143" s="258"/>
      <c r="F10143" s="479">
        <v>0.01</v>
      </c>
    </row>
    <row r="10144" spans="1:6" ht="20.399999999999999" x14ac:dyDescent="0.2">
      <c r="A10144" s="256">
        <v>95138</v>
      </c>
      <c r="B10144" s="257" t="s">
        <v>9365</v>
      </c>
      <c r="C10144" s="256" t="s">
        <v>6806</v>
      </c>
      <c r="E10144" s="258"/>
      <c r="F10144" s="479">
        <v>0.02</v>
      </c>
    </row>
    <row r="10145" spans="1:6" ht="20.399999999999999" x14ac:dyDescent="0.2">
      <c r="A10145" s="256">
        <v>95208</v>
      </c>
      <c r="B10145" s="257" t="s">
        <v>9366</v>
      </c>
      <c r="C10145" s="256" t="s">
        <v>6806</v>
      </c>
      <c r="E10145" s="258"/>
      <c r="F10145" s="479">
        <v>32.6</v>
      </c>
    </row>
    <row r="10146" spans="1:6" ht="20.399999999999999" x14ac:dyDescent="0.2">
      <c r="A10146" s="256">
        <v>95209</v>
      </c>
      <c r="B10146" s="257" t="s">
        <v>9367</v>
      </c>
      <c r="C10146" s="256" t="s">
        <v>6806</v>
      </c>
      <c r="E10146" s="258"/>
      <c r="F10146" s="479">
        <v>12.06</v>
      </c>
    </row>
    <row r="10147" spans="1:6" ht="20.399999999999999" x14ac:dyDescent="0.2">
      <c r="A10147" s="256">
        <v>95210</v>
      </c>
      <c r="B10147" s="257" t="s">
        <v>9368</v>
      </c>
      <c r="C10147" s="256" t="s">
        <v>6806</v>
      </c>
      <c r="E10147" s="258"/>
      <c r="F10147" s="479">
        <v>32.6</v>
      </c>
    </row>
    <row r="10148" spans="1:6" ht="20.399999999999999" x14ac:dyDescent="0.2">
      <c r="A10148" s="256">
        <v>95211</v>
      </c>
      <c r="B10148" s="257" t="s">
        <v>9369</v>
      </c>
      <c r="C10148" s="256" t="s">
        <v>6806</v>
      </c>
      <c r="E10148" s="258"/>
      <c r="F10148" s="479">
        <v>6.91</v>
      </c>
    </row>
    <row r="10149" spans="1:6" ht="20.399999999999999" x14ac:dyDescent="0.2">
      <c r="A10149" s="256">
        <v>95217</v>
      </c>
      <c r="B10149" s="257" t="s">
        <v>9370</v>
      </c>
      <c r="C10149" s="256" t="s">
        <v>6806</v>
      </c>
      <c r="E10149" s="258"/>
      <c r="F10149" s="479">
        <v>0.56000000000000005</v>
      </c>
    </row>
    <row r="10150" spans="1:6" x14ac:dyDescent="0.2">
      <c r="A10150" s="256">
        <v>95255</v>
      </c>
      <c r="B10150" s="257" t="s">
        <v>9371</v>
      </c>
      <c r="C10150" s="256" t="s">
        <v>6806</v>
      </c>
      <c r="E10150" s="258"/>
      <c r="F10150" s="479">
        <v>1.42</v>
      </c>
    </row>
    <row r="10151" spans="1:6" x14ac:dyDescent="0.2">
      <c r="A10151" s="256">
        <v>95256</v>
      </c>
      <c r="B10151" s="257" t="s">
        <v>9372</v>
      </c>
      <c r="C10151" s="256" t="s">
        <v>6806</v>
      </c>
      <c r="E10151" s="258"/>
      <c r="F10151" s="479">
        <v>0.32</v>
      </c>
    </row>
    <row r="10152" spans="1:6" x14ac:dyDescent="0.2">
      <c r="A10152" s="256">
        <v>95257</v>
      </c>
      <c r="B10152" s="257" t="s">
        <v>9373</v>
      </c>
      <c r="C10152" s="256" t="s">
        <v>6806</v>
      </c>
      <c r="E10152" s="258"/>
      <c r="F10152" s="479">
        <v>1.77</v>
      </c>
    </row>
    <row r="10153" spans="1:6" ht="20.399999999999999" x14ac:dyDescent="0.2">
      <c r="A10153" s="256">
        <v>95260</v>
      </c>
      <c r="B10153" s="257" t="s">
        <v>9374</v>
      </c>
      <c r="C10153" s="256" t="s">
        <v>6806</v>
      </c>
      <c r="E10153" s="258"/>
      <c r="F10153" s="479">
        <v>0.61</v>
      </c>
    </row>
    <row r="10154" spans="1:6" ht="20.399999999999999" x14ac:dyDescent="0.2">
      <c r="A10154" s="256">
        <v>95261</v>
      </c>
      <c r="B10154" s="257" t="s">
        <v>9375</v>
      </c>
      <c r="C10154" s="256" t="s">
        <v>6806</v>
      </c>
      <c r="E10154" s="258"/>
      <c r="F10154" s="479">
        <v>0.16</v>
      </c>
    </row>
    <row r="10155" spans="1:6" ht="20.399999999999999" x14ac:dyDescent="0.2">
      <c r="A10155" s="256">
        <v>95262</v>
      </c>
      <c r="B10155" s="257" t="s">
        <v>9376</v>
      </c>
      <c r="C10155" s="256" t="s">
        <v>6806</v>
      </c>
      <c r="E10155" s="258"/>
      <c r="F10155" s="479">
        <v>0.76</v>
      </c>
    </row>
    <row r="10156" spans="1:6" ht="20.399999999999999" x14ac:dyDescent="0.2">
      <c r="A10156" s="256">
        <v>95263</v>
      </c>
      <c r="B10156" s="257" t="s">
        <v>9377</v>
      </c>
      <c r="C10156" s="256" t="s">
        <v>6806</v>
      </c>
      <c r="E10156" s="258"/>
      <c r="F10156" s="479">
        <v>4.37</v>
      </c>
    </row>
    <row r="10157" spans="1:6" ht="20.399999999999999" x14ac:dyDescent="0.2">
      <c r="A10157" s="256">
        <v>95266</v>
      </c>
      <c r="B10157" s="257" t="s">
        <v>9378</v>
      </c>
      <c r="C10157" s="256" t="s">
        <v>6806</v>
      </c>
      <c r="E10157" s="258"/>
      <c r="F10157" s="479">
        <v>0.44</v>
      </c>
    </row>
    <row r="10158" spans="1:6" ht="20.399999999999999" x14ac:dyDescent="0.2">
      <c r="A10158" s="256">
        <v>95267</v>
      </c>
      <c r="B10158" s="257" t="s">
        <v>9379</v>
      </c>
      <c r="C10158" s="256" t="s">
        <v>6806</v>
      </c>
      <c r="E10158" s="258"/>
      <c r="F10158" s="479">
        <v>0.09</v>
      </c>
    </row>
    <row r="10159" spans="1:6" ht="20.399999999999999" x14ac:dyDescent="0.2">
      <c r="A10159" s="256">
        <v>95268</v>
      </c>
      <c r="B10159" s="257" t="s">
        <v>9380</v>
      </c>
      <c r="C10159" s="256" t="s">
        <v>6806</v>
      </c>
      <c r="E10159" s="258"/>
      <c r="F10159" s="479">
        <v>0.43</v>
      </c>
    </row>
    <row r="10160" spans="1:6" ht="20.399999999999999" x14ac:dyDescent="0.2">
      <c r="A10160" s="256">
        <v>95269</v>
      </c>
      <c r="B10160" s="257" t="s">
        <v>20330</v>
      </c>
      <c r="C10160" s="256" t="s">
        <v>6806</v>
      </c>
      <c r="E10160" s="258"/>
      <c r="F10160" s="479">
        <v>8.07</v>
      </c>
    </row>
    <row r="10161" spans="1:6" ht="20.399999999999999" x14ac:dyDescent="0.2">
      <c r="A10161" s="256">
        <v>95272</v>
      </c>
      <c r="B10161" s="257" t="s">
        <v>9381</v>
      </c>
      <c r="C10161" s="256" t="s">
        <v>6806</v>
      </c>
      <c r="E10161" s="258"/>
      <c r="F10161" s="479">
        <v>0.4</v>
      </c>
    </row>
    <row r="10162" spans="1:6" ht="20.399999999999999" x14ac:dyDescent="0.2">
      <c r="A10162" s="256">
        <v>95273</v>
      </c>
      <c r="B10162" s="257" t="s">
        <v>9382</v>
      </c>
      <c r="C10162" s="256" t="s">
        <v>6806</v>
      </c>
      <c r="E10162" s="258"/>
      <c r="F10162" s="479">
        <v>0.1</v>
      </c>
    </row>
    <row r="10163" spans="1:6" ht="20.399999999999999" x14ac:dyDescent="0.2">
      <c r="A10163" s="256">
        <v>95274</v>
      </c>
      <c r="B10163" s="257" t="s">
        <v>9383</v>
      </c>
      <c r="C10163" s="256" t="s">
        <v>6806</v>
      </c>
      <c r="E10163" s="258"/>
      <c r="F10163" s="479">
        <v>0.33</v>
      </c>
    </row>
    <row r="10164" spans="1:6" ht="20.399999999999999" x14ac:dyDescent="0.2">
      <c r="A10164" s="256">
        <v>95275</v>
      </c>
      <c r="B10164" s="257" t="s">
        <v>9384</v>
      </c>
      <c r="C10164" s="256" t="s">
        <v>6806</v>
      </c>
      <c r="E10164" s="258"/>
      <c r="F10164" s="479">
        <v>1.87</v>
      </c>
    </row>
    <row r="10165" spans="1:6" ht="20.399999999999999" x14ac:dyDescent="0.2">
      <c r="A10165" s="256">
        <v>95278</v>
      </c>
      <c r="B10165" s="257" t="s">
        <v>9385</v>
      </c>
      <c r="C10165" s="256" t="s">
        <v>6806</v>
      </c>
      <c r="E10165" s="258"/>
      <c r="F10165" s="479">
        <v>0.51</v>
      </c>
    </row>
    <row r="10166" spans="1:6" ht="20.399999999999999" x14ac:dyDescent="0.2">
      <c r="A10166" s="256">
        <v>95279</v>
      </c>
      <c r="B10166" s="257" t="s">
        <v>9386</v>
      </c>
      <c r="C10166" s="256" t="s">
        <v>6806</v>
      </c>
      <c r="E10166" s="258"/>
      <c r="F10166" s="479">
        <v>0.1</v>
      </c>
    </row>
    <row r="10167" spans="1:6" ht="20.399999999999999" x14ac:dyDescent="0.2">
      <c r="A10167" s="256">
        <v>95280</v>
      </c>
      <c r="B10167" s="257" t="s">
        <v>9387</v>
      </c>
      <c r="C10167" s="256" t="s">
        <v>6806</v>
      </c>
      <c r="E10167" s="258"/>
      <c r="F10167" s="479">
        <v>0.51</v>
      </c>
    </row>
    <row r="10168" spans="1:6" ht="20.399999999999999" x14ac:dyDescent="0.2">
      <c r="A10168" s="256">
        <v>95281</v>
      </c>
      <c r="B10168" s="257" t="s">
        <v>9388</v>
      </c>
      <c r="C10168" s="256" t="s">
        <v>6806</v>
      </c>
      <c r="E10168" s="258"/>
      <c r="F10168" s="479">
        <v>8.0500000000000007</v>
      </c>
    </row>
    <row r="10169" spans="1:6" ht="20.399999999999999" x14ac:dyDescent="0.2">
      <c r="A10169" s="256">
        <v>95617</v>
      </c>
      <c r="B10169" s="257" t="s">
        <v>9389</v>
      </c>
      <c r="C10169" s="256" t="s">
        <v>6806</v>
      </c>
      <c r="E10169" s="258"/>
      <c r="F10169" s="479">
        <v>1.1599999999999999</v>
      </c>
    </row>
    <row r="10170" spans="1:6" ht="20.399999999999999" x14ac:dyDescent="0.2">
      <c r="A10170" s="256">
        <v>95618</v>
      </c>
      <c r="B10170" s="257" t="s">
        <v>9390</v>
      </c>
      <c r="C10170" s="256" t="s">
        <v>6806</v>
      </c>
      <c r="E10170" s="258"/>
      <c r="F10170" s="479">
        <v>0.26</v>
      </c>
    </row>
    <row r="10171" spans="1:6" ht="20.399999999999999" x14ac:dyDescent="0.2">
      <c r="A10171" s="256">
        <v>95619</v>
      </c>
      <c r="B10171" s="257" t="s">
        <v>9391</v>
      </c>
      <c r="C10171" s="256" t="s">
        <v>6806</v>
      </c>
      <c r="E10171" s="258"/>
      <c r="F10171" s="479">
        <v>1.45</v>
      </c>
    </row>
    <row r="10172" spans="1:6" ht="20.399999999999999" x14ac:dyDescent="0.2">
      <c r="A10172" s="256">
        <v>95627</v>
      </c>
      <c r="B10172" s="257" t="s">
        <v>9392</v>
      </c>
      <c r="C10172" s="256" t="s">
        <v>6806</v>
      </c>
      <c r="E10172" s="258"/>
      <c r="F10172" s="479">
        <v>49.22</v>
      </c>
    </row>
    <row r="10173" spans="1:6" ht="20.399999999999999" x14ac:dyDescent="0.2">
      <c r="A10173" s="256">
        <v>95628</v>
      </c>
      <c r="B10173" s="257" t="s">
        <v>9393</v>
      </c>
      <c r="C10173" s="256" t="s">
        <v>6806</v>
      </c>
      <c r="E10173" s="258"/>
      <c r="F10173" s="479">
        <v>13.2</v>
      </c>
    </row>
    <row r="10174" spans="1:6" ht="20.399999999999999" x14ac:dyDescent="0.2">
      <c r="A10174" s="256">
        <v>95629</v>
      </c>
      <c r="B10174" s="257" t="s">
        <v>9394</v>
      </c>
      <c r="C10174" s="256" t="s">
        <v>6806</v>
      </c>
      <c r="E10174" s="258"/>
      <c r="F10174" s="479">
        <v>61.6</v>
      </c>
    </row>
    <row r="10175" spans="1:6" ht="30.6" x14ac:dyDescent="0.2">
      <c r="A10175" s="256">
        <v>95630</v>
      </c>
      <c r="B10175" s="257" t="s">
        <v>9395</v>
      </c>
      <c r="C10175" s="256" t="s">
        <v>6806</v>
      </c>
      <c r="E10175" s="258"/>
      <c r="F10175" s="479">
        <v>87.87</v>
      </c>
    </row>
    <row r="10176" spans="1:6" ht="20.399999999999999" x14ac:dyDescent="0.2">
      <c r="A10176" s="256">
        <v>95698</v>
      </c>
      <c r="B10176" s="257" t="s">
        <v>9396</v>
      </c>
      <c r="C10176" s="256" t="s">
        <v>6806</v>
      </c>
      <c r="E10176" s="258"/>
      <c r="F10176" s="479">
        <v>4.72</v>
      </c>
    </row>
    <row r="10177" spans="1:6" ht="20.399999999999999" x14ac:dyDescent="0.2">
      <c r="A10177" s="256">
        <v>95699</v>
      </c>
      <c r="B10177" s="257" t="s">
        <v>9397</v>
      </c>
      <c r="C10177" s="256" t="s">
        <v>6806</v>
      </c>
      <c r="E10177" s="258"/>
      <c r="F10177" s="479">
        <v>1.0900000000000001</v>
      </c>
    </row>
    <row r="10178" spans="1:6" ht="20.399999999999999" x14ac:dyDescent="0.2">
      <c r="A10178" s="256">
        <v>95700</v>
      </c>
      <c r="B10178" s="257" t="s">
        <v>9398</v>
      </c>
      <c r="C10178" s="256" t="s">
        <v>6806</v>
      </c>
      <c r="E10178" s="258"/>
      <c r="F10178" s="479">
        <v>5.9</v>
      </c>
    </row>
    <row r="10179" spans="1:6" ht="20.399999999999999" x14ac:dyDescent="0.2">
      <c r="A10179" s="256">
        <v>95701</v>
      </c>
      <c r="B10179" s="257" t="s">
        <v>9399</v>
      </c>
      <c r="C10179" s="256" t="s">
        <v>6806</v>
      </c>
      <c r="E10179" s="258"/>
      <c r="F10179" s="479">
        <v>2.31</v>
      </c>
    </row>
    <row r="10180" spans="1:6" ht="20.399999999999999" x14ac:dyDescent="0.2">
      <c r="A10180" s="256">
        <v>95704</v>
      </c>
      <c r="B10180" s="257" t="s">
        <v>20331</v>
      </c>
      <c r="C10180" s="256" t="s">
        <v>6806</v>
      </c>
      <c r="E10180" s="258"/>
      <c r="F10180" s="479">
        <v>43.7</v>
      </c>
    </row>
    <row r="10181" spans="1:6" ht="20.399999999999999" x14ac:dyDescent="0.2">
      <c r="A10181" s="256">
        <v>95705</v>
      </c>
      <c r="B10181" s="257" t="s">
        <v>20332</v>
      </c>
      <c r="C10181" s="256" t="s">
        <v>6806</v>
      </c>
      <c r="E10181" s="258"/>
      <c r="F10181" s="479">
        <v>11.72</v>
      </c>
    </row>
    <row r="10182" spans="1:6" ht="20.399999999999999" x14ac:dyDescent="0.2">
      <c r="A10182" s="256">
        <v>95706</v>
      </c>
      <c r="B10182" s="257" t="s">
        <v>20333</v>
      </c>
      <c r="C10182" s="256" t="s">
        <v>6806</v>
      </c>
      <c r="E10182" s="258"/>
      <c r="F10182" s="479">
        <v>54.69</v>
      </c>
    </row>
    <row r="10183" spans="1:6" ht="20.399999999999999" x14ac:dyDescent="0.2">
      <c r="A10183" s="256">
        <v>95707</v>
      </c>
      <c r="B10183" s="257" t="s">
        <v>20334</v>
      </c>
      <c r="C10183" s="256" t="s">
        <v>6806</v>
      </c>
      <c r="E10183" s="258"/>
      <c r="F10183" s="479">
        <v>3.03</v>
      </c>
    </row>
    <row r="10184" spans="1:6" ht="30.6" x14ac:dyDescent="0.2">
      <c r="A10184" s="256">
        <v>95710</v>
      </c>
      <c r="B10184" s="257" t="s">
        <v>9400</v>
      </c>
      <c r="C10184" s="256" t="s">
        <v>6806</v>
      </c>
      <c r="E10184" s="258"/>
      <c r="F10184" s="479">
        <v>52.52</v>
      </c>
    </row>
    <row r="10185" spans="1:6" ht="30.6" x14ac:dyDescent="0.2">
      <c r="A10185" s="256">
        <v>95711</v>
      </c>
      <c r="B10185" s="257" t="s">
        <v>9401</v>
      </c>
      <c r="C10185" s="256" t="s">
        <v>6806</v>
      </c>
      <c r="E10185" s="258"/>
      <c r="F10185" s="479">
        <v>13.88</v>
      </c>
    </row>
    <row r="10186" spans="1:6" ht="30.6" x14ac:dyDescent="0.2">
      <c r="A10186" s="256">
        <v>95712</v>
      </c>
      <c r="B10186" s="257" t="s">
        <v>9402</v>
      </c>
      <c r="C10186" s="256" t="s">
        <v>6806</v>
      </c>
      <c r="E10186" s="258"/>
      <c r="F10186" s="479">
        <v>65.66</v>
      </c>
    </row>
    <row r="10187" spans="1:6" ht="30.6" x14ac:dyDescent="0.2">
      <c r="A10187" s="256">
        <v>95713</v>
      </c>
      <c r="B10187" s="257" t="s">
        <v>9403</v>
      </c>
      <c r="C10187" s="256" t="s">
        <v>6806</v>
      </c>
      <c r="E10187" s="258"/>
      <c r="F10187" s="479">
        <v>88.52</v>
      </c>
    </row>
    <row r="10188" spans="1:6" ht="30.6" x14ac:dyDescent="0.2">
      <c r="A10188" s="256">
        <v>95716</v>
      </c>
      <c r="B10188" s="257" t="s">
        <v>9404</v>
      </c>
      <c r="C10188" s="256" t="s">
        <v>6806</v>
      </c>
      <c r="E10188" s="258"/>
      <c r="F10188" s="479">
        <v>50.56</v>
      </c>
    </row>
    <row r="10189" spans="1:6" ht="30.6" x14ac:dyDescent="0.2">
      <c r="A10189" s="256">
        <v>95717</v>
      </c>
      <c r="B10189" s="257" t="s">
        <v>9405</v>
      </c>
      <c r="C10189" s="256" t="s">
        <v>6806</v>
      </c>
      <c r="E10189" s="258"/>
      <c r="F10189" s="479">
        <v>13.36</v>
      </c>
    </row>
    <row r="10190" spans="1:6" ht="30.6" x14ac:dyDescent="0.2">
      <c r="A10190" s="256">
        <v>95718</v>
      </c>
      <c r="B10190" s="257" t="s">
        <v>9406</v>
      </c>
      <c r="C10190" s="256" t="s">
        <v>6806</v>
      </c>
      <c r="E10190" s="258"/>
      <c r="F10190" s="479">
        <v>63.21</v>
      </c>
    </row>
    <row r="10191" spans="1:6" ht="30.6" x14ac:dyDescent="0.2">
      <c r="A10191" s="256">
        <v>95719</v>
      </c>
      <c r="B10191" s="257" t="s">
        <v>9407</v>
      </c>
      <c r="C10191" s="256" t="s">
        <v>6806</v>
      </c>
      <c r="E10191" s="258"/>
      <c r="F10191" s="479">
        <v>88.52</v>
      </c>
    </row>
    <row r="10192" spans="1:6" ht="20.399999999999999" x14ac:dyDescent="0.2">
      <c r="A10192" s="256">
        <v>95869</v>
      </c>
      <c r="B10192" s="257" t="s">
        <v>9408</v>
      </c>
      <c r="C10192" s="256" t="s">
        <v>6806</v>
      </c>
      <c r="E10192" s="258"/>
      <c r="F10192" s="479">
        <v>3.58</v>
      </c>
    </row>
    <row r="10193" spans="1:6" ht="20.399999999999999" x14ac:dyDescent="0.2">
      <c r="A10193" s="256">
        <v>95870</v>
      </c>
      <c r="B10193" s="257" t="s">
        <v>9409</v>
      </c>
      <c r="C10193" s="256" t="s">
        <v>6806</v>
      </c>
      <c r="E10193" s="258"/>
      <c r="F10193" s="479">
        <v>9.08</v>
      </c>
    </row>
    <row r="10194" spans="1:6" ht="20.399999999999999" x14ac:dyDescent="0.2">
      <c r="A10194" s="256">
        <v>95871</v>
      </c>
      <c r="B10194" s="257" t="s">
        <v>9410</v>
      </c>
      <c r="C10194" s="256" t="s">
        <v>6806</v>
      </c>
      <c r="E10194" s="258"/>
      <c r="F10194" s="479">
        <v>268.81</v>
      </c>
    </row>
    <row r="10195" spans="1:6" ht="20.399999999999999" x14ac:dyDescent="0.2">
      <c r="A10195" s="256">
        <v>95874</v>
      </c>
      <c r="B10195" s="257" t="s">
        <v>9411</v>
      </c>
      <c r="C10195" s="256" t="s">
        <v>6806</v>
      </c>
      <c r="E10195" s="258"/>
      <c r="F10195" s="479">
        <v>10.17</v>
      </c>
    </row>
    <row r="10196" spans="1:6" ht="20.399999999999999" x14ac:dyDescent="0.2">
      <c r="A10196" s="256">
        <v>96008</v>
      </c>
      <c r="B10196" s="257" t="s">
        <v>9412</v>
      </c>
      <c r="C10196" s="256" t="s">
        <v>6806</v>
      </c>
      <c r="E10196" s="258"/>
      <c r="F10196" s="479">
        <v>21.58</v>
      </c>
    </row>
    <row r="10197" spans="1:6" ht="20.399999999999999" x14ac:dyDescent="0.2">
      <c r="A10197" s="256">
        <v>96009</v>
      </c>
      <c r="B10197" s="257" t="s">
        <v>9413</v>
      </c>
      <c r="C10197" s="256" t="s">
        <v>6806</v>
      </c>
      <c r="E10197" s="258"/>
      <c r="F10197" s="479">
        <v>5.78</v>
      </c>
    </row>
    <row r="10198" spans="1:6" ht="20.399999999999999" x14ac:dyDescent="0.2">
      <c r="A10198" s="256">
        <v>96011</v>
      </c>
      <c r="B10198" s="257" t="s">
        <v>9414</v>
      </c>
      <c r="C10198" s="256" t="s">
        <v>6806</v>
      </c>
      <c r="E10198" s="258"/>
      <c r="F10198" s="479">
        <v>23.6</v>
      </c>
    </row>
    <row r="10199" spans="1:6" ht="20.399999999999999" x14ac:dyDescent="0.2">
      <c r="A10199" s="256">
        <v>96012</v>
      </c>
      <c r="B10199" s="257" t="s">
        <v>9415</v>
      </c>
      <c r="C10199" s="256" t="s">
        <v>6806</v>
      </c>
      <c r="E10199" s="258"/>
      <c r="F10199" s="479">
        <v>95.18</v>
      </c>
    </row>
    <row r="10200" spans="1:6" ht="20.399999999999999" x14ac:dyDescent="0.2">
      <c r="A10200" s="256">
        <v>96015</v>
      </c>
      <c r="B10200" s="257" t="s">
        <v>9416</v>
      </c>
      <c r="C10200" s="256" t="s">
        <v>6806</v>
      </c>
      <c r="E10200" s="258"/>
      <c r="F10200" s="479">
        <v>21.38</v>
      </c>
    </row>
    <row r="10201" spans="1:6" ht="20.399999999999999" x14ac:dyDescent="0.2">
      <c r="A10201" s="256">
        <v>96016</v>
      </c>
      <c r="B10201" s="257" t="s">
        <v>9417</v>
      </c>
      <c r="C10201" s="256" t="s">
        <v>6806</v>
      </c>
      <c r="E10201" s="258"/>
      <c r="F10201" s="479">
        <v>5.73</v>
      </c>
    </row>
    <row r="10202" spans="1:6" ht="20.399999999999999" x14ac:dyDescent="0.2">
      <c r="A10202" s="256">
        <v>96018</v>
      </c>
      <c r="B10202" s="257" t="s">
        <v>9418</v>
      </c>
      <c r="C10202" s="256" t="s">
        <v>6806</v>
      </c>
      <c r="E10202" s="258"/>
      <c r="F10202" s="479">
        <v>23.38</v>
      </c>
    </row>
    <row r="10203" spans="1:6" ht="20.399999999999999" x14ac:dyDescent="0.2">
      <c r="A10203" s="256">
        <v>96019</v>
      </c>
      <c r="B10203" s="257" t="s">
        <v>9419</v>
      </c>
      <c r="C10203" s="256" t="s">
        <v>6806</v>
      </c>
      <c r="E10203" s="258"/>
      <c r="F10203" s="479">
        <v>95.18</v>
      </c>
    </row>
    <row r="10204" spans="1:6" ht="20.399999999999999" x14ac:dyDescent="0.2">
      <c r="A10204" s="256">
        <v>96023</v>
      </c>
      <c r="B10204" s="257" t="s">
        <v>9420</v>
      </c>
      <c r="C10204" s="256" t="s">
        <v>6806</v>
      </c>
      <c r="E10204" s="258"/>
      <c r="F10204" s="479">
        <v>16.55</v>
      </c>
    </row>
    <row r="10205" spans="1:6" ht="20.399999999999999" x14ac:dyDescent="0.2">
      <c r="A10205" s="256">
        <v>96024</v>
      </c>
      <c r="B10205" s="257" t="s">
        <v>9421</v>
      </c>
      <c r="C10205" s="256" t="s">
        <v>6806</v>
      </c>
      <c r="E10205" s="258"/>
      <c r="F10205" s="479">
        <v>4.43</v>
      </c>
    </row>
    <row r="10206" spans="1:6" ht="20.399999999999999" x14ac:dyDescent="0.2">
      <c r="A10206" s="256">
        <v>96026</v>
      </c>
      <c r="B10206" s="257" t="s">
        <v>9422</v>
      </c>
      <c r="C10206" s="256" t="s">
        <v>6806</v>
      </c>
      <c r="E10206" s="258"/>
      <c r="F10206" s="479">
        <v>18.100000000000001</v>
      </c>
    </row>
    <row r="10207" spans="1:6" ht="20.399999999999999" x14ac:dyDescent="0.2">
      <c r="A10207" s="256">
        <v>96027</v>
      </c>
      <c r="B10207" s="257" t="s">
        <v>9423</v>
      </c>
      <c r="C10207" s="256" t="s">
        <v>6806</v>
      </c>
      <c r="E10207" s="258"/>
      <c r="F10207" s="479">
        <v>66.319999999999993</v>
      </c>
    </row>
    <row r="10208" spans="1:6" ht="20.399999999999999" x14ac:dyDescent="0.2">
      <c r="A10208" s="256">
        <v>96030</v>
      </c>
      <c r="B10208" s="257" t="s">
        <v>9424</v>
      </c>
      <c r="C10208" s="256" t="s">
        <v>6806</v>
      </c>
      <c r="E10208" s="258"/>
      <c r="F10208" s="479">
        <v>32.590000000000003</v>
      </c>
    </row>
    <row r="10209" spans="1:6" ht="20.399999999999999" x14ac:dyDescent="0.2">
      <c r="A10209" s="256">
        <v>96031</v>
      </c>
      <c r="B10209" s="257" t="s">
        <v>9425</v>
      </c>
      <c r="C10209" s="256" t="s">
        <v>6806</v>
      </c>
      <c r="E10209" s="258"/>
      <c r="F10209" s="479">
        <v>12.32</v>
      </c>
    </row>
    <row r="10210" spans="1:6" ht="30.6" x14ac:dyDescent="0.2">
      <c r="A10210" s="256">
        <v>96032</v>
      </c>
      <c r="B10210" s="257" t="s">
        <v>9426</v>
      </c>
      <c r="C10210" s="256" t="s">
        <v>6806</v>
      </c>
      <c r="E10210" s="258"/>
      <c r="F10210" s="479">
        <v>4.95</v>
      </c>
    </row>
    <row r="10211" spans="1:6" ht="20.399999999999999" x14ac:dyDescent="0.2">
      <c r="A10211" s="256">
        <v>96033</v>
      </c>
      <c r="B10211" s="257" t="s">
        <v>9427</v>
      </c>
      <c r="C10211" s="256" t="s">
        <v>6806</v>
      </c>
      <c r="E10211" s="258"/>
      <c r="F10211" s="479">
        <v>55.89</v>
      </c>
    </row>
    <row r="10212" spans="1:6" ht="30.6" x14ac:dyDescent="0.2">
      <c r="A10212" s="256">
        <v>96034</v>
      </c>
      <c r="B10212" s="257" t="s">
        <v>9428</v>
      </c>
      <c r="C10212" s="256" t="s">
        <v>6806</v>
      </c>
      <c r="E10212" s="258"/>
      <c r="F10212" s="479">
        <v>139.59</v>
      </c>
    </row>
    <row r="10213" spans="1:6" ht="20.399999999999999" x14ac:dyDescent="0.2">
      <c r="A10213" s="256">
        <v>96053</v>
      </c>
      <c r="B10213" s="257" t="s">
        <v>9429</v>
      </c>
      <c r="C10213" s="256" t="s">
        <v>6806</v>
      </c>
      <c r="E10213" s="258"/>
      <c r="F10213" s="479">
        <v>16.75</v>
      </c>
    </row>
    <row r="10214" spans="1:6" ht="20.399999999999999" x14ac:dyDescent="0.2">
      <c r="A10214" s="256">
        <v>96054</v>
      </c>
      <c r="B10214" s="257" t="s">
        <v>9430</v>
      </c>
      <c r="C10214" s="256" t="s">
        <v>6806</v>
      </c>
      <c r="E10214" s="258"/>
      <c r="F10214" s="479">
        <v>31.85</v>
      </c>
    </row>
    <row r="10215" spans="1:6" ht="20.399999999999999" x14ac:dyDescent="0.2">
      <c r="A10215" s="256">
        <v>96055</v>
      </c>
      <c r="B10215" s="257" t="s">
        <v>9431</v>
      </c>
      <c r="C10215" s="256" t="s">
        <v>6806</v>
      </c>
      <c r="E10215" s="258"/>
      <c r="F10215" s="479">
        <v>4.4800000000000004</v>
      </c>
    </row>
    <row r="10216" spans="1:6" ht="20.399999999999999" x14ac:dyDescent="0.2">
      <c r="A10216" s="256">
        <v>96056</v>
      </c>
      <c r="B10216" s="257" t="s">
        <v>9432</v>
      </c>
      <c r="C10216" s="256" t="s">
        <v>6806</v>
      </c>
      <c r="E10216" s="258"/>
      <c r="F10216" s="479">
        <v>18.32</v>
      </c>
    </row>
    <row r="10217" spans="1:6" ht="20.399999999999999" x14ac:dyDescent="0.2">
      <c r="A10217" s="256">
        <v>96057</v>
      </c>
      <c r="B10217" s="257" t="s">
        <v>9433</v>
      </c>
      <c r="C10217" s="256" t="s">
        <v>6806</v>
      </c>
      <c r="E10217" s="258"/>
      <c r="F10217" s="479">
        <v>66.319999999999993</v>
      </c>
    </row>
    <row r="10218" spans="1:6" ht="20.399999999999999" x14ac:dyDescent="0.2">
      <c r="A10218" s="256">
        <v>96060</v>
      </c>
      <c r="B10218" s="257" t="s">
        <v>9434</v>
      </c>
      <c r="C10218" s="256" t="s">
        <v>6806</v>
      </c>
      <c r="E10218" s="258"/>
      <c r="F10218" s="479">
        <v>6.22</v>
      </c>
    </row>
    <row r="10219" spans="1:6" ht="20.399999999999999" x14ac:dyDescent="0.2">
      <c r="A10219" s="256">
        <v>96061</v>
      </c>
      <c r="B10219" s="257" t="s">
        <v>9435</v>
      </c>
      <c r="C10219" s="256" t="s">
        <v>6806</v>
      </c>
      <c r="E10219" s="258"/>
      <c r="F10219" s="479">
        <v>39.82</v>
      </c>
    </row>
    <row r="10220" spans="1:6" ht="20.399999999999999" x14ac:dyDescent="0.2">
      <c r="A10220" s="256">
        <v>96062</v>
      </c>
      <c r="B10220" s="257" t="s">
        <v>9436</v>
      </c>
      <c r="C10220" s="256" t="s">
        <v>6806</v>
      </c>
      <c r="E10220" s="258"/>
      <c r="F10220" s="479">
        <v>39.22</v>
      </c>
    </row>
    <row r="10221" spans="1:6" ht="20.399999999999999" x14ac:dyDescent="0.2">
      <c r="A10221" s="256">
        <v>96241</v>
      </c>
      <c r="B10221" s="257" t="s">
        <v>9437</v>
      </c>
      <c r="C10221" s="256" t="s">
        <v>6806</v>
      </c>
      <c r="E10221" s="258"/>
      <c r="F10221" s="479">
        <v>28.22</v>
      </c>
    </row>
    <row r="10222" spans="1:6" ht="20.399999999999999" x14ac:dyDescent="0.2">
      <c r="A10222" s="256">
        <v>96242</v>
      </c>
      <c r="B10222" s="257" t="s">
        <v>9438</v>
      </c>
      <c r="C10222" s="256" t="s">
        <v>6806</v>
      </c>
      <c r="E10222" s="258"/>
      <c r="F10222" s="479">
        <v>7.45</v>
      </c>
    </row>
    <row r="10223" spans="1:6" ht="20.399999999999999" x14ac:dyDescent="0.2">
      <c r="A10223" s="256">
        <v>96243</v>
      </c>
      <c r="B10223" s="257" t="s">
        <v>9439</v>
      </c>
      <c r="C10223" s="256" t="s">
        <v>6806</v>
      </c>
      <c r="E10223" s="258"/>
      <c r="F10223" s="479">
        <v>35.270000000000003</v>
      </c>
    </row>
    <row r="10224" spans="1:6" ht="20.399999999999999" x14ac:dyDescent="0.2">
      <c r="A10224" s="256">
        <v>96244</v>
      </c>
      <c r="B10224" s="257" t="s">
        <v>9440</v>
      </c>
      <c r="C10224" s="256" t="s">
        <v>6806</v>
      </c>
      <c r="E10224" s="258"/>
      <c r="F10224" s="479">
        <v>17.13</v>
      </c>
    </row>
    <row r="10225" spans="1:6" ht="20.399999999999999" x14ac:dyDescent="0.2">
      <c r="A10225" s="256">
        <v>96301</v>
      </c>
      <c r="B10225" s="257" t="s">
        <v>9441</v>
      </c>
      <c r="C10225" s="256" t="s">
        <v>6806</v>
      </c>
      <c r="E10225" s="258"/>
      <c r="F10225" s="479">
        <v>48.35</v>
      </c>
    </row>
    <row r="10226" spans="1:6" ht="30.6" x14ac:dyDescent="0.2">
      <c r="A10226" s="256">
        <v>96457</v>
      </c>
      <c r="B10226" s="257" t="s">
        <v>9442</v>
      </c>
      <c r="C10226" s="256" t="s">
        <v>6806</v>
      </c>
      <c r="E10226" s="258"/>
      <c r="F10226" s="479">
        <v>62.84</v>
      </c>
    </row>
    <row r="10227" spans="1:6" ht="20.399999999999999" x14ac:dyDescent="0.2">
      <c r="A10227" s="256">
        <v>96458</v>
      </c>
      <c r="B10227" s="257" t="s">
        <v>9443</v>
      </c>
      <c r="C10227" s="256" t="s">
        <v>6806</v>
      </c>
      <c r="E10227" s="258"/>
      <c r="F10227" s="479">
        <v>68.319999999999993</v>
      </c>
    </row>
    <row r="10228" spans="1:6" ht="20.399999999999999" x14ac:dyDescent="0.2">
      <c r="A10228" s="256">
        <v>96459</v>
      </c>
      <c r="B10228" s="257" t="s">
        <v>9444</v>
      </c>
      <c r="C10228" s="256" t="s">
        <v>6806</v>
      </c>
      <c r="E10228" s="258"/>
      <c r="F10228" s="479">
        <v>14.64</v>
      </c>
    </row>
    <row r="10229" spans="1:6" ht="20.399999999999999" x14ac:dyDescent="0.2">
      <c r="A10229" s="256">
        <v>96460</v>
      </c>
      <c r="B10229" s="257" t="s">
        <v>9445</v>
      </c>
      <c r="C10229" s="256" t="s">
        <v>6806</v>
      </c>
      <c r="E10229" s="258"/>
      <c r="F10229" s="479">
        <v>54.59</v>
      </c>
    </row>
    <row r="10230" spans="1:6" ht="20.399999999999999" x14ac:dyDescent="0.2">
      <c r="A10230" s="256">
        <v>98760</v>
      </c>
      <c r="B10230" s="257" t="s">
        <v>9446</v>
      </c>
      <c r="C10230" s="256" t="s">
        <v>6806</v>
      </c>
      <c r="E10230" s="258"/>
      <c r="F10230" s="479">
        <v>0.05</v>
      </c>
    </row>
    <row r="10231" spans="1:6" ht="20.399999999999999" x14ac:dyDescent="0.2">
      <c r="A10231" s="256">
        <v>98761</v>
      </c>
      <c r="B10231" s="257" t="s">
        <v>9447</v>
      </c>
      <c r="C10231" s="256" t="s">
        <v>6806</v>
      </c>
      <c r="E10231" s="258"/>
      <c r="F10231" s="479">
        <v>0.01</v>
      </c>
    </row>
    <row r="10232" spans="1:6" ht="20.399999999999999" x14ac:dyDescent="0.2">
      <c r="A10232" s="256">
        <v>98762</v>
      </c>
      <c r="B10232" s="257" t="s">
        <v>9448</v>
      </c>
      <c r="C10232" s="256" t="s">
        <v>6806</v>
      </c>
      <c r="E10232" s="258"/>
      <c r="F10232" s="479">
        <v>0.06</v>
      </c>
    </row>
    <row r="10233" spans="1:6" ht="30.6" x14ac:dyDescent="0.2">
      <c r="A10233" s="256">
        <v>98763</v>
      </c>
      <c r="B10233" s="257" t="s">
        <v>9449</v>
      </c>
      <c r="C10233" s="256" t="s">
        <v>6806</v>
      </c>
      <c r="E10233" s="258"/>
      <c r="F10233" s="479">
        <v>3.39</v>
      </c>
    </row>
    <row r="10234" spans="1:6" ht="20.399999999999999" x14ac:dyDescent="0.2">
      <c r="A10234" s="256">
        <v>99829</v>
      </c>
      <c r="B10234" s="257" t="s">
        <v>9450</v>
      </c>
      <c r="C10234" s="256" t="s">
        <v>6806</v>
      </c>
      <c r="E10234" s="258"/>
      <c r="F10234" s="479">
        <v>0.2</v>
      </c>
    </row>
    <row r="10235" spans="1:6" ht="20.399999999999999" x14ac:dyDescent="0.2">
      <c r="A10235" s="256">
        <v>99830</v>
      </c>
      <c r="B10235" s="257" t="s">
        <v>9451</v>
      </c>
      <c r="C10235" s="256" t="s">
        <v>6806</v>
      </c>
      <c r="E10235" s="258"/>
      <c r="F10235" s="479">
        <v>0.04</v>
      </c>
    </row>
    <row r="10236" spans="1:6" ht="20.399999999999999" x14ac:dyDescent="0.2">
      <c r="A10236" s="256">
        <v>99831</v>
      </c>
      <c r="B10236" s="257" t="s">
        <v>9452</v>
      </c>
      <c r="C10236" s="256" t="s">
        <v>6806</v>
      </c>
      <c r="E10236" s="258"/>
      <c r="F10236" s="479">
        <v>0.14000000000000001</v>
      </c>
    </row>
    <row r="10237" spans="1:6" ht="30.6" x14ac:dyDescent="0.2">
      <c r="A10237" s="256">
        <v>99832</v>
      </c>
      <c r="B10237" s="257" t="s">
        <v>9453</v>
      </c>
      <c r="C10237" s="256" t="s">
        <v>6806</v>
      </c>
      <c r="E10237" s="258"/>
      <c r="F10237" s="479">
        <v>1.38</v>
      </c>
    </row>
    <row r="10238" spans="1:6" ht="20.399999999999999" x14ac:dyDescent="0.2">
      <c r="A10238" s="256">
        <v>100637</v>
      </c>
      <c r="B10238" s="257" t="s">
        <v>9454</v>
      </c>
      <c r="C10238" s="256" t="s">
        <v>6806</v>
      </c>
      <c r="E10238" s="258"/>
      <c r="F10238" s="479">
        <v>186.68</v>
      </c>
    </row>
    <row r="10239" spans="1:6" ht="20.399999999999999" x14ac:dyDescent="0.2">
      <c r="A10239" s="256">
        <v>100638</v>
      </c>
      <c r="B10239" s="257" t="s">
        <v>9455</v>
      </c>
      <c r="C10239" s="256" t="s">
        <v>6806</v>
      </c>
      <c r="E10239" s="258"/>
      <c r="F10239" s="479">
        <v>57.38</v>
      </c>
    </row>
    <row r="10240" spans="1:6" ht="20.399999999999999" x14ac:dyDescent="0.2">
      <c r="A10240" s="256">
        <v>100639</v>
      </c>
      <c r="B10240" s="257" t="s">
        <v>9456</v>
      </c>
      <c r="C10240" s="256" t="s">
        <v>6806</v>
      </c>
      <c r="E10240" s="258"/>
      <c r="F10240" s="479">
        <v>233.54</v>
      </c>
    </row>
    <row r="10241" spans="1:6" ht="20.399999999999999" x14ac:dyDescent="0.2">
      <c r="A10241" s="256">
        <v>100640</v>
      </c>
      <c r="B10241" s="257" t="s">
        <v>9457</v>
      </c>
      <c r="C10241" s="256" t="s">
        <v>6806</v>
      </c>
      <c r="E10241" s="258"/>
      <c r="F10241" s="479">
        <v>4240.8</v>
      </c>
    </row>
    <row r="10242" spans="1:6" x14ac:dyDescent="0.2">
      <c r="A10242" s="256">
        <v>100643</v>
      </c>
      <c r="B10242" s="257" t="s">
        <v>9458</v>
      </c>
      <c r="C10242" s="256" t="s">
        <v>6806</v>
      </c>
      <c r="E10242" s="258"/>
      <c r="F10242" s="479">
        <v>382.52</v>
      </c>
    </row>
    <row r="10243" spans="1:6" x14ac:dyDescent="0.2">
      <c r="A10243" s="256">
        <v>100644</v>
      </c>
      <c r="B10243" s="257" t="s">
        <v>9459</v>
      </c>
      <c r="C10243" s="256" t="s">
        <v>6806</v>
      </c>
      <c r="E10243" s="258"/>
      <c r="F10243" s="479">
        <v>134.84</v>
      </c>
    </row>
    <row r="10244" spans="1:6" x14ac:dyDescent="0.2">
      <c r="A10244" s="256">
        <v>100645</v>
      </c>
      <c r="B10244" s="257" t="s">
        <v>9460</v>
      </c>
      <c r="C10244" s="256" t="s">
        <v>6806</v>
      </c>
      <c r="E10244" s="258"/>
      <c r="F10244" s="479">
        <v>614.9</v>
      </c>
    </row>
    <row r="10245" spans="1:6" ht="20.399999999999999" x14ac:dyDescent="0.2">
      <c r="A10245" s="256">
        <v>100646</v>
      </c>
      <c r="B10245" s="257" t="s">
        <v>9461</v>
      </c>
      <c r="C10245" s="256" t="s">
        <v>6806</v>
      </c>
      <c r="E10245" s="258"/>
      <c r="F10245" s="479">
        <v>5301</v>
      </c>
    </row>
    <row r="10246" spans="1:6" ht="20.399999999999999" x14ac:dyDescent="0.2">
      <c r="A10246" s="256">
        <v>102270</v>
      </c>
      <c r="B10246" s="257" t="s">
        <v>9462</v>
      </c>
      <c r="C10246" s="256" t="s">
        <v>6806</v>
      </c>
      <c r="E10246" s="258"/>
      <c r="F10246" s="479">
        <v>0.7</v>
      </c>
    </row>
    <row r="10247" spans="1:6" ht="20.399999999999999" x14ac:dyDescent="0.2">
      <c r="A10247" s="256">
        <v>102271</v>
      </c>
      <c r="B10247" s="257" t="s">
        <v>9463</v>
      </c>
      <c r="C10247" s="256" t="s">
        <v>6806</v>
      </c>
      <c r="E10247" s="258"/>
      <c r="F10247" s="479">
        <v>0.16</v>
      </c>
    </row>
    <row r="10248" spans="1:6" ht="20.399999999999999" x14ac:dyDescent="0.2">
      <c r="A10248" s="256">
        <v>102272</v>
      </c>
      <c r="B10248" s="257" t="s">
        <v>9464</v>
      </c>
      <c r="C10248" s="256" t="s">
        <v>6806</v>
      </c>
      <c r="E10248" s="258"/>
      <c r="F10248" s="479">
        <v>0.87</v>
      </c>
    </row>
    <row r="10249" spans="1:6" ht="20.399999999999999" x14ac:dyDescent="0.2">
      <c r="A10249" s="256">
        <v>102273</v>
      </c>
      <c r="B10249" s="257" t="s">
        <v>9465</v>
      </c>
      <c r="C10249" s="256" t="s">
        <v>6806</v>
      </c>
      <c r="E10249" s="258"/>
      <c r="F10249" s="479">
        <v>1.25</v>
      </c>
    </row>
    <row r="10250" spans="1:6" ht="20.399999999999999" x14ac:dyDescent="0.2">
      <c r="A10250" s="256">
        <v>102809</v>
      </c>
      <c r="B10250" s="257" t="s">
        <v>9466</v>
      </c>
      <c r="C10250" s="256" t="s">
        <v>6806</v>
      </c>
      <c r="E10250" s="258"/>
      <c r="F10250" s="479">
        <v>16.59</v>
      </c>
    </row>
    <row r="10251" spans="1:6" ht="30.6" x14ac:dyDescent="0.2">
      <c r="A10251" s="256">
        <v>102815</v>
      </c>
      <c r="B10251" s="257" t="s">
        <v>9467</v>
      </c>
      <c r="C10251" s="256" t="s">
        <v>6806</v>
      </c>
      <c r="E10251" s="258"/>
      <c r="F10251" s="479">
        <v>2.5099999999999998</v>
      </c>
    </row>
    <row r="10252" spans="1:6" ht="20.399999999999999" x14ac:dyDescent="0.2">
      <c r="A10252" s="256">
        <v>102826</v>
      </c>
      <c r="B10252" s="257" t="s">
        <v>9468</v>
      </c>
      <c r="C10252" s="256" t="s">
        <v>6806</v>
      </c>
      <c r="E10252" s="258"/>
      <c r="F10252" s="479">
        <v>4.72</v>
      </c>
    </row>
    <row r="10253" spans="1:6" ht="20.399999999999999" x14ac:dyDescent="0.2">
      <c r="A10253" s="256">
        <v>102832</v>
      </c>
      <c r="B10253" s="257" t="s">
        <v>9469</v>
      </c>
      <c r="C10253" s="256" t="s">
        <v>6806</v>
      </c>
      <c r="E10253" s="258"/>
      <c r="F10253" s="479">
        <v>6.29</v>
      </c>
    </row>
    <row r="10254" spans="1:6" ht="20.399999999999999" x14ac:dyDescent="0.2">
      <c r="A10254" s="256">
        <v>102843</v>
      </c>
      <c r="B10254" s="257" t="s">
        <v>9470</v>
      </c>
      <c r="C10254" s="256" t="s">
        <v>6806</v>
      </c>
      <c r="E10254" s="258"/>
      <c r="F10254" s="479">
        <v>132.52000000000001</v>
      </c>
    </row>
    <row r="10255" spans="1:6" ht="20.399999999999999" x14ac:dyDescent="0.2">
      <c r="A10255" s="256">
        <v>102849</v>
      </c>
      <c r="B10255" s="257" t="s">
        <v>9471</v>
      </c>
      <c r="C10255" s="256" t="s">
        <v>6806</v>
      </c>
      <c r="E10255" s="258"/>
      <c r="F10255" s="479">
        <v>64.790000000000006</v>
      </c>
    </row>
    <row r="10256" spans="1:6" ht="20.399999999999999" x14ac:dyDescent="0.2">
      <c r="A10256" s="256">
        <v>102855</v>
      </c>
      <c r="B10256" s="257" t="s">
        <v>9472</v>
      </c>
      <c r="C10256" s="256" t="s">
        <v>6806</v>
      </c>
      <c r="E10256" s="258"/>
      <c r="F10256" s="479">
        <v>64.790000000000006</v>
      </c>
    </row>
    <row r="10257" spans="1:6" ht="20.399999999999999" x14ac:dyDescent="0.2">
      <c r="A10257" s="256">
        <v>102861</v>
      </c>
      <c r="B10257" s="257" t="s">
        <v>9473</v>
      </c>
      <c r="C10257" s="256" t="s">
        <v>6806</v>
      </c>
      <c r="E10257" s="258"/>
      <c r="F10257" s="479">
        <v>0.92</v>
      </c>
    </row>
    <row r="10258" spans="1:6" ht="20.399999999999999" x14ac:dyDescent="0.2">
      <c r="A10258" s="256">
        <v>102867</v>
      </c>
      <c r="B10258" s="257" t="s">
        <v>9474</v>
      </c>
      <c r="C10258" s="256" t="s">
        <v>6806</v>
      </c>
      <c r="E10258" s="258"/>
      <c r="F10258" s="479">
        <v>0.5</v>
      </c>
    </row>
    <row r="10259" spans="1:6" ht="30.6" x14ac:dyDescent="0.2">
      <c r="A10259" s="256">
        <v>102873</v>
      </c>
      <c r="B10259" s="257" t="s">
        <v>9475</v>
      </c>
      <c r="C10259" s="256" t="s">
        <v>6806</v>
      </c>
      <c r="E10259" s="258"/>
      <c r="F10259" s="479">
        <v>117.74</v>
      </c>
    </row>
    <row r="10260" spans="1:6" ht="20.399999999999999" x14ac:dyDescent="0.2">
      <c r="A10260" s="256">
        <v>102879</v>
      </c>
      <c r="B10260" s="257" t="s">
        <v>9476</v>
      </c>
      <c r="C10260" s="256" t="s">
        <v>6806</v>
      </c>
      <c r="E10260" s="258"/>
      <c r="F10260" s="479">
        <v>176.7</v>
      </c>
    </row>
    <row r="10261" spans="1:6" x14ac:dyDescent="0.2">
      <c r="A10261" s="256">
        <v>102885</v>
      </c>
      <c r="B10261" s="257" t="s">
        <v>9477</v>
      </c>
      <c r="C10261" s="256" t="s">
        <v>6806</v>
      </c>
      <c r="E10261" s="258"/>
      <c r="F10261" s="479">
        <v>0.94</v>
      </c>
    </row>
    <row r="10262" spans="1:6" ht="20.399999999999999" x14ac:dyDescent="0.2">
      <c r="A10262" s="256">
        <v>102891</v>
      </c>
      <c r="B10262" s="257" t="s">
        <v>9478</v>
      </c>
      <c r="C10262" s="256" t="s">
        <v>6806</v>
      </c>
      <c r="E10262" s="258"/>
      <c r="F10262" s="479">
        <v>0.94</v>
      </c>
    </row>
    <row r="10263" spans="1:6" ht="30.6" x14ac:dyDescent="0.2">
      <c r="A10263" s="256">
        <v>102897</v>
      </c>
      <c r="B10263" s="257" t="s">
        <v>9479</v>
      </c>
      <c r="C10263" s="256" t="s">
        <v>6806</v>
      </c>
      <c r="E10263" s="258"/>
      <c r="F10263" s="479">
        <v>88.52</v>
      </c>
    </row>
    <row r="10264" spans="1:6" ht="20.399999999999999" x14ac:dyDescent="0.2">
      <c r="A10264" s="256">
        <v>102903</v>
      </c>
      <c r="B10264" s="257" t="s">
        <v>9480</v>
      </c>
      <c r="C10264" s="256" t="s">
        <v>6806</v>
      </c>
      <c r="E10264" s="258"/>
      <c r="F10264" s="479">
        <v>11.48</v>
      </c>
    </row>
    <row r="10265" spans="1:6" x14ac:dyDescent="0.2">
      <c r="A10265" s="256">
        <v>102909</v>
      </c>
      <c r="B10265" s="257" t="s">
        <v>9481</v>
      </c>
      <c r="C10265" s="256" t="s">
        <v>6806</v>
      </c>
      <c r="E10265" s="258"/>
      <c r="F10265" s="479">
        <v>3.01</v>
      </c>
    </row>
    <row r="10266" spans="1:6" x14ac:dyDescent="0.2">
      <c r="A10266" s="256">
        <v>102915</v>
      </c>
      <c r="B10266" s="257" t="s">
        <v>9482</v>
      </c>
      <c r="C10266" s="256" t="s">
        <v>6806</v>
      </c>
      <c r="E10266" s="258"/>
      <c r="F10266" s="479">
        <v>0.46</v>
      </c>
    </row>
    <row r="10267" spans="1:6" ht="30.6" x14ac:dyDescent="0.2">
      <c r="A10267" s="256">
        <v>102927</v>
      </c>
      <c r="B10267" s="257" t="s">
        <v>9483</v>
      </c>
      <c r="C10267" s="256" t="s">
        <v>6806</v>
      </c>
      <c r="E10267" s="258"/>
      <c r="F10267" s="479">
        <v>0.69</v>
      </c>
    </row>
    <row r="10268" spans="1:6" ht="40.799999999999997" x14ac:dyDescent="0.2">
      <c r="A10268" s="256">
        <v>102933</v>
      </c>
      <c r="B10268" s="257" t="s">
        <v>9484</v>
      </c>
      <c r="C10268" s="256" t="s">
        <v>6806</v>
      </c>
      <c r="E10268" s="258"/>
      <c r="F10268" s="479">
        <v>0.69</v>
      </c>
    </row>
    <row r="10269" spans="1:6" ht="20.399999999999999" x14ac:dyDescent="0.2">
      <c r="A10269" s="256">
        <v>102939</v>
      </c>
      <c r="B10269" s="257" t="s">
        <v>9485</v>
      </c>
      <c r="C10269" s="256" t="s">
        <v>6806</v>
      </c>
      <c r="E10269" s="258"/>
      <c r="F10269" s="479">
        <v>6.91</v>
      </c>
    </row>
    <row r="10270" spans="1:6" ht="30.6" x14ac:dyDescent="0.2">
      <c r="A10270" s="256">
        <v>102945</v>
      </c>
      <c r="B10270" s="257" t="s">
        <v>9486</v>
      </c>
      <c r="C10270" s="256" t="s">
        <v>6806</v>
      </c>
      <c r="E10270" s="258"/>
      <c r="F10270" s="479">
        <v>0.02</v>
      </c>
    </row>
    <row r="10271" spans="1:6" ht="20.399999999999999" x14ac:dyDescent="0.2">
      <c r="A10271" s="256">
        <v>102951</v>
      </c>
      <c r="B10271" s="257" t="s">
        <v>9487</v>
      </c>
      <c r="C10271" s="256" t="s">
        <v>6806</v>
      </c>
      <c r="E10271" s="258"/>
      <c r="F10271" s="479">
        <v>0.46</v>
      </c>
    </row>
    <row r="10272" spans="1:6" ht="30.6" x14ac:dyDescent="0.2">
      <c r="A10272" s="256">
        <v>102957</v>
      </c>
      <c r="B10272" s="257" t="s">
        <v>9488</v>
      </c>
      <c r="C10272" s="256" t="s">
        <v>6806</v>
      </c>
      <c r="E10272" s="258"/>
      <c r="F10272" s="479">
        <v>50.24</v>
      </c>
    </row>
    <row r="10273" spans="1:6" ht="30.6" x14ac:dyDescent="0.2">
      <c r="A10273" s="256">
        <v>102963</v>
      </c>
      <c r="B10273" s="257" t="s">
        <v>9489</v>
      </c>
      <c r="C10273" s="256" t="s">
        <v>6806</v>
      </c>
      <c r="E10273" s="258"/>
      <c r="F10273" s="479">
        <v>83.46</v>
      </c>
    </row>
    <row r="10274" spans="1:6" ht="20.399999999999999" x14ac:dyDescent="0.2">
      <c r="A10274" s="256">
        <v>102969</v>
      </c>
      <c r="B10274" s="257" t="s">
        <v>9490</v>
      </c>
      <c r="C10274" s="256" t="s">
        <v>6806</v>
      </c>
      <c r="E10274" s="258"/>
      <c r="F10274" s="479">
        <v>0.93</v>
      </c>
    </row>
    <row r="10275" spans="1:6" ht="20.399999999999999" x14ac:dyDescent="0.2">
      <c r="A10275" s="256">
        <v>102985</v>
      </c>
      <c r="B10275" s="257" t="s">
        <v>9491</v>
      </c>
      <c r="C10275" s="256" t="s">
        <v>6806</v>
      </c>
      <c r="E10275" s="258"/>
      <c r="F10275" s="479">
        <v>2.94</v>
      </c>
    </row>
    <row r="10276" spans="1:6" ht="30.6" x14ac:dyDescent="0.2">
      <c r="A10276" s="256">
        <v>103156</v>
      </c>
      <c r="B10276" s="257" t="s">
        <v>9492</v>
      </c>
      <c r="C10276" s="256" t="s">
        <v>6806</v>
      </c>
      <c r="E10276" s="258"/>
      <c r="F10276" s="479">
        <v>1.8</v>
      </c>
    </row>
    <row r="10277" spans="1:6" ht="30.6" x14ac:dyDescent="0.2">
      <c r="A10277" s="256">
        <v>103162</v>
      </c>
      <c r="B10277" s="257" t="s">
        <v>9493</v>
      </c>
      <c r="C10277" s="256" t="s">
        <v>6806</v>
      </c>
      <c r="E10277" s="258"/>
      <c r="F10277" s="479">
        <v>2.2000000000000002</v>
      </c>
    </row>
    <row r="10278" spans="1:6" ht="30.6" x14ac:dyDescent="0.2">
      <c r="A10278" s="256">
        <v>103168</v>
      </c>
      <c r="B10278" s="257" t="s">
        <v>9494</v>
      </c>
      <c r="C10278" s="256" t="s">
        <v>6806</v>
      </c>
      <c r="E10278" s="258"/>
      <c r="F10278" s="479">
        <v>2.46</v>
      </c>
    </row>
    <row r="10279" spans="1:6" ht="30.6" x14ac:dyDescent="0.2">
      <c r="A10279" s="256">
        <v>103174</v>
      </c>
      <c r="B10279" s="257" t="s">
        <v>9495</v>
      </c>
      <c r="C10279" s="256" t="s">
        <v>6806</v>
      </c>
      <c r="E10279" s="258"/>
      <c r="F10279" s="479">
        <v>6.4</v>
      </c>
    </row>
    <row r="10280" spans="1:6" ht="30.6" x14ac:dyDescent="0.2">
      <c r="A10280" s="256">
        <v>103180</v>
      </c>
      <c r="B10280" s="257" t="s">
        <v>9496</v>
      </c>
      <c r="C10280" s="256" t="s">
        <v>6806</v>
      </c>
      <c r="E10280" s="258"/>
      <c r="F10280" s="479">
        <v>14.3</v>
      </c>
    </row>
    <row r="10281" spans="1:6" ht="30.6" x14ac:dyDescent="0.2">
      <c r="A10281" s="256">
        <v>103223</v>
      </c>
      <c r="B10281" s="257" t="s">
        <v>9497</v>
      </c>
      <c r="C10281" s="256" t="s">
        <v>6806</v>
      </c>
      <c r="E10281" s="258"/>
      <c r="F10281" s="479">
        <v>34.53</v>
      </c>
    </row>
    <row r="10282" spans="1:6" ht="30.6" x14ac:dyDescent="0.2">
      <c r="A10282" s="256">
        <v>103229</v>
      </c>
      <c r="B10282" s="257" t="s">
        <v>9498</v>
      </c>
      <c r="C10282" s="256" t="s">
        <v>6806</v>
      </c>
      <c r="E10282" s="258"/>
      <c r="F10282" s="479">
        <v>95.57</v>
      </c>
    </row>
    <row r="10283" spans="1:6" ht="30.6" x14ac:dyDescent="0.2">
      <c r="A10283" s="256">
        <v>103235</v>
      </c>
      <c r="B10283" s="257" t="s">
        <v>9499</v>
      </c>
      <c r="C10283" s="256" t="s">
        <v>6806</v>
      </c>
      <c r="E10283" s="258"/>
      <c r="F10283" s="479">
        <v>101.06</v>
      </c>
    </row>
    <row r="10284" spans="1:6" ht="30.6" x14ac:dyDescent="0.2">
      <c r="A10284" s="256">
        <v>103241</v>
      </c>
      <c r="B10284" s="257" t="s">
        <v>9500</v>
      </c>
      <c r="C10284" s="256" t="s">
        <v>6806</v>
      </c>
      <c r="E10284" s="258"/>
      <c r="F10284" s="479">
        <v>6.7</v>
      </c>
    </row>
    <row r="10285" spans="1:6" ht="20.399999999999999" x14ac:dyDescent="0.2">
      <c r="A10285" s="256">
        <v>103660</v>
      </c>
      <c r="B10285" s="257" t="s">
        <v>9501</v>
      </c>
      <c r="C10285" s="256" t="s">
        <v>6806</v>
      </c>
      <c r="E10285" s="258"/>
      <c r="F10285" s="479">
        <v>10.9</v>
      </c>
    </row>
    <row r="10286" spans="1:6" ht="30.6" x14ac:dyDescent="0.2">
      <c r="A10286" s="256">
        <v>103666</v>
      </c>
      <c r="B10286" s="257" t="s">
        <v>9502</v>
      </c>
      <c r="C10286" s="256" t="s">
        <v>6806</v>
      </c>
      <c r="E10286" s="258"/>
      <c r="F10286" s="479">
        <v>158.55000000000001</v>
      </c>
    </row>
    <row r="10287" spans="1:6" ht="40.799999999999997" x14ac:dyDescent="0.2">
      <c r="A10287" s="256">
        <v>103792</v>
      </c>
      <c r="B10287" s="257" t="s">
        <v>20335</v>
      </c>
      <c r="C10287" s="256" t="s">
        <v>6806</v>
      </c>
      <c r="E10287" s="258"/>
      <c r="F10287" s="479">
        <v>0.2</v>
      </c>
    </row>
    <row r="10288" spans="1:6" ht="30.6" x14ac:dyDescent="0.2">
      <c r="A10288" s="256">
        <v>103937</v>
      </c>
      <c r="B10288" s="257" t="s">
        <v>9503</v>
      </c>
      <c r="C10288" s="256" t="s">
        <v>6806</v>
      </c>
      <c r="E10288" s="258"/>
      <c r="F10288" s="479">
        <v>1.1299999999999999</v>
      </c>
    </row>
    <row r="10289" spans="1:6" ht="30.6" x14ac:dyDescent="0.2">
      <c r="A10289" s="256">
        <v>103943</v>
      </c>
      <c r="B10289" s="257" t="s">
        <v>9504</v>
      </c>
      <c r="C10289" s="256" t="s">
        <v>6806</v>
      </c>
      <c r="E10289" s="258"/>
      <c r="F10289" s="479">
        <v>1.1299999999999999</v>
      </c>
    </row>
    <row r="10290" spans="1:6" ht="20.399999999999999" x14ac:dyDescent="0.2">
      <c r="A10290" s="256">
        <v>104087</v>
      </c>
      <c r="B10290" s="257" t="s">
        <v>9505</v>
      </c>
      <c r="C10290" s="256" t="s">
        <v>6806</v>
      </c>
      <c r="E10290" s="258"/>
      <c r="F10290" s="479">
        <v>0.06</v>
      </c>
    </row>
    <row r="10291" spans="1:6" ht="20.399999999999999" x14ac:dyDescent="0.2">
      <c r="A10291" s="256">
        <v>104088</v>
      </c>
      <c r="B10291" s="257" t="s">
        <v>9506</v>
      </c>
      <c r="C10291" s="256" t="s">
        <v>6806</v>
      </c>
      <c r="E10291" s="258"/>
      <c r="F10291" s="479">
        <v>0.01</v>
      </c>
    </row>
    <row r="10292" spans="1:6" ht="20.399999999999999" x14ac:dyDescent="0.2">
      <c r="A10292" s="256">
        <v>104089</v>
      </c>
      <c r="B10292" s="257" t="s">
        <v>9507</v>
      </c>
      <c r="C10292" s="256" t="s">
        <v>6806</v>
      </c>
      <c r="E10292" s="258"/>
      <c r="F10292" s="479">
        <v>0.08</v>
      </c>
    </row>
    <row r="10293" spans="1:6" ht="20.399999999999999" x14ac:dyDescent="0.2">
      <c r="A10293" s="256">
        <v>104090</v>
      </c>
      <c r="B10293" s="257" t="s">
        <v>9508</v>
      </c>
      <c r="C10293" s="256" t="s">
        <v>6806</v>
      </c>
      <c r="E10293" s="258"/>
      <c r="F10293" s="479">
        <v>0.5</v>
      </c>
    </row>
    <row r="10294" spans="1:6" ht="20.399999999999999" x14ac:dyDescent="0.2">
      <c r="A10294" s="256">
        <v>104093</v>
      </c>
      <c r="B10294" s="257" t="s">
        <v>9509</v>
      </c>
      <c r="C10294" s="256" t="s">
        <v>6806</v>
      </c>
      <c r="E10294" s="258"/>
      <c r="F10294" s="479">
        <v>0.09</v>
      </c>
    </row>
    <row r="10295" spans="1:6" ht="20.399999999999999" x14ac:dyDescent="0.2">
      <c r="A10295" s="256">
        <v>104094</v>
      </c>
      <c r="B10295" s="257" t="s">
        <v>9510</v>
      </c>
      <c r="C10295" s="256" t="s">
        <v>6806</v>
      </c>
      <c r="E10295" s="258"/>
      <c r="F10295" s="479">
        <v>0.02</v>
      </c>
    </row>
    <row r="10296" spans="1:6" ht="20.399999999999999" x14ac:dyDescent="0.2">
      <c r="A10296" s="256">
        <v>104095</v>
      </c>
      <c r="B10296" s="257" t="s">
        <v>9511</v>
      </c>
      <c r="C10296" s="256" t="s">
        <v>6806</v>
      </c>
      <c r="E10296" s="258"/>
      <c r="F10296" s="479">
        <v>0.11</v>
      </c>
    </row>
    <row r="10297" spans="1:6" ht="20.399999999999999" x14ac:dyDescent="0.2">
      <c r="A10297" s="256">
        <v>104096</v>
      </c>
      <c r="B10297" s="257" t="s">
        <v>9512</v>
      </c>
      <c r="C10297" s="256" t="s">
        <v>6806</v>
      </c>
      <c r="E10297" s="258"/>
      <c r="F10297" s="479">
        <v>0.69</v>
      </c>
    </row>
    <row r="10298" spans="1:6" ht="20.399999999999999" x14ac:dyDescent="0.2">
      <c r="A10298" s="256">
        <v>104519</v>
      </c>
      <c r="B10298" s="257" t="s">
        <v>9513</v>
      </c>
      <c r="C10298" s="256" t="s">
        <v>6806</v>
      </c>
      <c r="E10298" s="258"/>
      <c r="F10298" s="479">
        <v>0.47</v>
      </c>
    </row>
    <row r="10299" spans="1:6" ht="20.399999999999999" x14ac:dyDescent="0.2">
      <c r="A10299" s="256">
        <v>104655</v>
      </c>
      <c r="B10299" s="257" t="s">
        <v>9514</v>
      </c>
      <c r="C10299" s="256" t="s">
        <v>6806</v>
      </c>
      <c r="E10299" s="258"/>
      <c r="F10299" s="479">
        <v>0.5</v>
      </c>
    </row>
    <row r="10300" spans="1:6" ht="20.399999999999999" x14ac:dyDescent="0.2">
      <c r="A10300" s="256">
        <v>104687</v>
      </c>
      <c r="B10300" s="257" t="s">
        <v>9515</v>
      </c>
      <c r="C10300" s="256" t="s">
        <v>6806</v>
      </c>
      <c r="E10300" s="258"/>
      <c r="F10300" s="479">
        <v>442.45</v>
      </c>
    </row>
    <row r="10301" spans="1:6" ht="20.399999999999999" x14ac:dyDescent="0.2">
      <c r="A10301" s="256">
        <v>104694</v>
      </c>
      <c r="B10301" s="257" t="s">
        <v>9516</v>
      </c>
      <c r="C10301" s="256" t="s">
        <v>6806</v>
      </c>
      <c r="E10301" s="258"/>
      <c r="F10301" s="479">
        <v>1.57</v>
      </c>
    </row>
    <row r="10302" spans="1:6" ht="30.6" x14ac:dyDescent="0.2">
      <c r="A10302" s="256">
        <v>104703</v>
      </c>
      <c r="B10302" s="257" t="s">
        <v>9517</v>
      </c>
      <c r="C10302" s="256" t="s">
        <v>6806</v>
      </c>
      <c r="E10302" s="258"/>
      <c r="F10302" s="479">
        <v>91.05</v>
      </c>
    </row>
    <row r="10303" spans="1:6" ht="30.6" x14ac:dyDescent="0.2">
      <c r="A10303" s="256">
        <v>104709</v>
      </c>
      <c r="B10303" s="257" t="s">
        <v>9518</v>
      </c>
      <c r="C10303" s="256" t="s">
        <v>6806</v>
      </c>
      <c r="E10303" s="258"/>
      <c r="F10303" s="479">
        <v>1151.49</v>
      </c>
    </row>
    <row r="10304" spans="1:6" ht="30.6" x14ac:dyDescent="0.2">
      <c r="A10304" s="256">
        <v>104715</v>
      </c>
      <c r="B10304" s="257" t="s">
        <v>9519</v>
      </c>
      <c r="C10304" s="256" t="s">
        <v>6806</v>
      </c>
      <c r="E10304" s="258"/>
      <c r="F10304" s="479">
        <v>88.52</v>
      </c>
    </row>
    <row r="10305" spans="1:6" ht="30.6" x14ac:dyDescent="0.2">
      <c r="A10305" s="256">
        <v>104906</v>
      </c>
      <c r="B10305" s="257" t="s">
        <v>20336</v>
      </c>
      <c r="C10305" s="256" t="s">
        <v>6806</v>
      </c>
      <c r="E10305" s="258"/>
      <c r="F10305" s="479">
        <v>97.18</v>
      </c>
    </row>
    <row r="10306" spans="1:6" ht="20.399999999999999" x14ac:dyDescent="0.2">
      <c r="A10306" s="256">
        <v>104912</v>
      </c>
      <c r="B10306" s="257" t="s">
        <v>20337</v>
      </c>
      <c r="C10306" s="256" t="s">
        <v>6806</v>
      </c>
      <c r="E10306" s="258"/>
      <c r="F10306" s="479">
        <v>28.3</v>
      </c>
    </row>
    <row r="10307" spans="1:6" ht="30.6" x14ac:dyDescent="0.2">
      <c r="A10307" s="256">
        <v>92259</v>
      </c>
      <c r="B10307" s="257" t="s">
        <v>9520</v>
      </c>
      <c r="C10307" s="256" t="s">
        <v>6799</v>
      </c>
      <c r="E10307" s="258"/>
      <c r="F10307" s="479">
        <v>531.05999999999995</v>
      </c>
    </row>
    <row r="10308" spans="1:6" ht="30.6" x14ac:dyDescent="0.2">
      <c r="A10308" s="256">
        <v>92260</v>
      </c>
      <c r="B10308" s="257" t="s">
        <v>9521</v>
      </c>
      <c r="C10308" s="256" t="s">
        <v>6799</v>
      </c>
      <c r="E10308" s="258"/>
      <c r="F10308" s="479">
        <v>601.30999999999995</v>
      </c>
    </row>
    <row r="10309" spans="1:6" ht="30.6" x14ac:dyDescent="0.2">
      <c r="A10309" s="256">
        <v>92261</v>
      </c>
      <c r="B10309" s="257" t="s">
        <v>9522</v>
      </c>
      <c r="C10309" s="256" t="s">
        <v>6799</v>
      </c>
      <c r="E10309" s="258"/>
      <c r="F10309" s="479">
        <v>669.43</v>
      </c>
    </row>
    <row r="10310" spans="1:6" ht="30.6" x14ac:dyDescent="0.2">
      <c r="A10310" s="256">
        <v>92262</v>
      </c>
      <c r="B10310" s="257" t="s">
        <v>9523</v>
      </c>
      <c r="C10310" s="256" t="s">
        <v>6799</v>
      </c>
      <c r="E10310" s="258"/>
      <c r="F10310" s="479">
        <v>779.09</v>
      </c>
    </row>
    <row r="10311" spans="1:6" ht="30.6" x14ac:dyDescent="0.2">
      <c r="A10311" s="256">
        <v>92539</v>
      </c>
      <c r="B10311" s="257" t="s">
        <v>9524</v>
      </c>
      <c r="C10311" s="256" t="s">
        <v>6801</v>
      </c>
      <c r="E10311" s="258"/>
      <c r="F10311" s="479">
        <v>90.93</v>
      </c>
    </row>
    <row r="10312" spans="1:6" ht="30.6" x14ac:dyDescent="0.2">
      <c r="A10312" s="256">
        <v>92540</v>
      </c>
      <c r="B10312" s="257" t="s">
        <v>9525</v>
      </c>
      <c r="C10312" s="256" t="s">
        <v>6801</v>
      </c>
      <c r="E10312" s="258"/>
      <c r="F10312" s="479">
        <v>101.52</v>
      </c>
    </row>
    <row r="10313" spans="1:6" ht="20.399999999999999" x14ac:dyDescent="0.2">
      <c r="A10313" s="256">
        <v>92541</v>
      </c>
      <c r="B10313" s="257" t="s">
        <v>9526</v>
      </c>
      <c r="C10313" s="256" t="s">
        <v>6801</v>
      </c>
      <c r="E10313" s="258"/>
      <c r="F10313" s="479">
        <v>98.22</v>
      </c>
    </row>
    <row r="10314" spans="1:6" ht="30.6" x14ac:dyDescent="0.2">
      <c r="A10314" s="256">
        <v>92542</v>
      </c>
      <c r="B10314" s="257" t="s">
        <v>9527</v>
      </c>
      <c r="C10314" s="256" t="s">
        <v>6801</v>
      </c>
      <c r="E10314" s="258"/>
      <c r="F10314" s="479">
        <v>118.94</v>
      </c>
    </row>
    <row r="10315" spans="1:6" ht="30.6" x14ac:dyDescent="0.2">
      <c r="A10315" s="256">
        <v>92543</v>
      </c>
      <c r="B10315" s="257" t="s">
        <v>9528</v>
      </c>
      <c r="C10315" s="256" t="s">
        <v>6801</v>
      </c>
      <c r="E10315" s="258"/>
      <c r="F10315" s="479">
        <v>27.59</v>
      </c>
    </row>
    <row r="10316" spans="1:6" ht="20.399999999999999" x14ac:dyDescent="0.2">
      <c r="A10316" s="256">
        <v>92544</v>
      </c>
      <c r="B10316" s="257" t="s">
        <v>9529</v>
      </c>
      <c r="C10316" s="256" t="s">
        <v>6801</v>
      </c>
      <c r="E10316" s="258"/>
      <c r="F10316" s="479">
        <v>21.98</v>
      </c>
    </row>
    <row r="10317" spans="1:6" ht="20.399999999999999" x14ac:dyDescent="0.2">
      <c r="A10317" s="256">
        <v>92545</v>
      </c>
      <c r="B10317" s="257" t="s">
        <v>9530</v>
      </c>
      <c r="C10317" s="256" t="s">
        <v>6799</v>
      </c>
      <c r="E10317" s="258"/>
      <c r="F10317" s="479">
        <v>1169.72</v>
      </c>
    </row>
    <row r="10318" spans="1:6" ht="20.399999999999999" x14ac:dyDescent="0.2">
      <c r="A10318" s="256">
        <v>92546</v>
      </c>
      <c r="B10318" s="257" t="s">
        <v>9531</v>
      </c>
      <c r="C10318" s="256" t="s">
        <v>6799</v>
      </c>
      <c r="E10318" s="258"/>
      <c r="F10318" s="479">
        <v>1438.38</v>
      </c>
    </row>
    <row r="10319" spans="1:6" ht="20.399999999999999" x14ac:dyDescent="0.2">
      <c r="A10319" s="256">
        <v>92547</v>
      </c>
      <c r="B10319" s="257" t="s">
        <v>9532</v>
      </c>
      <c r="C10319" s="256" t="s">
        <v>6799</v>
      </c>
      <c r="E10319" s="258"/>
      <c r="F10319" s="479">
        <v>1523.78</v>
      </c>
    </row>
    <row r="10320" spans="1:6" ht="20.399999999999999" x14ac:dyDescent="0.2">
      <c r="A10320" s="256">
        <v>92548</v>
      </c>
      <c r="B10320" s="257" t="s">
        <v>9533</v>
      </c>
      <c r="C10320" s="256" t="s">
        <v>6799</v>
      </c>
      <c r="E10320" s="258"/>
      <c r="F10320" s="479">
        <v>1696.55</v>
      </c>
    </row>
    <row r="10321" spans="1:6" ht="20.399999999999999" x14ac:dyDescent="0.2">
      <c r="A10321" s="256">
        <v>92549</v>
      </c>
      <c r="B10321" s="257" t="s">
        <v>9534</v>
      </c>
      <c r="C10321" s="256" t="s">
        <v>6799</v>
      </c>
      <c r="E10321" s="258"/>
      <c r="F10321" s="479">
        <v>2118.31</v>
      </c>
    </row>
    <row r="10322" spans="1:6" ht="20.399999999999999" x14ac:dyDescent="0.2">
      <c r="A10322" s="256">
        <v>92550</v>
      </c>
      <c r="B10322" s="257" t="s">
        <v>9535</v>
      </c>
      <c r="C10322" s="256" t="s">
        <v>6799</v>
      </c>
      <c r="E10322" s="258"/>
      <c r="F10322" s="479">
        <v>2561.62</v>
      </c>
    </row>
    <row r="10323" spans="1:6" ht="20.399999999999999" x14ac:dyDescent="0.2">
      <c r="A10323" s="256">
        <v>92551</v>
      </c>
      <c r="B10323" s="257" t="s">
        <v>9536</v>
      </c>
      <c r="C10323" s="256" t="s">
        <v>6799</v>
      </c>
      <c r="E10323" s="258"/>
      <c r="F10323" s="479">
        <v>2671.86</v>
      </c>
    </row>
    <row r="10324" spans="1:6" ht="20.399999999999999" x14ac:dyDescent="0.2">
      <c r="A10324" s="256">
        <v>92552</v>
      </c>
      <c r="B10324" s="257" t="s">
        <v>9537</v>
      </c>
      <c r="C10324" s="256" t="s">
        <v>6799</v>
      </c>
      <c r="E10324" s="258"/>
      <c r="F10324" s="479">
        <v>2908.9</v>
      </c>
    </row>
    <row r="10325" spans="1:6" ht="20.399999999999999" x14ac:dyDescent="0.2">
      <c r="A10325" s="256">
        <v>92553</v>
      </c>
      <c r="B10325" s="257" t="s">
        <v>9538</v>
      </c>
      <c r="C10325" s="256" t="s">
        <v>6799</v>
      </c>
      <c r="E10325" s="258"/>
      <c r="F10325" s="479">
        <v>3339.88</v>
      </c>
    </row>
    <row r="10326" spans="1:6" ht="20.399999999999999" x14ac:dyDescent="0.2">
      <c r="A10326" s="256">
        <v>92554</v>
      </c>
      <c r="B10326" s="257" t="s">
        <v>9539</v>
      </c>
      <c r="C10326" s="256" t="s">
        <v>6799</v>
      </c>
      <c r="E10326" s="258"/>
      <c r="F10326" s="479">
        <v>3466.44</v>
      </c>
    </row>
    <row r="10327" spans="1:6" ht="30.6" x14ac:dyDescent="0.2">
      <c r="A10327" s="256">
        <v>92555</v>
      </c>
      <c r="B10327" s="257" t="s">
        <v>9540</v>
      </c>
      <c r="C10327" s="256" t="s">
        <v>6799</v>
      </c>
      <c r="E10327" s="258"/>
      <c r="F10327" s="479">
        <v>1152.5899999999999</v>
      </c>
    </row>
    <row r="10328" spans="1:6" ht="30.6" x14ac:dyDescent="0.2">
      <c r="A10328" s="256">
        <v>92556</v>
      </c>
      <c r="B10328" s="257" t="s">
        <v>9541</v>
      </c>
      <c r="C10328" s="256" t="s">
        <v>6799</v>
      </c>
      <c r="E10328" s="258"/>
      <c r="F10328" s="479">
        <v>1408.36</v>
      </c>
    </row>
    <row r="10329" spans="1:6" ht="30.6" x14ac:dyDescent="0.2">
      <c r="A10329" s="256">
        <v>92557</v>
      </c>
      <c r="B10329" s="257" t="s">
        <v>9542</v>
      </c>
      <c r="C10329" s="256" t="s">
        <v>6799</v>
      </c>
      <c r="E10329" s="258"/>
      <c r="F10329" s="479">
        <v>1493.76</v>
      </c>
    </row>
    <row r="10330" spans="1:6" ht="30.6" x14ac:dyDescent="0.2">
      <c r="A10330" s="256">
        <v>92558</v>
      </c>
      <c r="B10330" s="257" t="s">
        <v>9543</v>
      </c>
      <c r="C10330" s="256" t="s">
        <v>6799</v>
      </c>
      <c r="E10330" s="258"/>
      <c r="F10330" s="479">
        <v>1679.42</v>
      </c>
    </row>
    <row r="10331" spans="1:6" ht="30.6" x14ac:dyDescent="0.2">
      <c r="A10331" s="256">
        <v>92559</v>
      </c>
      <c r="B10331" s="257" t="s">
        <v>9544</v>
      </c>
      <c r="C10331" s="256" t="s">
        <v>6799</v>
      </c>
      <c r="E10331" s="258"/>
      <c r="F10331" s="479">
        <v>2086.41</v>
      </c>
    </row>
    <row r="10332" spans="1:6" ht="30.6" x14ac:dyDescent="0.2">
      <c r="A10332" s="256">
        <v>92560</v>
      </c>
      <c r="B10332" s="257" t="s">
        <v>9545</v>
      </c>
      <c r="C10332" s="256" t="s">
        <v>6799</v>
      </c>
      <c r="E10332" s="258"/>
      <c r="F10332" s="479">
        <v>2518.1799999999998</v>
      </c>
    </row>
    <row r="10333" spans="1:6" ht="30.6" x14ac:dyDescent="0.2">
      <c r="A10333" s="256">
        <v>92561</v>
      </c>
      <c r="B10333" s="257" t="s">
        <v>9546</v>
      </c>
      <c r="C10333" s="256" t="s">
        <v>6799</v>
      </c>
      <c r="E10333" s="258"/>
      <c r="F10333" s="479">
        <v>2629.6</v>
      </c>
    </row>
    <row r="10334" spans="1:6" ht="30.6" x14ac:dyDescent="0.2">
      <c r="A10334" s="256">
        <v>92562</v>
      </c>
      <c r="B10334" s="257" t="s">
        <v>9547</v>
      </c>
      <c r="C10334" s="256" t="s">
        <v>6799</v>
      </c>
      <c r="E10334" s="258"/>
      <c r="F10334" s="479">
        <v>2836.62</v>
      </c>
    </row>
    <row r="10335" spans="1:6" ht="30.6" x14ac:dyDescent="0.2">
      <c r="A10335" s="256">
        <v>92563</v>
      </c>
      <c r="B10335" s="257" t="s">
        <v>9548</v>
      </c>
      <c r="C10335" s="256" t="s">
        <v>6799</v>
      </c>
      <c r="E10335" s="258"/>
      <c r="F10335" s="479">
        <v>3255.36</v>
      </c>
    </row>
    <row r="10336" spans="1:6" ht="30.6" x14ac:dyDescent="0.2">
      <c r="A10336" s="256">
        <v>92564</v>
      </c>
      <c r="B10336" s="257" t="s">
        <v>9549</v>
      </c>
      <c r="C10336" s="256" t="s">
        <v>6799</v>
      </c>
      <c r="E10336" s="258"/>
      <c r="F10336" s="479">
        <v>3362.91</v>
      </c>
    </row>
    <row r="10337" spans="1:6" ht="30.6" x14ac:dyDescent="0.2">
      <c r="A10337" s="256">
        <v>100379</v>
      </c>
      <c r="B10337" s="257" t="s">
        <v>9550</v>
      </c>
      <c r="C10337" s="256" t="s">
        <v>6801</v>
      </c>
      <c r="E10337" s="258"/>
      <c r="F10337" s="479">
        <v>42.93</v>
      </c>
    </row>
    <row r="10338" spans="1:6" ht="30.6" x14ac:dyDescent="0.2">
      <c r="A10338" s="256">
        <v>100380</v>
      </c>
      <c r="B10338" s="257" t="s">
        <v>9551</v>
      </c>
      <c r="C10338" s="256" t="s">
        <v>6801</v>
      </c>
      <c r="E10338" s="258"/>
      <c r="F10338" s="479">
        <v>56.73</v>
      </c>
    </row>
    <row r="10339" spans="1:6" ht="30.6" x14ac:dyDescent="0.2">
      <c r="A10339" s="256">
        <v>100381</v>
      </c>
      <c r="B10339" s="257" t="s">
        <v>9552</v>
      </c>
      <c r="C10339" s="256" t="s">
        <v>6801</v>
      </c>
      <c r="E10339" s="258"/>
      <c r="F10339" s="479">
        <v>63.8</v>
      </c>
    </row>
    <row r="10340" spans="1:6" ht="40.799999999999997" x14ac:dyDescent="0.2">
      <c r="A10340" s="256">
        <v>100383</v>
      </c>
      <c r="B10340" s="257" t="s">
        <v>9553</v>
      </c>
      <c r="C10340" s="256" t="s">
        <v>6801</v>
      </c>
      <c r="E10340" s="258"/>
      <c r="F10340" s="479">
        <v>29.34</v>
      </c>
    </row>
    <row r="10341" spans="1:6" ht="30.6" x14ac:dyDescent="0.2">
      <c r="A10341" s="256">
        <v>100384</v>
      </c>
      <c r="B10341" s="257" t="s">
        <v>9554</v>
      </c>
      <c r="C10341" s="256" t="s">
        <v>6801</v>
      </c>
      <c r="E10341" s="258"/>
      <c r="F10341" s="479">
        <v>30.96</v>
      </c>
    </row>
    <row r="10342" spans="1:6" ht="30.6" x14ac:dyDescent="0.2">
      <c r="A10342" s="256">
        <v>100385</v>
      </c>
      <c r="B10342" s="257" t="s">
        <v>9555</v>
      </c>
      <c r="C10342" s="256" t="s">
        <v>6801</v>
      </c>
      <c r="E10342" s="258"/>
      <c r="F10342" s="479">
        <v>38.57</v>
      </c>
    </row>
    <row r="10343" spans="1:6" ht="30.6" x14ac:dyDescent="0.2">
      <c r="A10343" s="256">
        <v>100386</v>
      </c>
      <c r="B10343" s="257" t="s">
        <v>9556</v>
      </c>
      <c r="C10343" s="256" t="s">
        <v>6801</v>
      </c>
      <c r="E10343" s="258"/>
      <c r="F10343" s="479">
        <v>49.52</v>
      </c>
    </row>
    <row r="10344" spans="1:6" ht="30.6" x14ac:dyDescent="0.2">
      <c r="A10344" s="256">
        <v>100387</v>
      </c>
      <c r="B10344" s="257" t="s">
        <v>9557</v>
      </c>
      <c r="C10344" s="256" t="s">
        <v>6801</v>
      </c>
      <c r="E10344" s="258"/>
      <c r="F10344" s="479">
        <v>61.22</v>
      </c>
    </row>
    <row r="10345" spans="1:6" ht="20.399999999999999" x14ac:dyDescent="0.2">
      <c r="A10345" s="256">
        <v>100388</v>
      </c>
      <c r="B10345" s="257" t="s">
        <v>9558</v>
      </c>
      <c r="C10345" s="256" t="s">
        <v>6801</v>
      </c>
      <c r="E10345" s="258"/>
      <c r="F10345" s="479">
        <v>22.69</v>
      </c>
    </row>
    <row r="10346" spans="1:6" ht="20.399999999999999" x14ac:dyDescent="0.2">
      <c r="A10346" s="256">
        <v>100389</v>
      </c>
      <c r="B10346" s="257" t="s">
        <v>9559</v>
      </c>
      <c r="C10346" s="256" t="s">
        <v>6801</v>
      </c>
      <c r="E10346" s="258"/>
      <c r="F10346" s="479">
        <v>19.71</v>
      </c>
    </row>
    <row r="10347" spans="1:6" ht="20.399999999999999" x14ac:dyDescent="0.2">
      <c r="A10347" s="256">
        <v>100390</v>
      </c>
      <c r="B10347" s="257" t="s">
        <v>9560</v>
      </c>
      <c r="C10347" s="256" t="s">
        <v>6801</v>
      </c>
      <c r="E10347" s="258"/>
      <c r="F10347" s="479">
        <v>26.88</v>
      </c>
    </row>
    <row r="10348" spans="1:6" ht="20.399999999999999" x14ac:dyDescent="0.2">
      <c r="A10348" s="256">
        <v>100391</v>
      </c>
      <c r="B10348" s="257" t="s">
        <v>9561</v>
      </c>
      <c r="C10348" s="256" t="s">
        <v>6801</v>
      </c>
      <c r="E10348" s="258"/>
      <c r="F10348" s="479">
        <v>22.52</v>
      </c>
    </row>
    <row r="10349" spans="1:6" ht="20.399999999999999" x14ac:dyDescent="0.2">
      <c r="A10349" s="256">
        <v>100392</v>
      </c>
      <c r="B10349" s="257" t="s">
        <v>9562</v>
      </c>
      <c r="C10349" s="256" t="s">
        <v>6801</v>
      </c>
      <c r="E10349" s="258"/>
      <c r="F10349" s="479">
        <v>17.829999999999998</v>
      </c>
    </row>
    <row r="10350" spans="1:6" ht="20.399999999999999" x14ac:dyDescent="0.2">
      <c r="A10350" s="256">
        <v>100393</v>
      </c>
      <c r="B10350" s="257" t="s">
        <v>9563</v>
      </c>
      <c r="C10350" s="256" t="s">
        <v>6801</v>
      </c>
      <c r="E10350" s="258"/>
      <c r="F10350" s="479">
        <v>22.72</v>
      </c>
    </row>
    <row r="10351" spans="1:6" ht="20.399999999999999" x14ac:dyDescent="0.2">
      <c r="A10351" s="256">
        <v>100394</v>
      </c>
      <c r="B10351" s="257" t="s">
        <v>9564</v>
      </c>
      <c r="C10351" s="256" t="s">
        <v>6801</v>
      </c>
      <c r="E10351" s="258"/>
      <c r="F10351" s="479">
        <v>21.1</v>
      </c>
    </row>
    <row r="10352" spans="1:6" ht="20.399999999999999" x14ac:dyDescent="0.2">
      <c r="A10352" s="256">
        <v>100395</v>
      </c>
      <c r="B10352" s="257" t="s">
        <v>9565</v>
      </c>
      <c r="C10352" s="256" t="s">
        <v>6801</v>
      </c>
      <c r="E10352" s="258"/>
      <c r="F10352" s="479">
        <v>26.91</v>
      </c>
    </row>
    <row r="10353" spans="1:6" ht="20.399999999999999" x14ac:dyDescent="0.2">
      <c r="A10353" s="256">
        <v>94189</v>
      </c>
      <c r="B10353" s="257" t="s">
        <v>9566</v>
      </c>
      <c r="C10353" s="256" t="s">
        <v>6801</v>
      </c>
      <c r="E10353" s="258"/>
      <c r="F10353" s="479">
        <v>40.72</v>
      </c>
    </row>
    <row r="10354" spans="1:6" ht="20.399999999999999" x14ac:dyDescent="0.2">
      <c r="A10354" s="256">
        <v>94192</v>
      </c>
      <c r="B10354" s="257" t="s">
        <v>9567</v>
      </c>
      <c r="C10354" s="256" t="s">
        <v>6801</v>
      </c>
      <c r="E10354" s="258"/>
      <c r="F10354" s="479">
        <v>43.65</v>
      </c>
    </row>
    <row r="10355" spans="1:6" ht="20.399999999999999" x14ac:dyDescent="0.2">
      <c r="A10355" s="256">
        <v>94195</v>
      </c>
      <c r="B10355" s="257" t="s">
        <v>9568</v>
      </c>
      <c r="C10355" s="256" t="s">
        <v>6801</v>
      </c>
      <c r="E10355" s="258"/>
      <c r="F10355" s="479">
        <v>54.99</v>
      </c>
    </row>
    <row r="10356" spans="1:6" ht="20.399999999999999" x14ac:dyDescent="0.2">
      <c r="A10356" s="256">
        <v>94198</v>
      </c>
      <c r="B10356" s="257" t="s">
        <v>9569</v>
      </c>
      <c r="C10356" s="256" t="s">
        <v>6801</v>
      </c>
      <c r="E10356" s="258"/>
      <c r="F10356" s="479">
        <v>58.87</v>
      </c>
    </row>
    <row r="10357" spans="1:6" ht="20.399999999999999" x14ac:dyDescent="0.2">
      <c r="A10357" s="256">
        <v>94201</v>
      </c>
      <c r="B10357" s="257" t="s">
        <v>9570</v>
      </c>
      <c r="C10357" s="256" t="s">
        <v>6801</v>
      </c>
      <c r="E10357" s="258"/>
      <c r="F10357" s="479">
        <v>77.72</v>
      </c>
    </row>
    <row r="10358" spans="1:6" ht="20.399999999999999" x14ac:dyDescent="0.2">
      <c r="A10358" s="256">
        <v>94204</v>
      </c>
      <c r="B10358" s="257" t="s">
        <v>9571</v>
      </c>
      <c r="C10358" s="256" t="s">
        <v>6801</v>
      </c>
      <c r="E10358" s="258"/>
      <c r="F10358" s="479">
        <v>84.32</v>
      </c>
    </row>
    <row r="10359" spans="1:6" x14ac:dyDescent="0.2">
      <c r="A10359" s="256">
        <v>94224</v>
      </c>
      <c r="B10359" s="257" t="s">
        <v>9572</v>
      </c>
      <c r="C10359" s="256" t="s">
        <v>6804</v>
      </c>
      <c r="E10359" s="258"/>
      <c r="F10359" s="479">
        <v>27.94</v>
      </c>
    </row>
    <row r="10360" spans="1:6" ht="20.399999999999999" x14ac:dyDescent="0.2">
      <c r="A10360" s="256">
        <v>94226</v>
      </c>
      <c r="B10360" s="257" t="s">
        <v>9573</v>
      </c>
      <c r="C10360" s="256" t="s">
        <v>6801</v>
      </c>
      <c r="E10360" s="258"/>
      <c r="F10360" s="479">
        <v>21.86</v>
      </c>
    </row>
    <row r="10361" spans="1:6" x14ac:dyDescent="0.2">
      <c r="A10361" s="256">
        <v>94232</v>
      </c>
      <c r="B10361" s="257" t="s">
        <v>9574</v>
      </c>
      <c r="C10361" s="256" t="s">
        <v>6799</v>
      </c>
      <c r="E10361" s="258"/>
      <c r="F10361" s="479">
        <v>3.06</v>
      </c>
    </row>
    <row r="10362" spans="1:6" ht="20.399999999999999" x14ac:dyDescent="0.2">
      <c r="A10362" s="256">
        <v>94440</v>
      </c>
      <c r="B10362" s="257" t="s">
        <v>9575</v>
      </c>
      <c r="C10362" s="256" t="s">
        <v>6801</v>
      </c>
      <c r="E10362" s="258"/>
      <c r="F10362" s="479">
        <v>54.99</v>
      </c>
    </row>
    <row r="10363" spans="1:6" ht="20.399999999999999" x14ac:dyDescent="0.2">
      <c r="A10363" s="256">
        <v>94441</v>
      </c>
      <c r="B10363" s="257" t="s">
        <v>9576</v>
      </c>
      <c r="C10363" s="256" t="s">
        <v>6801</v>
      </c>
      <c r="E10363" s="258"/>
      <c r="F10363" s="479">
        <v>58.87</v>
      </c>
    </row>
    <row r="10364" spans="1:6" ht="20.399999999999999" x14ac:dyDescent="0.2">
      <c r="A10364" s="256">
        <v>94442</v>
      </c>
      <c r="B10364" s="257" t="s">
        <v>9577</v>
      </c>
      <c r="C10364" s="256" t="s">
        <v>6801</v>
      </c>
      <c r="E10364" s="258"/>
      <c r="F10364" s="479">
        <v>54.99</v>
      </c>
    </row>
    <row r="10365" spans="1:6" ht="20.399999999999999" x14ac:dyDescent="0.2">
      <c r="A10365" s="256">
        <v>94443</v>
      </c>
      <c r="B10365" s="257" t="s">
        <v>9578</v>
      </c>
      <c r="C10365" s="256" t="s">
        <v>6801</v>
      </c>
      <c r="E10365" s="258"/>
      <c r="F10365" s="479">
        <v>58.87</v>
      </c>
    </row>
    <row r="10366" spans="1:6" ht="20.399999999999999" x14ac:dyDescent="0.2">
      <c r="A10366" s="256">
        <v>94445</v>
      </c>
      <c r="B10366" s="257" t="s">
        <v>9579</v>
      </c>
      <c r="C10366" s="256" t="s">
        <v>6801</v>
      </c>
      <c r="E10366" s="258"/>
      <c r="F10366" s="479">
        <v>77.72</v>
      </c>
    </row>
    <row r="10367" spans="1:6" ht="20.399999999999999" x14ac:dyDescent="0.2">
      <c r="A10367" s="256">
        <v>94446</v>
      </c>
      <c r="B10367" s="257" t="s">
        <v>9580</v>
      </c>
      <c r="C10367" s="256" t="s">
        <v>6801</v>
      </c>
      <c r="E10367" s="258"/>
      <c r="F10367" s="479">
        <v>84.32</v>
      </c>
    </row>
    <row r="10368" spans="1:6" ht="20.399999999999999" x14ac:dyDescent="0.2">
      <c r="A10368" s="256">
        <v>94447</v>
      </c>
      <c r="B10368" s="257" t="s">
        <v>9581</v>
      </c>
      <c r="C10368" s="256" t="s">
        <v>6801</v>
      </c>
      <c r="E10368" s="258"/>
      <c r="F10368" s="479">
        <v>77.72</v>
      </c>
    </row>
    <row r="10369" spans="1:6" ht="20.399999999999999" x14ac:dyDescent="0.2">
      <c r="A10369" s="256">
        <v>94448</v>
      </c>
      <c r="B10369" s="257" t="s">
        <v>9582</v>
      </c>
      <c r="C10369" s="256" t="s">
        <v>6801</v>
      </c>
      <c r="E10369" s="258"/>
      <c r="F10369" s="479">
        <v>84.32</v>
      </c>
    </row>
    <row r="10370" spans="1:6" ht="30.6" x14ac:dyDescent="0.2">
      <c r="A10370" s="256">
        <v>94207</v>
      </c>
      <c r="B10370" s="257" t="s">
        <v>9583</v>
      </c>
      <c r="C10370" s="256" t="s">
        <v>6801</v>
      </c>
      <c r="E10370" s="258"/>
      <c r="F10370" s="479">
        <v>45.45</v>
      </c>
    </row>
    <row r="10371" spans="1:6" ht="30.6" x14ac:dyDescent="0.2">
      <c r="A10371" s="256">
        <v>94210</v>
      </c>
      <c r="B10371" s="257" t="s">
        <v>9584</v>
      </c>
      <c r="C10371" s="256" t="s">
        <v>6801</v>
      </c>
      <c r="E10371" s="258"/>
      <c r="F10371" s="479">
        <v>48.23</v>
      </c>
    </row>
    <row r="10372" spans="1:6" ht="20.399999999999999" x14ac:dyDescent="0.2">
      <c r="A10372" s="256">
        <v>94218</v>
      </c>
      <c r="B10372" s="257" t="s">
        <v>9585</v>
      </c>
      <c r="C10372" s="256" t="s">
        <v>6801</v>
      </c>
      <c r="E10372" s="258"/>
      <c r="F10372" s="479">
        <v>112.32</v>
      </c>
    </row>
    <row r="10373" spans="1:6" ht="20.399999999999999" x14ac:dyDescent="0.2">
      <c r="A10373" s="256">
        <v>94213</v>
      </c>
      <c r="B10373" s="257" t="s">
        <v>9586</v>
      </c>
      <c r="C10373" s="256" t="s">
        <v>6801</v>
      </c>
      <c r="E10373" s="258"/>
      <c r="F10373" s="479">
        <v>68.59</v>
      </c>
    </row>
    <row r="10374" spans="1:6" ht="20.399999999999999" x14ac:dyDescent="0.2">
      <c r="A10374" s="256">
        <v>94216</v>
      </c>
      <c r="B10374" s="257" t="s">
        <v>9587</v>
      </c>
      <c r="C10374" s="256" t="s">
        <v>6801</v>
      </c>
      <c r="E10374" s="258"/>
      <c r="F10374" s="479">
        <v>190.41</v>
      </c>
    </row>
    <row r="10375" spans="1:6" ht="30.6" x14ac:dyDescent="0.2">
      <c r="A10375" s="256">
        <v>94219</v>
      </c>
      <c r="B10375" s="257" t="s">
        <v>9588</v>
      </c>
      <c r="C10375" s="256" t="s">
        <v>6804</v>
      </c>
      <c r="E10375" s="258"/>
      <c r="F10375" s="479">
        <v>40.909999999999997</v>
      </c>
    </row>
    <row r="10376" spans="1:6" ht="30.6" x14ac:dyDescent="0.2">
      <c r="A10376" s="256">
        <v>94220</v>
      </c>
      <c r="B10376" s="257" t="s">
        <v>9589</v>
      </c>
      <c r="C10376" s="256" t="s">
        <v>6804</v>
      </c>
      <c r="E10376" s="258"/>
      <c r="F10376" s="479">
        <v>56.3</v>
      </c>
    </row>
    <row r="10377" spans="1:6" ht="20.399999999999999" x14ac:dyDescent="0.2">
      <c r="A10377" s="256">
        <v>94221</v>
      </c>
      <c r="B10377" s="257" t="s">
        <v>9590</v>
      </c>
      <c r="C10377" s="256" t="s">
        <v>6804</v>
      </c>
      <c r="E10377" s="258"/>
      <c r="F10377" s="479">
        <v>33.25</v>
      </c>
    </row>
    <row r="10378" spans="1:6" ht="30.6" x14ac:dyDescent="0.2">
      <c r="A10378" s="256">
        <v>94222</v>
      </c>
      <c r="B10378" s="257" t="s">
        <v>9591</v>
      </c>
      <c r="C10378" s="256" t="s">
        <v>6804</v>
      </c>
      <c r="E10378" s="258"/>
      <c r="F10378" s="479">
        <v>48.64</v>
      </c>
    </row>
    <row r="10379" spans="1:6" ht="20.399999999999999" x14ac:dyDescent="0.2">
      <c r="A10379" s="256">
        <v>94223</v>
      </c>
      <c r="B10379" s="257" t="s">
        <v>9592</v>
      </c>
      <c r="C10379" s="256" t="s">
        <v>6804</v>
      </c>
      <c r="E10379" s="258"/>
      <c r="F10379" s="479">
        <v>78.489999999999995</v>
      </c>
    </row>
    <row r="10380" spans="1:6" ht="20.399999999999999" x14ac:dyDescent="0.2">
      <c r="A10380" s="256">
        <v>94451</v>
      </c>
      <c r="B10380" s="257" t="s">
        <v>9593</v>
      </c>
      <c r="C10380" s="256" t="s">
        <v>6804</v>
      </c>
      <c r="E10380" s="258"/>
      <c r="F10380" s="479">
        <v>86.97</v>
      </c>
    </row>
    <row r="10381" spans="1:6" ht="20.399999999999999" x14ac:dyDescent="0.2">
      <c r="A10381" s="256">
        <v>100325</v>
      </c>
      <c r="B10381" s="257" t="s">
        <v>9594</v>
      </c>
      <c r="C10381" s="256" t="s">
        <v>6804</v>
      </c>
      <c r="E10381" s="258"/>
      <c r="F10381" s="479">
        <v>84.41</v>
      </c>
    </row>
    <row r="10382" spans="1:6" ht="20.399999999999999" x14ac:dyDescent="0.2">
      <c r="A10382" s="256">
        <v>100327</v>
      </c>
      <c r="B10382" s="257" t="s">
        <v>9595</v>
      </c>
      <c r="C10382" s="256" t="s">
        <v>6804</v>
      </c>
      <c r="E10382" s="258"/>
      <c r="F10382" s="479">
        <v>60.38</v>
      </c>
    </row>
    <row r="10383" spans="1:6" ht="20.399999999999999" x14ac:dyDescent="0.2">
      <c r="A10383" s="256">
        <v>100328</v>
      </c>
      <c r="B10383" s="257" t="s">
        <v>9596</v>
      </c>
      <c r="C10383" s="256" t="s">
        <v>6801</v>
      </c>
      <c r="E10383" s="258"/>
      <c r="F10383" s="479">
        <v>18.600000000000001</v>
      </c>
    </row>
    <row r="10384" spans="1:6" ht="20.399999999999999" x14ac:dyDescent="0.2">
      <c r="A10384" s="256">
        <v>100329</v>
      </c>
      <c r="B10384" s="257" t="s">
        <v>9597</v>
      </c>
      <c r="C10384" s="256" t="s">
        <v>6801</v>
      </c>
      <c r="E10384" s="258"/>
      <c r="F10384" s="479">
        <v>22.48</v>
      </c>
    </row>
    <row r="10385" spans="1:6" ht="20.399999999999999" x14ac:dyDescent="0.2">
      <c r="A10385" s="256">
        <v>100330</v>
      </c>
      <c r="B10385" s="257" t="s">
        <v>9598</v>
      </c>
      <c r="C10385" s="256" t="s">
        <v>6801</v>
      </c>
      <c r="E10385" s="258"/>
      <c r="F10385" s="479">
        <v>25.26</v>
      </c>
    </row>
    <row r="10386" spans="1:6" ht="20.399999999999999" x14ac:dyDescent="0.2">
      <c r="A10386" s="256">
        <v>100331</v>
      </c>
      <c r="B10386" s="257" t="s">
        <v>9599</v>
      </c>
      <c r="C10386" s="256" t="s">
        <v>6801</v>
      </c>
      <c r="E10386" s="258"/>
      <c r="F10386" s="479">
        <v>31.89</v>
      </c>
    </row>
    <row r="10387" spans="1:6" ht="30.6" x14ac:dyDescent="0.2">
      <c r="A10387" s="256">
        <v>100434</v>
      </c>
      <c r="B10387" s="257" t="s">
        <v>9600</v>
      </c>
      <c r="C10387" s="256" t="s">
        <v>6804</v>
      </c>
      <c r="E10387" s="258"/>
      <c r="F10387" s="479">
        <v>154.1</v>
      </c>
    </row>
    <row r="10388" spans="1:6" ht="20.399999999999999" x14ac:dyDescent="0.2">
      <c r="A10388" s="256">
        <v>100435</v>
      </c>
      <c r="B10388" s="257" t="s">
        <v>9601</v>
      </c>
      <c r="C10388" s="256" t="s">
        <v>6804</v>
      </c>
      <c r="E10388" s="258"/>
      <c r="F10388" s="479">
        <v>57.57</v>
      </c>
    </row>
    <row r="10389" spans="1:6" ht="20.399999999999999" x14ac:dyDescent="0.2">
      <c r="A10389" s="256">
        <v>94227</v>
      </c>
      <c r="B10389" s="257" t="s">
        <v>9602</v>
      </c>
      <c r="C10389" s="256" t="s">
        <v>6804</v>
      </c>
      <c r="E10389" s="258"/>
      <c r="F10389" s="479">
        <v>65.47</v>
      </c>
    </row>
    <row r="10390" spans="1:6" ht="20.399999999999999" x14ac:dyDescent="0.2">
      <c r="A10390" s="256">
        <v>94228</v>
      </c>
      <c r="B10390" s="257" t="s">
        <v>9603</v>
      </c>
      <c r="C10390" s="256" t="s">
        <v>6804</v>
      </c>
      <c r="E10390" s="258"/>
      <c r="F10390" s="479">
        <v>89.62</v>
      </c>
    </row>
    <row r="10391" spans="1:6" ht="20.399999999999999" x14ac:dyDescent="0.2">
      <c r="A10391" s="256">
        <v>94229</v>
      </c>
      <c r="B10391" s="257" t="s">
        <v>9604</v>
      </c>
      <c r="C10391" s="256" t="s">
        <v>6804</v>
      </c>
      <c r="E10391" s="258"/>
      <c r="F10391" s="479">
        <v>173.14</v>
      </c>
    </row>
    <row r="10392" spans="1:6" ht="20.399999999999999" x14ac:dyDescent="0.2">
      <c r="A10392" s="256">
        <v>94231</v>
      </c>
      <c r="B10392" s="257" t="s">
        <v>9605</v>
      </c>
      <c r="C10392" s="256" t="s">
        <v>6804</v>
      </c>
      <c r="E10392" s="258"/>
      <c r="F10392" s="479">
        <v>52.95</v>
      </c>
    </row>
    <row r="10393" spans="1:6" ht="20.399999999999999" x14ac:dyDescent="0.2">
      <c r="A10393" s="256">
        <v>94449</v>
      </c>
      <c r="B10393" s="257" t="s">
        <v>9606</v>
      </c>
      <c r="C10393" s="256" t="s">
        <v>6801</v>
      </c>
      <c r="E10393" s="258"/>
      <c r="F10393" s="479">
        <v>80.59</v>
      </c>
    </row>
    <row r="10394" spans="1:6" ht="20.399999999999999" x14ac:dyDescent="0.2">
      <c r="A10394" s="256">
        <v>92255</v>
      </c>
      <c r="B10394" s="257" t="s">
        <v>9607</v>
      </c>
      <c r="C10394" s="256" t="s">
        <v>6799</v>
      </c>
      <c r="E10394" s="258"/>
      <c r="F10394" s="479">
        <v>196.43</v>
      </c>
    </row>
    <row r="10395" spans="1:6" ht="20.399999999999999" x14ac:dyDescent="0.2">
      <c r="A10395" s="256">
        <v>92256</v>
      </c>
      <c r="B10395" s="257" t="s">
        <v>9608</v>
      </c>
      <c r="C10395" s="256" t="s">
        <v>6799</v>
      </c>
      <c r="E10395" s="258"/>
      <c r="F10395" s="479">
        <v>242.73</v>
      </c>
    </row>
    <row r="10396" spans="1:6" ht="20.399999999999999" x14ac:dyDescent="0.2">
      <c r="A10396" s="256">
        <v>92257</v>
      </c>
      <c r="B10396" s="257" t="s">
        <v>9609</v>
      </c>
      <c r="C10396" s="256" t="s">
        <v>6799</v>
      </c>
      <c r="E10396" s="258"/>
      <c r="F10396" s="479">
        <v>288.64</v>
      </c>
    </row>
    <row r="10397" spans="1:6" ht="20.399999999999999" x14ac:dyDescent="0.2">
      <c r="A10397" s="256">
        <v>92258</v>
      </c>
      <c r="B10397" s="257" t="s">
        <v>9610</v>
      </c>
      <c r="C10397" s="256" t="s">
        <v>6799</v>
      </c>
      <c r="E10397" s="258"/>
      <c r="F10397" s="479">
        <v>362.46</v>
      </c>
    </row>
    <row r="10398" spans="1:6" ht="30.6" x14ac:dyDescent="0.2">
      <c r="A10398" s="256">
        <v>92568</v>
      </c>
      <c r="B10398" s="257" t="s">
        <v>9611</v>
      </c>
      <c r="C10398" s="256" t="s">
        <v>6801</v>
      </c>
      <c r="E10398" s="258"/>
      <c r="F10398" s="479">
        <v>124.48</v>
      </c>
    </row>
    <row r="10399" spans="1:6" ht="30.6" x14ac:dyDescent="0.2">
      <c r="A10399" s="256">
        <v>92569</v>
      </c>
      <c r="B10399" s="257" t="s">
        <v>9612</v>
      </c>
      <c r="C10399" s="256" t="s">
        <v>6801</v>
      </c>
      <c r="E10399" s="258"/>
      <c r="F10399" s="479">
        <v>69.239999999999995</v>
      </c>
    </row>
    <row r="10400" spans="1:6" ht="20.399999999999999" x14ac:dyDescent="0.2">
      <c r="A10400" s="256">
        <v>92570</v>
      </c>
      <c r="B10400" s="257" t="s">
        <v>9613</v>
      </c>
      <c r="C10400" s="256" t="s">
        <v>6801</v>
      </c>
      <c r="E10400" s="258"/>
      <c r="F10400" s="479">
        <v>43.85</v>
      </c>
    </row>
    <row r="10401" spans="1:6" ht="30.6" x14ac:dyDescent="0.2">
      <c r="A10401" s="256">
        <v>92571</v>
      </c>
      <c r="B10401" s="257" t="s">
        <v>9614</v>
      </c>
      <c r="C10401" s="256" t="s">
        <v>6801</v>
      </c>
      <c r="E10401" s="258"/>
      <c r="F10401" s="479">
        <v>133.4</v>
      </c>
    </row>
    <row r="10402" spans="1:6" ht="30.6" x14ac:dyDescent="0.2">
      <c r="A10402" s="256">
        <v>92572</v>
      </c>
      <c r="B10402" s="257" t="s">
        <v>9615</v>
      </c>
      <c r="C10402" s="256" t="s">
        <v>6801</v>
      </c>
      <c r="E10402" s="258"/>
      <c r="F10402" s="479">
        <v>79.87</v>
      </c>
    </row>
    <row r="10403" spans="1:6" ht="30.6" x14ac:dyDescent="0.2">
      <c r="A10403" s="256">
        <v>92573</v>
      </c>
      <c r="B10403" s="257" t="s">
        <v>9616</v>
      </c>
      <c r="C10403" s="256" t="s">
        <v>6801</v>
      </c>
      <c r="E10403" s="258"/>
      <c r="F10403" s="479">
        <v>47.68</v>
      </c>
    </row>
    <row r="10404" spans="1:6" ht="20.399999999999999" x14ac:dyDescent="0.2">
      <c r="A10404" s="256">
        <v>92574</v>
      </c>
      <c r="B10404" s="257" t="s">
        <v>9617</v>
      </c>
      <c r="C10404" s="256" t="s">
        <v>6801</v>
      </c>
      <c r="E10404" s="258"/>
      <c r="F10404" s="479">
        <v>126.68</v>
      </c>
    </row>
    <row r="10405" spans="1:6" ht="20.399999999999999" x14ac:dyDescent="0.2">
      <c r="A10405" s="256">
        <v>92575</v>
      </c>
      <c r="B10405" s="257" t="s">
        <v>9618</v>
      </c>
      <c r="C10405" s="256" t="s">
        <v>6801</v>
      </c>
      <c r="E10405" s="258"/>
      <c r="F10405" s="479">
        <v>63.44</v>
      </c>
    </row>
    <row r="10406" spans="1:6" ht="20.399999999999999" x14ac:dyDescent="0.2">
      <c r="A10406" s="256">
        <v>92576</v>
      </c>
      <c r="B10406" s="257" t="s">
        <v>9619</v>
      </c>
      <c r="C10406" s="256" t="s">
        <v>6801</v>
      </c>
      <c r="E10406" s="258"/>
      <c r="F10406" s="479">
        <v>34.69</v>
      </c>
    </row>
    <row r="10407" spans="1:6" ht="20.399999999999999" x14ac:dyDescent="0.2">
      <c r="A10407" s="256">
        <v>92577</v>
      </c>
      <c r="B10407" s="257" t="s">
        <v>9620</v>
      </c>
      <c r="C10407" s="256" t="s">
        <v>6801</v>
      </c>
      <c r="E10407" s="258"/>
      <c r="F10407" s="479">
        <v>136</v>
      </c>
    </row>
    <row r="10408" spans="1:6" ht="20.399999999999999" x14ac:dyDescent="0.2">
      <c r="A10408" s="256">
        <v>92578</v>
      </c>
      <c r="B10408" s="257" t="s">
        <v>9621</v>
      </c>
      <c r="C10408" s="256" t="s">
        <v>6801</v>
      </c>
      <c r="E10408" s="258"/>
      <c r="F10408" s="479">
        <v>68.66</v>
      </c>
    </row>
    <row r="10409" spans="1:6" ht="20.399999999999999" x14ac:dyDescent="0.2">
      <c r="A10409" s="256">
        <v>92579</v>
      </c>
      <c r="B10409" s="257" t="s">
        <v>9622</v>
      </c>
      <c r="C10409" s="256" t="s">
        <v>6801</v>
      </c>
      <c r="E10409" s="258"/>
      <c r="F10409" s="479">
        <v>37.729999999999997</v>
      </c>
    </row>
    <row r="10410" spans="1:6" ht="30.6" x14ac:dyDescent="0.2">
      <c r="A10410" s="256">
        <v>92580</v>
      </c>
      <c r="B10410" s="257" t="s">
        <v>9623</v>
      </c>
      <c r="C10410" s="256" t="s">
        <v>6801</v>
      </c>
      <c r="E10410" s="258"/>
      <c r="F10410" s="479">
        <v>47.36</v>
      </c>
    </row>
    <row r="10411" spans="1:6" ht="20.399999999999999" x14ac:dyDescent="0.2">
      <c r="A10411" s="256">
        <v>92581</v>
      </c>
      <c r="B10411" s="257" t="s">
        <v>9624</v>
      </c>
      <c r="C10411" s="256" t="s">
        <v>6801</v>
      </c>
      <c r="E10411" s="258"/>
      <c r="F10411" s="479">
        <v>49.25</v>
      </c>
    </row>
    <row r="10412" spans="1:6" ht="20.399999999999999" x14ac:dyDescent="0.2">
      <c r="A10412" s="256">
        <v>92582</v>
      </c>
      <c r="B10412" s="257" t="s">
        <v>9625</v>
      </c>
      <c r="C10412" s="256" t="s">
        <v>6799</v>
      </c>
      <c r="E10412" s="258"/>
      <c r="F10412" s="479">
        <v>702.61</v>
      </c>
    </row>
    <row r="10413" spans="1:6" ht="20.399999999999999" x14ac:dyDescent="0.2">
      <c r="A10413" s="256">
        <v>92584</v>
      </c>
      <c r="B10413" s="257" t="s">
        <v>9626</v>
      </c>
      <c r="C10413" s="256" t="s">
        <v>6799</v>
      </c>
      <c r="E10413" s="258"/>
      <c r="F10413" s="479">
        <v>818.67</v>
      </c>
    </row>
    <row r="10414" spans="1:6" ht="20.399999999999999" x14ac:dyDescent="0.2">
      <c r="A10414" s="256">
        <v>92586</v>
      </c>
      <c r="B10414" s="257" t="s">
        <v>9627</v>
      </c>
      <c r="C10414" s="256" t="s">
        <v>6799</v>
      </c>
      <c r="E10414" s="258"/>
      <c r="F10414" s="479">
        <v>934.72</v>
      </c>
    </row>
    <row r="10415" spans="1:6" ht="20.399999999999999" x14ac:dyDescent="0.2">
      <c r="A10415" s="256">
        <v>92588</v>
      </c>
      <c r="B10415" s="257" t="s">
        <v>9628</v>
      </c>
      <c r="C10415" s="256" t="s">
        <v>6799</v>
      </c>
      <c r="E10415" s="258"/>
      <c r="F10415" s="479">
        <v>1184.73</v>
      </c>
    </row>
    <row r="10416" spans="1:6" ht="20.399999999999999" x14ac:dyDescent="0.2">
      <c r="A10416" s="256">
        <v>92590</v>
      </c>
      <c r="B10416" s="257" t="s">
        <v>9629</v>
      </c>
      <c r="C10416" s="256" t="s">
        <v>6799</v>
      </c>
      <c r="E10416" s="258"/>
      <c r="F10416" s="479">
        <v>1300.78</v>
      </c>
    </row>
    <row r="10417" spans="1:6" ht="20.399999999999999" x14ac:dyDescent="0.2">
      <c r="A10417" s="256">
        <v>92592</v>
      </c>
      <c r="B10417" s="257" t="s">
        <v>9630</v>
      </c>
      <c r="C10417" s="256" t="s">
        <v>6799</v>
      </c>
      <c r="E10417" s="258"/>
      <c r="F10417" s="479">
        <v>1462.75</v>
      </c>
    </row>
    <row r="10418" spans="1:6" ht="20.399999999999999" x14ac:dyDescent="0.2">
      <c r="A10418" s="256">
        <v>92594</v>
      </c>
      <c r="B10418" s="257" t="s">
        <v>9631</v>
      </c>
      <c r="C10418" s="256" t="s">
        <v>6799</v>
      </c>
      <c r="E10418" s="258"/>
      <c r="F10418" s="479">
        <v>1695.81</v>
      </c>
    </row>
    <row r="10419" spans="1:6" ht="20.399999999999999" x14ac:dyDescent="0.2">
      <c r="A10419" s="256">
        <v>92596</v>
      </c>
      <c r="B10419" s="257" t="s">
        <v>9632</v>
      </c>
      <c r="C10419" s="256" t="s">
        <v>6799</v>
      </c>
      <c r="E10419" s="258"/>
      <c r="F10419" s="479">
        <v>1890.65</v>
      </c>
    </row>
    <row r="10420" spans="1:6" ht="20.399999999999999" x14ac:dyDescent="0.2">
      <c r="A10420" s="256">
        <v>92598</v>
      </c>
      <c r="B10420" s="257" t="s">
        <v>9633</v>
      </c>
      <c r="C10420" s="256" t="s">
        <v>6799</v>
      </c>
      <c r="E10420" s="258"/>
      <c r="F10420" s="479">
        <v>2006.7</v>
      </c>
    </row>
    <row r="10421" spans="1:6" ht="20.399999999999999" x14ac:dyDescent="0.2">
      <c r="A10421" s="256">
        <v>92600</v>
      </c>
      <c r="B10421" s="257" t="s">
        <v>9634</v>
      </c>
      <c r="C10421" s="256" t="s">
        <v>6799</v>
      </c>
      <c r="E10421" s="258"/>
      <c r="F10421" s="479">
        <v>2152.11</v>
      </c>
    </row>
    <row r="10422" spans="1:6" ht="30.6" x14ac:dyDescent="0.2">
      <c r="A10422" s="256">
        <v>92602</v>
      </c>
      <c r="B10422" s="257" t="s">
        <v>9635</v>
      </c>
      <c r="C10422" s="256" t="s">
        <v>6799</v>
      </c>
      <c r="E10422" s="258"/>
      <c r="F10422" s="479">
        <v>702.61</v>
      </c>
    </row>
    <row r="10423" spans="1:6" ht="30.6" x14ac:dyDescent="0.2">
      <c r="A10423" s="256">
        <v>92604</v>
      </c>
      <c r="B10423" s="257" t="s">
        <v>9636</v>
      </c>
      <c r="C10423" s="256" t="s">
        <v>6799</v>
      </c>
      <c r="E10423" s="258"/>
      <c r="F10423" s="479">
        <v>789.31</v>
      </c>
    </row>
    <row r="10424" spans="1:6" ht="30.6" x14ac:dyDescent="0.2">
      <c r="A10424" s="256">
        <v>92606</v>
      </c>
      <c r="B10424" s="257" t="s">
        <v>9637</v>
      </c>
      <c r="C10424" s="256" t="s">
        <v>6799</v>
      </c>
      <c r="E10424" s="258"/>
      <c r="F10424" s="479">
        <v>905.37</v>
      </c>
    </row>
    <row r="10425" spans="1:6" ht="30.6" x14ac:dyDescent="0.2">
      <c r="A10425" s="256">
        <v>92608</v>
      </c>
      <c r="B10425" s="257" t="s">
        <v>9638</v>
      </c>
      <c r="C10425" s="256" t="s">
        <v>6799</v>
      </c>
      <c r="E10425" s="258"/>
      <c r="F10425" s="479">
        <v>1126.02</v>
      </c>
    </row>
    <row r="10426" spans="1:6" ht="30.6" x14ac:dyDescent="0.2">
      <c r="A10426" s="256">
        <v>92610</v>
      </c>
      <c r="B10426" s="257" t="s">
        <v>9639</v>
      </c>
      <c r="C10426" s="256" t="s">
        <v>6799</v>
      </c>
      <c r="E10426" s="258"/>
      <c r="F10426" s="479">
        <v>1242.08</v>
      </c>
    </row>
    <row r="10427" spans="1:6" ht="30.6" x14ac:dyDescent="0.2">
      <c r="A10427" s="256">
        <v>92612</v>
      </c>
      <c r="B10427" s="257" t="s">
        <v>9640</v>
      </c>
      <c r="C10427" s="256" t="s">
        <v>6799</v>
      </c>
      <c r="E10427" s="258"/>
      <c r="F10427" s="479">
        <v>1404.04</v>
      </c>
    </row>
    <row r="10428" spans="1:6" ht="30.6" x14ac:dyDescent="0.2">
      <c r="A10428" s="256">
        <v>92614</v>
      </c>
      <c r="B10428" s="257" t="s">
        <v>9641</v>
      </c>
      <c r="C10428" s="256" t="s">
        <v>6799</v>
      </c>
      <c r="E10428" s="258"/>
      <c r="F10428" s="479">
        <v>1578.4</v>
      </c>
    </row>
    <row r="10429" spans="1:6" ht="30.6" x14ac:dyDescent="0.2">
      <c r="A10429" s="256">
        <v>92616</v>
      </c>
      <c r="B10429" s="257" t="s">
        <v>9642</v>
      </c>
      <c r="C10429" s="256" t="s">
        <v>6799</v>
      </c>
      <c r="E10429" s="258"/>
      <c r="F10429" s="479">
        <v>1802.59</v>
      </c>
    </row>
    <row r="10430" spans="1:6" ht="30.6" x14ac:dyDescent="0.2">
      <c r="A10430" s="256">
        <v>92618</v>
      </c>
      <c r="B10430" s="257" t="s">
        <v>9643</v>
      </c>
      <c r="C10430" s="256" t="s">
        <v>6799</v>
      </c>
      <c r="E10430" s="258"/>
      <c r="F10430" s="479">
        <v>1918.64</v>
      </c>
    </row>
    <row r="10431" spans="1:6" ht="30.6" x14ac:dyDescent="0.2">
      <c r="A10431" s="256">
        <v>92620</v>
      </c>
      <c r="B10431" s="257" t="s">
        <v>9644</v>
      </c>
      <c r="C10431" s="256" t="s">
        <v>6799</v>
      </c>
      <c r="E10431" s="258"/>
      <c r="F10431" s="479">
        <v>2034.69</v>
      </c>
    </row>
    <row r="10432" spans="1:6" ht="20.399999999999999" x14ac:dyDescent="0.2">
      <c r="A10432" s="256">
        <v>100357</v>
      </c>
      <c r="B10432" s="257" t="s">
        <v>9645</v>
      </c>
      <c r="C10432" s="256" t="s">
        <v>6799</v>
      </c>
      <c r="E10432" s="258"/>
      <c r="F10432" s="479">
        <v>1219.1099999999999</v>
      </c>
    </row>
    <row r="10433" spans="1:6" ht="20.399999999999999" x14ac:dyDescent="0.2">
      <c r="A10433" s="256">
        <v>100358</v>
      </c>
      <c r="B10433" s="257" t="s">
        <v>9646</v>
      </c>
      <c r="C10433" s="256" t="s">
        <v>6799</v>
      </c>
      <c r="E10433" s="258"/>
      <c r="F10433" s="479">
        <v>1647.48</v>
      </c>
    </row>
    <row r="10434" spans="1:6" ht="20.399999999999999" x14ac:dyDescent="0.2">
      <c r="A10434" s="256">
        <v>100359</v>
      </c>
      <c r="B10434" s="257" t="s">
        <v>9647</v>
      </c>
      <c r="C10434" s="256" t="s">
        <v>6799</v>
      </c>
      <c r="E10434" s="258"/>
      <c r="F10434" s="479">
        <v>1735.21</v>
      </c>
    </row>
    <row r="10435" spans="1:6" ht="20.399999999999999" x14ac:dyDescent="0.2">
      <c r="A10435" s="256">
        <v>100360</v>
      </c>
      <c r="B10435" s="257" t="s">
        <v>9648</v>
      </c>
      <c r="C10435" s="256" t="s">
        <v>6799</v>
      </c>
      <c r="E10435" s="258"/>
      <c r="F10435" s="479">
        <v>1926.26</v>
      </c>
    </row>
    <row r="10436" spans="1:6" ht="20.399999999999999" x14ac:dyDescent="0.2">
      <c r="A10436" s="256">
        <v>100361</v>
      </c>
      <c r="B10436" s="257" t="s">
        <v>9649</v>
      </c>
      <c r="C10436" s="256" t="s">
        <v>6799</v>
      </c>
      <c r="E10436" s="258"/>
      <c r="F10436" s="479">
        <v>2392.63</v>
      </c>
    </row>
    <row r="10437" spans="1:6" ht="20.399999999999999" x14ac:dyDescent="0.2">
      <c r="A10437" s="256">
        <v>100362</v>
      </c>
      <c r="B10437" s="257" t="s">
        <v>9650</v>
      </c>
      <c r="C10437" s="256" t="s">
        <v>6799</v>
      </c>
      <c r="E10437" s="258"/>
      <c r="F10437" s="479">
        <v>3095.78</v>
      </c>
    </row>
    <row r="10438" spans="1:6" ht="20.399999999999999" x14ac:dyDescent="0.2">
      <c r="A10438" s="256">
        <v>100363</v>
      </c>
      <c r="B10438" s="257" t="s">
        <v>9651</v>
      </c>
      <c r="C10438" s="256" t="s">
        <v>6799</v>
      </c>
      <c r="E10438" s="258"/>
      <c r="F10438" s="479">
        <v>3201.37</v>
      </c>
    </row>
    <row r="10439" spans="1:6" ht="20.399999999999999" x14ac:dyDescent="0.2">
      <c r="A10439" s="256">
        <v>100364</v>
      </c>
      <c r="B10439" s="257" t="s">
        <v>9652</v>
      </c>
      <c r="C10439" s="256" t="s">
        <v>6799</v>
      </c>
      <c r="E10439" s="258"/>
      <c r="F10439" s="479">
        <v>3483.24</v>
      </c>
    </row>
    <row r="10440" spans="1:6" ht="20.399999999999999" x14ac:dyDescent="0.2">
      <c r="A10440" s="256">
        <v>100365</v>
      </c>
      <c r="B10440" s="257" t="s">
        <v>9653</v>
      </c>
      <c r="C10440" s="256" t="s">
        <v>6799</v>
      </c>
      <c r="E10440" s="258"/>
      <c r="F10440" s="479">
        <v>4013.3</v>
      </c>
    </row>
    <row r="10441" spans="1:6" ht="20.399999999999999" x14ac:dyDescent="0.2">
      <c r="A10441" s="256">
        <v>100366</v>
      </c>
      <c r="B10441" s="257" t="s">
        <v>9654</v>
      </c>
      <c r="C10441" s="256" t="s">
        <v>6799</v>
      </c>
      <c r="E10441" s="258"/>
      <c r="F10441" s="479">
        <v>4302.5</v>
      </c>
    </row>
    <row r="10442" spans="1:6" ht="30.6" x14ac:dyDescent="0.2">
      <c r="A10442" s="256">
        <v>100367</v>
      </c>
      <c r="B10442" s="257" t="s">
        <v>9655</v>
      </c>
      <c r="C10442" s="256" t="s">
        <v>6799</v>
      </c>
      <c r="E10442" s="258"/>
      <c r="F10442" s="479">
        <v>1184.8499999999999</v>
      </c>
    </row>
    <row r="10443" spans="1:6" ht="30.6" x14ac:dyDescent="0.2">
      <c r="A10443" s="256">
        <v>100368</v>
      </c>
      <c r="B10443" s="257" t="s">
        <v>9656</v>
      </c>
      <c r="C10443" s="256" t="s">
        <v>6799</v>
      </c>
      <c r="E10443" s="258"/>
      <c r="F10443" s="479">
        <v>1605.22</v>
      </c>
    </row>
    <row r="10444" spans="1:6" ht="30.6" x14ac:dyDescent="0.2">
      <c r="A10444" s="256">
        <v>100369</v>
      </c>
      <c r="B10444" s="257" t="s">
        <v>9657</v>
      </c>
      <c r="C10444" s="256" t="s">
        <v>6799</v>
      </c>
      <c r="E10444" s="258"/>
      <c r="F10444" s="479">
        <v>1692.95</v>
      </c>
    </row>
    <row r="10445" spans="1:6" ht="30.6" x14ac:dyDescent="0.2">
      <c r="A10445" s="256">
        <v>100370</v>
      </c>
      <c r="B10445" s="257" t="s">
        <v>9658</v>
      </c>
      <c r="C10445" s="256" t="s">
        <v>6799</v>
      </c>
      <c r="E10445" s="258"/>
      <c r="F10445" s="479">
        <v>2014.92</v>
      </c>
    </row>
    <row r="10446" spans="1:6" ht="30.6" x14ac:dyDescent="0.2">
      <c r="A10446" s="256">
        <v>100371</v>
      </c>
      <c r="B10446" s="257" t="s">
        <v>9659</v>
      </c>
      <c r="C10446" s="256" t="s">
        <v>6799</v>
      </c>
      <c r="E10446" s="258"/>
      <c r="F10446" s="479">
        <v>2279.92</v>
      </c>
    </row>
    <row r="10447" spans="1:6" ht="30.6" x14ac:dyDescent="0.2">
      <c r="A10447" s="256">
        <v>100372</v>
      </c>
      <c r="B10447" s="257" t="s">
        <v>9660</v>
      </c>
      <c r="C10447" s="256" t="s">
        <v>6799</v>
      </c>
      <c r="E10447" s="258"/>
      <c r="F10447" s="479">
        <v>2902.67</v>
      </c>
    </row>
    <row r="10448" spans="1:6" ht="30.6" x14ac:dyDescent="0.2">
      <c r="A10448" s="256">
        <v>100373</v>
      </c>
      <c r="B10448" s="257" t="s">
        <v>9661</v>
      </c>
      <c r="C10448" s="256" t="s">
        <v>6799</v>
      </c>
      <c r="E10448" s="258"/>
      <c r="F10448" s="479">
        <v>3009.13</v>
      </c>
    </row>
    <row r="10449" spans="1:6" ht="30.6" x14ac:dyDescent="0.2">
      <c r="A10449" s="256">
        <v>100374</v>
      </c>
      <c r="B10449" s="257" t="s">
        <v>9662</v>
      </c>
      <c r="C10449" s="256" t="s">
        <v>6799</v>
      </c>
      <c r="E10449" s="258"/>
      <c r="F10449" s="479">
        <v>3231.37</v>
      </c>
    </row>
    <row r="10450" spans="1:6" ht="30.6" x14ac:dyDescent="0.2">
      <c r="A10450" s="256">
        <v>100375</v>
      </c>
      <c r="B10450" s="257" t="s">
        <v>9663</v>
      </c>
      <c r="C10450" s="256" t="s">
        <v>6799</v>
      </c>
      <c r="E10450" s="258"/>
      <c r="F10450" s="479">
        <v>3636.48</v>
      </c>
    </row>
    <row r="10451" spans="1:6" ht="30.6" x14ac:dyDescent="0.2">
      <c r="A10451" s="256">
        <v>100376</v>
      </c>
      <c r="B10451" s="257" t="s">
        <v>9664</v>
      </c>
      <c r="C10451" s="256" t="s">
        <v>6799</v>
      </c>
      <c r="E10451" s="258"/>
      <c r="F10451" s="479">
        <v>3551.43</v>
      </c>
    </row>
    <row r="10452" spans="1:6" ht="20.399999999999999" x14ac:dyDescent="0.2">
      <c r="A10452" s="256">
        <v>100377</v>
      </c>
      <c r="B10452" s="257" t="s">
        <v>9665</v>
      </c>
      <c r="C10452" s="256" t="s">
        <v>6814</v>
      </c>
      <c r="E10452" s="258"/>
      <c r="F10452" s="479">
        <v>11.59</v>
      </c>
    </row>
    <row r="10453" spans="1:6" ht="20.399999999999999" x14ac:dyDescent="0.2">
      <c r="A10453" s="256">
        <v>100378</v>
      </c>
      <c r="B10453" s="257" t="s">
        <v>9666</v>
      </c>
      <c r="C10453" s="256" t="s">
        <v>6814</v>
      </c>
      <c r="E10453" s="258"/>
      <c r="F10453" s="479">
        <v>10.73</v>
      </c>
    </row>
    <row r="10454" spans="1:6" ht="30.6" x14ac:dyDescent="0.2">
      <c r="A10454" s="256">
        <v>100382</v>
      </c>
      <c r="B10454" s="257" t="s">
        <v>9667</v>
      </c>
      <c r="C10454" s="256" t="s">
        <v>6801</v>
      </c>
      <c r="E10454" s="258"/>
      <c r="F10454" s="479">
        <v>27.2</v>
      </c>
    </row>
    <row r="10455" spans="1:6" ht="30.6" x14ac:dyDescent="0.2">
      <c r="A10455" s="256">
        <v>104314</v>
      </c>
      <c r="B10455" s="257" t="s">
        <v>9668</v>
      </c>
      <c r="C10455" s="256" t="s">
        <v>6814</v>
      </c>
      <c r="E10455" s="258"/>
      <c r="F10455" s="479">
        <v>10.91</v>
      </c>
    </row>
    <row r="10456" spans="1:6" ht="20.399999999999999" x14ac:dyDescent="0.2">
      <c r="A10456" s="256">
        <v>94444</v>
      </c>
      <c r="B10456" s="257" t="s">
        <v>9669</v>
      </c>
      <c r="C10456" s="256" t="s">
        <v>6801</v>
      </c>
      <c r="E10456" s="258"/>
      <c r="F10456" s="479">
        <v>548.24</v>
      </c>
    </row>
    <row r="10457" spans="1:6" x14ac:dyDescent="0.2">
      <c r="A10457" s="256">
        <v>104482</v>
      </c>
      <c r="B10457" s="257" t="s">
        <v>9670</v>
      </c>
      <c r="C10457" s="256" t="s">
        <v>6806</v>
      </c>
      <c r="E10457" s="258"/>
      <c r="F10457" s="479">
        <v>37.03</v>
      </c>
    </row>
    <row r="10458" spans="1:6" ht="20.399999999999999" x14ac:dyDescent="0.2">
      <c r="A10458" s="256">
        <v>104184</v>
      </c>
      <c r="B10458" s="257" t="s">
        <v>9671</v>
      </c>
      <c r="C10458" s="256" t="s">
        <v>6799</v>
      </c>
      <c r="E10458" s="258"/>
      <c r="F10458" s="479">
        <v>38.32</v>
      </c>
    </row>
    <row r="10459" spans="1:6" ht="30.6" x14ac:dyDescent="0.2">
      <c r="A10459" s="256">
        <v>104185</v>
      </c>
      <c r="B10459" s="257" t="s">
        <v>9672</v>
      </c>
      <c r="C10459" s="256" t="s">
        <v>6799</v>
      </c>
      <c r="E10459" s="258"/>
      <c r="F10459" s="479">
        <v>31.35</v>
      </c>
    </row>
    <row r="10460" spans="1:6" ht="20.399999999999999" x14ac:dyDescent="0.2">
      <c r="A10460" s="256">
        <v>104189</v>
      </c>
      <c r="B10460" s="257" t="s">
        <v>9673</v>
      </c>
      <c r="C10460" s="256" t="s">
        <v>6805</v>
      </c>
      <c r="E10460" s="258"/>
      <c r="F10460" s="479">
        <v>127.49</v>
      </c>
    </row>
    <row r="10461" spans="1:6" ht="30.6" x14ac:dyDescent="0.2">
      <c r="A10461" s="256">
        <v>104190</v>
      </c>
      <c r="B10461" s="257" t="s">
        <v>9674</v>
      </c>
      <c r="C10461" s="256" t="s">
        <v>6799</v>
      </c>
      <c r="E10461" s="258"/>
      <c r="F10461" s="479">
        <v>819.36</v>
      </c>
    </row>
    <row r="10462" spans="1:6" ht="20.399999999999999" x14ac:dyDescent="0.2">
      <c r="A10462" s="256">
        <v>102661</v>
      </c>
      <c r="B10462" s="257" t="s">
        <v>9675</v>
      </c>
      <c r="C10462" s="256" t="s">
        <v>6804</v>
      </c>
      <c r="E10462" s="258"/>
      <c r="F10462" s="479">
        <v>33.78</v>
      </c>
    </row>
    <row r="10463" spans="1:6" ht="20.399999999999999" x14ac:dyDescent="0.2">
      <c r="A10463" s="256">
        <v>102662</v>
      </c>
      <c r="B10463" s="257" t="s">
        <v>9676</v>
      </c>
      <c r="C10463" s="256" t="s">
        <v>6804</v>
      </c>
      <c r="E10463" s="258"/>
      <c r="F10463" s="479">
        <v>82.62</v>
      </c>
    </row>
    <row r="10464" spans="1:6" ht="20.399999999999999" x14ac:dyDescent="0.2">
      <c r="A10464" s="256">
        <v>102663</v>
      </c>
      <c r="B10464" s="257" t="s">
        <v>9677</v>
      </c>
      <c r="C10464" s="256" t="s">
        <v>6804</v>
      </c>
      <c r="E10464" s="258"/>
      <c r="F10464" s="479">
        <v>62.85</v>
      </c>
    </row>
    <row r="10465" spans="1:6" ht="20.399999999999999" x14ac:dyDescent="0.2">
      <c r="A10465" s="256">
        <v>102664</v>
      </c>
      <c r="B10465" s="257" t="s">
        <v>9678</v>
      </c>
      <c r="C10465" s="256" t="s">
        <v>6804</v>
      </c>
      <c r="E10465" s="258"/>
      <c r="F10465" s="479">
        <v>45.24</v>
      </c>
    </row>
    <row r="10466" spans="1:6" x14ac:dyDescent="0.2">
      <c r="A10466" s="256">
        <v>102665</v>
      </c>
      <c r="B10466" s="257" t="s">
        <v>9679</v>
      </c>
      <c r="C10466" s="256" t="s">
        <v>6804</v>
      </c>
      <c r="E10466" s="258"/>
      <c r="F10466" s="479">
        <v>19.78</v>
      </c>
    </row>
    <row r="10467" spans="1:6" ht="30.6" x14ac:dyDescent="0.2">
      <c r="A10467" s="256">
        <v>102666</v>
      </c>
      <c r="B10467" s="257" t="s">
        <v>9680</v>
      </c>
      <c r="C10467" s="256" t="s">
        <v>6804</v>
      </c>
      <c r="E10467" s="258"/>
      <c r="F10467" s="479">
        <v>58.24</v>
      </c>
    </row>
    <row r="10468" spans="1:6" ht="30.6" x14ac:dyDescent="0.2">
      <c r="A10468" s="256">
        <v>102668</v>
      </c>
      <c r="B10468" s="257" t="s">
        <v>9681</v>
      </c>
      <c r="C10468" s="256" t="s">
        <v>6804</v>
      </c>
      <c r="E10468" s="258"/>
      <c r="F10468" s="479">
        <v>107.08</v>
      </c>
    </row>
    <row r="10469" spans="1:6" ht="30.6" x14ac:dyDescent="0.2">
      <c r="A10469" s="256">
        <v>102669</v>
      </c>
      <c r="B10469" s="257" t="s">
        <v>9682</v>
      </c>
      <c r="C10469" s="256" t="s">
        <v>6804</v>
      </c>
      <c r="E10469" s="258"/>
      <c r="F10469" s="479">
        <v>87.46</v>
      </c>
    </row>
    <row r="10470" spans="1:6" ht="20.399999999999999" x14ac:dyDescent="0.2">
      <c r="A10470" s="256">
        <v>102670</v>
      </c>
      <c r="B10470" s="257" t="s">
        <v>9683</v>
      </c>
      <c r="C10470" s="256" t="s">
        <v>6804</v>
      </c>
      <c r="E10470" s="258"/>
      <c r="F10470" s="479">
        <v>89.79</v>
      </c>
    </row>
    <row r="10471" spans="1:6" ht="20.399999999999999" x14ac:dyDescent="0.2">
      <c r="A10471" s="256">
        <v>102672</v>
      </c>
      <c r="B10471" s="257" t="s">
        <v>9684</v>
      </c>
      <c r="C10471" s="256" t="s">
        <v>6804</v>
      </c>
      <c r="E10471" s="258"/>
      <c r="F10471" s="479">
        <v>153.03</v>
      </c>
    </row>
    <row r="10472" spans="1:6" ht="20.399999999999999" x14ac:dyDescent="0.2">
      <c r="A10472" s="256">
        <v>102673</v>
      </c>
      <c r="B10472" s="257" t="s">
        <v>9685</v>
      </c>
      <c r="C10472" s="256" t="s">
        <v>6804</v>
      </c>
      <c r="E10472" s="258"/>
      <c r="F10472" s="479">
        <v>146.83000000000001</v>
      </c>
    </row>
    <row r="10473" spans="1:6" ht="20.399999999999999" x14ac:dyDescent="0.2">
      <c r="A10473" s="256">
        <v>102674</v>
      </c>
      <c r="B10473" s="257" t="s">
        <v>9686</v>
      </c>
      <c r="C10473" s="256" t="s">
        <v>6804</v>
      </c>
      <c r="E10473" s="258"/>
      <c r="F10473" s="479">
        <v>97.23</v>
      </c>
    </row>
    <row r="10474" spans="1:6" ht="20.399999999999999" x14ac:dyDescent="0.2">
      <c r="A10474" s="256">
        <v>102676</v>
      </c>
      <c r="B10474" s="257" t="s">
        <v>9687</v>
      </c>
      <c r="C10474" s="256" t="s">
        <v>6804</v>
      </c>
      <c r="E10474" s="258"/>
      <c r="F10474" s="479">
        <v>149.63999999999999</v>
      </c>
    </row>
    <row r="10475" spans="1:6" ht="20.399999999999999" x14ac:dyDescent="0.2">
      <c r="A10475" s="256">
        <v>102677</v>
      </c>
      <c r="B10475" s="257" t="s">
        <v>9688</v>
      </c>
      <c r="C10475" s="256" t="s">
        <v>6804</v>
      </c>
      <c r="E10475" s="258"/>
      <c r="F10475" s="479">
        <v>132.52000000000001</v>
      </c>
    </row>
    <row r="10476" spans="1:6" ht="20.399999999999999" x14ac:dyDescent="0.2">
      <c r="A10476" s="256">
        <v>102678</v>
      </c>
      <c r="B10476" s="257" t="s">
        <v>9689</v>
      </c>
      <c r="C10476" s="256" t="s">
        <v>6804</v>
      </c>
      <c r="E10476" s="258"/>
      <c r="F10476" s="479">
        <v>120.58</v>
      </c>
    </row>
    <row r="10477" spans="1:6" ht="20.399999999999999" x14ac:dyDescent="0.2">
      <c r="A10477" s="256">
        <v>102679</v>
      </c>
      <c r="B10477" s="257" t="s">
        <v>9690</v>
      </c>
      <c r="C10477" s="256" t="s">
        <v>6804</v>
      </c>
      <c r="E10477" s="258"/>
      <c r="F10477" s="479">
        <v>129.07</v>
      </c>
    </row>
    <row r="10478" spans="1:6" ht="30.6" x14ac:dyDescent="0.2">
      <c r="A10478" s="256">
        <v>102680</v>
      </c>
      <c r="B10478" s="257" t="s">
        <v>9691</v>
      </c>
      <c r="C10478" s="256" t="s">
        <v>6804</v>
      </c>
      <c r="E10478" s="258"/>
      <c r="F10478" s="479">
        <v>134.88</v>
      </c>
    </row>
    <row r="10479" spans="1:6" ht="30.6" x14ac:dyDescent="0.2">
      <c r="A10479" s="256">
        <v>102681</v>
      </c>
      <c r="B10479" s="257" t="s">
        <v>9692</v>
      </c>
      <c r="C10479" s="256" t="s">
        <v>6804</v>
      </c>
      <c r="E10479" s="258"/>
      <c r="F10479" s="479">
        <v>187.28</v>
      </c>
    </row>
    <row r="10480" spans="1:6" ht="30.6" x14ac:dyDescent="0.2">
      <c r="A10480" s="256">
        <v>102683</v>
      </c>
      <c r="B10480" s="257" t="s">
        <v>9693</v>
      </c>
      <c r="C10480" s="256" t="s">
        <v>6804</v>
      </c>
      <c r="E10480" s="258"/>
      <c r="F10480" s="479">
        <v>174.56</v>
      </c>
    </row>
    <row r="10481" spans="1:6" ht="20.399999999999999" x14ac:dyDescent="0.2">
      <c r="A10481" s="256">
        <v>102684</v>
      </c>
      <c r="B10481" s="257" t="s">
        <v>9694</v>
      </c>
      <c r="C10481" s="256" t="s">
        <v>6804</v>
      </c>
      <c r="E10481" s="258"/>
      <c r="F10481" s="479">
        <v>143.35</v>
      </c>
    </row>
    <row r="10482" spans="1:6" ht="30.6" x14ac:dyDescent="0.2">
      <c r="A10482" s="256">
        <v>102685</v>
      </c>
      <c r="B10482" s="257" t="s">
        <v>9695</v>
      </c>
      <c r="C10482" s="256" t="s">
        <v>6804</v>
      </c>
      <c r="E10482" s="258"/>
      <c r="F10482" s="479">
        <v>195.76</v>
      </c>
    </row>
    <row r="10483" spans="1:6" ht="20.399999999999999" x14ac:dyDescent="0.2">
      <c r="A10483" s="256">
        <v>102687</v>
      </c>
      <c r="B10483" s="257" t="s">
        <v>9696</v>
      </c>
      <c r="C10483" s="256" t="s">
        <v>6804</v>
      </c>
      <c r="E10483" s="258"/>
      <c r="F10483" s="479">
        <v>178.8</v>
      </c>
    </row>
    <row r="10484" spans="1:6" ht="20.399999999999999" x14ac:dyDescent="0.2">
      <c r="A10484" s="256">
        <v>102688</v>
      </c>
      <c r="B10484" s="257" t="s">
        <v>20338</v>
      </c>
      <c r="C10484" s="256" t="s">
        <v>6804</v>
      </c>
      <c r="E10484" s="258"/>
      <c r="F10484" s="479">
        <v>40.119999999999997</v>
      </c>
    </row>
    <row r="10485" spans="1:6" ht="20.399999999999999" x14ac:dyDescent="0.2">
      <c r="A10485" s="256">
        <v>102689</v>
      </c>
      <c r="B10485" s="257" t="s">
        <v>20339</v>
      </c>
      <c r="C10485" s="256" t="s">
        <v>6804</v>
      </c>
      <c r="E10485" s="258"/>
      <c r="F10485" s="479">
        <v>86.23</v>
      </c>
    </row>
    <row r="10486" spans="1:6" ht="30.6" x14ac:dyDescent="0.2">
      <c r="A10486" s="256">
        <v>102690</v>
      </c>
      <c r="B10486" s="257" t="s">
        <v>9697</v>
      </c>
      <c r="C10486" s="256" t="s">
        <v>6804</v>
      </c>
      <c r="E10486" s="258"/>
      <c r="F10486" s="479">
        <v>64.569999999999993</v>
      </c>
    </row>
    <row r="10487" spans="1:6" ht="30.6" x14ac:dyDescent="0.2">
      <c r="A10487" s="256">
        <v>102693</v>
      </c>
      <c r="B10487" s="257" t="s">
        <v>20340</v>
      </c>
      <c r="C10487" s="256" t="s">
        <v>6804</v>
      </c>
      <c r="E10487" s="258"/>
      <c r="F10487" s="479">
        <v>110.68</v>
      </c>
    </row>
    <row r="10488" spans="1:6" ht="20.399999999999999" x14ac:dyDescent="0.2">
      <c r="A10488" s="256">
        <v>102694</v>
      </c>
      <c r="B10488" s="257" t="s">
        <v>20341</v>
      </c>
      <c r="C10488" s="256" t="s">
        <v>6804</v>
      </c>
      <c r="E10488" s="258"/>
      <c r="F10488" s="479">
        <v>69.53</v>
      </c>
    </row>
    <row r="10489" spans="1:6" ht="20.399999999999999" x14ac:dyDescent="0.2">
      <c r="A10489" s="256">
        <v>102696</v>
      </c>
      <c r="B10489" s="257" t="s">
        <v>20342</v>
      </c>
      <c r="C10489" s="256" t="s">
        <v>6804</v>
      </c>
      <c r="E10489" s="258"/>
      <c r="F10489" s="479">
        <v>115.69</v>
      </c>
    </row>
    <row r="10490" spans="1:6" ht="30.6" x14ac:dyDescent="0.2">
      <c r="A10490" s="256">
        <v>102697</v>
      </c>
      <c r="B10490" s="257" t="s">
        <v>20343</v>
      </c>
      <c r="C10490" s="256" t="s">
        <v>6804</v>
      </c>
      <c r="E10490" s="258"/>
      <c r="F10490" s="479">
        <v>101.82</v>
      </c>
    </row>
    <row r="10491" spans="1:6" ht="30.6" x14ac:dyDescent="0.2">
      <c r="A10491" s="256">
        <v>102703</v>
      </c>
      <c r="B10491" s="257" t="s">
        <v>20344</v>
      </c>
      <c r="C10491" s="256" t="s">
        <v>6804</v>
      </c>
      <c r="E10491" s="258"/>
      <c r="F10491" s="479">
        <v>147.97</v>
      </c>
    </row>
    <row r="10492" spans="1:6" ht="20.399999999999999" x14ac:dyDescent="0.2">
      <c r="A10492" s="256">
        <v>102704</v>
      </c>
      <c r="B10492" s="257" t="s">
        <v>9698</v>
      </c>
      <c r="C10492" s="256" t="s">
        <v>6804</v>
      </c>
      <c r="E10492" s="258"/>
      <c r="F10492" s="479">
        <v>13.5</v>
      </c>
    </row>
    <row r="10493" spans="1:6" ht="20.399999999999999" x14ac:dyDescent="0.2">
      <c r="A10493" s="256">
        <v>102705</v>
      </c>
      <c r="B10493" s="257" t="s">
        <v>9699</v>
      </c>
      <c r="C10493" s="256" t="s">
        <v>6804</v>
      </c>
      <c r="E10493" s="258"/>
      <c r="F10493" s="479">
        <v>58.35</v>
      </c>
    </row>
    <row r="10494" spans="1:6" ht="20.399999999999999" x14ac:dyDescent="0.2">
      <c r="A10494" s="256">
        <v>102707</v>
      </c>
      <c r="B10494" s="257" t="s">
        <v>9700</v>
      </c>
      <c r="C10494" s="256" t="s">
        <v>6804</v>
      </c>
      <c r="E10494" s="258"/>
      <c r="F10494" s="479">
        <v>45.87</v>
      </c>
    </row>
    <row r="10495" spans="1:6" ht="20.399999999999999" x14ac:dyDescent="0.2">
      <c r="A10495" s="256">
        <v>102708</v>
      </c>
      <c r="B10495" s="257" t="s">
        <v>9701</v>
      </c>
      <c r="C10495" s="256" t="s">
        <v>6799</v>
      </c>
      <c r="E10495" s="258"/>
      <c r="F10495" s="479">
        <v>26.34</v>
      </c>
    </row>
    <row r="10496" spans="1:6" ht="20.399999999999999" x14ac:dyDescent="0.2">
      <c r="A10496" s="256">
        <v>102710</v>
      </c>
      <c r="B10496" s="257" t="s">
        <v>9702</v>
      </c>
      <c r="C10496" s="256" t="s">
        <v>6799</v>
      </c>
      <c r="E10496" s="258"/>
      <c r="F10496" s="479">
        <v>63</v>
      </c>
    </row>
    <row r="10497" spans="1:6" ht="20.399999999999999" x14ac:dyDescent="0.2">
      <c r="A10497" s="256">
        <v>102711</v>
      </c>
      <c r="B10497" s="257" t="s">
        <v>9703</v>
      </c>
      <c r="C10497" s="256" t="s">
        <v>6799</v>
      </c>
      <c r="E10497" s="258"/>
      <c r="F10497" s="479">
        <v>79.86</v>
      </c>
    </row>
    <row r="10498" spans="1:6" ht="20.399999999999999" x14ac:dyDescent="0.2">
      <c r="A10498" s="256">
        <v>102712</v>
      </c>
      <c r="B10498" s="257" t="s">
        <v>9704</v>
      </c>
      <c r="C10498" s="256" t="s">
        <v>6801</v>
      </c>
      <c r="E10498" s="258"/>
      <c r="F10498" s="479">
        <v>9.92</v>
      </c>
    </row>
    <row r="10499" spans="1:6" ht="20.399999999999999" x14ac:dyDescent="0.2">
      <c r="A10499" s="256">
        <v>102713</v>
      </c>
      <c r="B10499" s="257" t="s">
        <v>9705</v>
      </c>
      <c r="C10499" s="256" t="s">
        <v>6801</v>
      </c>
      <c r="E10499" s="258"/>
      <c r="F10499" s="479">
        <v>13.63</v>
      </c>
    </row>
    <row r="10500" spans="1:6" ht="20.399999999999999" x14ac:dyDescent="0.2">
      <c r="A10500" s="256">
        <v>102715</v>
      </c>
      <c r="B10500" s="257" t="s">
        <v>9706</v>
      </c>
      <c r="C10500" s="256" t="s">
        <v>6801</v>
      </c>
      <c r="E10500" s="258"/>
      <c r="F10500" s="479">
        <v>26.93</v>
      </c>
    </row>
    <row r="10501" spans="1:6" x14ac:dyDescent="0.2">
      <c r="A10501" s="256">
        <v>102716</v>
      </c>
      <c r="B10501" s="257" t="s">
        <v>9707</v>
      </c>
      <c r="C10501" s="256" t="s">
        <v>6805</v>
      </c>
      <c r="E10501" s="258"/>
      <c r="F10501" s="479">
        <v>109.21</v>
      </c>
    </row>
    <row r="10502" spans="1:6" x14ac:dyDescent="0.2">
      <c r="A10502" s="256">
        <v>102717</v>
      </c>
      <c r="B10502" s="257" t="s">
        <v>9708</v>
      </c>
      <c r="C10502" s="256" t="s">
        <v>6805</v>
      </c>
      <c r="E10502" s="258"/>
      <c r="F10502" s="479">
        <v>102.64</v>
      </c>
    </row>
    <row r="10503" spans="1:6" x14ac:dyDescent="0.2">
      <c r="A10503" s="256">
        <v>102718</v>
      </c>
      <c r="B10503" s="257" t="s">
        <v>9709</v>
      </c>
      <c r="C10503" s="256" t="s">
        <v>6805</v>
      </c>
      <c r="E10503" s="258"/>
      <c r="F10503" s="479">
        <v>122.73</v>
      </c>
    </row>
    <row r="10504" spans="1:6" x14ac:dyDescent="0.2">
      <c r="A10504" s="256">
        <v>102719</v>
      </c>
      <c r="B10504" s="257" t="s">
        <v>9710</v>
      </c>
      <c r="C10504" s="256" t="s">
        <v>6805</v>
      </c>
      <c r="E10504" s="258"/>
      <c r="F10504" s="479">
        <v>116.16</v>
      </c>
    </row>
    <row r="10505" spans="1:6" ht="30.6" x14ac:dyDescent="0.2">
      <c r="A10505" s="256">
        <v>102722</v>
      </c>
      <c r="B10505" s="257" t="s">
        <v>9711</v>
      </c>
      <c r="C10505" s="256" t="s">
        <v>6804</v>
      </c>
      <c r="E10505" s="258"/>
      <c r="F10505" s="479">
        <v>56.96</v>
      </c>
    </row>
    <row r="10506" spans="1:6" ht="30.6" x14ac:dyDescent="0.2">
      <c r="A10506" s="256">
        <v>102723</v>
      </c>
      <c r="B10506" s="257" t="s">
        <v>20345</v>
      </c>
      <c r="C10506" s="256" t="s">
        <v>6804</v>
      </c>
      <c r="E10506" s="258"/>
      <c r="F10506" s="479">
        <v>101.81</v>
      </c>
    </row>
    <row r="10507" spans="1:6" x14ac:dyDescent="0.2">
      <c r="A10507" s="256">
        <v>102724</v>
      </c>
      <c r="B10507" s="257" t="s">
        <v>9712</v>
      </c>
      <c r="C10507" s="256" t="s">
        <v>6799</v>
      </c>
      <c r="E10507" s="258"/>
      <c r="F10507" s="479">
        <v>30.71</v>
      </c>
    </row>
    <row r="10508" spans="1:6" x14ac:dyDescent="0.2">
      <c r="A10508" s="256">
        <v>102725</v>
      </c>
      <c r="B10508" s="257" t="s">
        <v>9713</v>
      </c>
      <c r="C10508" s="256" t="s">
        <v>6799</v>
      </c>
      <c r="E10508" s="258"/>
      <c r="F10508" s="479">
        <v>30.09</v>
      </c>
    </row>
    <row r="10509" spans="1:6" x14ac:dyDescent="0.2">
      <c r="A10509" s="256">
        <v>102726</v>
      </c>
      <c r="B10509" s="257" t="s">
        <v>9714</v>
      </c>
      <c r="C10509" s="256" t="s">
        <v>6799</v>
      </c>
      <c r="E10509" s="258"/>
      <c r="F10509" s="479">
        <v>28.27</v>
      </c>
    </row>
    <row r="10510" spans="1:6" ht="20.399999999999999" x14ac:dyDescent="0.2">
      <c r="A10510" s="256">
        <v>103653</v>
      </c>
      <c r="B10510" s="257" t="s">
        <v>9715</v>
      </c>
      <c r="C10510" s="256" t="s">
        <v>6801</v>
      </c>
      <c r="E10510" s="258"/>
      <c r="F10510" s="479">
        <v>32.159999999999997</v>
      </c>
    </row>
    <row r="10511" spans="1:6" ht="30.6" x14ac:dyDescent="0.2">
      <c r="A10511" s="256">
        <v>92743</v>
      </c>
      <c r="B10511" s="257" t="s">
        <v>20346</v>
      </c>
      <c r="C10511" s="256" t="s">
        <v>6805</v>
      </c>
      <c r="E10511" s="258"/>
      <c r="F10511" s="479">
        <v>567.05999999999995</v>
      </c>
    </row>
    <row r="10512" spans="1:6" ht="30.6" x14ac:dyDescent="0.2">
      <c r="A10512" s="256">
        <v>92744</v>
      </c>
      <c r="B10512" s="257" t="s">
        <v>20347</v>
      </c>
      <c r="C10512" s="256" t="s">
        <v>6805</v>
      </c>
      <c r="E10512" s="258"/>
      <c r="F10512" s="479">
        <v>500.86</v>
      </c>
    </row>
    <row r="10513" spans="1:6" ht="30.6" x14ac:dyDescent="0.2">
      <c r="A10513" s="256">
        <v>92745</v>
      </c>
      <c r="B10513" s="257" t="s">
        <v>20348</v>
      </c>
      <c r="C10513" s="256" t="s">
        <v>6805</v>
      </c>
      <c r="E10513" s="258"/>
      <c r="F10513" s="479">
        <v>683.82</v>
      </c>
    </row>
    <row r="10514" spans="1:6" ht="30.6" x14ac:dyDescent="0.2">
      <c r="A10514" s="256">
        <v>92746</v>
      </c>
      <c r="B10514" s="257" t="s">
        <v>20349</v>
      </c>
      <c r="C10514" s="256" t="s">
        <v>6805</v>
      </c>
      <c r="E10514" s="258"/>
      <c r="F10514" s="479">
        <v>599.74</v>
      </c>
    </row>
    <row r="10515" spans="1:6" ht="30.6" x14ac:dyDescent="0.2">
      <c r="A10515" s="256">
        <v>92747</v>
      </c>
      <c r="B10515" s="257" t="s">
        <v>20350</v>
      </c>
      <c r="C10515" s="256" t="s">
        <v>6805</v>
      </c>
      <c r="E10515" s="258"/>
      <c r="F10515" s="479">
        <v>757.78</v>
      </c>
    </row>
    <row r="10516" spans="1:6" ht="30.6" x14ac:dyDescent="0.2">
      <c r="A10516" s="256">
        <v>92748</v>
      </c>
      <c r="B10516" s="257" t="s">
        <v>20351</v>
      </c>
      <c r="C10516" s="256" t="s">
        <v>6805</v>
      </c>
      <c r="E10516" s="258"/>
      <c r="F10516" s="479">
        <v>659.76</v>
      </c>
    </row>
    <row r="10517" spans="1:6" ht="30.6" x14ac:dyDescent="0.2">
      <c r="A10517" s="256">
        <v>92749</v>
      </c>
      <c r="B10517" s="257" t="s">
        <v>20352</v>
      </c>
      <c r="C10517" s="256" t="s">
        <v>6805</v>
      </c>
      <c r="E10517" s="258"/>
      <c r="F10517" s="479">
        <v>794.86</v>
      </c>
    </row>
    <row r="10518" spans="1:6" ht="30.6" x14ac:dyDescent="0.2">
      <c r="A10518" s="256">
        <v>92750</v>
      </c>
      <c r="B10518" s="257" t="s">
        <v>20353</v>
      </c>
      <c r="C10518" s="256" t="s">
        <v>6805</v>
      </c>
      <c r="E10518" s="258"/>
      <c r="F10518" s="479">
        <v>1300.48</v>
      </c>
    </row>
    <row r="10519" spans="1:6" ht="30.6" x14ac:dyDescent="0.2">
      <c r="A10519" s="256">
        <v>92751</v>
      </c>
      <c r="B10519" s="257" t="s">
        <v>20354</v>
      </c>
      <c r="C10519" s="256" t="s">
        <v>6805</v>
      </c>
      <c r="E10519" s="258"/>
      <c r="F10519" s="479">
        <v>1595.57</v>
      </c>
    </row>
    <row r="10520" spans="1:6" ht="30.6" x14ac:dyDescent="0.2">
      <c r="A10520" s="256">
        <v>92752</v>
      </c>
      <c r="B10520" s="257" t="s">
        <v>20355</v>
      </c>
      <c r="C10520" s="256" t="s">
        <v>6805</v>
      </c>
      <c r="E10520" s="258"/>
      <c r="F10520" s="479">
        <v>1888.07</v>
      </c>
    </row>
    <row r="10521" spans="1:6" ht="30.6" x14ac:dyDescent="0.2">
      <c r="A10521" s="256">
        <v>92753</v>
      </c>
      <c r="B10521" s="257" t="s">
        <v>20356</v>
      </c>
      <c r="C10521" s="256" t="s">
        <v>6805</v>
      </c>
      <c r="E10521" s="258"/>
      <c r="F10521" s="479">
        <v>550.91</v>
      </c>
    </row>
    <row r="10522" spans="1:6" ht="40.799999999999997" x14ac:dyDescent="0.2">
      <c r="A10522" s="256">
        <v>92754</v>
      </c>
      <c r="B10522" s="257" t="s">
        <v>20357</v>
      </c>
      <c r="C10522" s="256" t="s">
        <v>6805</v>
      </c>
      <c r="E10522" s="258"/>
      <c r="F10522" s="479">
        <v>542.77</v>
      </c>
    </row>
    <row r="10523" spans="1:6" ht="30.6" x14ac:dyDescent="0.2">
      <c r="A10523" s="256">
        <v>92755</v>
      </c>
      <c r="B10523" s="257" t="s">
        <v>20358</v>
      </c>
      <c r="C10523" s="256" t="s">
        <v>6801</v>
      </c>
      <c r="E10523" s="258"/>
      <c r="F10523" s="479">
        <v>209.68</v>
      </c>
    </row>
    <row r="10524" spans="1:6" ht="30.6" x14ac:dyDescent="0.2">
      <c r="A10524" s="256">
        <v>92756</v>
      </c>
      <c r="B10524" s="257" t="s">
        <v>20359</v>
      </c>
      <c r="C10524" s="256" t="s">
        <v>6801</v>
      </c>
      <c r="E10524" s="258"/>
      <c r="F10524" s="479">
        <v>241.28</v>
      </c>
    </row>
    <row r="10525" spans="1:6" ht="30.6" x14ac:dyDescent="0.2">
      <c r="A10525" s="256">
        <v>92757</v>
      </c>
      <c r="B10525" s="257" t="s">
        <v>20360</v>
      </c>
      <c r="C10525" s="256" t="s">
        <v>6801</v>
      </c>
      <c r="E10525" s="258"/>
      <c r="F10525" s="479">
        <v>279.05</v>
      </c>
    </row>
    <row r="10526" spans="1:6" ht="30.6" x14ac:dyDescent="0.2">
      <c r="A10526" s="256">
        <v>92758</v>
      </c>
      <c r="B10526" s="257" t="s">
        <v>20361</v>
      </c>
      <c r="C10526" s="256" t="s">
        <v>6805</v>
      </c>
      <c r="E10526" s="258"/>
      <c r="F10526" s="479">
        <v>536.46</v>
      </c>
    </row>
    <row r="10527" spans="1:6" ht="30.6" x14ac:dyDescent="0.2">
      <c r="A10527" s="256">
        <v>91069</v>
      </c>
      <c r="B10527" s="257" t="s">
        <v>9716</v>
      </c>
      <c r="C10527" s="256" t="s">
        <v>6801</v>
      </c>
      <c r="E10527" s="258"/>
      <c r="F10527" s="479">
        <v>107.67</v>
      </c>
    </row>
    <row r="10528" spans="1:6" ht="30.6" x14ac:dyDescent="0.2">
      <c r="A10528" s="256">
        <v>91070</v>
      </c>
      <c r="B10528" s="257" t="s">
        <v>9717</v>
      </c>
      <c r="C10528" s="256" t="s">
        <v>6801</v>
      </c>
      <c r="E10528" s="258"/>
      <c r="F10528" s="479">
        <v>118.85</v>
      </c>
    </row>
    <row r="10529" spans="1:6" ht="30.6" x14ac:dyDescent="0.2">
      <c r="A10529" s="256">
        <v>91071</v>
      </c>
      <c r="B10529" s="257" t="s">
        <v>9718</v>
      </c>
      <c r="C10529" s="256" t="s">
        <v>6801</v>
      </c>
      <c r="E10529" s="258"/>
      <c r="F10529" s="479">
        <v>158.49</v>
      </c>
    </row>
    <row r="10530" spans="1:6" ht="30.6" x14ac:dyDescent="0.2">
      <c r="A10530" s="256">
        <v>91072</v>
      </c>
      <c r="B10530" s="257" t="s">
        <v>9719</v>
      </c>
      <c r="C10530" s="256" t="s">
        <v>6801</v>
      </c>
      <c r="E10530" s="258"/>
      <c r="F10530" s="479">
        <v>169.6</v>
      </c>
    </row>
    <row r="10531" spans="1:6" ht="30.6" x14ac:dyDescent="0.2">
      <c r="A10531" s="256">
        <v>91073</v>
      </c>
      <c r="B10531" s="257" t="s">
        <v>9720</v>
      </c>
      <c r="C10531" s="256" t="s">
        <v>6801</v>
      </c>
      <c r="E10531" s="258"/>
      <c r="F10531" s="479">
        <v>124.83</v>
      </c>
    </row>
    <row r="10532" spans="1:6" ht="30.6" x14ac:dyDescent="0.2">
      <c r="A10532" s="256">
        <v>91074</v>
      </c>
      <c r="B10532" s="257" t="s">
        <v>9721</v>
      </c>
      <c r="C10532" s="256" t="s">
        <v>6801</v>
      </c>
      <c r="E10532" s="258"/>
      <c r="F10532" s="479">
        <v>137.78</v>
      </c>
    </row>
    <row r="10533" spans="1:6" ht="30.6" x14ac:dyDescent="0.2">
      <c r="A10533" s="256">
        <v>91075</v>
      </c>
      <c r="B10533" s="257" t="s">
        <v>9722</v>
      </c>
      <c r="C10533" s="256" t="s">
        <v>6801</v>
      </c>
      <c r="E10533" s="258"/>
      <c r="F10533" s="479">
        <v>178.01</v>
      </c>
    </row>
    <row r="10534" spans="1:6" ht="30.6" x14ac:dyDescent="0.2">
      <c r="A10534" s="256">
        <v>91076</v>
      </c>
      <c r="B10534" s="257" t="s">
        <v>9723</v>
      </c>
      <c r="C10534" s="256" t="s">
        <v>6801</v>
      </c>
      <c r="E10534" s="258"/>
      <c r="F10534" s="479">
        <v>190.99</v>
      </c>
    </row>
    <row r="10535" spans="1:6" ht="30.6" x14ac:dyDescent="0.2">
      <c r="A10535" s="256">
        <v>91077</v>
      </c>
      <c r="B10535" s="257" t="s">
        <v>9724</v>
      </c>
      <c r="C10535" s="256" t="s">
        <v>6801</v>
      </c>
      <c r="E10535" s="258"/>
      <c r="F10535" s="479">
        <v>120.37</v>
      </c>
    </row>
    <row r="10536" spans="1:6" ht="30.6" x14ac:dyDescent="0.2">
      <c r="A10536" s="256">
        <v>91078</v>
      </c>
      <c r="B10536" s="257" t="s">
        <v>9725</v>
      </c>
      <c r="C10536" s="256" t="s">
        <v>6801</v>
      </c>
      <c r="E10536" s="258"/>
      <c r="F10536" s="479">
        <v>140.41</v>
      </c>
    </row>
    <row r="10537" spans="1:6" ht="30.6" x14ac:dyDescent="0.2">
      <c r="A10537" s="256">
        <v>91079</v>
      </c>
      <c r="B10537" s="257" t="s">
        <v>9726</v>
      </c>
      <c r="C10537" s="256" t="s">
        <v>6801</v>
      </c>
      <c r="E10537" s="258"/>
      <c r="F10537" s="479">
        <v>127.34</v>
      </c>
    </row>
    <row r="10538" spans="1:6" ht="30.6" x14ac:dyDescent="0.2">
      <c r="A10538" s="256">
        <v>91080</v>
      </c>
      <c r="B10538" s="257" t="s">
        <v>9727</v>
      </c>
      <c r="C10538" s="256" t="s">
        <v>6801</v>
      </c>
      <c r="E10538" s="258"/>
      <c r="F10538" s="479">
        <v>147.13</v>
      </c>
    </row>
    <row r="10539" spans="1:6" ht="30.6" x14ac:dyDescent="0.2">
      <c r="A10539" s="256">
        <v>91081</v>
      </c>
      <c r="B10539" s="257" t="s">
        <v>9728</v>
      </c>
      <c r="C10539" s="256" t="s">
        <v>6801</v>
      </c>
      <c r="E10539" s="258"/>
      <c r="F10539" s="479">
        <v>139.75</v>
      </c>
    </row>
    <row r="10540" spans="1:6" ht="30.6" x14ac:dyDescent="0.2">
      <c r="A10540" s="256">
        <v>91082</v>
      </c>
      <c r="B10540" s="257" t="s">
        <v>9729</v>
      </c>
      <c r="C10540" s="256" t="s">
        <v>6801</v>
      </c>
      <c r="E10540" s="258"/>
      <c r="F10540" s="479">
        <v>161.4</v>
      </c>
    </row>
    <row r="10541" spans="1:6" ht="30.6" x14ac:dyDescent="0.2">
      <c r="A10541" s="256">
        <v>91083</v>
      </c>
      <c r="B10541" s="257" t="s">
        <v>9730</v>
      </c>
      <c r="C10541" s="256" t="s">
        <v>6801</v>
      </c>
      <c r="E10541" s="258"/>
      <c r="F10541" s="479">
        <v>151.97</v>
      </c>
    </row>
    <row r="10542" spans="1:6" ht="30.6" x14ac:dyDescent="0.2">
      <c r="A10542" s="256">
        <v>91084</v>
      </c>
      <c r="B10542" s="257" t="s">
        <v>9731</v>
      </c>
      <c r="C10542" s="256" t="s">
        <v>6801</v>
      </c>
      <c r="E10542" s="258"/>
      <c r="F10542" s="479">
        <v>173.26</v>
      </c>
    </row>
    <row r="10543" spans="1:6" ht="30.6" x14ac:dyDescent="0.2">
      <c r="A10543" s="256">
        <v>91086</v>
      </c>
      <c r="B10543" s="257" t="s">
        <v>9732</v>
      </c>
      <c r="C10543" s="256" t="s">
        <v>6801</v>
      </c>
      <c r="E10543" s="258"/>
      <c r="F10543" s="479">
        <v>120.97</v>
      </c>
    </row>
    <row r="10544" spans="1:6" ht="30.6" x14ac:dyDescent="0.2">
      <c r="A10544" s="256">
        <v>91087</v>
      </c>
      <c r="B10544" s="257" t="s">
        <v>9733</v>
      </c>
      <c r="C10544" s="256" t="s">
        <v>6801</v>
      </c>
      <c r="E10544" s="258"/>
      <c r="F10544" s="479">
        <v>132.55000000000001</v>
      </c>
    </row>
    <row r="10545" spans="1:6" ht="30.6" x14ac:dyDescent="0.2">
      <c r="A10545" s="256">
        <v>91088</v>
      </c>
      <c r="B10545" s="257" t="s">
        <v>9734</v>
      </c>
      <c r="C10545" s="256" t="s">
        <v>6801</v>
      </c>
      <c r="E10545" s="258"/>
      <c r="F10545" s="479">
        <v>173.44</v>
      </c>
    </row>
    <row r="10546" spans="1:6" ht="30.6" x14ac:dyDescent="0.2">
      <c r="A10546" s="256">
        <v>91089</v>
      </c>
      <c r="B10546" s="257" t="s">
        <v>9735</v>
      </c>
      <c r="C10546" s="256" t="s">
        <v>6801</v>
      </c>
      <c r="E10546" s="258"/>
      <c r="F10546" s="479">
        <v>185.19</v>
      </c>
    </row>
    <row r="10547" spans="1:6" ht="30.6" x14ac:dyDescent="0.2">
      <c r="A10547" s="256">
        <v>91090</v>
      </c>
      <c r="B10547" s="257" t="s">
        <v>9736</v>
      </c>
      <c r="C10547" s="256" t="s">
        <v>6801</v>
      </c>
      <c r="E10547" s="258"/>
      <c r="F10547" s="479">
        <v>135.44999999999999</v>
      </c>
    </row>
    <row r="10548" spans="1:6" ht="30.6" x14ac:dyDescent="0.2">
      <c r="A10548" s="256">
        <v>91091</v>
      </c>
      <c r="B10548" s="257" t="s">
        <v>9737</v>
      </c>
      <c r="C10548" s="256" t="s">
        <v>6801</v>
      </c>
      <c r="E10548" s="258"/>
      <c r="F10548" s="479">
        <v>149.05000000000001</v>
      </c>
    </row>
    <row r="10549" spans="1:6" ht="30.6" x14ac:dyDescent="0.2">
      <c r="A10549" s="256">
        <v>91092</v>
      </c>
      <c r="B10549" s="257" t="s">
        <v>9738</v>
      </c>
      <c r="C10549" s="256" t="s">
        <v>6801</v>
      </c>
      <c r="E10549" s="258"/>
      <c r="F10549" s="479">
        <v>189.71</v>
      </c>
    </row>
    <row r="10550" spans="1:6" ht="30.6" x14ac:dyDescent="0.2">
      <c r="A10550" s="256">
        <v>91093</v>
      </c>
      <c r="B10550" s="257" t="s">
        <v>9739</v>
      </c>
      <c r="C10550" s="256" t="s">
        <v>6801</v>
      </c>
      <c r="E10550" s="258"/>
      <c r="F10550" s="479">
        <v>203.7</v>
      </c>
    </row>
    <row r="10551" spans="1:6" ht="30.6" x14ac:dyDescent="0.2">
      <c r="A10551" s="256">
        <v>91094</v>
      </c>
      <c r="B10551" s="257" t="s">
        <v>9740</v>
      </c>
      <c r="C10551" s="256" t="s">
        <v>6801</v>
      </c>
      <c r="E10551" s="258"/>
      <c r="F10551" s="479">
        <v>128.6</v>
      </c>
    </row>
    <row r="10552" spans="1:6" ht="30.6" x14ac:dyDescent="0.2">
      <c r="A10552" s="256">
        <v>91095</v>
      </c>
      <c r="B10552" s="257" t="s">
        <v>9741</v>
      </c>
      <c r="C10552" s="256" t="s">
        <v>6801</v>
      </c>
      <c r="E10552" s="258"/>
      <c r="F10552" s="479">
        <v>149.16999999999999</v>
      </c>
    </row>
    <row r="10553" spans="1:6" ht="30.6" x14ac:dyDescent="0.2">
      <c r="A10553" s="256">
        <v>91096</v>
      </c>
      <c r="B10553" s="257" t="s">
        <v>9742</v>
      </c>
      <c r="C10553" s="256" t="s">
        <v>6801</v>
      </c>
      <c r="E10553" s="258"/>
      <c r="F10553" s="479">
        <v>131.80000000000001</v>
      </c>
    </row>
    <row r="10554" spans="1:6" ht="30.6" x14ac:dyDescent="0.2">
      <c r="A10554" s="256">
        <v>91097</v>
      </c>
      <c r="B10554" s="257" t="s">
        <v>9743</v>
      </c>
      <c r="C10554" s="256" t="s">
        <v>6801</v>
      </c>
      <c r="E10554" s="258"/>
      <c r="F10554" s="479">
        <v>152.13</v>
      </c>
    </row>
    <row r="10555" spans="1:6" ht="30.6" x14ac:dyDescent="0.2">
      <c r="A10555" s="256">
        <v>91098</v>
      </c>
      <c r="B10555" s="257" t="s">
        <v>9744</v>
      </c>
      <c r="C10555" s="256" t="s">
        <v>6801</v>
      </c>
      <c r="E10555" s="258"/>
      <c r="F10555" s="479">
        <v>147.65</v>
      </c>
    </row>
    <row r="10556" spans="1:6" ht="30.6" x14ac:dyDescent="0.2">
      <c r="A10556" s="256">
        <v>91099</v>
      </c>
      <c r="B10556" s="257" t="s">
        <v>9745</v>
      </c>
      <c r="C10556" s="256" t="s">
        <v>6801</v>
      </c>
      <c r="E10556" s="258"/>
      <c r="F10556" s="479">
        <v>169.93</v>
      </c>
    </row>
    <row r="10557" spans="1:6" ht="30.6" x14ac:dyDescent="0.2">
      <c r="A10557" s="256">
        <v>91100</v>
      </c>
      <c r="B10557" s="257" t="s">
        <v>9746</v>
      </c>
      <c r="C10557" s="256" t="s">
        <v>6801</v>
      </c>
      <c r="E10557" s="258"/>
      <c r="F10557" s="479">
        <v>157.16</v>
      </c>
    </row>
    <row r="10558" spans="1:6" ht="30.6" x14ac:dyDescent="0.2">
      <c r="A10558" s="256">
        <v>91101</v>
      </c>
      <c r="B10558" s="257" t="s">
        <v>9747</v>
      </c>
      <c r="C10558" s="256" t="s">
        <v>6801</v>
      </c>
      <c r="E10558" s="258"/>
      <c r="F10558" s="479">
        <v>179.24</v>
      </c>
    </row>
    <row r="10559" spans="1:6" ht="30.6" x14ac:dyDescent="0.2">
      <c r="A10559" s="256">
        <v>93952</v>
      </c>
      <c r="B10559" s="257" t="s">
        <v>9748</v>
      </c>
      <c r="C10559" s="256" t="s">
        <v>6804</v>
      </c>
      <c r="E10559" s="258"/>
      <c r="F10559" s="479">
        <v>227.09</v>
      </c>
    </row>
    <row r="10560" spans="1:6" ht="30.6" x14ac:dyDescent="0.2">
      <c r="A10560" s="256">
        <v>93953</v>
      </c>
      <c r="B10560" s="257" t="s">
        <v>9749</v>
      </c>
      <c r="C10560" s="256" t="s">
        <v>6804</v>
      </c>
      <c r="E10560" s="258"/>
      <c r="F10560" s="479">
        <v>209.9</v>
      </c>
    </row>
    <row r="10561" spans="1:6" ht="30.6" x14ac:dyDescent="0.2">
      <c r="A10561" s="256">
        <v>93954</v>
      </c>
      <c r="B10561" s="257" t="s">
        <v>9750</v>
      </c>
      <c r="C10561" s="256" t="s">
        <v>6804</v>
      </c>
      <c r="E10561" s="258"/>
      <c r="F10561" s="479">
        <v>199.59</v>
      </c>
    </row>
    <row r="10562" spans="1:6" ht="30.6" x14ac:dyDescent="0.2">
      <c r="A10562" s="256">
        <v>93955</v>
      </c>
      <c r="B10562" s="257" t="s">
        <v>9751</v>
      </c>
      <c r="C10562" s="256" t="s">
        <v>6804</v>
      </c>
      <c r="E10562" s="258"/>
      <c r="F10562" s="479">
        <v>192.31</v>
      </c>
    </row>
    <row r="10563" spans="1:6" ht="30.6" x14ac:dyDescent="0.2">
      <c r="A10563" s="256">
        <v>93956</v>
      </c>
      <c r="B10563" s="257" t="s">
        <v>9752</v>
      </c>
      <c r="C10563" s="256" t="s">
        <v>6804</v>
      </c>
      <c r="E10563" s="258"/>
      <c r="F10563" s="479">
        <v>186.53</v>
      </c>
    </row>
    <row r="10564" spans="1:6" ht="30.6" x14ac:dyDescent="0.2">
      <c r="A10564" s="256">
        <v>93957</v>
      </c>
      <c r="B10564" s="257" t="s">
        <v>9753</v>
      </c>
      <c r="C10564" s="256" t="s">
        <v>6804</v>
      </c>
      <c r="E10564" s="258"/>
      <c r="F10564" s="479">
        <v>239.78</v>
      </c>
    </row>
    <row r="10565" spans="1:6" ht="30.6" x14ac:dyDescent="0.2">
      <c r="A10565" s="256">
        <v>93958</v>
      </c>
      <c r="B10565" s="257" t="s">
        <v>9754</v>
      </c>
      <c r="C10565" s="256" t="s">
        <v>6804</v>
      </c>
      <c r="E10565" s="258"/>
      <c r="F10565" s="479">
        <v>221.62</v>
      </c>
    </row>
    <row r="10566" spans="1:6" ht="30.6" x14ac:dyDescent="0.2">
      <c r="A10566" s="256">
        <v>93959</v>
      </c>
      <c r="B10566" s="257" t="s">
        <v>9755</v>
      </c>
      <c r="C10566" s="256" t="s">
        <v>6804</v>
      </c>
      <c r="E10566" s="258"/>
      <c r="F10566" s="479">
        <v>210.84</v>
      </c>
    </row>
    <row r="10567" spans="1:6" ht="30.6" x14ac:dyDescent="0.2">
      <c r="A10567" s="256">
        <v>93960</v>
      </c>
      <c r="B10567" s="257" t="s">
        <v>9756</v>
      </c>
      <c r="C10567" s="256" t="s">
        <v>6804</v>
      </c>
      <c r="E10567" s="258"/>
      <c r="F10567" s="479">
        <v>203.23</v>
      </c>
    </row>
    <row r="10568" spans="1:6" ht="30.6" x14ac:dyDescent="0.2">
      <c r="A10568" s="256">
        <v>93961</v>
      </c>
      <c r="B10568" s="257" t="s">
        <v>9757</v>
      </c>
      <c r="C10568" s="256" t="s">
        <v>6804</v>
      </c>
      <c r="E10568" s="258"/>
      <c r="F10568" s="479">
        <v>197.3</v>
      </c>
    </row>
    <row r="10569" spans="1:6" ht="30.6" x14ac:dyDescent="0.2">
      <c r="A10569" s="256">
        <v>93962</v>
      </c>
      <c r="B10569" s="257" t="s">
        <v>9758</v>
      </c>
      <c r="C10569" s="256" t="s">
        <v>6804</v>
      </c>
      <c r="E10569" s="258"/>
      <c r="F10569" s="479">
        <v>214.7</v>
      </c>
    </row>
    <row r="10570" spans="1:6" ht="30.6" x14ac:dyDescent="0.2">
      <c r="A10570" s="256">
        <v>93963</v>
      </c>
      <c r="B10570" s="257" t="s">
        <v>9759</v>
      </c>
      <c r="C10570" s="256" t="s">
        <v>6804</v>
      </c>
      <c r="E10570" s="258"/>
      <c r="F10570" s="479">
        <v>197.55</v>
      </c>
    </row>
    <row r="10571" spans="1:6" ht="30.6" x14ac:dyDescent="0.2">
      <c r="A10571" s="256">
        <v>93964</v>
      </c>
      <c r="B10571" s="257" t="s">
        <v>9760</v>
      </c>
      <c r="C10571" s="256" t="s">
        <v>6804</v>
      </c>
      <c r="E10571" s="258"/>
      <c r="F10571" s="479">
        <v>187.28</v>
      </c>
    </row>
    <row r="10572" spans="1:6" ht="30.6" x14ac:dyDescent="0.2">
      <c r="A10572" s="256">
        <v>93965</v>
      </c>
      <c r="B10572" s="257" t="s">
        <v>9761</v>
      </c>
      <c r="C10572" s="256" t="s">
        <v>6804</v>
      </c>
      <c r="E10572" s="258"/>
      <c r="F10572" s="479">
        <v>177.25</v>
      </c>
    </row>
    <row r="10573" spans="1:6" ht="30.6" x14ac:dyDescent="0.2">
      <c r="A10573" s="256">
        <v>93966</v>
      </c>
      <c r="B10573" s="257" t="s">
        <v>9762</v>
      </c>
      <c r="C10573" s="256" t="s">
        <v>6804</v>
      </c>
      <c r="E10573" s="258"/>
      <c r="F10573" s="479">
        <v>174.32</v>
      </c>
    </row>
    <row r="10574" spans="1:6" ht="30.6" x14ac:dyDescent="0.2">
      <c r="A10574" s="256">
        <v>93967</v>
      </c>
      <c r="B10574" s="257" t="s">
        <v>9763</v>
      </c>
      <c r="C10574" s="256" t="s">
        <v>6804</v>
      </c>
      <c r="E10574" s="258"/>
      <c r="F10574" s="479">
        <v>227.38</v>
      </c>
    </row>
    <row r="10575" spans="1:6" ht="30.6" x14ac:dyDescent="0.2">
      <c r="A10575" s="256">
        <v>93968</v>
      </c>
      <c r="B10575" s="257" t="s">
        <v>9764</v>
      </c>
      <c r="C10575" s="256" t="s">
        <v>6804</v>
      </c>
      <c r="E10575" s="258"/>
      <c r="F10575" s="479">
        <v>209.28</v>
      </c>
    </row>
    <row r="10576" spans="1:6" ht="30.6" x14ac:dyDescent="0.2">
      <c r="A10576" s="256">
        <v>93969</v>
      </c>
      <c r="B10576" s="257" t="s">
        <v>9765</v>
      </c>
      <c r="C10576" s="256" t="s">
        <v>6804</v>
      </c>
      <c r="E10576" s="258"/>
      <c r="F10576" s="479">
        <v>198.56</v>
      </c>
    </row>
    <row r="10577" spans="1:6" ht="30.6" x14ac:dyDescent="0.2">
      <c r="A10577" s="256">
        <v>93970</v>
      </c>
      <c r="B10577" s="257" t="s">
        <v>9766</v>
      </c>
      <c r="C10577" s="256" t="s">
        <v>6804</v>
      </c>
      <c r="E10577" s="258"/>
      <c r="F10577" s="479">
        <v>191</v>
      </c>
    </row>
    <row r="10578" spans="1:6" ht="30.6" x14ac:dyDescent="0.2">
      <c r="A10578" s="256">
        <v>93971</v>
      </c>
      <c r="B10578" s="257" t="s">
        <v>9767</v>
      </c>
      <c r="C10578" s="256" t="s">
        <v>6804</v>
      </c>
      <c r="E10578" s="258"/>
      <c r="F10578" s="479">
        <v>178.72</v>
      </c>
    </row>
    <row r="10579" spans="1:6" ht="20.399999999999999" x14ac:dyDescent="0.2">
      <c r="A10579" s="256">
        <v>95108</v>
      </c>
      <c r="B10579" s="257" t="s">
        <v>20362</v>
      </c>
      <c r="C10579" s="256" t="s">
        <v>6799</v>
      </c>
      <c r="E10579" s="258"/>
      <c r="F10579" s="479">
        <v>38.76</v>
      </c>
    </row>
    <row r="10580" spans="1:6" ht="20.399999999999999" x14ac:dyDescent="0.2">
      <c r="A10580" s="256">
        <v>100332</v>
      </c>
      <c r="B10580" s="257" t="s">
        <v>9768</v>
      </c>
      <c r="C10580" s="256" t="s">
        <v>6801</v>
      </c>
      <c r="E10580" s="258"/>
      <c r="F10580" s="479">
        <v>835.95</v>
      </c>
    </row>
    <row r="10581" spans="1:6" ht="20.399999999999999" x14ac:dyDescent="0.2">
      <c r="A10581" s="256">
        <v>100333</v>
      </c>
      <c r="B10581" s="257" t="s">
        <v>9769</v>
      </c>
      <c r="C10581" s="256" t="s">
        <v>6801</v>
      </c>
      <c r="E10581" s="258"/>
      <c r="F10581" s="479">
        <v>516.76</v>
      </c>
    </row>
    <row r="10582" spans="1:6" ht="20.399999999999999" x14ac:dyDescent="0.2">
      <c r="A10582" s="256">
        <v>100334</v>
      </c>
      <c r="B10582" s="257" t="s">
        <v>9770</v>
      </c>
      <c r="C10582" s="256" t="s">
        <v>6801</v>
      </c>
      <c r="E10582" s="258"/>
      <c r="F10582" s="479">
        <v>662.51</v>
      </c>
    </row>
    <row r="10583" spans="1:6" ht="20.399999999999999" x14ac:dyDescent="0.2">
      <c r="A10583" s="256">
        <v>100335</v>
      </c>
      <c r="B10583" s="257" t="s">
        <v>9771</v>
      </c>
      <c r="C10583" s="256" t="s">
        <v>6801</v>
      </c>
      <c r="E10583" s="258"/>
      <c r="F10583" s="479">
        <v>423.12</v>
      </c>
    </row>
    <row r="10584" spans="1:6" ht="20.399999999999999" x14ac:dyDescent="0.2">
      <c r="A10584" s="256">
        <v>100341</v>
      </c>
      <c r="B10584" s="257" t="s">
        <v>9772</v>
      </c>
      <c r="C10584" s="256" t="s">
        <v>6801</v>
      </c>
      <c r="E10584" s="258"/>
      <c r="F10584" s="479">
        <v>39.08</v>
      </c>
    </row>
    <row r="10585" spans="1:6" ht="20.399999999999999" x14ac:dyDescent="0.2">
      <c r="A10585" s="256">
        <v>100342</v>
      </c>
      <c r="B10585" s="257" t="s">
        <v>9773</v>
      </c>
      <c r="C10585" s="256" t="s">
        <v>6814</v>
      </c>
      <c r="E10585" s="258"/>
      <c r="F10585" s="479">
        <v>13.89</v>
      </c>
    </row>
    <row r="10586" spans="1:6" ht="20.399999999999999" x14ac:dyDescent="0.2">
      <c r="A10586" s="256">
        <v>100343</v>
      </c>
      <c r="B10586" s="257" t="s">
        <v>9774</v>
      </c>
      <c r="C10586" s="256" t="s">
        <v>6814</v>
      </c>
      <c r="E10586" s="258"/>
      <c r="F10586" s="479">
        <v>12.82</v>
      </c>
    </row>
    <row r="10587" spans="1:6" ht="20.399999999999999" x14ac:dyDescent="0.2">
      <c r="A10587" s="256">
        <v>100344</v>
      </c>
      <c r="B10587" s="257" t="s">
        <v>9775</v>
      </c>
      <c r="C10587" s="256" t="s">
        <v>6814</v>
      </c>
      <c r="E10587" s="258"/>
      <c r="F10587" s="479">
        <v>11.34</v>
      </c>
    </row>
    <row r="10588" spans="1:6" ht="20.399999999999999" x14ac:dyDescent="0.2">
      <c r="A10588" s="256">
        <v>100345</v>
      </c>
      <c r="B10588" s="257" t="s">
        <v>9776</v>
      </c>
      <c r="C10588" s="256" t="s">
        <v>6814</v>
      </c>
      <c r="E10588" s="258"/>
      <c r="F10588" s="479">
        <v>9.52</v>
      </c>
    </row>
    <row r="10589" spans="1:6" ht="20.399999999999999" x14ac:dyDescent="0.2">
      <c r="A10589" s="256">
        <v>100346</v>
      </c>
      <c r="B10589" s="257" t="s">
        <v>9777</v>
      </c>
      <c r="C10589" s="256" t="s">
        <v>6814</v>
      </c>
      <c r="E10589" s="258"/>
      <c r="F10589" s="479">
        <v>8.92</v>
      </c>
    </row>
    <row r="10590" spans="1:6" ht="20.399999999999999" x14ac:dyDescent="0.2">
      <c r="A10590" s="256">
        <v>100347</v>
      </c>
      <c r="B10590" s="257" t="s">
        <v>9778</v>
      </c>
      <c r="C10590" s="256" t="s">
        <v>6814</v>
      </c>
      <c r="E10590" s="258"/>
      <c r="F10590" s="479">
        <v>9.9</v>
      </c>
    </row>
    <row r="10591" spans="1:6" ht="20.399999999999999" x14ac:dyDescent="0.2">
      <c r="A10591" s="256">
        <v>100348</v>
      </c>
      <c r="B10591" s="257" t="s">
        <v>9779</v>
      </c>
      <c r="C10591" s="256" t="s">
        <v>6814</v>
      </c>
      <c r="E10591" s="258"/>
      <c r="F10591" s="479">
        <v>9.6199999999999992</v>
      </c>
    </row>
    <row r="10592" spans="1:6" ht="20.399999999999999" x14ac:dyDescent="0.2">
      <c r="A10592" s="256">
        <v>100349</v>
      </c>
      <c r="B10592" s="257" t="s">
        <v>20363</v>
      </c>
      <c r="C10592" s="256" t="s">
        <v>6805</v>
      </c>
      <c r="E10592" s="258"/>
      <c r="F10592" s="479">
        <v>576.46</v>
      </c>
    </row>
    <row r="10593" spans="1:6" ht="30.6" x14ac:dyDescent="0.2">
      <c r="A10593" s="256">
        <v>104841</v>
      </c>
      <c r="B10593" s="257" t="s">
        <v>20364</v>
      </c>
      <c r="C10593" s="256" t="s">
        <v>6804</v>
      </c>
      <c r="E10593" s="258"/>
      <c r="F10593" s="479">
        <v>79.98</v>
      </c>
    </row>
    <row r="10594" spans="1:6" ht="30.6" x14ac:dyDescent="0.2">
      <c r="A10594" s="256">
        <v>104842</v>
      </c>
      <c r="B10594" s="257" t="s">
        <v>20365</v>
      </c>
      <c r="C10594" s="256" t="s">
        <v>6804</v>
      </c>
      <c r="E10594" s="258"/>
      <c r="F10594" s="479">
        <v>67.760000000000005</v>
      </c>
    </row>
    <row r="10595" spans="1:6" ht="30.6" x14ac:dyDescent="0.2">
      <c r="A10595" s="256">
        <v>104843</v>
      </c>
      <c r="B10595" s="257" t="s">
        <v>20366</v>
      </c>
      <c r="C10595" s="256" t="s">
        <v>6804</v>
      </c>
      <c r="E10595" s="258"/>
      <c r="F10595" s="479">
        <v>111.18</v>
      </c>
    </row>
    <row r="10596" spans="1:6" ht="30.6" x14ac:dyDescent="0.2">
      <c r="A10596" s="256">
        <v>104844</v>
      </c>
      <c r="B10596" s="257" t="s">
        <v>20367</v>
      </c>
      <c r="C10596" s="256" t="s">
        <v>6804</v>
      </c>
      <c r="E10596" s="258"/>
      <c r="F10596" s="479">
        <v>88.67</v>
      </c>
    </row>
    <row r="10597" spans="1:6" ht="30.6" x14ac:dyDescent="0.2">
      <c r="A10597" s="256">
        <v>104845</v>
      </c>
      <c r="B10597" s="257" t="s">
        <v>20368</v>
      </c>
      <c r="C10597" s="256" t="s">
        <v>6804</v>
      </c>
      <c r="E10597" s="258"/>
      <c r="F10597" s="479">
        <v>127.28</v>
      </c>
    </row>
    <row r="10598" spans="1:6" ht="30.6" x14ac:dyDescent="0.2">
      <c r="A10598" s="256">
        <v>104846</v>
      </c>
      <c r="B10598" s="257" t="s">
        <v>20369</v>
      </c>
      <c r="C10598" s="256" t="s">
        <v>6804</v>
      </c>
      <c r="E10598" s="258"/>
      <c r="F10598" s="479">
        <v>101.6</v>
      </c>
    </row>
    <row r="10599" spans="1:6" ht="30.6" x14ac:dyDescent="0.2">
      <c r="A10599" s="256">
        <v>104847</v>
      </c>
      <c r="B10599" s="257" t="s">
        <v>20370</v>
      </c>
      <c r="C10599" s="256" t="s">
        <v>6804</v>
      </c>
      <c r="E10599" s="258"/>
      <c r="F10599" s="479">
        <v>85.8</v>
      </c>
    </row>
    <row r="10600" spans="1:6" ht="30.6" x14ac:dyDescent="0.2">
      <c r="A10600" s="256">
        <v>104848</v>
      </c>
      <c r="B10600" s="257" t="s">
        <v>20371</v>
      </c>
      <c r="C10600" s="256" t="s">
        <v>6804</v>
      </c>
      <c r="E10600" s="258"/>
      <c r="F10600" s="479">
        <v>64.77</v>
      </c>
    </row>
    <row r="10601" spans="1:6" ht="30.6" x14ac:dyDescent="0.2">
      <c r="A10601" s="256">
        <v>104849</v>
      </c>
      <c r="B10601" s="257" t="s">
        <v>20372</v>
      </c>
      <c r="C10601" s="256" t="s">
        <v>6804</v>
      </c>
      <c r="E10601" s="258"/>
      <c r="F10601" s="479">
        <v>55.05</v>
      </c>
    </row>
    <row r="10602" spans="1:6" ht="30.6" x14ac:dyDescent="0.2">
      <c r="A10602" s="256">
        <v>104850</v>
      </c>
      <c r="B10602" s="257" t="s">
        <v>20373</v>
      </c>
      <c r="C10602" s="256" t="s">
        <v>6804</v>
      </c>
      <c r="E10602" s="258"/>
      <c r="F10602" s="479">
        <v>48.51</v>
      </c>
    </row>
    <row r="10603" spans="1:6" ht="30.6" x14ac:dyDescent="0.2">
      <c r="A10603" s="256">
        <v>104851</v>
      </c>
      <c r="B10603" s="257" t="s">
        <v>20374</v>
      </c>
      <c r="C10603" s="256" t="s">
        <v>6804</v>
      </c>
      <c r="E10603" s="258"/>
      <c r="F10603" s="479">
        <v>72.31</v>
      </c>
    </row>
    <row r="10604" spans="1:6" ht="30.6" x14ac:dyDescent="0.2">
      <c r="A10604" s="256">
        <v>104852</v>
      </c>
      <c r="B10604" s="257" t="s">
        <v>20375</v>
      </c>
      <c r="C10604" s="256" t="s">
        <v>6804</v>
      </c>
      <c r="E10604" s="258"/>
      <c r="F10604" s="479">
        <v>61.06</v>
      </c>
    </row>
    <row r="10605" spans="1:6" ht="30.6" x14ac:dyDescent="0.2">
      <c r="A10605" s="256">
        <v>104853</v>
      </c>
      <c r="B10605" s="257" t="s">
        <v>20376</v>
      </c>
      <c r="C10605" s="256" t="s">
        <v>6804</v>
      </c>
      <c r="E10605" s="258"/>
      <c r="F10605" s="479">
        <v>53.57</v>
      </c>
    </row>
    <row r="10606" spans="1:6" ht="30.6" x14ac:dyDescent="0.2">
      <c r="A10606" s="256">
        <v>104854</v>
      </c>
      <c r="B10606" s="257" t="s">
        <v>20377</v>
      </c>
      <c r="C10606" s="256" t="s">
        <v>6804</v>
      </c>
      <c r="E10606" s="258"/>
      <c r="F10606" s="479">
        <v>70.03</v>
      </c>
    </row>
    <row r="10607" spans="1:6" ht="30.6" x14ac:dyDescent="0.2">
      <c r="A10607" s="256">
        <v>104855</v>
      </c>
      <c r="B10607" s="257" t="s">
        <v>20378</v>
      </c>
      <c r="C10607" s="256" t="s">
        <v>6804</v>
      </c>
      <c r="E10607" s="258"/>
      <c r="F10607" s="479">
        <v>61.02</v>
      </c>
    </row>
    <row r="10608" spans="1:6" x14ac:dyDescent="0.2">
      <c r="A10608" s="256">
        <v>104876</v>
      </c>
      <c r="B10608" s="257" t="s">
        <v>20379</v>
      </c>
      <c r="C10608" s="256" t="s">
        <v>6799</v>
      </c>
      <c r="E10608" s="258"/>
      <c r="F10608" s="479">
        <v>24.97</v>
      </c>
    </row>
    <row r="10609" spans="1:6" ht="20.399999999999999" x14ac:dyDescent="0.2">
      <c r="A10609" s="256">
        <v>104877</v>
      </c>
      <c r="B10609" s="257" t="s">
        <v>20380</v>
      </c>
      <c r="C10609" s="256" t="s">
        <v>6799</v>
      </c>
      <c r="E10609" s="258"/>
      <c r="F10609" s="479">
        <v>637.65</v>
      </c>
    </row>
    <row r="10610" spans="1:6" ht="20.399999999999999" x14ac:dyDescent="0.2">
      <c r="A10610" s="256">
        <v>104878</v>
      </c>
      <c r="B10610" s="257" t="s">
        <v>20381</v>
      </c>
      <c r="C10610" s="256" t="s">
        <v>6799</v>
      </c>
      <c r="E10610" s="258"/>
      <c r="F10610" s="479">
        <v>2340.0500000000002</v>
      </c>
    </row>
    <row r="10611" spans="1:6" ht="30.6" x14ac:dyDescent="0.2">
      <c r="A10611" s="256">
        <v>104879</v>
      </c>
      <c r="B10611" s="257" t="s">
        <v>20382</v>
      </c>
      <c r="C10611" s="256" t="s">
        <v>6804</v>
      </c>
      <c r="E10611" s="258"/>
      <c r="F10611" s="479">
        <v>75.040000000000006</v>
      </c>
    </row>
    <row r="10612" spans="1:6" ht="30.6" x14ac:dyDescent="0.2">
      <c r="A10612" s="256">
        <v>104880</v>
      </c>
      <c r="B10612" s="257" t="s">
        <v>20383</v>
      </c>
      <c r="C10612" s="256" t="s">
        <v>6804</v>
      </c>
      <c r="E10612" s="258"/>
      <c r="F10612" s="479">
        <v>83.45</v>
      </c>
    </row>
    <row r="10613" spans="1:6" ht="30.6" x14ac:dyDescent="0.2">
      <c r="A10613" s="256">
        <v>104886</v>
      </c>
      <c r="B10613" s="257" t="s">
        <v>20384</v>
      </c>
      <c r="C10613" s="256" t="s">
        <v>6804</v>
      </c>
      <c r="E10613" s="258"/>
      <c r="F10613" s="479">
        <v>46.76</v>
      </c>
    </row>
    <row r="10614" spans="1:6" ht="30.6" x14ac:dyDescent="0.2">
      <c r="A10614" s="256">
        <v>104887</v>
      </c>
      <c r="B10614" s="257" t="s">
        <v>20385</v>
      </c>
      <c r="C10614" s="256" t="s">
        <v>6804</v>
      </c>
      <c r="E10614" s="258"/>
      <c r="F10614" s="479">
        <v>40.67</v>
      </c>
    </row>
    <row r="10615" spans="1:6" ht="30.6" x14ac:dyDescent="0.2">
      <c r="A10615" s="256">
        <v>104888</v>
      </c>
      <c r="B10615" s="257" t="s">
        <v>20386</v>
      </c>
      <c r="C10615" s="256" t="s">
        <v>6804</v>
      </c>
      <c r="E10615" s="258"/>
      <c r="F10615" s="479">
        <v>36.57</v>
      </c>
    </row>
    <row r="10616" spans="1:6" ht="30.6" x14ac:dyDescent="0.2">
      <c r="A10616" s="256">
        <v>104889</v>
      </c>
      <c r="B10616" s="257" t="s">
        <v>20387</v>
      </c>
      <c r="C10616" s="256" t="s">
        <v>6804</v>
      </c>
      <c r="E10616" s="258"/>
      <c r="F10616" s="479">
        <v>54.87</v>
      </c>
    </row>
    <row r="10617" spans="1:6" ht="30.6" x14ac:dyDescent="0.2">
      <c r="A10617" s="256">
        <v>104890</v>
      </c>
      <c r="B10617" s="257" t="s">
        <v>20388</v>
      </c>
      <c r="C10617" s="256" t="s">
        <v>6804</v>
      </c>
      <c r="E10617" s="258"/>
      <c r="F10617" s="479">
        <v>47.22</v>
      </c>
    </row>
    <row r="10618" spans="1:6" ht="30.6" x14ac:dyDescent="0.2">
      <c r="A10618" s="256">
        <v>104891</v>
      </c>
      <c r="B10618" s="257" t="s">
        <v>20389</v>
      </c>
      <c r="C10618" s="256" t="s">
        <v>6804</v>
      </c>
      <c r="E10618" s="258"/>
      <c r="F10618" s="479">
        <v>42.09</v>
      </c>
    </row>
    <row r="10619" spans="1:6" ht="30.6" x14ac:dyDescent="0.2">
      <c r="A10619" s="256">
        <v>104892</v>
      </c>
      <c r="B10619" s="257" t="s">
        <v>20390</v>
      </c>
      <c r="C10619" s="256" t="s">
        <v>6804</v>
      </c>
      <c r="E10619" s="258"/>
      <c r="F10619" s="479">
        <v>100.33</v>
      </c>
    </row>
    <row r="10620" spans="1:6" ht="20.399999999999999" x14ac:dyDescent="0.2">
      <c r="A10620" s="256">
        <v>102989</v>
      </c>
      <c r="B10620" s="257" t="s">
        <v>9780</v>
      </c>
      <c r="C10620" s="256" t="s">
        <v>6804</v>
      </c>
      <c r="E10620" s="258"/>
      <c r="F10620" s="479">
        <v>39.71</v>
      </c>
    </row>
    <row r="10621" spans="1:6" ht="20.399999999999999" x14ac:dyDescent="0.2">
      <c r="A10621" s="256">
        <v>102990</v>
      </c>
      <c r="B10621" s="257" t="s">
        <v>9781</v>
      </c>
      <c r="C10621" s="256" t="s">
        <v>6804</v>
      </c>
      <c r="E10621" s="258"/>
      <c r="F10621" s="479">
        <v>48.17</v>
      </c>
    </row>
    <row r="10622" spans="1:6" ht="20.399999999999999" x14ac:dyDescent="0.2">
      <c r="A10622" s="256">
        <v>102991</v>
      </c>
      <c r="B10622" s="257" t="s">
        <v>9782</v>
      </c>
      <c r="C10622" s="256" t="s">
        <v>6804</v>
      </c>
      <c r="E10622" s="258"/>
      <c r="F10622" s="479">
        <v>62.31</v>
      </c>
    </row>
    <row r="10623" spans="1:6" ht="20.399999999999999" x14ac:dyDescent="0.2">
      <c r="A10623" s="256">
        <v>102992</v>
      </c>
      <c r="B10623" s="257" t="s">
        <v>9783</v>
      </c>
      <c r="C10623" s="256" t="s">
        <v>6804</v>
      </c>
      <c r="E10623" s="258"/>
      <c r="F10623" s="479">
        <v>90.93</v>
      </c>
    </row>
    <row r="10624" spans="1:6" ht="20.399999999999999" x14ac:dyDescent="0.2">
      <c r="A10624" s="256">
        <v>102993</v>
      </c>
      <c r="B10624" s="257" t="s">
        <v>9784</v>
      </c>
      <c r="C10624" s="256" t="s">
        <v>6804</v>
      </c>
      <c r="E10624" s="258"/>
      <c r="F10624" s="479">
        <v>118.51</v>
      </c>
    </row>
    <row r="10625" spans="1:6" ht="20.399999999999999" x14ac:dyDescent="0.2">
      <c r="A10625" s="256">
        <v>102994</v>
      </c>
      <c r="B10625" s="257" t="s">
        <v>9785</v>
      </c>
      <c r="C10625" s="256" t="s">
        <v>6804</v>
      </c>
      <c r="E10625" s="258"/>
      <c r="F10625" s="479">
        <v>200.33</v>
      </c>
    </row>
    <row r="10626" spans="1:6" ht="30.6" x14ac:dyDescent="0.2">
      <c r="A10626" s="256">
        <v>102995</v>
      </c>
      <c r="B10626" s="257" t="s">
        <v>9786</v>
      </c>
      <c r="C10626" s="256" t="s">
        <v>6804</v>
      </c>
      <c r="E10626" s="258"/>
      <c r="F10626" s="479">
        <v>48.2</v>
      </c>
    </row>
    <row r="10627" spans="1:6" ht="30.6" x14ac:dyDescent="0.2">
      <c r="A10627" s="256">
        <v>102996</v>
      </c>
      <c r="B10627" s="257" t="s">
        <v>9787</v>
      </c>
      <c r="C10627" s="256" t="s">
        <v>6804</v>
      </c>
      <c r="E10627" s="258"/>
      <c r="F10627" s="479">
        <v>68.010000000000005</v>
      </c>
    </row>
    <row r="10628" spans="1:6" ht="20.399999999999999" x14ac:dyDescent="0.2">
      <c r="A10628" s="256">
        <v>102997</v>
      </c>
      <c r="B10628" s="257" t="s">
        <v>9788</v>
      </c>
      <c r="C10628" s="256" t="s">
        <v>6804</v>
      </c>
      <c r="E10628" s="258"/>
      <c r="F10628" s="479">
        <v>89.63</v>
      </c>
    </row>
    <row r="10629" spans="1:6" ht="30.6" x14ac:dyDescent="0.2">
      <c r="A10629" s="256">
        <v>102998</v>
      </c>
      <c r="B10629" s="257" t="s">
        <v>9789</v>
      </c>
      <c r="C10629" s="256" t="s">
        <v>6804</v>
      </c>
      <c r="E10629" s="258"/>
      <c r="F10629" s="479">
        <v>86.1</v>
      </c>
    </row>
    <row r="10630" spans="1:6" ht="30.6" x14ac:dyDescent="0.2">
      <c r="A10630" s="256">
        <v>102999</v>
      </c>
      <c r="B10630" s="257" t="s">
        <v>9790</v>
      </c>
      <c r="C10630" s="256" t="s">
        <v>6804</v>
      </c>
      <c r="E10630" s="258"/>
      <c r="F10630" s="479">
        <v>108.83</v>
      </c>
    </row>
    <row r="10631" spans="1:6" ht="30.6" x14ac:dyDescent="0.2">
      <c r="A10631" s="256">
        <v>103000</v>
      </c>
      <c r="B10631" s="257" t="s">
        <v>9791</v>
      </c>
      <c r="C10631" s="256" t="s">
        <v>6804</v>
      </c>
      <c r="E10631" s="258"/>
      <c r="F10631" s="479">
        <v>109.28</v>
      </c>
    </row>
    <row r="10632" spans="1:6" ht="20.399999999999999" x14ac:dyDescent="0.2">
      <c r="A10632" s="256">
        <v>103001</v>
      </c>
      <c r="B10632" s="257" t="s">
        <v>9792</v>
      </c>
      <c r="C10632" s="256" t="s">
        <v>6799</v>
      </c>
      <c r="E10632" s="258"/>
      <c r="F10632" s="479">
        <v>245.59</v>
      </c>
    </row>
    <row r="10633" spans="1:6" ht="20.399999999999999" x14ac:dyDescent="0.2">
      <c r="A10633" s="256">
        <v>103002</v>
      </c>
      <c r="B10633" s="257" t="s">
        <v>9793</v>
      </c>
      <c r="C10633" s="256" t="s">
        <v>6799</v>
      </c>
      <c r="E10633" s="258"/>
      <c r="F10633" s="479">
        <v>305.73</v>
      </c>
    </row>
    <row r="10634" spans="1:6" ht="20.399999999999999" x14ac:dyDescent="0.2">
      <c r="A10634" s="256">
        <v>103003</v>
      </c>
      <c r="B10634" s="257" t="s">
        <v>9794</v>
      </c>
      <c r="C10634" s="256" t="s">
        <v>6799</v>
      </c>
      <c r="E10634" s="258"/>
      <c r="F10634" s="479">
        <v>426.03</v>
      </c>
    </row>
    <row r="10635" spans="1:6" ht="20.399999999999999" x14ac:dyDescent="0.2">
      <c r="A10635" s="256">
        <v>103005</v>
      </c>
      <c r="B10635" s="257" t="s">
        <v>9795</v>
      </c>
      <c r="C10635" s="256" t="s">
        <v>6799</v>
      </c>
      <c r="E10635" s="258"/>
      <c r="F10635" s="479">
        <v>595.95000000000005</v>
      </c>
    </row>
    <row r="10636" spans="1:6" ht="20.399999999999999" x14ac:dyDescent="0.2">
      <c r="A10636" s="256">
        <v>103006</v>
      </c>
      <c r="B10636" s="257" t="s">
        <v>9796</v>
      </c>
      <c r="C10636" s="256" t="s">
        <v>6799</v>
      </c>
      <c r="E10636" s="258"/>
      <c r="F10636" s="479">
        <v>816.71</v>
      </c>
    </row>
    <row r="10637" spans="1:6" ht="20.399999999999999" x14ac:dyDescent="0.2">
      <c r="A10637" s="256">
        <v>103007</v>
      </c>
      <c r="B10637" s="257" t="s">
        <v>9797</v>
      </c>
      <c r="C10637" s="256" t="s">
        <v>6799</v>
      </c>
      <c r="E10637" s="258"/>
      <c r="F10637" s="479">
        <v>1084.97</v>
      </c>
    </row>
    <row r="10638" spans="1:6" ht="20.399999999999999" x14ac:dyDescent="0.2">
      <c r="A10638" s="256">
        <v>97933</v>
      </c>
      <c r="B10638" s="257" t="s">
        <v>9798</v>
      </c>
      <c r="C10638" s="256" t="s">
        <v>6799</v>
      </c>
      <c r="E10638" s="258"/>
      <c r="F10638" s="479">
        <v>1147.94</v>
      </c>
    </row>
    <row r="10639" spans="1:6" ht="20.399999999999999" x14ac:dyDescent="0.2">
      <c r="A10639" s="256">
        <v>97934</v>
      </c>
      <c r="B10639" s="257" t="s">
        <v>9799</v>
      </c>
      <c r="C10639" s="256" t="s">
        <v>6799</v>
      </c>
      <c r="E10639" s="258"/>
      <c r="F10639" s="479">
        <v>2360.61</v>
      </c>
    </row>
    <row r="10640" spans="1:6" ht="20.399999999999999" x14ac:dyDescent="0.2">
      <c r="A10640" s="256">
        <v>97935</v>
      </c>
      <c r="B10640" s="257" t="s">
        <v>9800</v>
      </c>
      <c r="C10640" s="256" t="s">
        <v>6799</v>
      </c>
      <c r="E10640" s="258"/>
      <c r="F10640" s="479">
        <v>912.18</v>
      </c>
    </row>
    <row r="10641" spans="1:6" ht="20.399999999999999" x14ac:dyDescent="0.2">
      <c r="A10641" s="256">
        <v>97936</v>
      </c>
      <c r="B10641" s="257" t="s">
        <v>9801</v>
      </c>
      <c r="C10641" s="256" t="s">
        <v>6799</v>
      </c>
      <c r="E10641" s="258"/>
      <c r="F10641" s="479">
        <v>1915.18</v>
      </c>
    </row>
    <row r="10642" spans="1:6" ht="20.399999999999999" x14ac:dyDescent="0.2">
      <c r="A10642" s="256">
        <v>97947</v>
      </c>
      <c r="B10642" s="257" t="s">
        <v>9802</v>
      </c>
      <c r="C10642" s="256" t="s">
        <v>6799</v>
      </c>
      <c r="E10642" s="258"/>
      <c r="F10642" s="479">
        <v>1816.91</v>
      </c>
    </row>
    <row r="10643" spans="1:6" ht="20.399999999999999" x14ac:dyDescent="0.2">
      <c r="A10643" s="256">
        <v>97948</v>
      </c>
      <c r="B10643" s="257" t="s">
        <v>9803</v>
      </c>
      <c r="C10643" s="256" t="s">
        <v>6799</v>
      </c>
      <c r="E10643" s="258"/>
      <c r="F10643" s="479">
        <v>3345.95</v>
      </c>
    </row>
    <row r="10644" spans="1:6" ht="20.399999999999999" x14ac:dyDescent="0.2">
      <c r="A10644" s="256">
        <v>97949</v>
      </c>
      <c r="B10644" s="257" t="s">
        <v>9804</v>
      </c>
      <c r="C10644" s="256" t="s">
        <v>6799</v>
      </c>
      <c r="E10644" s="258"/>
      <c r="F10644" s="479">
        <v>1775.74</v>
      </c>
    </row>
    <row r="10645" spans="1:6" ht="20.399999999999999" x14ac:dyDescent="0.2">
      <c r="A10645" s="256">
        <v>97950</v>
      </c>
      <c r="B10645" s="257" t="s">
        <v>9805</v>
      </c>
      <c r="C10645" s="256" t="s">
        <v>6799</v>
      </c>
      <c r="E10645" s="258"/>
      <c r="F10645" s="479">
        <v>3111.99</v>
      </c>
    </row>
    <row r="10646" spans="1:6" ht="20.399999999999999" x14ac:dyDescent="0.2">
      <c r="A10646" s="256">
        <v>97951</v>
      </c>
      <c r="B10646" s="257" t="s">
        <v>9806</v>
      </c>
      <c r="C10646" s="256" t="s">
        <v>6799</v>
      </c>
      <c r="E10646" s="258"/>
      <c r="F10646" s="479">
        <v>2886.74</v>
      </c>
    </row>
    <row r="10647" spans="1:6" ht="20.399999999999999" x14ac:dyDescent="0.2">
      <c r="A10647" s="256">
        <v>97952</v>
      </c>
      <c r="B10647" s="257" t="s">
        <v>9807</v>
      </c>
      <c r="C10647" s="256" t="s">
        <v>6799</v>
      </c>
      <c r="E10647" s="258"/>
      <c r="F10647" s="479">
        <v>4984.51</v>
      </c>
    </row>
    <row r="10648" spans="1:6" ht="20.399999999999999" x14ac:dyDescent="0.2">
      <c r="A10648" s="256">
        <v>97953</v>
      </c>
      <c r="B10648" s="257" t="s">
        <v>9808</v>
      </c>
      <c r="C10648" s="256" t="s">
        <v>6799</v>
      </c>
      <c r="E10648" s="258"/>
      <c r="F10648" s="479">
        <v>1402.04</v>
      </c>
    </row>
    <row r="10649" spans="1:6" ht="20.399999999999999" x14ac:dyDescent="0.2">
      <c r="A10649" s="256">
        <v>97955</v>
      </c>
      <c r="B10649" s="257" t="s">
        <v>9809</v>
      </c>
      <c r="C10649" s="256" t="s">
        <v>6799</v>
      </c>
      <c r="E10649" s="258"/>
      <c r="F10649" s="479">
        <v>2967.52</v>
      </c>
    </row>
    <row r="10650" spans="1:6" ht="20.399999999999999" x14ac:dyDescent="0.2">
      <c r="A10650" s="256">
        <v>97956</v>
      </c>
      <c r="B10650" s="257" t="s">
        <v>9810</v>
      </c>
      <c r="C10650" s="256" t="s">
        <v>6799</v>
      </c>
      <c r="E10650" s="258"/>
      <c r="F10650" s="479">
        <v>1423.45</v>
      </c>
    </row>
    <row r="10651" spans="1:6" ht="20.399999999999999" x14ac:dyDescent="0.2">
      <c r="A10651" s="256">
        <v>97957</v>
      </c>
      <c r="B10651" s="257" t="s">
        <v>9811</v>
      </c>
      <c r="C10651" s="256" t="s">
        <v>6799</v>
      </c>
      <c r="E10651" s="258"/>
      <c r="F10651" s="479">
        <v>2544.4899999999998</v>
      </c>
    </row>
    <row r="10652" spans="1:6" ht="20.399999999999999" x14ac:dyDescent="0.2">
      <c r="A10652" s="256">
        <v>97961</v>
      </c>
      <c r="B10652" s="257" t="s">
        <v>9812</v>
      </c>
      <c r="C10652" s="256" t="s">
        <v>6799</v>
      </c>
      <c r="E10652" s="258"/>
      <c r="F10652" s="479">
        <v>2375.9299999999998</v>
      </c>
    </row>
    <row r="10653" spans="1:6" ht="20.399999999999999" x14ac:dyDescent="0.2">
      <c r="A10653" s="256">
        <v>97973</v>
      </c>
      <c r="B10653" s="257" t="s">
        <v>9813</v>
      </c>
      <c r="C10653" s="256" t="s">
        <v>6799</v>
      </c>
      <c r="E10653" s="258"/>
      <c r="F10653" s="479">
        <v>4411.88</v>
      </c>
    </row>
    <row r="10654" spans="1:6" ht="20.399999999999999" x14ac:dyDescent="0.2">
      <c r="A10654" s="256">
        <v>97974</v>
      </c>
      <c r="B10654" s="257" t="s">
        <v>9814</v>
      </c>
      <c r="C10654" s="256" t="s">
        <v>6799</v>
      </c>
      <c r="E10654" s="258"/>
      <c r="F10654" s="479">
        <v>482.08</v>
      </c>
    </row>
    <row r="10655" spans="1:6" ht="20.399999999999999" x14ac:dyDescent="0.2">
      <c r="A10655" s="256">
        <v>97975</v>
      </c>
      <c r="B10655" s="257" t="s">
        <v>9815</v>
      </c>
      <c r="C10655" s="256" t="s">
        <v>6799</v>
      </c>
      <c r="E10655" s="258"/>
      <c r="F10655" s="479">
        <v>638.26</v>
      </c>
    </row>
    <row r="10656" spans="1:6" ht="30.6" x14ac:dyDescent="0.2">
      <c r="A10656" s="256">
        <v>97976</v>
      </c>
      <c r="B10656" s="257" t="s">
        <v>9816</v>
      </c>
      <c r="C10656" s="256" t="s">
        <v>6799</v>
      </c>
      <c r="E10656" s="258"/>
      <c r="F10656" s="479">
        <v>1084.76</v>
      </c>
    </row>
    <row r="10657" spans="1:6" ht="30.6" x14ac:dyDescent="0.2">
      <c r="A10657" s="256">
        <v>97977</v>
      </c>
      <c r="B10657" s="257" t="s">
        <v>9817</v>
      </c>
      <c r="C10657" s="256" t="s">
        <v>6799</v>
      </c>
      <c r="E10657" s="258"/>
      <c r="F10657" s="479">
        <v>1572.52</v>
      </c>
    </row>
    <row r="10658" spans="1:6" ht="30.6" x14ac:dyDescent="0.2">
      <c r="A10658" s="256">
        <v>97978</v>
      </c>
      <c r="B10658" s="257" t="s">
        <v>9818</v>
      </c>
      <c r="C10658" s="256" t="s">
        <v>6799</v>
      </c>
      <c r="E10658" s="258"/>
      <c r="F10658" s="479">
        <v>955.81</v>
      </c>
    </row>
    <row r="10659" spans="1:6" ht="30.6" x14ac:dyDescent="0.2">
      <c r="A10659" s="256">
        <v>97980</v>
      </c>
      <c r="B10659" s="257" t="s">
        <v>9819</v>
      </c>
      <c r="C10659" s="256" t="s">
        <v>6799</v>
      </c>
      <c r="E10659" s="258"/>
      <c r="F10659" s="479">
        <v>2014.36</v>
      </c>
    </row>
    <row r="10660" spans="1:6" ht="20.399999999999999" x14ac:dyDescent="0.2">
      <c r="A10660" s="256">
        <v>97981</v>
      </c>
      <c r="B10660" s="257" t="s">
        <v>9820</v>
      </c>
      <c r="C10660" s="256" t="s">
        <v>6804</v>
      </c>
      <c r="E10660" s="258"/>
      <c r="F10660" s="479">
        <v>1206.52</v>
      </c>
    </row>
    <row r="10661" spans="1:6" ht="20.399999999999999" x14ac:dyDescent="0.2">
      <c r="A10661" s="256">
        <v>97983</v>
      </c>
      <c r="B10661" s="257" t="s">
        <v>9821</v>
      </c>
      <c r="C10661" s="256" t="s">
        <v>6804</v>
      </c>
      <c r="E10661" s="258"/>
      <c r="F10661" s="479">
        <v>550.11</v>
      </c>
    </row>
    <row r="10662" spans="1:6" ht="20.399999999999999" x14ac:dyDescent="0.2">
      <c r="A10662" s="256">
        <v>97985</v>
      </c>
      <c r="B10662" s="257" t="s">
        <v>9822</v>
      </c>
      <c r="C10662" s="256" t="s">
        <v>6804</v>
      </c>
      <c r="E10662" s="258"/>
      <c r="F10662" s="479">
        <v>1459.19</v>
      </c>
    </row>
    <row r="10663" spans="1:6" ht="20.399999999999999" x14ac:dyDescent="0.2">
      <c r="A10663" s="256">
        <v>97987</v>
      </c>
      <c r="B10663" s="257" t="s">
        <v>9823</v>
      </c>
      <c r="C10663" s="256" t="s">
        <v>6804</v>
      </c>
      <c r="E10663" s="258"/>
      <c r="F10663" s="479">
        <v>732.56</v>
      </c>
    </row>
    <row r="10664" spans="1:6" ht="30.6" x14ac:dyDescent="0.2">
      <c r="A10664" s="256">
        <v>97988</v>
      </c>
      <c r="B10664" s="257" t="s">
        <v>9824</v>
      </c>
      <c r="C10664" s="256" t="s">
        <v>6799</v>
      </c>
      <c r="E10664" s="258"/>
      <c r="F10664" s="479">
        <v>2947.48</v>
      </c>
    </row>
    <row r="10665" spans="1:6" ht="20.399999999999999" x14ac:dyDescent="0.2">
      <c r="A10665" s="256">
        <v>97989</v>
      </c>
      <c r="B10665" s="257" t="s">
        <v>9825</v>
      </c>
      <c r="C10665" s="256" t="s">
        <v>6804</v>
      </c>
      <c r="E10665" s="258"/>
      <c r="F10665" s="479">
        <v>1711.8</v>
      </c>
    </row>
    <row r="10666" spans="1:6" ht="20.399999999999999" x14ac:dyDescent="0.2">
      <c r="A10666" s="256">
        <v>97991</v>
      </c>
      <c r="B10666" s="257" t="s">
        <v>9826</v>
      </c>
      <c r="C10666" s="256" t="s">
        <v>6804</v>
      </c>
      <c r="E10666" s="258"/>
      <c r="F10666" s="479">
        <v>1004.29</v>
      </c>
    </row>
    <row r="10667" spans="1:6" ht="30.6" x14ac:dyDescent="0.2">
      <c r="A10667" s="256">
        <v>97992</v>
      </c>
      <c r="B10667" s="257" t="s">
        <v>9827</v>
      </c>
      <c r="C10667" s="256" t="s">
        <v>6799</v>
      </c>
      <c r="E10667" s="258"/>
      <c r="F10667" s="479">
        <v>3769.38</v>
      </c>
    </row>
    <row r="10668" spans="1:6" ht="20.399999999999999" x14ac:dyDescent="0.2">
      <c r="A10668" s="256">
        <v>97993</v>
      </c>
      <c r="B10668" s="257" t="s">
        <v>9828</v>
      </c>
      <c r="C10668" s="256" t="s">
        <v>6804</v>
      </c>
      <c r="E10668" s="258"/>
      <c r="F10668" s="479">
        <v>2090.83</v>
      </c>
    </row>
    <row r="10669" spans="1:6" ht="30.6" x14ac:dyDescent="0.2">
      <c r="A10669" s="256">
        <v>97994</v>
      </c>
      <c r="B10669" s="257" t="s">
        <v>9829</v>
      </c>
      <c r="C10669" s="256" t="s">
        <v>6799</v>
      </c>
      <c r="E10669" s="258"/>
      <c r="F10669" s="479">
        <v>2514.31</v>
      </c>
    </row>
    <row r="10670" spans="1:6" ht="20.399999999999999" x14ac:dyDescent="0.2">
      <c r="A10670" s="256">
        <v>97995</v>
      </c>
      <c r="B10670" s="257" t="s">
        <v>9830</v>
      </c>
      <c r="C10670" s="256" t="s">
        <v>6804</v>
      </c>
      <c r="E10670" s="258"/>
      <c r="F10670" s="479">
        <v>1330.8</v>
      </c>
    </row>
    <row r="10671" spans="1:6" ht="30.6" x14ac:dyDescent="0.2">
      <c r="A10671" s="256">
        <v>97996</v>
      </c>
      <c r="B10671" s="257" t="s">
        <v>9831</v>
      </c>
      <c r="C10671" s="256" t="s">
        <v>6799</v>
      </c>
      <c r="E10671" s="258"/>
      <c r="F10671" s="479">
        <v>3182.52</v>
      </c>
    </row>
    <row r="10672" spans="1:6" ht="20.399999999999999" x14ac:dyDescent="0.2">
      <c r="A10672" s="256">
        <v>97997</v>
      </c>
      <c r="B10672" s="257" t="s">
        <v>9832</v>
      </c>
      <c r="C10672" s="256" t="s">
        <v>6804</v>
      </c>
      <c r="E10672" s="258"/>
      <c r="F10672" s="479">
        <v>1591.87</v>
      </c>
    </row>
    <row r="10673" spans="1:6" ht="20.399999999999999" x14ac:dyDescent="0.2">
      <c r="A10673" s="256">
        <v>97999</v>
      </c>
      <c r="B10673" s="257" t="s">
        <v>9833</v>
      </c>
      <c r="C10673" s="256" t="s">
        <v>6804</v>
      </c>
      <c r="E10673" s="258"/>
      <c r="F10673" s="479">
        <v>1853.02</v>
      </c>
    </row>
    <row r="10674" spans="1:6" ht="20.399999999999999" x14ac:dyDescent="0.2">
      <c r="A10674" s="256">
        <v>98001</v>
      </c>
      <c r="B10674" s="257" t="s">
        <v>9834</v>
      </c>
      <c r="C10674" s="256" t="s">
        <v>6804</v>
      </c>
      <c r="E10674" s="258"/>
      <c r="F10674" s="479">
        <v>2114.1</v>
      </c>
    </row>
    <row r="10675" spans="1:6" ht="30.6" x14ac:dyDescent="0.2">
      <c r="A10675" s="256">
        <v>98002</v>
      </c>
      <c r="B10675" s="257" t="s">
        <v>9835</v>
      </c>
      <c r="C10675" s="256" t="s">
        <v>6799</v>
      </c>
      <c r="E10675" s="258"/>
      <c r="F10675" s="479">
        <v>5221.1400000000003</v>
      </c>
    </row>
    <row r="10676" spans="1:6" ht="20.399999999999999" x14ac:dyDescent="0.2">
      <c r="A10676" s="256">
        <v>98003</v>
      </c>
      <c r="B10676" s="257" t="s">
        <v>9836</v>
      </c>
      <c r="C10676" s="256" t="s">
        <v>6804</v>
      </c>
      <c r="E10676" s="258"/>
      <c r="F10676" s="479">
        <v>2375.2399999999998</v>
      </c>
    </row>
    <row r="10677" spans="1:6" ht="20.399999999999999" x14ac:dyDescent="0.2">
      <c r="A10677" s="256">
        <v>98005</v>
      </c>
      <c r="B10677" s="257" t="s">
        <v>9837</v>
      </c>
      <c r="C10677" s="256" t="s">
        <v>6804</v>
      </c>
      <c r="E10677" s="258"/>
      <c r="F10677" s="479">
        <v>2636.38</v>
      </c>
    </row>
    <row r="10678" spans="1:6" ht="30.6" x14ac:dyDescent="0.2">
      <c r="A10678" s="256">
        <v>98006</v>
      </c>
      <c r="B10678" s="257" t="s">
        <v>9838</v>
      </c>
      <c r="C10678" s="256" t="s">
        <v>6799</v>
      </c>
      <c r="E10678" s="258"/>
      <c r="F10678" s="479">
        <v>6566.14</v>
      </c>
    </row>
    <row r="10679" spans="1:6" ht="20.399999999999999" x14ac:dyDescent="0.2">
      <c r="A10679" s="256">
        <v>98007</v>
      </c>
      <c r="B10679" s="257" t="s">
        <v>9839</v>
      </c>
      <c r="C10679" s="256" t="s">
        <v>6804</v>
      </c>
      <c r="E10679" s="258"/>
      <c r="F10679" s="479">
        <v>2897.46</v>
      </c>
    </row>
    <row r="10680" spans="1:6" ht="30.6" x14ac:dyDescent="0.2">
      <c r="A10680" s="256">
        <v>98008</v>
      </c>
      <c r="B10680" s="257" t="s">
        <v>9840</v>
      </c>
      <c r="C10680" s="256" t="s">
        <v>6799</v>
      </c>
      <c r="E10680" s="258"/>
      <c r="F10680" s="479">
        <v>3932.66</v>
      </c>
    </row>
    <row r="10681" spans="1:6" ht="20.399999999999999" x14ac:dyDescent="0.2">
      <c r="A10681" s="256">
        <v>98009</v>
      </c>
      <c r="B10681" s="257" t="s">
        <v>9841</v>
      </c>
      <c r="C10681" s="256" t="s">
        <v>6804</v>
      </c>
      <c r="E10681" s="258"/>
      <c r="F10681" s="479">
        <v>1853.02</v>
      </c>
    </row>
    <row r="10682" spans="1:6" ht="30.6" x14ac:dyDescent="0.2">
      <c r="A10682" s="256">
        <v>98010</v>
      </c>
      <c r="B10682" s="257" t="s">
        <v>9842</v>
      </c>
      <c r="C10682" s="256" t="s">
        <v>6799</v>
      </c>
      <c r="E10682" s="258"/>
      <c r="F10682" s="479">
        <v>4801.03</v>
      </c>
    </row>
    <row r="10683" spans="1:6" ht="20.399999999999999" x14ac:dyDescent="0.2">
      <c r="A10683" s="256">
        <v>98011</v>
      </c>
      <c r="B10683" s="257" t="s">
        <v>9843</v>
      </c>
      <c r="C10683" s="256" t="s">
        <v>6804</v>
      </c>
      <c r="E10683" s="258"/>
      <c r="F10683" s="479">
        <v>2114.1</v>
      </c>
    </row>
    <row r="10684" spans="1:6" ht="30.6" x14ac:dyDescent="0.2">
      <c r="A10684" s="256">
        <v>98012</v>
      </c>
      <c r="B10684" s="257" t="s">
        <v>9844</v>
      </c>
      <c r="C10684" s="256" t="s">
        <v>6799</v>
      </c>
      <c r="E10684" s="258"/>
      <c r="F10684" s="479">
        <v>5642.39</v>
      </c>
    </row>
    <row r="10685" spans="1:6" ht="20.399999999999999" x14ac:dyDescent="0.2">
      <c r="A10685" s="256">
        <v>98013</v>
      </c>
      <c r="B10685" s="257" t="s">
        <v>9845</v>
      </c>
      <c r="C10685" s="256" t="s">
        <v>6804</v>
      </c>
      <c r="E10685" s="258"/>
      <c r="F10685" s="479">
        <v>2375.2399999999998</v>
      </c>
    </row>
    <row r="10686" spans="1:6" ht="30.6" x14ac:dyDescent="0.2">
      <c r="A10686" s="256">
        <v>98014</v>
      </c>
      <c r="B10686" s="257" t="s">
        <v>9846</v>
      </c>
      <c r="C10686" s="256" t="s">
        <v>6799</v>
      </c>
      <c r="E10686" s="258"/>
      <c r="F10686" s="479">
        <v>6483.69</v>
      </c>
    </row>
    <row r="10687" spans="1:6" ht="20.399999999999999" x14ac:dyDescent="0.2">
      <c r="A10687" s="256">
        <v>98015</v>
      </c>
      <c r="B10687" s="257" t="s">
        <v>9847</v>
      </c>
      <c r="C10687" s="256" t="s">
        <v>6804</v>
      </c>
      <c r="E10687" s="258"/>
      <c r="F10687" s="479">
        <v>2636.38</v>
      </c>
    </row>
    <row r="10688" spans="1:6" ht="30.6" x14ac:dyDescent="0.2">
      <c r="A10688" s="256">
        <v>98016</v>
      </c>
      <c r="B10688" s="257" t="s">
        <v>9848</v>
      </c>
      <c r="C10688" s="256" t="s">
        <v>6799</v>
      </c>
      <c r="E10688" s="258"/>
      <c r="F10688" s="479">
        <v>7325.13</v>
      </c>
    </row>
    <row r="10689" spans="1:6" ht="20.399999999999999" x14ac:dyDescent="0.2">
      <c r="A10689" s="256">
        <v>98017</v>
      </c>
      <c r="B10689" s="257" t="s">
        <v>9849</v>
      </c>
      <c r="C10689" s="256" t="s">
        <v>6804</v>
      </c>
      <c r="E10689" s="258"/>
      <c r="F10689" s="479">
        <v>2897.46</v>
      </c>
    </row>
    <row r="10690" spans="1:6" ht="30.6" x14ac:dyDescent="0.2">
      <c r="A10690" s="256">
        <v>98018</v>
      </c>
      <c r="B10690" s="257" t="s">
        <v>9850</v>
      </c>
      <c r="C10690" s="256" t="s">
        <v>6799</v>
      </c>
      <c r="E10690" s="258"/>
      <c r="F10690" s="479">
        <v>8166.43</v>
      </c>
    </row>
    <row r="10691" spans="1:6" ht="20.399999999999999" x14ac:dyDescent="0.2">
      <c r="A10691" s="256">
        <v>98019</v>
      </c>
      <c r="B10691" s="257" t="s">
        <v>9851</v>
      </c>
      <c r="C10691" s="256" t="s">
        <v>6804</v>
      </c>
      <c r="E10691" s="258"/>
      <c r="F10691" s="479">
        <v>3180.94</v>
      </c>
    </row>
    <row r="10692" spans="1:6" ht="30.6" x14ac:dyDescent="0.2">
      <c r="A10692" s="256">
        <v>98020</v>
      </c>
      <c r="B10692" s="257" t="s">
        <v>9852</v>
      </c>
      <c r="C10692" s="256" t="s">
        <v>6799</v>
      </c>
      <c r="E10692" s="258"/>
      <c r="F10692" s="479">
        <v>5799.04</v>
      </c>
    </row>
    <row r="10693" spans="1:6" ht="20.399999999999999" x14ac:dyDescent="0.2">
      <c r="A10693" s="256">
        <v>98021</v>
      </c>
      <c r="B10693" s="257" t="s">
        <v>9853</v>
      </c>
      <c r="C10693" s="256" t="s">
        <v>6804</v>
      </c>
      <c r="E10693" s="258"/>
      <c r="F10693" s="479">
        <v>2397.65</v>
      </c>
    </row>
    <row r="10694" spans="1:6" ht="30.6" x14ac:dyDescent="0.2">
      <c r="A10694" s="256">
        <v>98022</v>
      </c>
      <c r="B10694" s="257" t="s">
        <v>9854</v>
      </c>
      <c r="C10694" s="256" t="s">
        <v>6799</v>
      </c>
      <c r="E10694" s="258"/>
      <c r="F10694" s="479">
        <v>6796.68</v>
      </c>
    </row>
    <row r="10695" spans="1:6" ht="20.399999999999999" x14ac:dyDescent="0.2">
      <c r="A10695" s="256">
        <v>98023</v>
      </c>
      <c r="B10695" s="257" t="s">
        <v>9855</v>
      </c>
      <c r="C10695" s="256" t="s">
        <v>6804</v>
      </c>
      <c r="E10695" s="258"/>
      <c r="F10695" s="479">
        <v>2658.73</v>
      </c>
    </row>
    <row r="10696" spans="1:6" ht="30.6" x14ac:dyDescent="0.2">
      <c r="A10696" s="256">
        <v>98024</v>
      </c>
      <c r="B10696" s="257" t="s">
        <v>9856</v>
      </c>
      <c r="C10696" s="256" t="s">
        <v>6799</v>
      </c>
      <c r="E10696" s="258"/>
      <c r="F10696" s="479">
        <v>7854.12</v>
      </c>
    </row>
    <row r="10697" spans="1:6" ht="20.399999999999999" x14ac:dyDescent="0.2">
      <c r="A10697" s="256">
        <v>98025</v>
      </c>
      <c r="B10697" s="257" t="s">
        <v>9857</v>
      </c>
      <c r="C10697" s="256" t="s">
        <v>6804</v>
      </c>
      <c r="E10697" s="258"/>
      <c r="F10697" s="479">
        <v>2919.89</v>
      </c>
    </row>
    <row r="10698" spans="1:6" ht="30.6" x14ac:dyDescent="0.2">
      <c r="A10698" s="256">
        <v>98026</v>
      </c>
      <c r="B10698" s="257" t="s">
        <v>9858</v>
      </c>
      <c r="C10698" s="256" t="s">
        <v>6799</v>
      </c>
      <c r="E10698" s="258"/>
      <c r="F10698" s="479">
        <v>8859.2800000000007</v>
      </c>
    </row>
    <row r="10699" spans="1:6" ht="20.399999999999999" x14ac:dyDescent="0.2">
      <c r="A10699" s="256">
        <v>98027</v>
      </c>
      <c r="B10699" s="257" t="s">
        <v>9859</v>
      </c>
      <c r="C10699" s="256" t="s">
        <v>6804</v>
      </c>
      <c r="E10699" s="258"/>
      <c r="F10699" s="479">
        <v>3180.94</v>
      </c>
    </row>
    <row r="10700" spans="1:6" ht="30.6" x14ac:dyDescent="0.2">
      <c r="A10700" s="256">
        <v>98028</v>
      </c>
      <c r="B10700" s="257" t="s">
        <v>9860</v>
      </c>
      <c r="C10700" s="256" t="s">
        <v>6799</v>
      </c>
      <c r="E10700" s="258"/>
      <c r="F10700" s="479">
        <v>9864.51</v>
      </c>
    </row>
    <row r="10701" spans="1:6" ht="20.399999999999999" x14ac:dyDescent="0.2">
      <c r="A10701" s="256">
        <v>98029</v>
      </c>
      <c r="B10701" s="257" t="s">
        <v>9861</v>
      </c>
      <c r="C10701" s="256" t="s">
        <v>6804</v>
      </c>
      <c r="E10701" s="258"/>
      <c r="F10701" s="479">
        <v>3446.67</v>
      </c>
    </row>
    <row r="10702" spans="1:6" ht="30.6" x14ac:dyDescent="0.2">
      <c r="A10702" s="256">
        <v>98030</v>
      </c>
      <c r="B10702" s="257" t="s">
        <v>9862</v>
      </c>
      <c r="C10702" s="256" t="s">
        <v>6799</v>
      </c>
      <c r="E10702" s="258"/>
      <c r="F10702" s="479">
        <v>8030.8</v>
      </c>
    </row>
    <row r="10703" spans="1:6" ht="20.399999999999999" x14ac:dyDescent="0.2">
      <c r="A10703" s="256">
        <v>98031</v>
      </c>
      <c r="B10703" s="257" t="s">
        <v>9863</v>
      </c>
      <c r="C10703" s="256" t="s">
        <v>6804</v>
      </c>
      <c r="E10703" s="258"/>
      <c r="F10703" s="479">
        <v>2924.56</v>
      </c>
    </row>
    <row r="10704" spans="1:6" ht="30.6" x14ac:dyDescent="0.2">
      <c r="A10704" s="256">
        <v>98032</v>
      </c>
      <c r="B10704" s="257" t="s">
        <v>9864</v>
      </c>
      <c r="C10704" s="256" t="s">
        <v>6799</v>
      </c>
      <c r="E10704" s="258"/>
      <c r="F10704" s="479">
        <v>9241.4</v>
      </c>
    </row>
    <row r="10705" spans="1:6" ht="20.399999999999999" x14ac:dyDescent="0.2">
      <c r="A10705" s="256">
        <v>98033</v>
      </c>
      <c r="B10705" s="257" t="s">
        <v>9865</v>
      </c>
      <c r="C10705" s="256" t="s">
        <v>6804</v>
      </c>
      <c r="E10705" s="258"/>
      <c r="F10705" s="479">
        <v>3185.61</v>
      </c>
    </row>
    <row r="10706" spans="1:6" ht="30.6" x14ac:dyDescent="0.2">
      <c r="A10706" s="256">
        <v>98034</v>
      </c>
      <c r="B10706" s="257" t="s">
        <v>9866</v>
      </c>
      <c r="C10706" s="256" t="s">
        <v>6799</v>
      </c>
      <c r="E10706" s="258"/>
      <c r="F10706" s="479">
        <v>10452.040000000001</v>
      </c>
    </row>
    <row r="10707" spans="1:6" ht="20.399999999999999" x14ac:dyDescent="0.2">
      <c r="A10707" s="256">
        <v>98035</v>
      </c>
      <c r="B10707" s="257" t="s">
        <v>9867</v>
      </c>
      <c r="C10707" s="256" t="s">
        <v>6804</v>
      </c>
      <c r="E10707" s="258"/>
      <c r="F10707" s="479">
        <v>3446.67</v>
      </c>
    </row>
    <row r="10708" spans="1:6" ht="30.6" x14ac:dyDescent="0.2">
      <c r="A10708" s="256">
        <v>98036</v>
      </c>
      <c r="B10708" s="257" t="s">
        <v>9868</v>
      </c>
      <c r="C10708" s="256" t="s">
        <v>6799</v>
      </c>
      <c r="E10708" s="258"/>
      <c r="F10708" s="479">
        <v>11662.67</v>
      </c>
    </row>
    <row r="10709" spans="1:6" ht="20.399999999999999" x14ac:dyDescent="0.2">
      <c r="A10709" s="256">
        <v>98037</v>
      </c>
      <c r="B10709" s="257" t="s">
        <v>9869</v>
      </c>
      <c r="C10709" s="256" t="s">
        <v>6804</v>
      </c>
      <c r="E10709" s="258"/>
      <c r="F10709" s="479">
        <v>3712.4</v>
      </c>
    </row>
    <row r="10710" spans="1:6" ht="30.6" x14ac:dyDescent="0.2">
      <c r="A10710" s="256">
        <v>98038</v>
      </c>
      <c r="B10710" s="257" t="s">
        <v>9870</v>
      </c>
      <c r="C10710" s="256" t="s">
        <v>6799</v>
      </c>
      <c r="E10710" s="258"/>
      <c r="F10710" s="479">
        <v>10673.94</v>
      </c>
    </row>
    <row r="10711" spans="1:6" ht="20.399999999999999" x14ac:dyDescent="0.2">
      <c r="A10711" s="256">
        <v>98039</v>
      </c>
      <c r="B10711" s="257" t="s">
        <v>9871</v>
      </c>
      <c r="C10711" s="256" t="s">
        <v>6804</v>
      </c>
      <c r="E10711" s="258"/>
      <c r="F10711" s="479">
        <v>3451.34</v>
      </c>
    </row>
    <row r="10712" spans="1:6" ht="30.6" x14ac:dyDescent="0.2">
      <c r="A10712" s="256">
        <v>98040</v>
      </c>
      <c r="B10712" s="257" t="s">
        <v>9872</v>
      </c>
      <c r="C10712" s="256" t="s">
        <v>6799</v>
      </c>
      <c r="E10712" s="258"/>
      <c r="F10712" s="479">
        <v>12064.2</v>
      </c>
    </row>
    <row r="10713" spans="1:6" ht="20.399999999999999" x14ac:dyDescent="0.2">
      <c r="A10713" s="256">
        <v>98041</v>
      </c>
      <c r="B10713" s="257" t="s">
        <v>9873</v>
      </c>
      <c r="C10713" s="256" t="s">
        <v>6804</v>
      </c>
      <c r="E10713" s="258"/>
      <c r="F10713" s="479">
        <v>3712.4</v>
      </c>
    </row>
    <row r="10714" spans="1:6" ht="30.6" x14ac:dyDescent="0.2">
      <c r="A10714" s="256">
        <v>98042</v>
      </c>
      <c r="B10714" s="257" t="s">
        <v>9874</v>
      </c>
      <c r="C10714" s="256" t="s">
        <v>6799</v>
      </c>
      <c r="E10714" s="258"/>
      <c r="F10714" s="479">
        <v>13454.44</v>
      </c>
    </row>
    <row r="10715" spans="1:6" ht="20.399999999999999" x14ac:dyDescent="0.2">
      <c r="A10715" s="256">
        <v>98043</v>
      </c>
      <c r="B10715" s="257" t="s">
        <v>9875</v>
      </c>
      <c r="C10715" s="256" t="s">
        <v>6804</v>
      </c>
      <c r="E10715" s="258"/>
      <c r="F10715" s="479">
        <v>3978.22</v>
      </c>
    </row>
    <row r="10716" spans="1:6" ht="30.6" x14ac:dyDescent="0.2">
      <c r="A10716" s="256">
        <v>98044</v>
      </c>
      <c r="B10716" s="257" t="s">
        <v>9876</v>
      </c>
      <c r="C10716" s="256" t="s">
        <v>6799</v>
      </c>
      <c r="E10716" s="258"/>
      <c r="F10716" s="479">
        <v>13676.42</v>
      </c>
    </row>
    <row r="10717" spans="1:6" ht="20.399999999999999" x14ac:dyDescent="0.2">
      <c r="A10717" s="256">
        <v>98045</v>
      </c>
      <c r="B10717" s="257" t="s">
        <v>9877</v>
      </c>
      <c r="C10717" s="256" t="s">
        <v>6804</v>
      </c>
      <c r="E10717" s="258"/>
      <c r="F10717" s="479">
        <v>3978.22</v>
      </c>
    </row>
    <row r="10718" spans="1:6" ht="30.6" x14ac:dyDescent="0.2">
      <c r="A10718" s="256">
        <v>98046</v>
      </c>
      <c r="B10718" s="257" t="s">
        <v>9878</v>
      </c>
      <c r="C10718" s="256" t="s">
        <v>6799</v>
      </c>
      <c r="E10718" s="258"/>
      <c r="F10718" s="479">
        <v>15246.16</v>
      </c>
    </row>
    <row r="10719" spans="1:6" ht="20.399999999999999" x14ac:dyDescent="0.2">
      <c r="A10719" s="256">
        <v>98047</v>
      </c>
      <c r="B10719" s="257" t="s">
        <v>9879</v>
      </c>
      <c r="C10719" s="256" t="s">
        <v>6804</v>
      </c>
      <c r="E10719" s="258"/>
      <c r="F10719" s="479">
        <v>4243.99</v>
      </c>
    </row>
    <row r="10720" spans="1:6" ht="30.6" x14ac:dyDescent="0.2">
      <c r="A10720" s="256">
        <v>98048</v>
      </c>
      <c r="B10720" s="257" t="s">
        <v>9880</v>
      </c>
      <c r="C10720" s="256" t="s">
        <v>6799</v>
      </c>
      <c r="E10720" s="258"/>
      <c r="F10720" s="479">
        <v>17037.95</v>
      </c>
    </row>
    <row r="10721" spans="1:6" ht="20.399999999999999" x14ac:dyDescent="0.2">
      <c r="A10721" s="256">
        <v>98049</v>
      </c>
      <c r="B10721" s="257" t="s">
        <v>9881</v>
      </c>
      <c r="C10721" s="256" t="s">
        <v>6804</v>
      </c>
      <c r="E10721" s="258"/>
      <c r="F10721" s="479">
        <v>4464.08</v>
      </c>
    </row>
    <row r="10722" spans="1:6" ht="20.399999999999999" x14ac:dyDescent="0.2">
      <c r="A10722" s="256">
        <v>98050</v>
      </c>
      <c r="B10722" s="257" t="s">
        <v>9882</v>
      </c>
      <c r="C10722" s="256" t="s">
        <v>6804</v>
      </c>
      <c r="E10722" s="258"/>
      <c r="F10722" s="479">
        <v>305.17</v>
      </c>
    </row>
    <row r="10723" spans="1:6" ht="20.399999999999999" x14ac:dyDescent="0.2">
      <c r="A10723" s="256">
        <v>98051</v>
      </c>
      <c r="B10723" s="257" t="s">
        <v>9883</v>
      </c>
      <c r="C10723" s="256" t="s">
        <v>6804</v>
      </c>
      <c r="E10723" s="258"/>
      <c r="F10723" s="479">
        <v>956.94</v>
      </c>
    </row>
    <row r="10724" spans="1:6" ht="30.6" x14ac:dyDescent="0.2">
      <c r="A10724" s="256">
        <v>98405</v>
      </c>
      <c r="B10724" s="257" t="s">
        <v>9884</v>
      </c>
      <c r="C10724" s="256" t="s">
        <v>6799</v>
      </c>
      <c r="E10724" s="258"/>
      <c r="F10724" s="479">
        <v>2482.9</v>
      </c>
    </row>
    <row r="10725" spans="1:6" ht="30.6" x14ac:dyDescent="0.2">
      <c r="A10725" s="256">
        <v>98406</v>
      </c>
      <c r="B10725" s="257" t="s">
        <v>9885</v>
      </c>
      <c r="C10725" s="256" t="s">
        <v>6799</v>
      </c>
      <c r="E10725" s="258"/>
      <c r="F10725" s="479">
        <v>5893.61</v>
      </c>
    </row>
    <row r="10726" spans="1:6" ht="30.6" x14ac:dyDescent="0.2">
      <c r="A10726" s="256">
        <v>98407</v>
      </c>
      <c r="B10726" s="257" t="s">
        <v>9886</v>
      </c>
      <c r="C10726" s="256" t="s">
        <v>6799</v>
      </c>
      <c r="E10726" s="258"/>
      <c r="F10726" s="479">
        <v>3850.67</v>
      </c>
    </row>
    <row r="10727" spans="1:6" ht="30.6" x14ac:dyDescent="0.2">
      <c r="A10727" s="256">
        <v>98408</v>
      </c>
      <c r="B10727" s="257" t="s">
        <v>9887</v>
      </c>
      <c r="C10727" s="256" t="s">
        <v>6799</v>
      </c>
      <c r="E10727" s="258"/>
      <c r="F10727" s="479">
        <v>4518.84</v>
      </c>
    </row>
    <row r="10728" spans="1:6" ht="20.399999999999999" x14ac:dyDescent="0.2">
      <c r="A10728" s="256">
        <v>98409</v>
      </c>
      <c r="B10728" s="257" t="s">
        <v>9888</v>
      </c>
      <c r="C10728" s="256" t="s">
        <v>6804</v>
      </c>
      <c r="E10728" s="258"/>
      <c r="F10728" s="479">
        <v>416.49</v>
      </c>
    </row>
    <row r="10729" spans="1:6" ht="30.6" x14ac:dyDescent="0.2">
      <c r="A10729" s="256">
        <v>98410</v>
      </c>
      <c r="B10729" s="257" t="s">
        <v>9889</v>
      </c>
      <c r="C10729" s="256" t="s">
        <v>6799</v>
      </c>
      <c r="E10729" s="258"/>
      <c r="F10729" s="479">
        <v>1232.47</v>
      </c>
    </row>
    <row r="10730" spans="1:6" ht="20.399999999999999" x14ac:dyDescent="0.2">
      <c r="A10730" s="256">
        <v>99240</v>
      </c>
      <c r="B10730" s="257" t="s">
        <v>9890</v>
      </c>
      <c r="C10730" s="256" t="s">
        <v>6804</v>
      </c>
      <c r="E10730" s="258"/>
      <c r="F10730" s="479">
        <v>729.18</v>
      </c>
    </row>
    <row r="10731" spans="1:6" ht="20.399999999999999" x14ac:dyDescent="0.2">
      <c r="A10731" s="256">
        <v>99241</v>
      </c>
      <c r="B10731" s="257" t="s">
        <v>9891</v>
      </c>
      <c r="C10731" s="256" t="s">
        <v>6804</v>
      </c>
      <c r="E10731" s="258"/>
      <c r="F10731" s="479">
        <v>1782.18</v>
      </c>
    </row>
    <row r="10732" spans="1:6" ht="30.6" x14ac:dyDescent="0.2">
      <c r="A10732" s="256">
        <v>99242</v>
      </c>
      <c r="B10732" s="257" t="s">
        <v>9892</v>
      </c>
      <c r="C10732" s="256" t="s">
        <v>6799</v>
      </c>
      <c r="E10732" s="258"/>
      <c r="F10732" s="479">
        <v>2851.16</v>
      </c>
    </row>
    <row r="10733" spans="1:6" ht="20.399999999999999" x14ac:dyDescent="0.2">
      <c r="A10733" s="256">
        <v>99243</v>
      </c>
      <c r="B10733" s="257" t="s">
        <v>9893</v>
      </c>
      <c r="C10733" s="256" t="s">
        <v>6804</v>
      </c>
      <c r="E10733" s="258"/>
      <c r="F10733" s="479">
        <v>1620.58</v>
      </c>
    </row>
    <row r="10734" spans="1:6" ht="30.6" x14ac:dyDescent="0.2">
      <c r="A10734" s="256">
        <v>99244</v>
      </c>
      <c r="B10734" s="257" t="s">
        <v>9894</v>
      </c>
      <c r="C10734" s="256" t="s">
        <v>6799</v>
      </c>
      <c r="E10734" s="258"/>
      <c r="F10734" s="479">
        <v>4685.3100000000004</v>
      </c>
    </row>
    <row r="10735" spans="1:6" ht="20.399999999999999" x14ac:dyDescent="0.2">
      <c r="A10735" s="256">
        <v>99246</v>
      </c>
      <c r="B10735" s="257" t="s">
        <v>9895</v>
      </c>
      <c r="C10735" s="256" t="s">
        <v>6804</v>
      </c>
      <c r="E10735" s="258"/>
      <c r="F10735" s="479">
        <v>999.68</v>
      </c>
    </row>
    <row r="10736" spans="1:6" ht="20.399999999999999" x14ac:dyDescent="0.2">
      <c r="A10736" s="256">
        <v>99247</v>
      </c>
      <c r="B10736" s="257" t="s">
        <v>9896</v>
      </c>
      <c r="C10736" s="256" t="s">
        <v>6804</v>
      </c>
      <c r="E10736" s="258"/>
      <c r="F10736" s="479">
        <v>2032.86</v>
      </c>
    </row>
    <row r="10737" spans="1:6" ht="30.6" x14ac:dyDescent="0.2">
      <c r="A10737" s="256">
        <v>99248</v>
      </c>
      <c r="B10737" s="257" t="s">
        <v>9897</v>
      </c>
      <c r="C10737" s="256" t="s">
        <v>6799</v>
      </c>
      <c r="E10737" s="258"/>
      <c r="F10737" s="479">
        <v>3653.14</v>
      </c>
    </row>
    <row r="10738" spans="1:6" ht="20.399999999999999" x14ac:dyDescent="0.2">
      <c r="A10738" s="256">
        <v>99249</v>
      </c>
      <c r="B10738" s="257" t="s">
        <v>9898</v>
      </c>
      <c r="C10738" s="256" t="s">
        <v>6804</v>
      </c>
      <c r="E10738" s="258"/>
      <c r="F10738" s="479">
        <v>1985.41</v>
      </c>
    </row>
    <row r="10739" spans="1:6" ht="30.6" x14ac:dyDescent="0.2">
      <c r="A10739" s="256">
        <v>99252</v>
      </c>
      <c r="B10739" s="257" t="s">
        <v>9899</v>
      </c>
      <c r="C10739" s="256" t="s">
        <v>6799</v>
      </c>
      <c r="E10739" s="258"/>
      <c r="F10739" s="479">
        <v>2453.9899999999998</v>
      </c>
    </row>
    <row r="10740" spans="1:6" ht="20.399999999999999" x14ac:dyDescent="0.2">
      <c r="A10740" s="256">
        <v>99254</v>
      </c>
      <c r="B10740" s="257" t="s">
        <v>9900</v>
      </c>
      <c r="C10740" s="256" t="s">
        <v>6804</v>
      </c>
      <c r="E10740" s="258"/>
      <c r="F10740" s="479">
        <v>1280.79</v>
      </c>
    </row>
    <row r="10741" spans="1:6" ht="30.6" x14ac:dyDescent="0.2">
      <c r="A10741" s="256">
        <v>99256</v>
      </c>
      <c r="B10741" s="257" t="s">
        <v>9901</v>
      </c>
      <c r="C10741" s="256" t="s">
        <v>6799</v>
      </c>
      <c r="E10741" s="258"/>
      <c r="F10741" s="479">
        <v>5505.81</v>
      </c>
    </row>
    <row r="10742" spans="1:6" ht="30.6" x14ac:dyDescent="0.2">
      <c r="A10742" s="256">
        <v>99259</v>
      </c>
      <c r="B10742" s="257" t="s">
        <v>9902</v>
      </c>
      <c r="C10742" s="256" t="s">
        <v>6799</v>
      </c>
      <c r="E10742" s="258"/>
      <c r="F10742" s="479">
        <v>3105.54</v>
      </c>
    </row>
    <row r="10743" spans="1:6" ht="20.399999999999999" x14ac:dyDescent="0.2">
      <c r="A10743" s="256">
        <v>99261</v>
      </c>
      <c r="B10743" s="257" t="s">
        <v>9903</v>
      </c>
      <c r="C10743" s="256" t="s">
        <v>6804</v>
      </c>
      <c r="E10743" s="258"/>
      <c r="F10743" s="479">
        <v>1531.46</v>
      </c>
    </row>
    <row r="10744" spans="1:6" ht="20.399999999999999" x14ac:dyDescent="0.2">
      <c r="A10744" s="256">
        <v>99263</v>
      </c>
      <c r="B10744" s="257" t="s">
        <v>9904</v>
      </c>
      <c r="C10744" s="256" t="s">
        <v>6804</v>
      </c>
      <c r="E10744" s="258"/>
      <c r="F10744" s="479">
        <v>2283.5700000000002</v>
      </c>
    </row>
    <row r="10745" spans="1:6" ht="30.6" x14ac:dyDescent="0.2">
      <c r="A10745" s="256">
        <v>99265</v>
      </c>
      <c r="B10745" s="257" t="s">
        <v>9905</v>
      </c>
      <c r="C10745" s="256" t="s">
        <v>6799</v>
      </c>
      <c r="E10745" s="258"/>
      <c r="F10745" s="479">
        <v>3757.06</v>
      </c>
    </row>
    <row r="10746" spans="1:6" ht="20.399999999999999" x14ac:dyDescent="0.2">
      <c r="A10746" s="256">
        <v>99266</v>
      </c>
      <c r="B10746" s="257" t="s">
        <v>9906</v>
      </c>
      <c r="C10746" s="256" t="s">
        <v>6804</v>
      </c>
      <c r="E10746" s="258"/>
      <c r="F10746" s="479">
        <v>1782.18</v>
      </c>
    </row>
    <row r="10747" spans="1:6" ht="30.6" x14ac:dyDescent="0.2">
      <c r="A10747" s="256">
        <v>99267</v>
      </c>
      <c r="B10747" s="257" t="s">
        <v>9907</v>
      </c>
      <c r="C10747" s="256" t="s">
        <v>6799</v>
      </c>
      <c r="E10747" s="258"/>
      <c r="F10747" s="479">
        <v>4408.57</v>
      </c>
    </row>
    <row r="10748" spans="1:6" ht="20.399999999999999" x14ac:dyDescent="0.2">
      <c r="A10748" s="256">
        <v>99268</v>
      </c>
      <c r="B10748" s="257" t="s">
        <v>9908</v>
      </c>
      <c r="C10748" s="256" t="s">
        <v>6799</v>
      </c>
      <c r="E10748" s="258"/>
      <c r="F10748" s="479">
        <v>477.77</v>
      </c>
    </row>
    <row r="10749" spans="1:6" ht="20.399999999999999" x14ac:dyDescent="0.2">
      <c r="A10749" s="256">
        <v>99269</v>
      </c>
      <c r="B10749" s="257" t="s">
        <v>9909</v>
      </c>
      <c r="C10749" s="256" t="s">
        <v>6804</v>
      </c>
      <c r="E10749" s="258"/>
      <c r="F10749" s="479">
        <v>2032.86</v>
      </c>
    </row>
    <row r="10750" spans="1:6" ht="20.399999999999999" x14ac:dyDescent="0.2">
      <c r="A10750" s="256">
        <v>99270</v>
      </c>
      <c r="B10750" s="257" t="s">
        <v>9910</v>
      </c>
      <c r="C10750" s="256" t="s">
        <v>6799</v>
      </c>
      <c r="E10750" s="258"/>
      <c r="F10750" s="479">
        <v>633.22</v>
      </c>
    </row>
    <row r="10751" spans="1:6" ht="30.6" x14ac:dyDescent="0.2">
      <c r="A10751" s="256">
        <v>99271</v>
      </c>
      <c r="B10751" s="257" t="s">
        <v>9911</v>
      </c>
      <c r="C10751" s="256" t="s">
        <v>6799</v>
      </c>
      <c r="E10751" s="258"/>
      <c r="F10751" s="479">
        <v>6326.22</v>
      </c>
    </row>
    <row r="10752" spans="1:6" ht="30.6" x14ac:dyDescent="0.2">
      <c r="A10752" s="256">
        <v>99272</v>
      </c>
      <c r="B10752" s="257" t="s">
        <v>9912</v>
      </c>
      <c r="C10752" s="256" t="s">
        <v>6799</v>
      </c>
      <c r="E10752" s="258"/>
      <c r="F10752" s="479">
        <v>1041.4000000000001</v>
      </c>
    </row>
    <row r="10753" spans="1:6" ht="30.6" x14ac:dyDescent="0.2">
      <c r="A10753" s="256">
        <v>99273</v>
      </c>
      <c r="B10753" s="257" t="s">
        <v>9913</v>
      </c>
      <c r="C10753" s="256" t="s">
        <v>6799</v>
      </c>
      <c r="E10753" s="258"/>
      <c r="F10753" s="479">
        <v>1495.66</v>
      </c>
    </row>
    <row r="10754" spans="1:6" ht="30.6" x14ac:dyDescent="0.2">
      <c r="A10754" s="256">
        <v>99274</v>
      </c>
      <c r="B10754" s="257" t="s">
        <v>9914</v>
      </c>
      <c r="C10754" s="256" t="s">
        <v>6799</v>
      </c>
      <c r="E10754" s="258"/>
      <c r="F10754" s="479">
        <v>5094.2299999999996</v>
      </c>
    </row>
    <row r="10755" spans="1:6" ht="30.6" x14ac:dyDescent="0.2">
      <c r="A10755" s="256">
        <v>99275</v>
      </c>
      <c r="B10755" s="257" t="s">
        <v>9915</v>
      </c>
      <c r="C10755" s="256" t="s">
        <v>6799</v>
      </c>
      <c r="E10755" s="258"/>
      <c r="F10755" s="479">
        <v>947.35</v>
      </c>
    </row>
    <row r="10756" spans="1:6" ht="20.399999999999999" x14ac:dyDescent="0.2">
      <c r="A10756" s="256">
        <v>99276</v>
      </c>
      <c r="B10756" s="257" t="s">
        <v>9916</v>
      </c>
      <c r="C10756" s="256" t="s">
        <v>6804</v>
      </c>
      <c r="E10756" s="258"/>
      <c r="F10756" s="479">
        <v>2534.29</v>
      </c>
    </row>
    <row r="10757" spans="1:6" ht="20.399999999999999" x14ac:dyDescent="0.2">
      <c r="A10757" s="256">
        <v>99277</v>
      </c>
      <c r="B10757" s="257" t="s">
        <v>9917</v>
      </c>
      <c r="C10757" s="256" t="s">
        <v>6804</v>
      </c>
      <c r="E10757" s="258"/>
      <c r="F10757" s="479">
        <v>2283.5700000000002</v>
      </c>
    </row>
    <row r="10758" spans="1:6" ht="20.399999999999999" x14ac:dyDescent="0.2">
      <c r="A10758" s="256">
        <v>99278</v>
      </c>
      <c r="B10758" s="257" t="s">
        <v>9918</v>
      </c>
      <c r="C10758" s="256" t="s">
        <v>6804</v>
      </c>
      <c r="E10758" s="258"/>
      <c r="F10758" s="479">
        <v>414.44</v>
      </c>
    </row>
    <row r="10759" spans="1:6" ht="30.6" x14ac:dyDescent="0.2">
      <c r="A10759" s="256">
        <v>99279</v>
      </c>
      <c r="B10759" s="257" t="s">
        <v>9919</v>
      </c>
      <c r="C10759" s="256" t="s">
        <v>6799</v>
      </c>
      <c r="E10759" s="258"/>
      <c r="F10759" s="479">
        <v>5750.05</v>
      </c>
    </row>
    <row r="10760" spans="1:6" ht="30.6" x14ac:dyDescent="0.2">
      <c r="A10760" s="256">
        <v>99280</v>
      </c>
      <c r="B10760" s="257" t="s">
        <v>9920</v>
      </c>
      <c r="C10760" s="256" t="s">
        <v>6799</v>
      </c>
      <c r="E10760" s="258"/>
      <c r="F10760" s="479">
        <v>1938.39</v>
      </c>
    </row>
    <row r="10761" spans="1:6" ht="20.399999999999999" x14ac:dyDescent="0.2">
      <c r="A10761" s="256">
        <v>99281</v>
      </c>
      <c r="B10761" s="257" t="s">
        <v>9921</v>
      </c>
      <c r="C10761" s="256" t="s">
        <v>6804</v>
      </c>
      <c r="E10761" s="258"/>
      <c r="F10761" s="479">
        <v>2534.29</v>
      </c>
    </row>
    <row r="10762" spans="1:6" ht="20.399999999999999" x14ac:dyDescent="0.2">
      <c r="A10762" s="256">
        <v>99282</v>
      </c>
      <c r="B10762" s="257" t="s">
        <v>9922</v>
      </c>
      <c r="C10762" s="256" t="s">
        <v>6804</v>
      </c>
      <c r="E10762" s="258"/>
      <c r="F10762" s="479">
        <v>2808.27</v>
      </c>
    </row>
    <row r="10763" spans="1:6" ht="20.399999999999999" x14ac:dyDescent="0.2">
      <c r="A10763" s="256">
        <v>99283</v>
      </c>
      <c r="B10763" s="257" t="s">
        <v>9923</v>
      </c>
      <c r="C10763" s="256" t="s">
        <v>6804</v>
      </c>
      <c r="E10763" s="258"/>
      <c r="F10763" s="479">
        <v>1134.21</v>
      </c>
    </row>
    <row r="10764" spans="1:6" ht="30.6" x14ac:dyDescent="0.2">
      <c r="A10764" s="256">
        <v>99284</v>
      </c>
      <c r="B10764" s="257" t="s">
        <v>9924</v>
      </c>
      <c r="C10764" s="256" t="s">
        <v>6799</v>
      </c>
      <c r="E10764" s="258"/>
      <c r="F10764" s="479">
        <v>7146.79</v>
      </c>
    </row>
    <row r="10765" spans="1:6" ht="30.6" x14ac:dyDescent="0.2">
      <c r="A10765" s="256">
        <v>99285</v>
      </c>
      <c r="B10765" s="257" t="s">
        <v>9925</v>
      </c>
      <c r="C10765" s="256" t="s">
        <v>6799</v>
      </c>
      <c r="E10765" s="258"/>
      <c r="F10765" s="479">
        <v>1292.3900000000001</v>
      </c>
    </row>
    <row r="10766" spans="1:6" ht="30.6" x14ac:dyDescent="0.2">
      <c r="A10766" s="256">
        <v>99286</v>
      </c>
      <c r="B10766" s="257" t="s">
        <v>9926</v>
      </c>
      <c r="C10766" s="256" t="s">
        <v>6799</v>
      </c>
      <c r="E10766" s="258"/>
      <c r="F10766" s="479">
        <v>6405.94</v>
      </c>
    </row>
    <row r="10767" spans="1:6" ht="30.6" x14ac:dyDescent="0.2">
      <c r="A10767" s="256">
        <v>99287</v>
      </c>
      <c r="B10767" s="257" t="s">
        <v>9927</v>
      </c>
      <c r="C10767" s="256" t="s">
        <v>6799</v>
      </c>
      <c r="E10767" s="258"/>
      <c r="F10767" s="479">
        <v>9014.42</v>
      </c>
    </row>
    <row r="10768" spans="1:6" ht="20.399999999999999" x14ac:dyDescent="0.2">
      <c r="A10768" s="256">
        <v>99288</v>
      </c>
      <c r="B10768" s="257" t="s">
        <v>9928</v>
      </c>
      <c r="C10768" s="256" t="s">
        <v>6804</v>
      </c>
      <c r="E10768" s="258"/>
      <c r="F10768" s="479">
        <v>547.41999999999996</v>
      </c>
    </row>
    <row r="10769" spans="1:6" ht="20.399999999999999" x14ac:dyDescent="0.2">
      <c r="A10769" s="256">
        <v>99289</v>
      </c>
      <c r="B10769" s="257" t="s">
        <v>9929</v>
      </c>
      <c r="C10769" s="256" t="s">
        <v>6804</v>
      </c>
      <c r="E10769" s="258"/>
      <c r="F10769" s="479">
        <v>2784.96</v>
      </c>
    </row>
    <row r="10770" spans="1:6" ht="30.6" x14ac:dyDescent="0.2">
      <c r="A10770" s="256">
        <v>99290</v>
      </c>
      <c r="B10770" s="257" t="s">
        <v>9930</v>
      </c>
      <c r="C10770" s="256" t="s">
        <v>6799</v>
      </c>
      <c r="E10770" s="258"/>
      <c r="F10770" s="479">
        <v>3837.81</v>
      </c>
    </row>
    <row r="10771" spans="1:6" ht="20.399999999999999" x14ac:dyDescent="0.2">
      <c r="A10771" s="256">
        <v>99291</v>
      </c>
      <c r="B10771" s="257" t="s">
        <v>9931</v>
      </c>
      <c r="C10771" s="256" t="s">
        <v>6804</v>
      </c>
      <c r="E10771" s="258"/>
      <c r="F10771" s="479">
        <v>2784.96</v>
      </c>
    </row>
    <row r="10772" spans="1:6" ht="30.6" x14ac:dyDescent="0.2">
      <c r="A10772" s="256">
        <v>99292</v>
      </c>
      <c r="B10772" s="257" t="s">
        <v>9932</v>
      </c>
      <c r="C10772" s="256" t="s">
        <v>6799</v>
      </c>
      <c r="E10772" s="258"/>
      <c r="F10772" s="479">
        <v>2396.29</v>
      </c>
    </row>
    <row r="10773" spans="1:6" ht="20.399999999999999" x14ac:dyDescent="0.2">
      <c r="A10773" s="256">
        <v>99293</v>
      </c>
      <c r="B10773" s="257" t="s">
        <v>9933</v>
      </c>
      <c r="C10773" s="256" t="s">
        <v>6804</v>
      </c>
      <c r="E10773" s="258"/>
      <c r="F10773" s="479">
        <v>1377.43</v>
      </c>
    </row>
    <row r="10774" spans="1:6" ht="30.6" x14ac:dyDescent="0.2">
      <c r="A10774" s="256">
        <v>99294</v>
      </c>
      <c r="B10774" s="257" t="s">
        <v>9934</v>
      </c>
      <c r="C10774" s="256" t="s">
        <v>6799</v>
      </c>
      <c r="E10774" s="258"/>
      <c r="F10774" s="479">
        <v>7967.23</v>
      </c>
    </row>
    <row r="10775" spans="1:6" ht="20.399999999999999" x14ac:dyDescent="0.2">
      <c r="A10775" s="256">
        <v>99296</v>
      </c>
      <c r="B10775" s="257" t="s">
        <v>9935</v>
      </c>
      <c r="C10775" s="256" t="s">
        <v>6804</v>
      </c>
      <c r="E10775" s="258"/>
      <c r="F10775" s="479">
        <v>3058.91</v>
      </c>
    </row>
    <row r="10776" spans="1:6" ht="20.399999999999999" x14ac:dyDescent="0.2">
      <c r="A10776" s="256">
        <v>99297</v>
      </c>
      <c r="B10776" s="257" t="s">
        <v>9936</v>
      </c>
      <c r="C10776" s="256" t="s">
        <v>6804</v>
      </c>
      <c r="E10776" s="258"/>
      <c r="F10776" s="479">
        <v>3054.9</v>
      </c>
    </row>
    <row r="10777" spans="1:6" ht="30.6" x14ac:dyDescent="0.2">
      <c r="A10777" s="256">
        <v>99298</v>
      </c>
      <c r="B10777" s="257" t="s">
        <v>9937</v>
      </c>
      <c r="C10777" s="256" t="s">
        <v>6799</v>
      </c>
      <c r="E10777" s="258"/>
      <c r="F10777" s="479">
        <v>10194.57</v>
      </c>
    </row>
    <row r="10778" spans="1:6" ht="20.399999999999999" x14ac:dyDescent="0.2">
      <c r="A10778" s="256">
        <v>99299</v>
      </c>
      <c r="B10778" s="257" t="s">
        <v>9938</v>
      </c>
      <c r="C10778" s="256" t="s">
        <v>6804</v>
      </c>
      <c r="E10778" s="258"/>
      <c r="F10778" s="479">
        <v>3309.54</v>
      </c>
    </row>
    <row r="10779" spans="1:6" ht="30.6" x14ac:dyDescent="0.2">
      <c r="A10779" s="256">
        <v>99300</v>
      </c>
      <c r="B10779" s="257" t="s">
        <v>9939</v>
      </c>
      <c r="C10779" s="256" t="s">
        <v>6799</v>
      </c>
      <c r="E10779" s="258"/>
      <c r="F10779" s="479">
        <v>11374.7</v>
      </c>
    </row>
    <row r="10780" spans="1:6" ht="30.6" x14ac:dyDescent="0.2">
      <c r="A10780" s="256">
        <v>99301</v>
      </c>
      <c r="B10780" s="257" t="s">
        <v>9940</v>
      </c>
      <c r="C10780" s="256" t="s">
        <v>6799</v>
      </c>
      <c r="E10780" s="258"/>
      <c r="F10780" s="479">
        <v>5658.06</v>
      </c>
    </row>
    <row r="10781" spans="1:6" ht="20.399999999999999" x14ac:dyDescent="0.2">
      <c r="A10781" s="256">
        <v>99302</v>
      </c>
      <c r="B10781" s="257" t="s">
        <v>9941</v>
      </c>
      <c r="C10781" s="256" t="s">
        <v>6804</v>
      </c>
      <c r="E10781" s="258"/>
      <c r="F10781" s="479">
        <v>3564.21</v>
      </c>
    </row>
    <row r="10782" spans="1:6" ht="30.6" x14ac:dyDescent="0.2">
      <c r="A10782" s="256">
        <v>99303</v>
      </c>
      <c r="B10782" s="257" t="s">
        <v>9942</v>
      </c>
      <c r="C10782" s="256" t="s">
        <v>6799</v>
      </c>
      <c r="E10782" s="258"/>
      <c r="F10782" s="479">
        <v>10410.64</v>
      </c>
    </row>
    <row r="10783" spans="1:6" ht="20.399999999999999" x14ac:dyDescent="0.2">
      <c r="A10783" s="256">
        <v>99304</v>
      </c>
      <c r="B10783" s="257" t="s">
        <v>9943</v>
      </c>
      <c r="C10783" s="256" t="s">
        <v>6804</v>
      </c>
      <c r="E10783" s="258"/>
      <c r="F10783" s="479">
        <v>3313.56</v>
      </c>
    </row>
    <row r="10784" spans="1:6" ht="30.6" x14ac:dyDescent="0.2">
      <c r="A10784" s="256">
        <v>99305</v>
      </c>
      <c r="B10784" s="257" t="s">
        <v>9944</v>
      </c>
      <c r="C10784" s="256" t="s">
        <v>6799</v>
      </c>
      <c r="E10784" s="258"/>
      <c r="F10784" s="479">
        <v>11765.96</v>
      </c>
    </row>
    <row r="10785" spans="1:6" ht="20.399999999999999" x14ac:dyDescent="0.2">
      <c r="A10785" s="256">
        <v>99306</v>
      </c>
      <c r="B10785" s="257" t="s">
        <v>9945</v>
      </c>
      <c r="C10785" s="256" t="s">
        <v>6804</v>
      </c>
      <c r="E10785" s="258"/>
      <c r="F10785" s="479">
        <v>3564.21</v>
      </c>
    </row>
    <row r="10786" spans="1:6" ht="20.399999999999999" x14ac:dyDescent="0.2">
      <c r="A10786" s="256">
        <v>99307</v>
      </c>
      <c r="B10786" s="257" t="s">
        <v>9946</v>
      </c>
      <c r="C10786" s="256" t="s">
        <v>6804</v>
      </c>
      <c r="E10786" s="258"/>
      <c r="F10786" s="479">
        <v>2302.85</v>
      </c>
    </row>
    <row r="10787" spans="1:6" ht="30.6" x14ac:dyDescent="0.2">
      <c r="A10787" s="256">
        <v>99308</v>
      </c>
      <c r="B10787" s="257" t="s">
        <v>9947</v>
      </c>
      <c r="C10787" s="256" t="s">
        <v>6799</v>
      </c>
      <c r="E10787" s="258"/>
      <c r="F10787" s="479">
        <v>13121.25</v>
      </c>
    </row>
    <row r="10788" spans="1:6" ht="20.399999999999999" x14ac:dyDescent="0.2">
      <c r="A10788" s="256">
        <v>99309</v>
      </c>
      <c r="B10788" s="257" t="s">
        <v>9948</v>
      </c>
      <c r="C10788" s="256" t="s">
        <v>6804</v>
      </c>
      <c r="E10788" s="258"/>
      <c r="F10788" s="479">
        <v>3818.95</v>
      </c>
    </row>
    <row r="10789" spans="1:6" ht="30.6" x14ac:dyDescent="0.2">
      <c r="A10789" s="256">
        <v>99310</v>
      </c>
      <c r="B10789" s="257" t="s">
        <v>9949</v>
      </c>
      <c r="C10789" s="256" t="s">
        <v>6799</v>
      </c>
      <c r="E10789" s="258"/>
      <c r="F10789" s="479">
        <v>13337.4</v>
      </c>
    </row>
    <row r="10790" spans="1:6" ht="20.399999999999999" x14ac:dyDescent="0.2">
      <c r="A10790" s="256">
        <v>99311</v>
      </c>
      <c r="B10790" s="257" t="s">
        <v>9950</v>
      </c>
      <c r="C10790" s="256" t="s">
        <v>6804</v>
      </c>
      <c r="E10790" s="258"/>
      <c r="F10790" s="479">
        <v>3818.95</v>
      </c>
    </row>
    <row r="10791" spans="1:6" ht="30.6" x14ac:dyDescent="0.2">
      <c r="A10791" s="256">
        <v>99312</v>
      </c>
      <c r="B10791" s="257" t="s">
        <v>9951</v>
      </c>
      <c r="C10791" s="256" t="s">
        <v>6799</v>
      </c>
      <c r="E10791" s="258"/>
      <c r="F10791" s="479">
        <v>6631.13</v>
      </c>
    </row>
    <row r="10792" spans="1:6" ht="30.6" x14ac:dyDescent="0.2">
      <c r="A10792" s="256">
        <v>99313</v>
      </c>
      <c r="B10792" s="257" t="s">
        <v>9952</v>
      </c>
      <c r="C10792" s="256" t="s">
        <v>6799</v>
      </c>
      <c r="E10792" s="258"/>
      <c r="F10792" s="479">
        <v>14867.76</v>
      </c>
    </row>
    <row r="10793" spans="1:6" ht="20.399999999999999" x14ac:dyDescent="0.2">
      <c r="A10793" s="256">
        <v>99314</v>
      </c>
      <c r="B10793" s="257" t="s">
        <v>9953</v>
      </c>
      <c r="C10793" s="256" t="s">
        <v>6804</v>
      </c>
      <c r="E10793" s="258"/>
      <c r="F10793" s="479">
        <v>4073.66</v>
      </c>
    </row>
    <row r="10794" spans="1:6" ht="30.6" x14ac:dyDescent="0.2">
      <c r="A10794" s="256">
        <v>99315</v>
      </c>
      <c r="B10794" s="257" t="s">
        <v>9954</v>
      </c>
      <c r="C10794" s="256" t="s">
        <v>6799</v>
      </c>
      <c r="E10794" s="258"/>
      <c r="F10794" s="479">
        <v>16614.330000000002</v>
      </c>
    </row>
    <row r="10795" spans="1:6" ht="20.399999999999999" x14ac:dyDescent="0.2">
      <c r="A10795" s="256">
        <v>99317</v>
      </c>
      <c r="B10795" s="257" t="s">
        <v>9955</v>
      </c>
      <c r="C10795" s="256" t="s">
        <v>6804</v>
      </c>
      <c r="E10795" s="258"/>
      <c r="F10795" s="479">
        <v>2553.52</v>
      </c>
    </row>
    <row r="10796" spans="1:6" ht="20.399999999999999" x14ac:dyDescent="0.2">
      <c r="A10796" s="256">
        <v>99318</v>
      </c>
      <c r="B10796" s="257" t="s">
        <v>9956</v>
      </c>
      <c r="C10796" s="256" t="s">
        <v>6804</v>
      </c>
      <c r="E10796" s="258"/>
      <c r="F10796" s="479">
        <v>304.25</v>
      </c>
    </row>
    <row r="10797" spans="1:6" ht="20.399999999999999" x14ac:dyDescent="0.2">
      <c r="A10797" s="256">
        <v>99319</v>
      </c>
      <c r="B10797" s="257" t="s">
        <v>9957</v>
      </c>
      <c r="C10797" s="256" t="s">
        <v>6804</v>
      </c>
      <c r="E10797" s="258"/>
      <c r="F10797" s="479">
        <v>896.45</v>
      </c>
    </row>
    <row r="10798" spans="1:6" ht="30.6" x14ac:dyDescent="0.2">
      <c r="A10798" s="256">
        <v>99320</v>
      </c>
      <c r="B10798" s="257" t="s">
        <v>9958</v>
      </c>
      <c r="C10798" s="256" t="s">
        <v>6799</v>
      </c>
      <c r="E10798" s="258"/>
      <c r="F10798" s="479">
        <v>7663.97</v>
      </c>
    </row>
    <row r="10799" spans="1:6" ht="20.399999999999999" x14ac:dyDescent="0.2">
      <c r="A10799" s="256">
        <v>99321</v>
      </c>
      <c r="B10799" s="257" t="s">
        <v>9959</v>
      </c>
      <c r="C10799" s="256" t="s">
        <v>6804</v>
      </c>
      <c r="E10799" s="258"/>
      <c r="F10799" s="479">
        <v>2804.25</v>
      </c>
    </row>
    <row r="10800" spans="1:6" ht="30.6" x14ac:dyDescent="0.2">
      <c r="A10800" s="256">
        <v>99322</v>
      </c>
      <c r="B10800" s="257" t="s">
        <v>9960</v>
      </c>
      <c r="C10800" s="256" t="s">
        <v>6799</v>
      </c>
      <c r="E10800" s="258"/>
      <c r="F10800" s="479">
        <v>8644.56</v>
      </c>
    </row>
    <row r="10801" spans="1:6" ht="20.399999999999999" x14ac:dyDescent="0.2">
      <c r="A10801" s="256">
        <v>99323</v>
      </c>
      <c r="B10801" s="257" t="s">
        <v>9961</v>
      </c>
      <c r="C10801" s="256" t="s">
        <v>6804</v>
      </c>
      <c r="E10801" s="258"/>
      <c r="F10801" s="479">
        <v>3054.9</v>
      </c>
    </row>
    <row r="10802" spans="1:6" ht="30.6" x14ac:dyDescent="0.2">
      <c r="A10802" s="256">
        <v>99324</v>
      </c>
      <c r="B10802" s="257" t="s">
        <v>9962</v>
      </c>
      <c r="C10802" s="256" t="s">
        <v>6799</v>
      </c>
      <c r="E10802" s="258"/>
      <c r="F10802" s="479">
        <v>9625.19</v>
      </c>
    </row>
    <row r="10803" spans="1:6" ht="20.399999999999999" x14ac:dyDescent="0.2">
      <c r="A10803" s="256">
        <v>99325</v>
      </c>
      <c r="B10803" s="257" t="s">
        <v>9963</v>
      </c>
      <c r="C10803" s="256" t="s">
        <v>6804</v>
      </c>
      <c r="E10803" s="258"/>
      <c r="F10803" s="479">
        <v>3309.54</v>
      </c>
    </row>
    <row r="10804" spans="1:6" ht="30.6" x14ac:dyDescent="0.2">
      <c r="A10804" s="256">
        <v>99326</v>
      </c>
      <c r="B10804" s="257" t="s">
        <v>9964</v>
      </c>
      <c r="C10804" s="256" t="s">
        <v>6799</v>
      </c>
      <c r="E10804" s="258"/>
      <c r="F10804" s="479">
        <v>7834.32</v>
      </c>
    </row>
    <row r="10805" spans="1:6" ht="20.399999999999999" x14ac:dyDescent="0.2">
      <c r="A10805" s="256">
        <v>99327</v>
      </c>
      <c r="B10805" s="257" t="s">
        <v>9965</v>
      </c>
      <c r="C10805" s="256" t="s">
        <v>6804</v>
      </c>
      <c r="E10805" s="258"/>
      <c r="F10805" s="479">
        <v>4289.07</v>
      </c>
    </row>
    <row r="10806" spans="1:6" ht="20.399999999999999" x14ac:dyDescent="0.2">
      <c r="A10806" s="256">
        <v>101800</v>
      </c>
      <c r="B10806" s="257" t="s">
        <v>9966</v>
      </c>
      <c r="C10806" s="256" t="s">
        <v>6799</v>
      </c>
      <c r="E10806" s="258"/>
      <c r="F10806" s="479">
        <v>1510.11</v>
      </c>
    </row>
    <row r="10807" spans="1:6" ht="20.399999999999999" x14ac:dyDescent="0.2">
      <c r="A10807" s="256">
        <v>101801</v>
      </c>
      <c r="B10807" s="257" t="s">
        <v>9967</v>
      </c>
      <c r="C10807" s="256" t="s">
        <v>6799</v>
      </c>
      <c r="E10807" s="258"/>
      <c r="F10807" s="479">
        <v>1082.8800000000001</v>
      </c>
    </row>
    <row r="10808" spans="1:6" ht="30.6" x14ac:dyDescent="0.2">
      <c r="A10808" s="256">
        <v>101806</v>
      </c>
      <c r="B10808" s="257" t="s">
        <v>9968</v>
      </c>
      <c r="C10808" s="256" t="s">
        <v>6799</v>
      </c>
      <c r="E10808" s="258"/>
      <c r="F10808" s="479">
        <v>550.20000000000005</v>
      </c>
    </row>
    <row r="10809" spans="1:6" ht="30.6" x14ac:dyDescent="0.2">
      <c r="A10809" s="256">
        <v>101807</v>
      </c>
      <c r="B10809" s="257" t="s">
        <v>9969</v>
      </c>
      <c r="C10809" s="256" t="s">
        <v>6799</v>
      </c>
      <c r="E10809" s="258"/>
      <c r="F10809" s="479">
        <v>498.28</v>
      </c>
    </row>
    <row r="10810" spans="1:6" ht="20.399999999999999" x14ac:dyDescent="0.2">
      <c r="A10810" s="256">
        <v>101808</v>
      </c>
      <c r="B10810" s="257" t="s">
        <v>9970</v>
      </c>
      <c r="C10810" s="256" t="s">
        <v>6799</v>
      </c>
      <c r="E10810" s="258"/>
      <c r="F10810" s="479">
        <v>563.94000000000005</v>
      </c>
    </row>
    <row r="10811" spans="1:6" ht="30.6" x14ac:dyDescent="0.2">
      <c r="A10811" s="256">
        <v>101809</v>
      </c>
      <c r="B10811" s="257" t="s">
        <v>9971</v>
      </c>
      <c r="C10811" s="256" t="s">
        <v>6799</v>
      </c>
      <c r="E10811" s="258"/>
      <c r="F10811" s="479">
        <v>2656.98</v>
      </c>
    </row>
    <row r="10812" spans="1:6" ht="30.6" x14ac:dyDescent="0.2">
      <c r="A10812" s="256">
        <v>102139</v>
      </c>
      <c r="B10812" s="257" t="s">
        <v>9972</v>
      </c>
      <c r="C10812" s="256" t="s">
        <v>6799</v>
      </c>
      <c r="E10812" s="258"/>
      <c r="F10812" s="479">
        <v>1698.38</v>
      </c>
    </row>
    <row r="10813" spans="1:6" ht="30.6" x14ac:dyDescent="0.2">
      <c r="A10813" s="256">
        <v>102141</v>
      </c>
      <c r="B10813" s="257" t="s">
        <v>9973</v>
      </c>
      <c r="C10813" s="256" t="s">
        <v>6799</v>
      </c>
      <c r="E10813" s="258"/>
      <c r="F10813" s="479">
        <v>2629.87</v>
      </c>
    </row>
    <row r="10814" spans="1:6" ht="30.6" x14ac:dyDescent="0.2">
      <c r="A10814" s="256">
        <v>102142</v>
      </c>
      <c r="B10814" s="257" t="s">
        <v>9974</v>
      </c>
      <c r="C10814" s="256" t="s">
        <v>6799</v>
      </c>
      <c r="E10814" s="258"/>
      <c r="F10814" s="479">
        <v>2591.66</v>
      </c>
    </row>
    <row r="10815" spans="1:6" ht="30.6" x14ac:dyDescent="0.2">
      <c r="A10815" s="256">
        <v>102457</v>
      </c>
      <c r="B10815" s="257" t="s">
        <v>9975</v>
      </c>
      <c r="C10815" s="256" t="s">
        <v>6799</v>
      </c>
      <c r="E10815" s="258"/>
      <c r="F10815" s="479">
        <v>1640.22</v>
      </c>
    </row>
    <row r="10816" spans="1:6" ht="20.399999999999999" x14ac:dyDescent="0.2">
      <c r="A10816" s="256">
        <v>94263</v>
      </c>
      <c r="B10816" s="257" t="s">
        <v>20391</v>
      </c>
      <c r="C10816" s="256" t="s">
        <v>6804</v>
      </c>
      <c r="E10816" s="258"/>
      <c r="F10816" s="479">
        <v>34.1</v>
      </c>
    </row>
    <row r="10817" spans="1:6" ht="20.399999999999999" x14ac:dyDescent="0.2">
      <c r="A10817" s="256">
        <v>94264</v>
      </c>
      <c r="B10817" s="257" t="s">
        <v>20392</v>
      </c>
      <c r="C10817" s="256" t="s">
        <v>6804</v>
      </c>
      <c r="E10817" s="258"/>
      <c r="F10817" s="479">
        <v>39.21</v>
      </c>
    </row>
    <row r="10818" spans="1:6" ht="20.399999999999999" x14ac:dyDescent="0.2">
      <c r="A10818" s="256">
        <v>94265</v>
      </c>
      <c r="B10818" s="257" t="s">
        <v>20393</v>
      </c>
      <c r="C10818" s="256" t="s">
        <v>6804</v>
      </c>
      <c r="E10818" s="258"/>
      <c r="F10818" s="479">
        <v>45.24</v>
      </c>
    </row>
    <row r="10819" spans="1:6" ht="20.399999999999999" x14ac:dyDescent="0.2">
      <c r="A10819" s="256">
        <v>94266</v>
      </c>
      <c r="B10819" s="257" t="s">
        <v>20394</v>
      </c>
      <c r="C10819" s="256" t="s">
        <v>6804</v>
      </c>
      <c r="E10819" s="258"/>
      <c r="F10819" s="479">
        <v>51.12</v>
      </c>
    </row>
    <row r="10820" spans="1:6" ht="30.6" x14ac:dyDescent="0.2">
      <c r="A10820" s="256">
        <v>94267</v>
      </c>
      <c r="B10820" s="257" t="s">
        <v>20395</v>
      </c>
      <c r="C10820" s="256" t="s">
        <v>6804</v>
      </c>
      <c r="E10820" s="258"/>
      <c r="F10820" s="479">
        <v>53.62</v>
      </c>
    </row>
    <row r="10821" spans="1:6" ht="30.6" x14ac:dyDescent="0.2">
      <c r="A10821" s="256">
        <v>94268</v>
      </c>
      <c r="B10821" s="257" t="s">
        <v>20396</v>
      </c>
      <c r="C10821" s="256" t="s">
        <v>6804</v>
      </c>
      <c r="E10821" s="258"/>
      <c r="F10821" s="479">
        <v>60.1</v>
      </c>
    </row>
    <row r="10822" spans="1:6" ht="30.6" x14ac:dyDescent="0.2">
      <c r="A10822" s="256">
        <v>94269</v>
      </c>
      <c r="B10822" s="257" t="s">
        <v>20397</v>
      </c>
      <c r="C10822" s="256" t="s">
        <v>6804</v>
      </c>
      <c r="E10822" s="258"/>
      <c r="F10822" s="479">
        <v>76.069999999999993</v>
      </c>
    </row>
    <row r="10823" spans="1:6" ht="30.6" x14ac:dyDescent="0.2">
      <c r="A10823" s="256">
        <v>94270</v>
      </c>
      <c r="B10823" s="257" t="s">
        <v>20398</v>
      </c>
      <c r="C10823" s="256" t="s">
        <v>6804</v>
      </c>
      <c r="E10823" s="258"/>
      <c r="F10823" s="479">
        <v>85.06</v>
      </c>
    </row>
    <row r="10824" spans="1:6" ht="30.6" x14ac:dyDescent="0.2">
      <c r="A10824" s="256">
        <v>94271</v>
      </c>
      <c r="B10824" s="257" t="s">
        <v>20399</v>
      </c>
      <c r="C10824" s="256" t="s">
        <v>6804</v>
      </c>
      <c r="E10824" s="258"/>
      <c r="F10824" s="479">
        <v>92.94</v>
      </c>
    </row>
    <row r="10825" spans="1:6" ht="30.6" x14ac:dyDescent="0.2">
      <c r="A10825" s="256">
        <v>94272</v>
      </c>
      <c r="B10825" s="257" t="s">
        <v>20400</v>
      </c>
      <c r="C10825" s="256" t="s">
        <v>6804</v>
      </c>
      <c r="E10825" s="258"/>
      <c r="F10825" s="479">
        <v>104.96</v>
      </c>
    </row>
    <row r="10826" spans="1:6" ht="30.6" x14ac:dyDescent="0.2">
      <c r="A10826" s="256">
        <v>94273</v>
      </c>
      <c r="B10826" s="257" t="s">
        <v>20401</v>
      </c>
      <c r="C10826" s="256" t="s">
        <v>6804</v>
      </c>
      <c r="E10826" s="258"/>
      <c r="F10826" s="479">
        <v>43.94</v>
      </c>
    </row>
    <row r="10827" spans="1:6" ht="30.6" x14ac:dyDescent="0.2">
      <c r="A10827" s="256">
        <v>94274</v>
      </c>
      <c r="B10827" s="257" t="s">
        <v>20402</v>
      </c>
      <c r="C10827" s="256" t="s">
        <v>6804</v>
      </c>
      <c r="E10827" s="258"/>
      <c r="F10827" s="479">
        <v>47.03</v>
      </c>
    </row>
    <row r="10828" spans="1:6" ht="30.6" x14ac:dyDescent="0.2">
      <c r="A10828" s="256">
        <v>94275</v>
      </c>
      <c r="B10828" s="257" t="s">
        <v>20403</v>
      </c>
      <c r="C10828" s="256" t="s">
        <v>6804</v>
      </c>
      <c r="E10828" s="258"/>
      <c r="F10828" s="479">
        <v>39.97</v>
      </c>
    </row>
    <row r="10829" spans="1:6" ht="30.6" x14ac:dyDescent="0.2">
      <c r="A10829" s="256">
        <v>94276</v>
      </c>
      <c r="B10829" s="257" t="s">
        <v>20404</v>
      </c>
      <c r="C10829" s="256" t="s">
        <v>6804</v>
      </c>
      <c r="E10829" s="258"/>
      <c r="F10829" s="479">
        <v>43.06</v>
      </c>
    </row>
    <row r="10830" spans="1:6" ht="30.6" x14ac:dyDescent="0.2">
      <c r="A10830" s="256">
        <v>94277</v>
      </c>
      <c r="B10830" s="257" t="s">
        <v>20405</v>
      </c>
      <c r="C10830" s="256" t="s">
        <v>6804</v>
      </c>
      <c r="E10830" s="258"/>
      <c r="F10830" s="479">
        <v>35.32</v>
      </c>
    </row>
    <row r="10831" spans="1:6" ht="30.6" x14ac:dyDescent="0.2">
      <c r="A10831" s="256">
        <v>94278</v>
      </c>
      <c r="B10831" s="257" t="s">
        <v>20406</v>
      </c>
      <c r="C10831" s="256" t="s">
        <v>6804</v>
      </c>
      <c r="E10831" s="258"/>
      <c r="F10831" s="479">
        <v>38.4</v>
      </c>
    </row>
    <row r="10832" spans="1:6" ht="30.6" x14ac:dyDescent="0.2">
      <c r="A10832" s="256">
        <v>94279</v>
      </c>
      <c r="B10832" s="257" t="s">
        <v>20407</v>
      </c>
      <c r="C10832" s="256" t="s">
        <v>6804</v>
      </c>
      <c r="E10832" s="258"/>
      <c r="F10832" s="479">
        <v>42.09</v>
      </c>
    </row>
    <row r="10833" spans="1:6" ht="30.6" x14ac:dyDescent="0.2">
      <c r="A10833" s="256">
        <v>94280</v>
      </c>
      <c r="B10833" s="257" t="s">
        <v>20408</v>
      </c>
      <c r="C10833" s="256" t="s">
        <v>6804</v>
      </c>
      <c r="E10833" s="258"/>
      <c r="F10833" s="479">
        <v>45.17</v>
      </c>
    </row>
    <row r="10834" spans="1:6" ht="20.399999999999999" x14ac:dyDescent="0.2">
      <c r="A10834" s="256">
        <v>94281</v>
      </c>
      <c r="B10834" s="257" t="s">
        <v>20409</v>
      </c>
      <c r="C10834" s="256" t="s">
        <v>6804</v>
      </c>
      <c r="E10834" s="258"/>
      <c r="F10834" s="479">
        <v>40.76</v>
      </c>
    </row>
    <row r="10835" spans="1:6" ht="20.399999999999999" x14ac:dyDescent="0.2">
      <c r="A10835" s="256">
        <v>94282</v>
      </c>
      <c r="B10835" s="257" t="s">
        <v>20410</v>
      </c>
      <c r="C10835" s="256" t="s">
        <v>6804</v>
      </c>
      <c r="E10835" s="258"/>
      <c r="F10835" s="479">
        <v>48.89</v>
      </c>
    </row>
    <row r="10836" spans="1:6" ht="20.399999999999999" x14ac:dyDescent="0.2">
      <c r="A10836" s="256">
        <v>94283</v>
      </c>
      <c r="B10836" s="257" t="s">
        <v>20411</v>
      </c>
      <c r="C10836" s="256" t="s">
        <v>6804</v>
      </c>
      <c r="E10836" s="258"/>
      <c r="F10836" s="479">
        <v>54.75</v>
      </c>
    </row>
    <row r="10837" spans="1:6" ht="20.399999999999999" x14ac:dyDescent="0.2">
      <c r="A10837" s="256">
        <v>94284</v>
      </c>
      <c r="B10837" s="257" t="s">
        <v>20412</v>
      </c>
      <c r="C10837" s="256" t="s">
        <v>6804</v>
      </c>
      <c r="E10837" s="258"/>
      <c r="F10837" s="479">
        <v>62.9</v>
      </c>
    </row>
    <row r="10838" spans="1:6" ht="20.399999999999999" x14ac:dyDescent="0.2">
      <c r="A10838" s="256">
        <v>94285</v>
      </c>
      <c r="B10838" s="257" t="s">
        <v>20413</v>
      </c>
      <c r="C10838" s="256" t="s">
        <v>6804</v>
      </c>
      <c r="E10838" s="258"/>
      <c r="F10838" s="479">
        <v>71.290000000000006</v>
      </c>
    </row>
    <row r="10839" spans="1:6" ht="20.399999999999999" x14ac:dyDescent="0.2">
      <c r="A10839" s="256">
        <v>94286</v>
      </c>
      <c r="B10839" s="257" t="s">
        <v>20414</v>
      </c>
      <c r="C10839" s="256" t="s">
        <v>6804</v>
      </c>
      <c r="E10839" s="258"/>
      <c r="F10839" s="479">
        <v>79.44</v>
      </c>
    </row>
    <row r="10840" spans="1:6" ht="20.399999999999999" x14ac:dyDescent="0.2">
      <c r="A10840" s="256">
        <v>94287</v>
      </c>
      <c r="B10840" s="257" t="s">
        <v>20415</v>
      </c>
      <c r="C10840" s="256" t="s">
        <v>6804</v>
      </c>
      <c r="E10840" s="258"/>
      <c r="F10840" s="479">
        <v>31.22</v>
      </c>
    </row>
    <row r="10841" spans="1:6" ht="20.399999999999999" x14ac:dyDescent="0.2">
      <c r="A10841" s="256">
        <v>94288</v>
      </c>
      <c r="B10841" s="257" t="s">
        <v>20416</v>
      </c>
      <c r="C10841" s="256" t="s">
        <v>6804</v>
      </c>
      <c r="E10841" s="258"/>
      <c r="F10841" s="479">
        <v>38.46</v>
      </c>
    </row>
    <row r="10842" spans="1:6" ht="20.399999999999999" x14ac:dyDescent="0.2">
      <c r="A10842" s="256">
        <v>94289</v>
      </c>
      <c r="B10842" s="257" t="s">
        <v>20417</v>
      </c>
      <c r="C10842" s="256" t="s">
        <v>6804</v>
      </c>
      <c r="E10842" s="258"/>
      <c r="F10842" s="479">
        <v>39.92</v>
      </c>
    </row>
    <row r="10843" spans="1:6" ht="20.399999999999999" x14ac:dyDescent="0.2">
      <c r="A10843" s="256">
        <v>94290</v>
      </c>
      <c r="B10843" s="257" t="s">
        <v>20418</v>
      </c>
      <c r="C10843" s="256" t="s">
        <v>6804</v>
      </c>
      <c r="E10843" s="258"/>
      <c r="F10843" s="479">
        <v>47.17</v>
      </c>
    </row>
    <row r="10844" spans="1:6" ht="20.399999999999999" x14ac:dyDescent="0.2">
      <c r="A10844" s="256">
        <v>94291</v>
      </c>
      <c r="B10844" s="257" t="s">
        <v>20419</v>
      </c>
      <c r="C10844" s="256" t="s">
        <v>6804</v>
      </c>
      <c r="E10844" s="258"/>
      <c r="F10844" s="479">
        <v>49.18</v>
      </c>
    </row>
    <row r="10845" spans="1:6" ht="20.399999999999999" x14ac:dyDescent="0.2">
      <c r="A10845" s="256">
        <v>94292</v>
      </c>
      <c r="B10845" s="257" t="s">
        <v>20420</v>
      </c>
      <c r="C10845" s="256" t="s">
        <v>6804</v>
      </c>
      <c r="E10845" s="258"/>
      <c r="F10845" s="479">
        <v>56.43</v>
      </c>
    </row>
    <row r="10846" spans="1:6" ht="20.399999999999999" x14ac:dyDescent="0.2">
      <c r="A10846" s="256">
        <v>94293</v>
      </c>
      <c r="B10846" s="257" t="s">
        <v>20421</v>
      </c>
      <c r="C10846" s="256" t="s">
        <v>6804</v>
      </c>
      <c r="E10846" s="258"/>
      <c r="F10846" s="479">
        <v>159.96</v>
      </c>
    </row>
    <row r="10847" spans="1:6" ht="20.399999999999999" x14ac:dyDescent="0.2">
      <c r="A10847" s="256">
        <v>94294</v>
      </c>
      <c r="B10847" s="257" t="s">
        <v>20422</v>
      </c>
      <c r="C10847" s="256" t="s">
        <v>6804</v>
      </c>
      <c r="E10847" s="258"/>
      <c r="F10847" s="479">
        <v>6.89</v>
      </c>
    </row>
    <row r="10848" spans="1:6" ht="30.6" x14ac:dyDescent="0.2">
      <c r="A10848" s="256">
        <v>104491</v>
      </c>
      <c r="B10848" s="257" t="s">
        <v>9976</v>
      </c>
      <c r="C10848" s="256" t="s">
        <v>6804</v>
      </c>
      <c r="E10848" s="258"/>
      <c r="F10848" s="479">
        <v>4195.1099999999997</v>
      </c>
    </row>
    <row r="10849" spans="1:6" ht="30.6" x14ac:dyDescent="0.2">
      <c r="A10849" s="256">
        <v>104492</v>
      </c>
      <c r="B10849" s="257" t="s">
        <v>9977</v>
      </c>
      <c r="C10849" s="256" t="s">
        <v>6804</v>
      </c>
      <c r="E10849" s="258"/>
      <c r="F10849" s="479">
        <v>5245.99</v>
      </c>
    </row>
    <row r="10850" spans="1:6" ht="30.6" x14ac:dyDescent="0.2">
      <c r="A10850" s="256">
        <v>104494</v>
      </c>
      <c r="B10850" s="257" t="s">
        <v>9978</v>
      </c>
      <c r="C10850" s="256" t="s">
        <v>6804</v>
      </c>
      <c r="E10850" s="258"/>
      <c r="F10850" s="479">
        <v>7085.53</v>
      </c>
    </row>
    <row r="10851" spans="1:6" ht="30.6" x14ac:dyDescent="0.2">
      <c r="A10851" s="256">
        <v>104497</v>
      </c>
      <c r="B10851" s="257" t="s">
        <v>9979</v>
      </c>
      <c r="C10851" s="256" t="s">
        <v>6804</v>
      </c>
      <c r="E10851" s="258"/>
      <c r="F10851" s="479">
        <v>8485.73</v>
      </c>
    </row>
    <row r="10852" spans="1:6" ht="20.399999999999999" x14ac:dyDescent="0.2">
      <c r="A10852" s="256">
        <v>104515</v>
      </c>
      <c r="B10852" s="257" t="s">
        <v>9980</v>
      </c>
      <c r="C10852" s="256" t="s">
        <v>6801</v>
      </c>
      <c r="E10852" s="258"/>
      <c r="F10852" s="479">
        <v>27.78</v>
      </c>
    </row>
    <row r="10853" spans="1:6" ht="20.399999999999999" x14ac:dyDescent="0.2">
      <c r="A10853" s="256">
        <v>102727</v>
      </c>
      <c r="B10853" s="257" t="s">
        <v>9981</v>
      </c>
      <c r="C10853" s="256" t="s">
        <v>6801</v>
      </c>
      <c r="E10853" s="258"/>
      <c r="F10853" s="479">
        <v>94.21</v>
      </c>
    </row>
    <row r="10854" spans="1:6" ht="20.399999999999999" x14ac:dyDescent="0.2">
      <c r="A10854" s="256">
        <v>102728</v>
      </c>
      <c r="B10854" s="257" t="s">
        <v>9982</v>
      </c>
      <c r="C10854" s="256" t="s">
        <v>6814</v>
      </c>
      <c r="E10854" s="258"/>
      <c r="F10854" s="479">
        <v>14.39</v>
      </c>
    </row>
    <row r="10855" spans="1:6" ht="20.399999999999999" x14ac:dyDescent="0.2">
      <c r="A10855" s="256">
        <v>102729</v>
      </c>
      <c r="B10855" s="257" t="s">
        <v>9983</v>
      </c>
      <c r="C10855" s="256" t="s">
        <v>6814</v>
      </c>
      <c r="E10855" s="258"/>
      <c r="F10855" s="479">
        <v>13.21</v>
      </c>
    </row>
    <row r="10856" spans="1:6" ht="20.399999999999999" x14ac:dyDescent="0.2">
      <c r="A10856" s="256">
        <v>102730</v>
      </c>
      <c r="B10856" s="257" t="s">
        <v>9984</v>
      </c>
      <c r="C10856" s="256" t="s">
        <v>6814</v>
      </c>
      <c r="E10856" s="258"/>
      <c r="F10856" s="479">
        <v>11.63</v>
      </c>
    </row>
    <row r="10857" spans="1:6" ht="20.399999999999999" x14ac:dyDescent="0.2">
      <c r="A10857" s="256">
        <v>102731</v>
      </c>
      <c r="B10857" s="257" t="s">
        <v>9985</v>
      </c>
      <c r="C10857" s="256" t="s">
        <v>6814</v>
      </c>
      <c r="E10857" s="258"/>
      <c r="F10857" s="479">
        <v>9.6999999999999993</v>
      </c>
    </row>
    <row r="10858" spans="1:6" ht="20.399999999999999" x14ac:dyDescent="0.2">
      <c r="A10858" s="256">
        <v>102732</v>
      </c>
      <c r="B10858" s="257" t="s">
        <v>9986</v>
      </c>
      <c r="C10858" s="256" t="s">
        <v>6814</v>
      </c>
      <c r="E10858" s="258"/>
      <c r="F10858" s="479">
        <v>9.0500000000000007</v>
      </c>
    </row>
    <row r="10859" spans="1:6" ht="20.399999999999999" x14ac:dyDescent="0.2">
      <c r="A10859" s="256">
        <v>102733</v>
      </c>
      <c r="B10859" s="257" t="s">
        <v>9987</v>
      </c>
      <c r="C10859" s="256" t="s">
        <v>6814</v>
      </c>
      <c r="E10859" s="258"/>
      <c r="F10859" s="479">
        <v>9.98</v>
      </c>
    </row>
    <row r="10860" spans="1:6" x14ac:dyDescent="0.2">
      <c r="A10860" s="256">
        <v>102734</v>
      </c>
      <c r="B10860" s="257" t="s">
        <v>9988</v>
      </c>
      <c r="C10860" s="256" t="s">
        <v>6814</v>
      </c>
      <c r="E10860" s="258"/>
      <c r="F10860" s="479">
        <v>13.37</v>
      </c>
    </row>
    <row r="10861" spans="1:6" x14ac:dyDescent="0.2">
      <c r="A10861" s="256">
        <v>102735</v>
      </c>
      <c r="B10861" s="257" t="s">
        <v>9989</v>
      </c>
      <c r="C10861" s="256" t="s">
        <v>6814</v>
      </c>
      <c r="E10861" s="258"/>
      <c r="F10861" s="479">
        <v>12.32</v>
      </c>
    </row>
    <row r="10862" spans="1:6" ht="20.399999999999999" x14ac:dyDescent="0.2">
      <c r="A10862" s="256">
        <v>102736</v>
      </c>
      <c r="B10862" s="257" t="s">
        <v>9990</v>
      </c>
      <c r="C10862" s="256" t="s">
        <v>6805</v>
      </c>
      <c r="E10862" s="258"/>
      <c r="F10862" s="479">
        <v>563.42999999999995</v>
      </c>
    </row>
    <row r="10863" spans="1:6" ht="20.399999999999999" x14ac:dyDescent="0.2">
      <c r="A10863" s="256">
        <v>102737</v>
      </c>
      <c r="B10863" s="257" t="s">
        <v>9991</v>
      </c>
      <c r="C10863" s="256" t="s">
        <v>6799</v>
      </c>
      <c r="E10863" s="258"/>
      <c r="F10863" s="479">
        <v>1019.77</v>
      </c>
    </row>
    <row r="10864" spans="1:6" ht="20.399999999999999" x14ac:dyDescent="0.2">
      <c r="A10864" s="256">
        <v>102738</v>
      </c>
      <c r="B10864" s="257" t="s">
        <v>9992</v>
      </c>
      <c r="C10864" s="256" t="s">
        <v>6799</v>
      </c>
      <c r="E10864" s="258"/>
      <c r="F10864" s="479">
        <v>2085.15</v>
      </c>
    </row>
    <row r="10865" spans="1:6" ht="20.399999999999999" x14ac:dyDescent="0.2">
      <c r="A10865" s="256">
        <v>102739</v>
      </c>
      <c r="B10865" s="257" t="s">
        <v>9993</v>
      </c>
      <c r="C10865" s="256" t="s">
        <v>6799</v>
      </c>
      <c r="E10865" s="258"/>
      <c r="F10865" s="479">
        <v>3489</v>
      </c>
    </row>
    <row r="10866" spans="1:6" ht="20.399999999999999" x14ac:dyDescent="0.2">
      <c r="A10866" s="256">
        <v>102740</v>
      </c>
      <c r="B10866" s="257" t="s">
        <v>9994</v>
      </c>
      <c r="C10866" s="256" t="s">
        <v>6799</v>
      </c>
      <c r="E10866" s="258"/>
      <c r="F10866" s="479">
        <v>5225.3999999999996</v>
      </c>
    </row>
    <row r="10867" spans="1:6" ht="20.399999999999999" x14ac:dyDescent="0.2">
      <c r="A10867" s="256">
        <v>102741</v>
      </c>
      <c r="B10867" s="257" t="s">
        <v>9995</v>
      </c>
      <c r="C10867" s="256" t="s">
        <v>6799</v>
      </c>
      <c r="E10867" s="258"/>
      <c r="F10867" s="479">
        <v>7328.68</v>
      </c>
    </row>
    <row r="10868" spans="1:6" ht="20.399999999999999" x14ac:dyDescent="0.2">
      <c r="A10868" s="256">
        <v>102742</v>
      </c>
      <c r="B10868" s="257" t="s">
        <v>9996</v>
      </c>
      <c r="C10868" s="256" t="s">
        <v>6799</v>
      </c>
      <c r="E10868" s="258"/>
      <c r="F10868" s="479">
        <v>12679.96</v>
      </c>
    </row>
    <row r="10869" spans="1:6" ht="20.399999999999999" x14ac:dyDescent="0.2">
      <c r="A10869" s="256">
        <v>102743</v>
      </c>
      <c r="B10869" s="257" t="s">
        <v>9997</v>
      </c>
      <c r="C10869" s="256" t="s">
        <v>6799</v>
      </c>
      <c r="E10869" s="258"/>
      <c r="F10869" s="479">
        <v>4228.37</v>
      </c>
    </row>
    <row r="10870" spans="1:6" ht="20.399999999999999" x14ac:dyDescent="0.2">
      <c r="A10870" s="256">
        <v>102744</v>
      </c>
      <c r="B10870" s="257" t="s">
        <v>9998</v>
      </c>
      <c r="C10870" s="256" t="s">
        <v>6799</v>
      </c>
      <c r="E10870" s="258"/>
      <c r="F10870" s="479">
        <v>6328.83</v>
      </c>
    </row>
    <row r="10871" spans="1:6" ht="20.399999999999999" x14ac:dyDescent="0.2">
      <c r="A10871" s="256">
        <v>102745</v>
      </c>
      <c r="B10871" s="257" t="s">
        <v>9999</v>
      </c>
      <c r="C10871" s="256" t="s">
        <v>6799</v>
      </c>
      <c r="E10871" s="258"/>
      <c r="F10871" s="479">
        <v>8888.0499999999993</v>
      </c>
    </row>
    <row r="10872" spans="1:6" ht="20.399999999999999" x14ac:dyDescent="0.2">
      <c r="A10872" s="256">
        <v>102746</v>
      </c>
      <c r="B10872" s="257" t="s">
        <v>10000</v>
      </c>
      <c r="C10872" s="256" t="s">
        <v>6799</v>
      </c>
      <c r="E10872" s="258"/>
      <c r="F10872" s="479">
        <v>15395.5</v>
      </c>
    </row>
    <row r="10873" spans="1:6" ht="20.399999999999999" x14ac:dyDescent="0.2">
      <c r="A10873" s="256">
        <v>102747</v>
      </c>
      <c r="B10873" s="257" t="s">
        <v>10001</v>
      </c>
      <c r="C10873" s="256" t="s">
        <v>6799</v>
      </c>
      <c r="E10873" s="258"/>
      <c r="F10873" s="479">
        <v>7855.54</v>
      </c>
    </row>
    <row r="10874" spans="1:6" ht="20.399999999999999" x14ac:dyDescent="0.2">
      <c r="A10874" s="256">
        <v>102748</v>
      </c>
      <c r="B10874" s="257" t="s">
        <v>10002</v>
      </c>
      <c r="C10874" s="256" t="s">
        <v>6799</v>
      </c>
      <c r="E10874" s="258"/>
      <c r="F10874" s="479">
        <v>10984.65</v>
      </c>
    </row>
    <row r="10875" spans="1:6" ht="20.399999999999999" x14ac:dyDescent="0.2">
      <c r="A10875" s="256">
        <v>102749</v>
      </c>
      <c r="B10875" s="257" t="s">
        <v>10003</v>
      </c>
      <c r="C10875" s="256" t="s">
        <v>6799</v>
      </c>
      <c r="E10875" s="258"/>
      <c r="F10875" s="479">
        <v>18844.25</v>
      </c>
    </row>
    <row r="10876" spans="1:6" ht="20.399999999999999" x14ac:dyDescent="0.2">
      <c r="A10876" s="256">
        <v>102750</v>
      </c>
      <c r="B10876" s="257" t="s">
        <v>10004</v>
      </c>
      <c r="C10876" s="256" t="s">
        <v>6799</v>
      </c>
      <c r="E10876" s="258"/>
      <c r="F10876" s="479">
        <v>2541.1799999999998</v>
      </c>
    </row>
    <row r="10877" spans="1:6" ht="20.399999999999999" x14ac:dyDescent="0.2">
      <c r="A10877" s="256">
        <v>102751</v>
      </c>
      <c r="B10877" s="257" t="s">
        <v>10005</v>
      </c>
      <c r="C10877" s="256" t="s">
        <v>6799</v>
      </c>
      <c r="E10877" s="258"/>
      <c r="F10877" s="479">
        <v>4409.51</v>
      </c>
    </row>
    <row r="10878" spans="1:6" ht="20.399999999999999" x14ac:dyDescent="0.2">
      <c r="A10878" s="256">
        <v>102752</v>
      </c>
      <c r="B10878" s="257" t="s">
        <v>10006</v>
      </c>
      <c r="C10878" s="256" t="s">
        <v>6799</v>
      </c>
      <c r="E10878" s="258"/>
      <c r="F10878" s="479">
        <v>7018.66</v>
      </c>
    </row>
    <row r="10879" spans="1:6" ht="20.399999999999999" x14ac:dyDescent="0.2">
      <c r="A10879" s="256">
        <v>102753</v>
      </c>
      <c r="B10879" s="257" t="s">
        <v>10007</v>
      </c>
      <c r="C10879" s="256" t="s">
        <v>6799</v>
      </c>
      <c r="E10879" s="258"/>
      <c r="F10879" s="479">
        <v>10381.950000000001</v>
      </c>
    </row>
    <row r="10880" spans="1:6" ht="20.399999999999999" x14ac:dyDescent="0.2">
      <c r="A10880" s="256">
        <v>102754</v>
      </c>
      <c r="B10880" s="257" t="s">
        <v>10008</v>
      </c>
      <c r="C10880" s="256" t="s">
        <v>6799</v>
      </c>
      <c r="E10880" s="258"/>
      <c r="F10880" s="479">
        <v>19718.95</v>
      </c>
    </row>
    <row r="10881" spans="1:6" ht="20.399999999999999" x14ac:dyDescent="0.2">
      <c r="A10881" s="256">
        <v>102755</v>
      </c>
      <c r="B10881" s="257" t="s">
        <v>10009</v>
      </c>
      <c r="C10881" s="256" t="s">
        <v>6799</v>
      </c>
      <c r="E10881" s="258"/>
      <c r="F10881" s="479">
        <v>9799.14</v>
      </c>
    </row>
    <row r="10882" spans="1:6" ht="20.399999999999999" x14ac:dyDescent="0.2">
      <c r="A10882" s="256">
        <v>102756</v>
      </c>
      <c r="B10882" s="257" t="s">
        <v>10010</v>
      </c>
      <c r="C10882" s="256" t="s">
        <v>6799</v>
      </c>
      <c r="E10882" s="258"/>
      <c r="F10882" s="479">
        <v>14540.82</v>
      </c>
    </row>
    <row r="10883" spans="1:6" ht="20.399999999999999" x14ac:dyDescent="0.2">
      <c r="A10883" s="256">
        <v>102757</v>
      </c>
      <c r="B10883" s="257" t="s">
        <v>10011</v>
      </c>
      <c r="C10883" s="256" t="s">
        <v>6799</v>
      </c>
      <c r="E10883" s="258"/>
      <c r="F10883" s="479">
        <v>27025.62</v>
      </c>
    </row>
    <row r="10884" spans="1:6" ht="20.399999999999999" x14ac:dyDescent="0.2">
      <c r="A10884" s="256">
        <v>102758</v>
      </c>
      <c r="B10884" s="257" t="s">
        <v>10012</v>
      </c>
      <c r="C10884" s="256" t="s">
        <v>6799</v>
      </c>
      <c r="E10884" s="258"/>
      <c r="F10884" s="479">
        <v>12593.46</v>
      </c>
    </row>
    <row r="10885" spans="1:6" ht="20.399999999999999" x14ac:dyDescent="0.2">
      <c r="A10885" s="256">
        <v>102759</v>
      </c>
      <c r="B10885" s="257" t="s">
        <v>10013</v>
      </c>
      <c r="C10885" s="256" t="s">
        <v>6799</v>
      </c>
      <c r="E10885" s="258"/>
      <c r="F10885" s="479">
        <v>18720.71</v>
      </c>
    </row>
    <row r="10886" spans="1:6" ht="20.399999999999999" x14ac:dyDescent="0.2">
      <c r="A10886" s="256">
        <v>102760</v>
      </c>
      <c r="B10886" s="257" t="s">
        <v>10014</v>
      </c>
      <c r="C10886" s="256" t="s">
        <v>6799</v>
      </c>
      <c r="E10886" s="258"/>
      <c r="F10886" s="479">
        <v>34473.94</v>
      </c>
    </row>
    <row r="10887" spans="1:6" ht="20.399999999999999" x14ac:dyDescent="0.2">
      <c r="A10887" s="256">
        <v>102761</v>
      </c>
      <c r="B10887" s="257" t="s">
        <v>10015</v>
      </c>
      <c r="C10887" s="256" t="s">
        <v>6799</v>
      </c>
      <c r="E10887" s="258"/>
      <c r="F10887" s="479">
        <v>12127.05</v>
      </c>
    </row>
    <row r="10888" spans="1:6" ht="20.399999999999999" x14ac:dyDescent="0.2">
      <c r="A10888" s="256">
        <v>102762</v>
      </c>
      <c r="B10888" s="257" t="s">
        <v>10016</v>
      </c>
      <c r="C10888" s="256" t="s">
        <v>6799</v>
      </c>
      <c r="E10888" s="258"/>
      <c r="F10888" s="479">
        <v>18679.009999999998</v>
      </c>
    </row>
    <row r="10889" spans="1:6" ht="20.399999999999999" x14ac:dyDescent="0.2">
      <c r="A10889" s="256">
        <v>102763</v>
      </c>
      <c r="B10889" s="257" t="s">
        <v>10017</v>
      </c>
      <c r="C10889" s="256" t="s">
        <v>6799</v>
      </c>
      <c r="E10889" s="258"/>
      <c r="F10889" s="479">
        <v>25940.11</v>
      </c>
    </row>
    <row r="10890" spans="1:6" ht="20.399999999999999" x14ac:dyDescent="0.2">
      <c r="A10890" s="256">
        <v>102764</v>
      </c>
      <c r="B10890" s="257" t="s">
        <v>10018</v>
      </c>
      <c r="C10890" s="256" t="s">
        <v>6799</v>
      </c>
      <c r="E10890" s="258"/>
      <c r="F10890" s="479">
        <v>36491.300000000003</v>
      </c>
    </row>
    <row r="10891" spans="1:6" ht="20.399999999999999" x14ac:dyDescent="0.2">
      <c r="A10891" s="256">
        <v>102765</v>
      </c>
      <c r="B10891" s="257" t="s">
        <v>10019</v>
      </c>
      <c r="C10891" s="256" t="s">
        <v>6799</v>
      </c>
      <c r="E10891" s="258"/>
      <c r="F10891" s="479">
        <v>15096.51</v>
      </c>
    </row>
    <row r="10892" spans="1:6" ht="20.399999999999999" x14ac:dyDescent="0.2">
      <c r="A10892" s="256">
        <v>102766</v>
      </c>
      <c r="B10892" s="257" t="s">
        <v>10020</v>
      </c>
      <c r="C10892" s="256" t="s">
        <v>6799</v>
      </c>
      <c r="E10892" s="258"/>
      <c r="F10892" s="479">
        <v>22682.14</v>
      </c>
    </row>
    <row r="10893" spans="1:6" ht="20.399999999999999" x14ac:dyDescent="0.2">
      <c r="A10893" s="256">
        <v>102767</v>
      </c>
      <c r="B10893" s="257" t="s">
        <v>10021</v>
      </c>
      <c r="C10893" s="256" t="s">
        <v>6799</v>
      </c>
      <c r="E10893" s="258"/>
      <c r="F10893" s="479">
        <v>31700.18</v>
      </c>
    </row>
    <row r="10894" spans="1:6" ht="20.399999999999999" x14ac:dyDescent="0.2">
      <c r="A10894" s="256">
        <v>102768</v>
      </c>
      <c r="B10894" s="257" t="s">
        <v>10022</v>
      </c>
      <c r="C10894" s="256" t="s">
        <v>6799</v>
      </c>
      <c r="E10894" s="258"/>
      <c r="F10894" s="479">
        <v>44189.14</v>
      </c>
    </row>
    <row r="10895" spans="1:6" ht="20.399999999999999" x14ac:dyDescent="0.2">
      <c r="A10895" s="256">
        <v>102769</v>
      </c>
      <c r="B10895" s="257" t="s">
        <v>10023</v>
      </c>
      <c r="C10895" s="256" t="s">
        <v>6799</v>
      </c>
      <c r="E10895" s="258"/>
      <c r="F10895" s="479">
        <v>17453.27</v>
      </c>
    </row>
    <row r="10896" spans="1:6" ht="20.399999999999999" x14ac:dyDescent="0.2">
      <c r="A10896" s="256">
        <v>102770</v>
      </c>
      <c r="B10896" s="257" t="s">
        <v>10024</v>
      </c>
      <c r="C10896" s="256" t="s">
        <v>6799</v>
      </c>
      <c r="E10896" s="258"/>
      <c r="F10896" s="479">
        <v>26734.639999999999</v>
      </c>
    </row>
    <row r="10897" spans="1:6" ht="20.399999999999999" x14ac:dyDescent="0.2">
      <c r="A10897" s="256">
        <v>102771</v>
      </c>
      <c r="B10897" s="257" t="s">
        <v>10025</v>
      </c>
      <c r="C10897" s="256" t="s">
        <v>6799</v>
      </c>
      <c r="E10897" s="258"/>
      <c r="F10897" s="479">
        <v>37345.89</v>
      </c>
    </row>
    <row r="10898" spans="1:6" ht="20.399999999999999" x14ac:dyDescent="0.2">
      <c r="A10898" s="256">
        <v>102772</v>
      </c>
      <c r="B10898" s="257" t="s">
        <v>10026</v>
      </c>
      <c r="C10898" s="256" t="s">
        <v>6799</v>
      </c>
      <c r="E10898" s="258"/>
      <c r="F10898" s="479">
        <v>52411.07</v>
      </c>
    </row>
    <row r="10899" spans="1:6" ht="20.399999999999999" x14ac:dyDescent="0.2">
      <c r="A10899" s="256">
        <v>102773</v>
      </c>
      <c r="B10899" s="257" t="s">
        <v>10027</v>
      </c>
      <c r="C10899" s="256" t="s">
        <v>6799</v>
      </c>
      <c r="E10899" s="258"/>
      <c r="F10899" s="479">
        <v>6949.28</v>
      </c>
    </row>
    <row r="10900" spans="1:6" ht="20.399999999999999" x14ac:dyDescent="0.2">
      <c r="A10900" s="256">
        <v>102774</v>
      </c>
      <c r="B10900" s="257" t="s">
        <v>10028</v>
      </c>
      <c r="C10900" s="256" t="s">
        <v>6799</v>
      </c>
      <c r="E10900" s="258"/>
      <c r="F10900" s="479">
        <v>6949.28</v>
      </c>
    </row>
    <row r="10901" spans="1:6" ht="20.399999999999999" x14ac:dyDescent="0.2">
      <c r="A10901" s="256">
        <v>102775</v>
      </c>
      <c r="B10901" s="257" t="s">
        <v>10029</v>
      </c>
      <c r="C10901" s="256" t="s">
        <v>6799</v>
      </c>
      <c r="E10901" s="258"/>
      <c r="F10901" s="479">
        <v>10351.64</v>
      </c>
    </row>
    <row r="10902" spans="1:6" ht="20.399999999999999" x14ac:dyDescent="0.2">
      <c r="A10902" s="256">
        <v>102776</v>
      </c>
      <c r="B10902" s="257" t="s">
        <v>10030</v>
      </c>
      <c r="C10902" s="256" t="s">
        <v>6799</v>
      </c>
      <c r="E10902" s="258"/>
      <c r="F10902" s="479">
        <v>10351.64</v>
      </c>
    </row>
    <row r="10903" spans="1:6" ht="20.399999999999999" x14ac:dyDescent="0.2">
      <c r="A10903" s="256">
        <v>102777</v>
      </c>
      <c r="B10903" s="257" t="s">
        <v>10031</v>
      </c>
      <c r="C10903" s="256" t="s">
        <v>6799</v>
      </c>
      <c r="E10903" s="258"/>
      <c r="F10903" s="479">
        <v>15654.21</v>
      </c>
    </row>
    <row r="10904" spans="1:6" ht="20.399999999999999" x14ac:dyDescent="0.2">
      <c r="A10904" s="256">
        <v>102778</v>
      </c>
      <c r="B10904" s="257" t="s">
        <v>10032</v>
      </c>
      <c r="C10904" s="256" t="s">
        <v>6799</v>
      </c>
      <c r="E10904" s="258"/>
      <c r="F10904" s="479">
        <v>22565.17</v>
      </c>
    </row>
    <row r="10905" spans="1:6" ht="20.399999999999999" x14ac:dyDescent="0.2">
      <c r="A10905" s="256">
        <v>102779</v>
      </c>
      <c r="B10905" s="257" t="s">
        <v>10033</v>
      </c>
      <c r="C10905" s="256" t="s">
        <v>6799</v>
      </c>
      <c r="E10905" s="258"/>
      <c r="F10905" s="479">
        <v>6949.28</v>
      </c>
    </row>
    <row r="10906" spans="1:6" ht="20.399999999999999" x14ac:dyDescent="0.2">
      <c r="A10906" s="256">
        <v>102780</v>
      </c>
      <c r="B10906" s="257" t="s">
        <v>10034</v>
      </c>
      <c r="C10906" s="256" t="s">
        <v>6799</v>
      </c>
      <c r="E10906" s="258"/>
      <c r="F10906" s="479">
        <v>7998.9</v>
      </c>
    </row>
    <row r="10907" spans="1:6" ht="20.399999999999999" x14ac:dyDescent="0.2">
      <c r="A10907" s="256">
        <v>102781</v>
      </c>
      <c r="B10907" s="257" t="s">
        <v>10035</v>
      </c>
      <c r="C10907" s="256" t="s">
        <v>6799</v>
      </c>
      <c r="E10907" s="258"/>
      <c r="F10907" s="479">
        <v>11826.55</v>
      </c>
    </row>
    <row r="10908" spans="1:6" ht="20.399999999999999" x14ac:dyDescent="0.2">
      <c r="A10908" s="256">
        <v>102782</v>
      </c>
      <c r="B10908" s="257" t="s">
        <v>10036</v>
      </c>
      <c r="C10908" s="256" t="s">
        <v>6799</v>
      </c>
      <c r="E10908" s="258"/>
      <c r="F10908" s="479">
        <v>13036.67</v>
      </c>
    </row>
    <row r="10909" spans="1:6" ht="20.399999999999999" x14ac:dyDescent="0.2">
      <c r="A10909" s="256">
        <v>102783</v>
      </c>
      <c r="B10909" s="257" t="s">
        <v>10037</v>
      </c>
      <c r="C10909" s="256" t="s">
        <v>6799</v>
      </c>
      <c r="E10909" s="258"/>
      <c r="F10909" s="479">
        <v>17289.62</v>
      </c>
    </row>
    <row r="10910" spans="1:6" ht="20.399999999999999" x14ac:dyDescent="0.2">
      <c r="A10910" s="256">
        <v>102784</v>
      </c>
      <c r="B10910" s="257" t="s">
        <v>10038</v>
      </c>
      <c r="C10910" s="256" t="s">
        <v>6799</v>
      </c>
      <c r="E10910" s="258"/>
      <c r="F10910" s="479">
        <v>26020.65</v>
      </c>
    </row>
    <row r="10911" spans="1:6" ht="20.399999999999999" x14ac:dyDescent="0.2">
      <c r="A10911" s="256">
        <v>102785</v>
      </c>
      <c r="B10911" s="257" t="s">
        <v>10039</v>
      </c>
      <c r="C10911" s="256" t="s">
        <v>6799</v>
      </c>
      <c r="E10911" s="258"/>
      <c r="F10911" s="479">
        <v>7998.9</v>
      </c>
    </row>
    <row r="10912" spans="1:6" ht="20.399999999999999" x14ac:dyDescent="0.2">
      <c r="A10912" s="256">
        <v>102786</v>
      </c>
      <c r="B10912" s="257" t="s">
        <v>10040</v>
      </c>
      <c r="C10912" s="256" t="s">
        <v>6799</v>
      </c>
      <c r="E10912" s="258"/>
      <c r="F10912" s="479">
        <v>8783.7199999999993</v>
      </c>
    </row>
    <row r="10913" spans="1:6" ht="20.399999999999999" x14ac:dyDescent="0.2">
      <c r="A10913" s="256">
        <v>102787</v>
      </c>
      <c r="B10913" s="257" t="s">
        <v>10041</v>
      </c>
      <c r="C10913" s="256" t="s">
        <v>6799</v>
      </c>
      <c r="E10913" s="258"/>
      <c r="F10913" s="479">
        <v>13036.67</v>
      </c>
    </row>
    <row r="10914" spans="1:6" ht="20.399999999999999" x14ac:dyDescent="0.2">
      <c r="A10914" s="256">
        <v>102788</v>
      </c>
      <c r="B10914" s="257" t="s">
        <v>10042</v>
      </c>
      <c r="C10914" s="256" t="s">
        <v>6799</v>
      </c>
      <c r="E10914" s="258"/>
      <c r="F10914" s="479">
        <v>14197.13</v>
      </c>
    </row>
    <row r="10915" spans="1:6" ht="20.399999999999999" x14ac:dyDescent="0.2">
      <c r="A10915" s="256">
        <v>102789</v>
      </c>
      <c r="B10915" s="257" t="s">
        <v>10043</v>
      </c>
      <c r="C10915" s="256" t="s">
        <v>6799</v>
      </c>
      <c r="E10915" s="258"/>
      <c r="F10915" s="479">
        <v>18627.13</v>
      </c>
    </row>
    <row r="10916" spans="1:6" ht="20.399999999999999" x14ac:dyDescent="0.2">
      <c r="A10916" s="256">
        <v>102790</v>
      </c>
      <c r="B10916" s="257" t="s">
        <v>10044</v>
      </c>
      <c r="C10916" s="256" t="s">
        <v>6799</v>
      </c>
      <c r="E10916" s="258"/>
      <c r="F10916" s="479">
        <v>30303.63</v>
      </c>
    </row>
    <row r="10917" spans="1:6" ht="20.399999999999999" x14ac:dyDescent="0.2">
      <c r="A10917" s="256">
        <v>102791</v>
      </c>
      <c r="B10917" s="257" t="s">
        <v>10045</v>
      </c>
      <c r="C10917" s="256" t="s">
        <v>6799</v>
      </c>
      <c r="E10917" s="258"/>
      <c r="F10917" s="479">
        <v>24975.82</v>
      </c>
    </row>
    <row r="10918" spans="1:6" ht="20.399999999999999" x14ac:dyDescent="0.2">
      <c r="A10918" s="256">
        <v>102792</v>
      </c>
      <c r="B10918" s="257" t="s">
        <v>10046</v>
      </c>
      <c r="C10918" s="256" t="s">
        <v>6799</v>
      </c>
      <c r="E10918" s="258"/>
      <c r="F10918" s="479">
        <v>40345.85</v>
      </c>
    </row>
    <row r="10919" spans="1:6" ht="20.399999999999999" x14ac:dyDescent="0.2">
      <c r="A10919" s="256">
        <v>102793</v>
      </c>
      <c r="B10919" s="257" t="s">
        <v>10047</v>
      </c>
      <c r="C10919" s="256" t="s">
        <v>6799</v>
      </c>
      <c r="E10919" s="258"/>
      <c r="F10919" s="479">
        <v>53916.27</v>
      </c>
    </row>
    <row r="10920" spans="1:6" ht="20.399999999999999" x14ac:dyDescent="0.2">
      <c r="A10920" s="256">
        <v>102794</v>
      </c>
      <c r="B10920" s="257" t="s">
        <v>10048</v>
      </c>
      <c r="C10920" s="256" t="s">
        <v>6799</v>
      </c>
      <c r="E10920" s="258"/>
      <c r="F10920" s="479">
        <v>76967.77</v>
      </c>
    </row>
    <row r="10921" spans="1:6" ht="20.399999999999999" x14ac:dyDescent="0.2">
      <c r="A10921" s="256">
        <v>102795</v>
      </c>
      <c r="B10921" s="257" t="s">
        <v>10049</v>
      </c>
      <c r="C10921" s="256" t="s">
        <v>6799</v>
      </c>
      <c r="E10921" s="258"/>
      <c r="F10921" s="479">
        <v>26673.93</v>
      </c>
    </row>
    <row r="10922" spans="1:6" ht="20.399999999999999" x14ac:dyDescent="0.2">
      <c r="A10922" s="256">
        <v>102796</v>
      </c>
      <c r="B10922" s="257" t="s">
        <v>10050</v>
      </c>
      <c r="C10922" s="256" t="s">
        <v>6799</v>
      </c>
      <c r="E10922" s="258"/>
      <c r="F10922" s="479">
        <v>42677.65</v>
      </c>
    </row>
    <row r="10923" spans="1:6" ht="20.399999999999999" x14ac:dyDescent="0.2">
      <c r="A10923" s="256">
        <v>102797</v>
      </c>
      <c r="B10923" s="257" t="s">
        <v>10051</v>
      </c>
      <c r="C10923" s="256" t="s">
        <v>6799</v>
      </c>
      <c r="E10923" s="258"/>
      <c r="F10923" s="479">
        <v>60352.25</v>
      </c>
    </row>
    <row r="10924" spans="1:6" ht="20.399999999999999" x14ac:dyDescent="0.2">
      <c r="A10924" s="256">
        <v>102798</v>
      </c>
      <c r="B10924" s="257" t="s">
        <v>10052</v>
      </c>
      <c r="C10924" s="256" t="s">
        <v>6799</v>
      </c>
      <c r="E10924" s="258"/>
      <c r="F10924" s="479">
        <v>73683.38</v>
      </c>
    </row>
    <row r="10925" spans="1:6" ht="20.399999999999999" x14ac:dyDescent="0.2">
      <c r="A10925" s="256">
        <v>102799</v>
      </c>
      <c r="B10925" s="257" t="s">
        <v>10053</v>
      </c>
      <c r="C10925" s="256" t="s">
        <v>6799</v>
      </c>
      <c r="E10925" s="258"/>
      <c r="F10925" s="479">
        <v>27240.99</v>
      </c>
    </row>
    <row r="10926" spans="1:6" ht="20.399999999999999" x14ac:dyDescent="0.2">
      <c r="A10926" s="256">
        <v>102800</v>
      </c>
      <c r="B10926" s="257" t="s">
        <v>10054</v>
      </c>
      <c r="C10926" s="256" t="s">
        <v>6799</v>
      </c>
      <c r="E10926" s="258"/>
      <c r="F10926" s="479">
        <v>46885.5</v>
      </c>
    </row>
    <row r="10927" spans="1:6" ht="20.399999999999999" x14ac:dyDescent="0.2">
      <c r="A10927" s="256">
        <v>102801</v>
      </c>
      <c r="B10927" s="257" t="s">
        <v>10055</v>
      </c>
      <c r="C10927" s="256" t="s">
        <v>6799</v>
      </c>
      <c r="E10927" s="258"/>
      <c r="F10927" s="479">
        <v>65411.12</v>
      </c>
    </row>
    <row r="10928" spans="1:6" ht="20.399999999999999" x14ac:dyDescent="0.2">
      <c r="A10928" s="256">
        <v>102802</v>
      </c>
      <c r="B10928" s="257" t="s">
        <v>10056</v>
      </c>
      <c r="C10928" s="256" t="s">
        <v>6799</v>
      </c>
      <c r="E10928" s="258"/>
      <c r="F10928" s="479">
        <v>78337.62</v>
      </c>
    </row>
    <row r="10929" spans="1:6" ht="20.399999999999999" x14ac:dyDescent="0.2">
      <c r="A10929" s="256">
        <v>101570</v>
      </c>
      <c r="B10929" s="257" t="s">
        <v>10057</v>
      </c>
      <c r="C10929" s="256" t="s">
        <v>6801</v>
      </c>
      <c r="E10929" s="258"/>
      <c r="F10929" s="479">
        <v>26.1</v>
      </c>
    </row>
    <row r="10930" spans="1:6" ht="20.399999999999999" x14ac:dyDescent="0.2">
      <c r="A10930" s="256">
        <v>101571</v>
      </c>
      <c r="B10930" s="257" t="s">
        <v>10058</v>
      </c>
      <c r="C10930" s="256" t="s">
        <v>6801</v>
      </c>
      <c r="E10930" s="258"/>
      <c r="F10930" s="479">
        <v>35.340000000000003</v>
      </c>
    </row>
    <row r="10931" spans="1:6" ht="20.399999999999999" x14ac:dyDescent="0.2">
      <c r="A10931" s="256">
        <v>101572</v>
      </c>
      <c r="B10931" s="257" t="s">
        <v>10059</v>
      </c>
      <c r="C10931" s="256" t="s">
        <v>6801</v>
      </c>
      <c r="E10931" s="258"/>
      <c r="F10931" s="479">
        <v>20.5</v>
      </c>
    </row>
    <row r="10932" spans="1:6" ht="20.399999999999999" x14ac:dyDescent="0.2">
      <c r="A10932" s="256">
        <v>101573</v>
      </c>
      <c r="B10932" s="257" t="s">
        <v>10060</v>
      </c>
      <c r="C10932" s="256" t="s">
        <v>6801</v>
      </c>
      <c r="E10932" s="258"/>
      <c r="F10932" s="479">
        <v>29.74</v>
      </c>
    </row>
    <row r="10933" spans="1:6" ht="20.399999999999999" x14ac:dyDescent="0.2">
      <c r="A10933" s="256">
        <v>101574</v>
      </c>
      <c r="B10933" s="257" t="s">
        <v>10061</v>
      </c>
      <c r="C10933" s="256" t="s">
        <v>6801</v>
      </c>
      <c r="E10933" s="258"/>
      <c r="F10933" s="479">
        <v>15.71</v>
      </c>
    </row>
    <row r="10934" spans="1:6" ht="20.399999999999999" x14ac:dyDescent="0.2">
      <c r="A10934" s="256">
        <v>101575</v>
      </c>
      <c r="B10934" s="257" t="s">
        <v>10062</v>
      </c>
      <c r="C10934" s="256" t="s">
        <v>6801</v>
      </c>
      <c r="E10934" s="258"/>
      <c r="F10934" s="479">
        <v>25.11</v>
      </c>
    </row>
    <row r="10935" spans="1:6" ht="20.399999999999999" x14ac:dyDescent="0.2">
      <c r="A10935" s="256">
        <v>101576</v>
      </c>
      <c r="B10935" s="257" t="s">
        <v>10063</v>
      </c>
      <c r="C10935" s="256" t="s">
        <v>6801</v>
      </c>
      <c r="E10935" s="258"/>
      <c r="F10935" s="479">
        <v>47.1</v>
      </c>
    </row>
    <row r="10936" spans="1:6" ht="20.399999999999999" x14ac:dyDescent="0.2">
      <c r="A10936" s="256">
        <v>101577</v>
      </c>
      <c r="B10936" s="257" t="s">
        <v>10064</v>
      </c>
      <c r="C10936" s="256" t="s">
        <v>6801</v>
      </c>
      <c r="E10936" s="258"/>
      <c r="F10936" s="479">
        <v>58.95</v>
      </c>
    </row>
    <row r="10937" spans="1:6" ht="20.399999999999999" x14ac:dyDescent="0.2">
      <c r="A10937" s="256">
        <v>101578</v>
      </c>
      <c r="B10937" s="257" t="s">
        <v>10065</v>
      </c>
      <c r="C10937" s="256" t="s">
        <v>6801</v>
      </c>
      <c r="E10937" s="258"/>
      <c r="F10937" s="479">
        <v>38.97</v>
      </c>
    </row>
    <row r="10938" spans="1:6" ht="20.399999999999999" x14ac:dyDescent="0.2">
      <c r="A10938" s="256">
        <v>101579</v>
      </c>
      <c r="B10938" s="257" t="s">
        <v>10066</v>
      </c>
      <c r="C10938" s="256" t="s">
        <v>6801</v>
      </c>
      <c r="E10938" s="258"/>
      <c r="F10938" s="479">
        <v>50.82</v>
      </c>
    </row>
    <row r="10939" spans="1:6" ht="20.399999999999999" x14ac:dyDescent="0.2">
      <c r="A10939" s="256">
        <v>101580</v>
      </c>
      <c r="B10939" s="257" t="s">
        <v>10067</v>
      </c>
      <c r="C10939" s="256" t="s">
        <v>6801</v>
      </c>
      <c r="E10939" s="258"/>
      <c r="F10939" s="479">
        <v>34.590000000000003</v>
      </c>
    </row>
    <row r="10940" spans="1:6" ht="20.399999999999999" x14ac:dyDescent="0.2">
      <c r="A10940" s="256">
        <v>101581</v>
      </c>
      <c r="B10940" s="257" t="s">
        <v>10068</v>
      </c>
      <c r="C10940" s="256" t="s">
        <v>6801</v>
      </c>
      <c r="E10940" s="258"/>
      <c r="F10940" s="479">
        <v>46.59</v>
      </c>
    </row>
    <row r="10941" spans="1:6" ht="20.399999999999999" x14ac:dyDescent="0.2">
      <c r="A10941" s="256">
        <v>101582</v>
      </c>
      <c r="B10941" s="257" t="s">
        <v>10069</v>
      </c>
      <c r="C10941" s="256" t="s">
        <v>6801</v>
      </c>
      <c r="E10941" s="258"/>
      <c r="F10941" s="479">
        <v>77.47</v>
      </c>
    </row>
    <row r="10942" spans="1:6" ht="20.399999999999999" x14ac:dyDescent="0.2">
      <c r="A10942" s="256">
        <v>101583</v>
      </c>
      <c r="B10942" s="257" t="s">
        <v>10070</v>
      </c>
      <c r="C10942" s="256" t="s">
        <v>6801</v>
      </c>
      <c r="E10942" s="258"/>
      <c r="F10942" s="479">
        <v>95.95</v>
      </c>
    </row>
    <row r="10943" spans="1:6" ht="20.399999999999999" x14ac:dyDescent="0.2">
      <c r="A10943" s="256">
        <v>101584</v>
      </c>
      <c r="B10943" s="257" t="s">
        <v>10071</v>
      </c>
      <c r="C10943" s="256" t="s">
        <v>6801</v>
      </c>
      <c r="E10943" s="258"/>
      <c r="F10943" s="479">
        <v>63.75</v>
      </c>
    </row>
    <row r="10944" spans="1:6" ht="20.399999999999999" x14ac:dyDescent="0.2">
      <c r="A10944" s="256">
        <v>101585</v>
      </c>
      <c r="B10944" s="257" t="s">
        <v>10072</v>
      </c>
      <c r="C10944" s="256" t="s">
        <v>6801</v>
      </c>
      <c r="E10944" s="258"/>
      <c r="F10944" s="479">
        <v>82.22</v>
      </c>
    </row>
    <row r="10945" spans="1:6" ht="20.399999999999999" x14ac:dyDescent="0.2">
      <c r="A10945" s="256">
        <v>101586</v>
      </c>
      <c r="B10945" s="257" t="s">
        <v>10073</v>
      </c>
      <c r="C10945" s="256" t="s">
        <v>6801</v>
      </c>
      <c r="E10945" s="258"/>
      <c r="F10945" s="479">
        <v>55.2</v>
      </c>
    </row>
    <row r="10946" spans="1:6" ht="20.399999999999999" x14ac:dyDescent="0.2">
      <c r="A10946" s="256">
        <v>101587</v>
      </c>
      <c r="B10946" s="257" t="s">
        <v>10074</v>
      </c>
      <c r="C10946" s="256" t="s">
        <v>6801</v>
      </c>
      <c r="E10946" s="258"/>
      <c r="F10946" s="479">
        <v>73.84</v>
      </c>
    </row>
    <row r="10947" spans="1:6" ht="20.399999999999999" x14ac:dyDescent="0.2">
      <c r="A10947" s="256">
        <v>101588</v>
      </c>
      <c r="B10947" s="257" t="s">
        <v>10075</v>
      </c>
      <c r="C10947" s="256" t="s">
        <v>6801</v>
      </c>
      <c r="E10947" s="258"/>
      <c r="F10947" s="479">
        <v>99</v>
      </c>
    </row>
    <row r="10948" spans="1:6" ht="20.399999999999999" x14ac:dyDescent="0.2">
      <c r="A10948" s="256">
        <v>101589</v>
      </c>
      <c r="B10948" s="257" t="s">
        <v>10076</v>
      </c>
      <c r="C10948" s="256" t="s">
        <v>6801</v>
      </c>
      <c r="E10948" s="258"/>
      <c r="F10948" s="479">
        <v>144.1</v>
      </c>
    </row>
    <row r="10949" spans="1:6" ht="20.399999999999999" x14ac:dyDescent="0.2">
      <c r="A10949" s="256">
        <v>101590</v>
      </c>
      <c r="B10949" s="257" t="s">
        <v>10077</v>
      </c>
      <c r="C10949" s="256" t="s">
        <v>6801</v>
      </c>
      <c r="E10949" s="258"/>
      <c r="F10949" s="479">
        <v>75.03</v>
      </c>
    </row>
    <row r="10950" spans="1:6" ht="20.399999999999999" x14ac:dyDescent="0.2">
      <c r="A10950" s="256">
        <v>101591</v>
      </c>
      <c r="B10950" s="257" t="s">
        <v>10078</v>
      </c>
      <c r="C10950" s="256" t="s">
        <v>6801</v>
      </c>
      <c r="E10950" s="258"/>
      <c r="F10950" s="479">
        <v>120.12</v>
      </c>
    </row>
    <row r="10951" spans="1:6" ht="20.399999999999999" x14ac:dyDescent="0.2">
      <c r="A10951" s="256">
        <v>101592</v>
      </c>
      <c r="B10951" s="257" t="s">
        <v>10079</v>
      </c>
      <c r="C10951" s="256" t="s">
        <v>6801</v>
      </c>
      <c r="E10951" s="258"/>
      <c r="F10951" s="479">
        <v>52.96</v>
      </c>
    </row>
    <row r="10952" spans="1:6" ht="20.399999999999999" x14ac:dyDescent="0.2">
      <c r="A10952" s="256">
        <v>101593</v>
      </c>
      <c r="B10952" s="257" t="s">
        <v>10080</v>
      </c>
      <c r="C10952" s="256" t="s">
        <v>6801</v>
      </c>
      <c r="E10952" s="258"/>
      <c r="F10952" s="479">
        <v>98.19</v>
      </c>
    </row>
    <row r="10953" spans="1:6" ht="20.399999999999999" x14ac:dyDescent="0.2">
      <c r="A10953" s="256">
        <v>101600</v>
      </c>
      <c r="B10953" s="257" t="s">
        <v>10081</v>
      </c>
      <c r="C10953" s="256" t="s">
        <v>6801</v>
      </c>
      <c r="E10953" s="258"/>
      <c r="F10953" s="479">
        <v>18.489999999999998</v>
      </c>
    </row>
    <row r="10954" spans="1:6" ht="30.6" x14ac:dyDescent="0.2">
      <c r="A10954" s="256">
        <v>101601</v>
      </c>
      <c r="B10954" s="257" t="s">
        <v>10082</v>
      </c>
      <c r="C10954" s="256" t="s">
        <v>6801</v>
      </c>
      <c r="E10954" s="258"/>
      <c r="F10954" s="479">
        <v>27.38</v>
      </c>
    </row>
    <row r="10955" spans="1:6" ht="20.399999999999999" x14ac:dyDescent="0.2">
      <c r="A10955" s="256">
        <v>101602</v>
      </c>
      <c r="B10955" s="257" t="s">
        <v>10083</v>
      </c>
      <c r="C10955" s="256" t="s">
        <v>6801</v>
      </c>
      <c r="E10955" s="258"/>
      <c r="F10955" s="479">
        <v>13.71</v>
      </c>
    </row>
    <row r="10956" spans="1:6" ht="30.6" x14ac:dyDescent="0.2">
      <c r="A10956" s="256">
        <v>101603</v>
      </c>
      <c r="B10956" s="257" t="s">
        <v>10084</v>
      </c>
      <c r="C10956" s="256" t="s">
        <v>6801</v>
      </c>
      <c r="E10956" s="258"/>
      <c r="F10956" s="479">
        <v>22.61</v>
      </c>
    </row>
    <row r="10957" spans="1:6" ht="20.399999999999999" x14ac:dyDescent="0.2">
      <c r="A10957" s="256">
        <v>101604</v>
      </c>
      <c r="B10957" s="257" t="s">
        <v>10085</v>
      </c>
      <c r="C10957" s="256" t="s">
        <v>6801</v>
      </c>
      <c r="E10957" s="258"/>
      <c r="F10957" s="479">
        <v>8.98</v>
      </c>
    </row>
    <row r="10958" spans="1:6" ht="30.6" x14ac:dyDescent="0.2">
      <c r="A10958" s="256">
        <v>101605</v>
      </c>
      <c r="B10958" s="257" t="s">
        <v>10086</v>
      </c>
      <c r="C10958" s="256" t="s">
        <v>6801</v>
      </c>
      <c r="E10958" s="258"/>
      <c r="F10958" s="479">
        <v>17.850000000000001</v>
      </c>
    </row>
    <row r="10959" spans="1:6" ht="30.6" x14ac:dyDescent="0.2">
      <c r="A10959" s="256">
        <v>90788</v>
      </c>
      <c r="B10959" s="257" t="s">
        <v>10087</v>
      </c>
      <c r="C10959" s="256" t="s">
        <v>6799</v>
      </c>
      <c r="E10959" s="258"/>
      <c r="F10959" s="479">
        <v>898.85</v>
      </c>
    </row>
    <row r="10960" spans="1:6" ht="30.6" x14ac:dyDescent="0.2">
      <c r="A10960" s="256">
        <v>90789</v>
      </c>
      <c r="B10960" s="257" t="s">
        <v>10088</v>
      </c>
      <c r="C10960" s="256" t="s">
        <v>6799</v>
      </c>
      <c r="E10960" s="258"/>
      <c r="F10960" s="479">
        <v>900.85</v>
      </c>
    </row>
    <row r="10961" spans="1:6" ht="30.6" x14ac:dyDescent="0.2">
      <c r="A10961" s="256">
        <v>90790</v>
      </c>
      <c r="B10961" s="257" t="s">
        <v>10089</v>
      </c>
      <c r="C10961" s="256" t="s">
        <v>6799</v>
      </c>
      <c r="E10961" s="258"/>
      <c r="F10961" s="479">
        <v>929.25</v>
      </c>
    </row>
    <row r="10962" spans="1:6" ht="30.6" x14ac:dyDescent="0.2">
      <c r="A10962" s="256">
        <v>90791</v>
      </c>
      <c r="B10962" s="257" t="s">
        <v>10090</v>
      </c>
      <c r="C10962" s="256" t="s">
        <v>6799</v>
      </c>
      <c r="E10962" s="258"/>
      <c r="F10962" s="479">
        <v>1089.52</v>
      </c>
    </row>
    <row r="10963" spans="1:6" ht="30.6" x14ac:dyDescent="0.2">
      <c r="A10963" s="256">
        <v>90793</v>
      </c>
      <c r="B10963" s="257" t="s">
        <v>10091</v>
      </c>
      <c r="C10963" s="256" t="s">
        <v>6799</v>
      </c>
      <c r="E10963" s="258"/>
      <c r="F10963" s="479">
        <v>1151.1199999999999</v>
      </c>
    </row>
    <row r="10964" spans="1:6" ht="30.6" x14ac:dyDescent="0.2">
      <c r="A10964" s="256">
        <v>90794</v>
      </c>
      <c r="B10964" s="257" t="s">
        <v>10092</v>
      </c>
      <c r="C10964" s="256" t="s">
        <v>6799</v>
      </c>
      <c r="E10964" s="258"/>
      <c r="F10964" s="479">
        <v>776.85</v>
      </c>
    </row>
    <row r="10965" spans="1:6" ht="30.6" x14ac:dyDescent="0.2">
      <c r="A10965" s="256">
        <v>90795</v>
      </c>
      <c r="B10965" s="257" t="s">
        <v>10093</v>
      </c>
      <c r="C10965" s="256" t="s">
        <v>6799</v>
      </c>
      <c r="E10965" s="258"/>
      <c r="F10965" s="479">
        <v>785.1</v>
      </c>
    </row>
    <row r="10966" spans="1:6" ht="30.6" x14ac:dyDescent="0.2">
      <c r="A10966" s="256">
        <v>90796</v>
      </c>
      <c r="B10966" s="257" t="s">
        <v>10094</v>
      </c>
      <c r="C10966" s="256" t="s">
        <v>6799</v>
      </c>
      <c r="E10966" s="258"/>
      <c r="F10966" s="479">
        <v>793.35</v>
      </c>
    </row>
    <row r="10967" spans="1:6" ht="30.6" x14ac:dyDescent="0.2">
      <c r="A10967" s="256">
        <v>90797</v>
      </c>
      <c r="B10967" s="257" t="s">
        <v>10095</v>
      </c>
      <c r="C10967" s="256" t="s">
        <v>6799</v>
      </c>
      <c r="E10967" s="258"/>
      <c r="F10967" s="479">
        <v>801.6</v>
      </c>
    </row>
    <row r="10968" spans="1:6" ht="30.6" x14ac:dyDescent="0.2">
      <c r="A10968" s="256">
        <v>90798</v>
      </c>
      <c r="B10968" s="257" t="s">
        <v>10096</v>
      </c>
      <c r="C10968" s="256" t="s">
        <v>6799</v>
      </c>
      <c r="E10968" s="258"/>
      <c r="F10968" s="479">
        <v>1161.18</v>
      </c>
    </row>
    <row r="10969" spans="1:6" ht="30.6" x14ac:dyDescent="0.2">
      <c r="A10969" s="256">
        <v>90799</v>
      </c>
      <c r="B10969" s="257" t="s">
        <v>10097</v>
      </c>
      <c r="C10969" s="256" t="s">
        <v>6799</v>
      </c>
      <c r="E10969" s="258"/>
      <c r="F10969" s="479">
        <v>1198.78</v>
      </c>
    </row>
    <row r="10970" spans="1:6" ht="20.399999999999999" x14ac:dyDescent="0.2">
      <c r="A10970" s="256">
        <v>90801</v>
      </c>
      <c r="B10970" s="257" t="s">
        <v>10098</v>
      </c>
      <c r="C10970" s="256" t="s">
        <v>6799</v>
      </c>
      <c r="E10970" s="258"/>
      <c r="F10970" s="479">
        <v>394.4</v>
      </c>
    </row>
    <row r="10971" spans="1:6" ht="20.399999999999999" x14ac:dyDescent="0.2">
      <c r="A10971" s="256">
        <v>90806</v>
      </c>
      <c r="B10971" s="257" t="s">
        <v>10099</v>
      </c>
      <c r="C10971" s="256" t="s">
        <v>6799</v>
      </c>
      <c r="E10971" s="258"/>
      <c r="F10971" s="479">
        <v>492.7</v>
      </c>
    </row>
    <row r="10972" spans="1:6" ht="20.399999999999999" x14ac:dyDescent="0.2">
      <c r="A10972" s="256">
        <v>90820</v>
      </c>
      <c r="B10972" s="257" t="s">
        <v>10100</v>
      </c>
      <c r="C10972" s="256" t="s">
        <v>6799</v>
      </c>
      <c r="E10972" s="258"/>
      <c r="F10972" s="479">
        <v>383.67</v>
      </c>
    </row>
    <row r="10973" spans="1:6" ht="20.399999999999999" x14ac:dyDescent="0.2">
      <c r="A10973" s="256">
        <v>90821</v>
      </c>
      <c r="B10973" s="257" t="s">
        <v>10101</v>
      </c>
      <c r="C10973" s="256" t="s">
        <v>6799</v>
      </c>
      <c r="E10973" s="258"/>
      <c r="F10973" s="479">
        <v>391.16</v>
      </c>
    </row>
    <row r="10974" spans="1:6" ht="20.399999999999999" x14ac:dyDescent="0.2">
      <c r="A10974" s="256">
        <v>90822</v>
      </c>
      <c r="B10974" s="257" t="s">
        <v>10102</v>
      </c>
      <c r="C10974" s="256" t="s">
        <v>6799</v>
      </c>
      <c r="E10974" s="258"/>
      <c r="F10974" s="479">
        <v>417.23</v>
      </c>
    </row>
    <row r="10975" spans="1:6" ht="20.399999999999999" x14ac:dyDescent="0.2">
      <c r="A10975" s="256">
        <v>90823</v>
      </c>
      <c r="B10975" s="257" t="s">
        <v>10103</v>
      </c>
      <c r="C10975" s="256" t="s">
        <v>6799</v>
      </c>
      <c r="E10975" s="258"/>
      <c r="F10975" s="479">
        <v>504.39</v>
      </c>
    </row>
    <row r="10976" spans="1:6" ht="20.399999999999999" x14ac:dyDescent="0.2">
      <c r="A10976" s="256">
        <v>90824</v>
      </c>
      <c r="B10976" s="257" t="s">
        <v>10104</v>
      </c>
      <c r="C10976" s="256" t="s">
        <v>6799</v>
      </c>
      <c r="E10976" s="258"/>
      <c r="F10976" s="479">
        <v>705.97</v>
      </c>
    </row>
    <row r="10977" spans="1:6" ht="20.399999999999999" x14ac:dyDescent="0.2">
      <c r="A10977" s="256">
        <v>90825</v>
      </c>
      <c r="B10977" s="257" t="s">
        <v>10105</v>
      </c>
      <c r="C10977" s="256" t="s">
        <v>6799</v>
      </c>
      <c r="E10977" s="258"/>
      <c r="F10977" s="479">
        <v>782.23</v>
      </c>
    </row>
    <row r="10978" spans="1:6" ht="20.399999999999999" x14ac:dyDescent="0.2">
      <c r="A10978" s="256">
        <v>90830</v>
      </c>
      <c r="B10978" s="257" t="s">
        <v>10106</v>
      </c>
      <c r="C10978" s="256" t="s">
        <v>6799</v>
      </c>
      <c r="E10978" s="258"/>
      <c r="F10978" s="479">
        <v>245.52</v>
      </c>
    </row>
    <row r="10979" spans="1:6" ht="20.399999999999999" x14ac:dyDescent="0.2">
      <c r="A10979" s="256">
        <v>90831</v>
      </c>
      <c r="B10979" s="257" t="s">
        <v>10107</v>
      </c>
      <c r="C10979" s="256" t="s">
        <v>6799</v>
      </c>
      <c r="E10979" s="258"/>
      <c r="F10979" s="479">
        <v>216.62</v>
      </c>
    </row>
    <row r="10980" spans="1:6" ht="40.799999999999997" x14ac:dyDescent="0.2">
      <c r="A10980" s="256">
        <v>90841</v>
      </c>
      <c r="B10980" s="257" t="s">
        <v>10108</v>
      </c>
      <c r="C10980" s="256" t="s">
        <v>6799</v>
      </c>
      <c r="E10980" s="258"/>
      <c r="F10980" s="479">
        <v>1234.49</v>
      </c>
    </row>
    <row r="10981" spans="1:6" ht="40.799999999999997" x14ac:dyDescent="0.2">
      <c r="A10981" s="256">
        <v>90842</v>
      </c>
      <c r="B10981" s="257" t="s">
        <v>10109</v>
      </c>
      <c r="C10981" s="256" t="s">
        <v>6799</v>
      </c>
      <c r="E10981" s="258"/>
      <c r="F10981" s="479">
        <v>1244.93</v>
      </c>
    </row>
    <row r="10982" spans="1:6" ht="40.799999999999997" x14ac:dyDescent="0.2">
      <c r="A10982" s="256">
        <v>90843</v>
      </c>
      <c r="B10982" s="257" t="s">
        <v>10110</v>
      </c>
      <c r="C10982" s="256" t="s">
        <v>6799</v>
      </c>
      <c r="E10982" s="258"/>
      <c r="F10982" s="479">
        <v>1302.8499999999999</v>
      </c>
    </row>
    <row r="10983" spans="1:6" ht="40.799999999999997" x14ac:dyDescent="0.2">
      <c r="A10983" s="256">
        <v>90844</v>
      </c>
      <c r="B10983" s="257" t="s">
        <v>10111</v>
      </c>
      <c r="C10983" s="256" t="s">
        <v>6799</v>
      </c>
      <c r="E10983" s="258"/>
      <c r="F10983" s="479">
        <v>1392.95</v>
      </c>
    </row>
    <row r="10984" spans="1:6" ht="40.799999999999997" x14ac:dyDescent="0.2">
      <c r="A10984" s="256">
        <v>90845</v>
      </c>
      <c r="B10984" s="257" t="s">
        <v>10112</v>
      </c>
      <c r="C10984" s="256" t="s">
        <v>6799</v>
      </c>
      <c r="E10984" s="258"/>
      <c r="F10984" s="479">
        <v>1591.59</v>
      </c>
    </row>
    <row r="10985" spans="1:6" ht="40.799999999999997" x14ac:dyDescent="0.2">
      <c r="A10985" s="256">
        <v>90846</v>
      </c>
      <c r="B10985" s="257" t="s">
        <v>10113</v>
      </c>
      <c r="C10985" s="256" t="s">
        <v>6799</v>
      </c>
      <c r="E10985" s="258"/>
      <c r="F10985" s="479">
        <v>1670.79</v>
      </c>
    </row>
    <row r="10986" spans="1:6" ht="30.6" x14ac:dyDescent="0.2">
      <c r="A10986" s="256">
        <v>90847</v>
      </c>
      <c r="B10986" s="257" t="s">
        <v>10114</v>
      </c>
      <c r="C10986" s="256" t="s">
        <v>6799</v>
      </c>
      <c r="E10986" s="258"/>
      <c r="F10986" s="479">
        <v>1017.87</v>
      </c>
    </row>
    <row r="10987" spans="1:6" ht="30.6" x14ac:dyDescent="0.2">
      <c r="A10987" s="256">
        <v>90848</v>
      </c>
      <c r="B10987" s="257" t="s">
        <v>10115</v>
      </c>
      <c r="C10987" s="256" t="s">
        <v>6799</v>
      </c>
      <c r="E10987" s="258"/>
      <c r="F10987" s="479">
        <v>1028.31</v>
      </c>
    </row>
    <row r="10988" spans="1:6" ht="30.6" x14ac:dyDescent="0.2">
      <c r="A10988" s="256">
        <v>90849</v>
      </c>
      <c r="B10988" s="257" t="s">
        <v>10116</v>
      </c>
      <c r="C10988" s="256" t="s">
        <v>6799</v>
      </c>
      <c r="E10988" s="258"/>
      <c r="F10988" s="479">
        <v>1057.33</v>
      </c>
    </row>
    <row r="10989" spans="1:6" ht="30.6" x14ac:dyDescent="0.2">
      <c r="A10989" s="256">
        <v>90850</v>
      </c>
      <c r="B10989" s="257" t="s">
        <v>10117</v>
      </c>
      <c r="C10989" s="256" t="s">
        <v>6799</v>
      </c>
      <c r="E10989" s="258"/>
      <c r="F10989" s="479">
        <v>1147.43</v>
      </c>
    </row>
    <row r="10990" spans="1:6" ht="30.6" x14ac:dyDescent="0.2">
      <c r="A10990" s="256">
        <v>90851</v>
      </c>
      <c r="B10990" s="257" t="s">
        <v>10118</v>
      </c>
      <c r="C10990" s="256" t="s">
        <v>6799</v>
      </c>
      <c r="E10990" s="258"/>
      <c r="F10990" s="479">
        <v>1346.07</v>
      </c>
    </row>
    <row r="10991" spans="1:6" ht="30.6" x14ac:dyDescent="0.2">
      <c r="A10991" s="256">
        <v>90852</v>
      </c>
      <c r="B10991" s="257" t="s">
        <v>10119</v>
      </c>
      <c r="C10991" s="256" t="s">
        <v>6799</v>
      </c>
      <c r="E10991" s="258"/>
      <c r="F10991" s="479">
        <v>1425.27</v>
      </c>
    </row>
    <row r="10992" spans="1:6" ht="20.399999999999999" x14ac:dyDescent="0.2">
      <c r="A10992" s="256">
        <v>91009</v>
      </c>
      <c r="B10992" s="257" t="s">
        <v>10120</v>
      </c>
      <c r="C10992" s="256" t="s">
        <v>6799</v>
      </c>
      <c r="E10992" s="258"/>
      <c r="F10992" s="479">
        <v>395.9</v>
      </c>
    </row>
    <row r="10993" spans="1:6" ht="20.399999999999999" x14ac:dyDescent="0.2">
      <c r="A10993" s="256">
        <v>91010</v>
      </c>
      <c r="B10993" s="257" t="s">
        <v>10121</v>
      </c>
      <c r="C10993" s="256" t="s">
        <v>6799</v>
      </c>
      <c r="E10993" s="258"/>
      <c r="F10993" s="479">
        <v>403.97</v>
      </c>
    </row>
    <row r="10994" spans="1:6" ht="20.399999999999999" x14ac:dyDescent="0.2">
      <c r="A10994" s="256">
        <v>91011</v>
      </c>
      <c r="B10994" s="257" t="s">
        <v>10122</v>
      </c>
      <c r="C10994" s="256" t="s">
        <v>6799</v>
      </c>
      <c r="E10994" s="258"/>
      <c r="F10994" s="479">
        <v>466.88</v>
      </c>
    </row>
    <row r="10995" spans="1:6" ht="20.399999999999999" x14ac:dyDescent="0.2">
      <c r="A10995" s="256">
        <v>91012</v>
      </c>
      <c r="B10995" s="257" t="s">
        <v>10123</v>
      </c>
      <c r="C10995" s="256" t="s">
        <v>6799</v>
      </c>
      <c r="E10995" s="258"/>
      <c r="F10995" s="479">
        <v>515.23</v>
      </c>
    </row>
    <row r="10996" spans="1:6" ht="30.6" x14ac:dyDescent="0.2">
      <c r="A10996" s="256">
        <v>91013</v>
      </c>
      <c r="B10996" s="257" t="s">
        <v>10124</v>
      </c>
      <c r="C10996" s="256" t="s">
        <v>6799</v>
      </c>
      <c r="E10996" s="258"/>
      <c r="F10996" s="479">
        <v>1030.0999999999999</v>
      </c>
    </row>
    <row r="10997" spans="1:6" ht="30.6" x14ac:dyDescent="0.2">
      <c r="A10997" s="256">
        <v>91014</v>
      </c>
      <c r="B10997" s="257" t="s">
        <v>10125</v>
      </c>
      <c r="C10997" s="256" t="s">
        <v>6799</v>
      </c>
      <c r="E10997" s="258"/>
      <c r="F10997" s="479">
        <v>1041.1199999999999</v>
      </c>
    </row>
    <row r="10998" spans="1:6" ht="30.6" x14ac:dyDescent="0.2">
      <c r="A10998" s="256">
        <v>91015</v>
      </c>
      <c r="B10998" s="257" t="s">
        <v>10126</v>
      </c>
      <c r="C10998" s="256" t="s">
        <v>6799</v>
      </c>
      <c r="E10998" s="258"/>
      <c r="F10998" s="479">
        <v>1106.98</v>
      </c>
    </row>
    <row r="10999" spans="1:6" ht="30.6" x14ac:dyDescent="0.2">
      <c r="A10999" s="256">
        <v>91016</v>
      </c>
      <c r="B10999" s="257" t="s">
        <v>10127</v>
      </c>
      <c r="C10999" s="256" t="s">
        <v>6799</v>
      </c>
      <c r="E10999" s="258"/>
      <c r="F10999" s="479">
        <v>1158.27</v>
      </c>
    </row>
    <row r="11000" spans="1:6" ht="20.399999999999999" x14ac:dyDescent="0.2">
      <c r="A11000" s="256">
        <v>91287</v>
      </c>
      <c r="B11000" s="257" t="s">
        <v>10128</v>
      </c>
      <c r="C11000" s="256" t="s">
        <v>6799</v>
      </c>
      <c r="E11000" s="258"/>
      <c r="F11000" s="479">
        <v>288.27</v>
      </c>
    </row>
    <row r="11001" spans="1:6" ht="20.399999999999999" x14ac:dyDescent="0.2">
      <c r="A11001" s="256">
        <v>91292</v>
      </c>
      <c r="B11001" s="257" t="s">
        <v>10129</v>
      </c>
      <c r="C11001" s="256" t="s">
        <v>6799</v>
      </c>
      <c r="E11001" s="258"/>
      <c r="F11001" s="479">
        <v>386.57</v>
      </c>
    </row>
    <row r="11002" spans="1:6" ht="20.399999999999999" x14ac:dyDescent="0.2">
      <c r="A11002" s="256">
        <v>91295</v>
      </c>
      <c r="B11002" s="257" t="s">
        <v>10130</v>
      </c>
      <c r="C11002" s="256" t="s">
        <v>6799</v>
      </c>
      <c r="E11002" s="258"/>
      <c r="F11002" s="479">
        <v>406.49</v>
      </c>
    </row>
    <row r="11003" spans="1:6" ht="20.399999999999999" x14ac:dyDescent="0.2">
      <c r="A11003" s="256">
        <v>91296</v>
      </c>
      <c r="B11003" s="257" t="s">
        <v>10131</v>
      </c>
      <c r="C11003" s="256" t="s">
        <v>6799</v>
      </c>
      <c r="E11003" s="258"/>
      <c r="F11003" s="479">
        <v>433.56</v>
      </c>
    </row>
    <row r="11004" spans="1:6" ht="20.399999999999999" x14ac:dyDescent="0.2">
      <c r="A11004" s="256">
        <v>91297</v>
      </c>
      <c r="B11004" s="257" t="s">
        <v>10132</v>
      </c>
      <c r="C11004" s="256" t="s">
        <v>6799</v>
      </c>
      <c r="E11004" s="258"/>
      <c r="F11004" s="479">
        <v>473.94</v>
      </c>
    </row>
    <row r="11005" spans="1:6" ht="20.399999999999999" x14ac:dyDescent="0.2">
      <c r="A11005" s="256">
        <v>91298</v>
      </c>
      <c r="B11005" s="257" t="s">
        <v>10133</v>
      </c>
      <c r="C11005" s="256" t="s">
        <v>6799</v>
      </c>
      <c r="E11005" s="258"/>
      <c r="F11005" s="479">
        <v>935.21</v>
      </c>
    </row>
    <row r="11006" spans="1:6" ht="20.399999999999999" x14ac:dyDescent="0.2">
      <c r="A11006" s="256">
        <v>91299</v>
      </c>
      <c r="B11006" s="257" t="s">
        <v>10134</v>
      </c>
      <c r="C11006" s="256" t="s">
        <v>6799</v>
      </c>
      <c r="E11006" s="258"/>
      <c r="F11006" s="479">
        <v>1294.7</v>
      </c>
    </row>
    <row r="11007" spans="1:6" ht="20.399999999999999" x14ac:dyDescent="0.2">
      <c r="A11007" s="256">
        <v>91304</v>
      </c>
      <c r="B11007" s="257" t="s">
        <v>10135</v>
      </c>
      <c r="C11007" s="256" t="s">
        <v>6799</v>
      </c>
      <c r="E11007" s="258"/>
      <c r="F11007" s="479">
        <v>144.74</v>
      </c>
    </row>
    <row r="11008" spans="1:6" ht="20.399999999999999" x14ac:dyDescent="0.2">
      <c r="A11008" s="256">
        <v>91305</v>
      </c>
      <c r="B11008" s="257" t="s">
        <v>10136</v>
      </c>
      <c r="C11008" s="256" t="s">
        <v>6799</v>
      </c>
      <c r="E11008" s="258"/>
      <c r="F11008" s="479">
        <v>147.28</v>
      </c>
    </row>
    <row r="11009" spans="1:6" ht="20.399999999999999" x14ac:dyDescent="0.2">
      <c r="A11009" s="256">
        <v>91306</v>
      </c>
      <c r="B11009" s="257" t="s">
        <v>10137</v>
      </c>
      <c r="C11009" s="256" t="s">
        <v>6799</v>
      </c>
      <c r="E11009" s="258"/>
      <c r="F11009" s="479">
        <v>216.62</v>
      </c>
    </row>
    <row r="11010" spans="1:6" ht="20.399999999999999" x14ac:dyDescent="0.2">
      <c r="A11010" s="256">
        <v>91307</v>
      </c>
      <c r="B11010" s="257" t="s">
        <v>10138</v>
      </c>
      <c r="C11010" s="256" t="s">
        <v>6799</v>
      </c>
      <c r="E11010" s="258"/>
      <c r="F11010" s="479">
        <v>123.89</v>
      </c>
    </row>
    <row r="11011" spans="1:6" ht="40.799999999999997" x14ac:dyDescent="0.2">
      <c r="A11011" s="256">
        <v>91312</v>
      </c>
      <c r="B11011" s="257" t="s">
        <v>10139</v>
      </c>
      <c r="C11011" s="256" t="s">
        <v>6799</v>
      </c>
      <c r="E11011" s="258"/>
      <c r="F11011" s="479">
        <v>1013.13</v>
      </c>
    </row>
    <row r="11012" spans="1:6" ht="40.799999999999997" x14ac:dyDescent="0.2">
      <c r="A11012" s="256">
        <v>91313</v>
      </c>
      <c r="B11012" s="257" t="s">
        <v>10140</v>
      </c>
      <c r="C11012" s="256" t="s">
        <v>6799</v>
      </c>
      <c r="E11012" s="258"/>
      <c r="F11012" s="479">
        <v>999.22</v>
      </c>
    </row>
    <row r="11013" spans="1:6" ht="40.799999999999997" x14ac:dyDescent="0.2">
      <c r="A11013" s="256">
        <v>91314</v>
      </c>
      <c r="B11013" s="257" t="s">
        <v>10141</v>
      </c>
      <c r="C11013" s="256" t="s">
        <v>6799</v>
      </c>
      <c r="E11013" s="258"/>
      <c r="F11013" s="479">
        <v>1048.1400000000001</v>
      </c>
    </row>
    <row r="11014" spans="1:6" ht="40.799999999999997" x14ac:dyDescent="0.2">
      <c r="A11014" s="256">
        <v>91315</v>
      </c>
      <c r="B11014" s="257" t="s">
        <v>10142</v>
      </c>
      <c r="C11014" s="256" t="s">
        <v>6799</v>
      </c>
      <c r="E11014" s="258"/>
      <c r="F11014" s="479">
        <v>1137.29</v>
      </c>
    </row>
    <row r="11015" spans="1:6" ht="40.799999999999997" x14ac:dyDescent="0.2">
      <c r="A11015" s="256">
        <v>91316</v>
      </c>
      <c r="B11015" s="257" t="s">
        <v>10143</v>
      </c>
      <c r="C11015" s="256" t="s">
        <v>6799</v>
      </c>
      <c r="E11015" s="258"/>
      <c r="F11015" s="479">
        <v>1336.88</v>
      </c>
    </row>
    <row r="11016" spans="1:6" ht="40.799999999999997" x14ac:dyDescent="0.2">
      <c r="A11016" s="256">
        <v>91317</v>
      </c>
      <c r="B11016" s="257" t="s">
        <v>10144</v>
      </c>
      <c r="C11016" s="256" t="s">
        <v>6799</v>
      </c>
      <c r="E11016" s="258"/>
      <c r="F11016" s="479">
        <v>1415.13</v>
      </c>
    </row>
    <row r="11017" spans="1:6" ht="30.6" x14ac:dyDescent="0.2">
      <c r="A11017" s="256">
        <v>91318</v>
      </c>
      <c r="B11017" s="257" t="s">
        <v>10145</v>
      </c>
      <c r="C11017" s="256" t="s">
        <v>6799</v>
      </c>
      <c r="E11017" s="258"/>
      <c r="F11017" s="479">
        <v>865.85</v>
      </c>
    </row>
    <row r="11018" spans="1:6" ht="30.6" x14ac:dyDescent="0.2">
      <c r="A11018" s="256">
        <v>91319</v>
      </c>
      <c r="B11018" s="257" t="s">
        <v>10146</v>
      </c>
      <c r="C11018" s="256" t="s">
        <v>6799</v>
      </c>
      <c r="E11018" s="258"/>
      <c r="F11018" s="479">
        <v>875.33</v>
      </c>
    </row>
    <row r="11019" spans="1:6" ht="30.6" x14ac:dyDescent="0.2">
      <c r="A11019" s="256">
        <v>91320</v>
      </c>
      <c r="B11019" s="257" t="s">
        <v>10147</v>
      </c>
      <c r="C11019" s="256" t="s">
        <v>6799</v>
      </c>
      <c r="E11019" s="258"/>
      <c r="F11019" s="479">
        <v>903.4</v>
      </c>
    </row>
    <row r="11020" spans="1:6" ht="30.6" x14ac:dyDescent="0.2">
      <c r="A11020" s="256">
        <v>91321</v>
      </c>
      <c r="B11020" s="257" t="s">
        <v>10148</v>
      </c>
      <c r="C11020" s="256" t="s">
        <v>6799</v>
      </c>
      <c r="E11020" s="258"/>
      <c r="F11020" s="479">
        <v>992.55</v>
      </c>
    </row>
    <row r="11021" spans="1:6" ht="30.6" x14ac:dyDescent="0.2">
      <c r="A11021" s="256">
        <v>91322</v>
      </c>
      <c r="B11021" s="257" t="s">
        <v>10149</v>
      </c>
      <c r="C11021" s="256" t="s">
        <v>6799</v>
      </c>
      <c r="E11021" s="258"/>
      <c r="F11021" s="479">
        <v>1192.1400000000001</v>
      </c>
    </row>
    <row r="11022" spans="1:6" ht="30.6" x14ac:dyDescent="0.2">
      <c r="A11022" s="256">
        <v>91323</v>
      </c>
      <c r="B11022" s="257" t="s">
        <v>10150</v>
      </c>
      <c r="C11022" s="256" t="s">
        <v>6799</v>
      </c>
      <c r="E11022" s="258"/>
      <c r="F11022" s="479">
        <v>1270.3900000000001</v>
      </c>
    </row>
    <row r="11023" spans="1:6" ht="30.6" x14ac:dyDescent="0.2">
      <c r="A11023" s="256">
        <v>91324</v>
      </c>
      <c r="B11023" s="257" t="s">
        <v>10151</v>
      </c>
      <c r="C11023" s="256" t="s">
        <v>6799</v>
      </c>
      <c r="E11023" s="258"/>
      <c r="F11023" s="479">
        <v>878.08</v>
      </c>
    </row>
    <row r="11024" spans="1:6" ht="30.6" x14ac:dyDescent="0.2">
      <c r="A11024" s="256">
        <v>91325</v>
      </c>
      <c r="B11024" s="257" t="s">
        <v>10152</v>
      </c>
      <c r="C11024" s="256" t="s">
        <v>6799</v>
      </c>
      <c r="E11024" s="258"/>
      <c r="F11024" s="479">
        <v>888.14</v>
      </c>
    </row>
    <row r="11025" spans="1:6" ht="30.6" x14ac:dyDescent="0.2">
      <c r="A11025" s="256">
        <v>91326</v>
      </c>
      <c r="B11025" s="257" t="s">
        <v>10153</v>
      </c>
      <c r="C11025" s="256" t="s">
        <v>6799</v>
      </c>
      <c r="E11025" s="258"/>
      <c r="F11025" s="479">
        <v>953.05</v>
      </c>
    </row>
    <row r="11026" spans="1:6" ht="30.6" x14ac:dyDescent="0.2">
      <c r="A11026" s="256">
        <v>91327</v>
      </c>
      <c r="B11026" s="257" t="s">
        <v>10154</v>
      </c>
      <c r="C11026" s="256" t="s">
        <v>6799</v>
      </c>
      <c r="E11026" s="258"/>
      <c r="F11026" s="479">
        <v>1003.39</v>
      </c>
    </row>
    <row r="11027" spans="1:6" ht="30.6" x14ac:dyDescent="0.2">
      <c r="A11027" s="256">
        <v>91328</v>
      </c>
      <c r="B11027" s="257" t="s">
        <v>10155</v>
      </c>
      <c r="C11027" s="256" t="s">
        <v>6799</v>
      </c>
      <c r="E11027" s="258"/>
      <c r="F11027" s="479">
        <v>1040.69</v>
      </c>
    </row>
    <row r="11028" spans="1:6" ht="30.6" x14ac:dyDescent="0.2">
      <c r="A11028" s="256">
        <v>91329</v>
      </c>
      <c r="B11028" s="257" t="s">
        <v>10156</v>
      </c>
      <c r="C11028" s="256" t="s">
        <v>6799</v>
      </c>
      <c r="E11028" s="258"/>
      <c r="F11028" s="479">
        <v>888.67</v>
      </c>
    </row>
    <row r="11029" spans="1:6" ht="30.6" x14ac:dyDescent="0.2">
      <c r="A11029" s="256">
        <v>91330</v>
      </c>
      <c r="B11029" s="257" t="s">
        <v>10157</v>
      </c>
      <c r="C11029" s="256" t="s">
        <v>6799</v>
      </c>
      <c r="E11029" s="258"/>
      <c r="F11029" s="479">
        <v>1070.71</v>
      </c>
    </row>
    <row r="11030" spans="1:6" ht="30.6" x14ac:dyDescent="0.2">
      <c r="A11030" s="256">
        <v>91331</v>
      </c>
      <c r="B11030" s="257" t="s">
        <v>10158</v>
      </c>
      <c r="C11030" s="256" t="s">
        <v>6799</v>
      </c>
      <c r="E11030" s="258"/>
      <c r="F11030" s="479">
        <v>917.73</v>
      </c>
    </row>
    <row r="11031" spans="1:6" ht="30.6" x14ac:dyDescent="0.2">
      <c r="A11031" s="256">
        <v>91332</v>
      </c>
      <c r="B11031" s="257" t="s">
        <v>10159</v>
      </c>
      <c r="C11031" s="256" t="s">
        <v>6799</v>
      </c>
      <c r="E11031" s="258"/>
      <c r="F11031" s="479">
        <v>1114.04</v>
      </c>
    </row>
    <row r="11032" spans="1:6" ht="30.6" x14ac:dyDescent="0.2">
      <c r="A11032" s="256">
        <v>91333</v>
      </c>
      <c r="B11032" s="257" t="s">
        <v>10160</v>
      </c>
      <c r="C11032" s="256" t="s">
        <v>6799</v>
      </c>
      <c r="E11032" s="258"/>
      <c r="F11032" s="479">
        <v>960.11</v>
      </c>
    </row>
    <row r="11033" spans="1:6" ht="30.6" x14ac:dyDescent="0.2">
      <c r="A11033" s="256">
        <v>91334</v>
      </c>
      <c r="B11033" s="257" t="s">
        <v>10161</v>
      </c>
      <c r="C11033" s="256" t="s">
        <v>6799</v>
      </c>
      <c r="E11033" s="258"/>
      <c r="F11033" s="479">
        <v>1575.31</v>
      </c>
    </row>
    <row r="11034" spans="1:6" ht="30.6" x14ac:dyDescent="0.2">
      <c r="A11034" s="256">
        <v>91335</v>
      </c>
      <c r="B11034" s="257" t="s">
        <v>10162</v>
      </c>
      <c r="C11034" s="256" t="s">
        <v>6799</v>
      </c>
      <c r="E11034" s="258"/>
      <c r="F11034" s="479">
        <v>1421.38</v>
      </c>
    </row>
    <row r="11035" spans="1:6" ht="30.6" x14ac:dyDescent="0.2">
      <c r="A11035" s="256">
        <v>91336</v>
      </c>
      <c r="B11035" s="257" t="s">
        <v>10163</v>
      </c>
      <c r="C11035" s="256" t="s">
        <v>6799</v>
      </c>
      <c r="E11035" s="258"/>
      <c r="F11035" s="479">
        <v>1934.8</v>
      </c>
    </row>
    <row r="11036" spans="1:6" ht="30.6" x14ac:dyDescent="0.2">
      <c r="A11036" s="256">
        <v>91337</v>
      </c>
      <c r="B11036" s="257" t="s">
        <v>10164</v>
      </c>
      <c r="C11036" s="256" t="s">
        <v>6799</v>
      </c>
      <c r="E11036" s="258"/>
      <c r="F11036" s="479">
        <v>1780.87</v>
      </c>
    </row>
    <row r="11037" spans="1:6" ht="20.399999999999999" x14ac:dyDescent="0.2">
      <c r="A11037" s="256">
        <v>100659</v>
      </c>
      <c r="B11037" s="257" t="s">
        <v>10165</v>
      </c>
      <c r="C11037" s="256" t="s">
        <v>6804</v>
      </c>
      <c r="E11037" s="258"/>
      <c r="F11037" s="479">
        <v>14.74</v>
      </c>
    </row>
    <row r="11038" spans="1:6" ht="20.399999999999999" x14ac:dyDescent="0.2">
      <c r="A11038" s="256">
        <v>100660</v>
      </c>
      <c r="B11038" s="257" t="s">
        <v>10166</v>
      </c>
      <c r="C11038" s="256" t="s">
        <v>6804</v>
      </c>
      <c r="E11038" s="258"/>
      <c r="F11038" s="479">
        <v>9.9600000000000009</v>
      </c>
    </row>
    <row r="11039" spans="1:6" ht="30.6" x14ac:dyDescent="0.2">
      <c r="A11039" s="256">
        <v>100675</v>
      </c>
      <c r="B11039" s="257" t="s">
        <v>10167</v>
      </c>
      <c r="C11039" s="256" t="s">
        <v>6799</v>
      </c>
      <c r="E11039" s="258"/>
      <c r="F11039" s="479">
        <v>1025.2</v>
      </c>
    </row>
    <row r="11040" spans="1:6" x14ac:dyDescent="0.2">
      <c r="A11040" s="256">
        <v>100676</v>
      </c>
      <c r="B11040" s="257" t="s">
        <v>10168</v>
      </c>
      <c r="C11040" s="256" t="s">
        <v>6799</v>
      </c>
      <c r="E11040" s="258"/>
      <c r="F11040" s="479">
        <v>238.43</v>
      </c>
    </row>
    <row r="11041" spans="1:6" ht="40.799999999999997" x14ac:dyDescent="0.2">
      <c r="A11041" s="256">
        <v>100678</v>
      </c>
      <c r="B11041" s="257" t="s">
        <v>10169</v>
      </c>
      <c r="C11041" s="256" t="s">
        <v>6799</v>
      </c>
      <c r="E11041" s="258"/>
      <c r="F11041" s="479">
        <v>1246.72</v>
      </c>
    </row>
    <row r="11042" spans="1:6" ht="40.799999999999997" x14ac:dyDescent="0.2">
      <c r="A11042" s="256">
        <v>100679</v>
      </c>
      <c r="B11042" s="257" t="s">
        <v>10170</v>
      </c>
      <c r="C11042" s="256" t="s">
        <v>6799</v>
      </c>
      <c r="E11042" s="258"/>
      <c r="F11042" s="479">
        <v>1025.3599999999999</v>
      </c>
    </row>
    <row r="11043" spans="1:6" ht="40.799999999999997" x14ac:dyDescent="0.2">
      <c r="A11043" s="256">
        <v>100680</v>
      </c>
      <c r="B11043" s="257" t="s">
        <v>10171</v>
      </c>
      <c r="C11043" s="256" t="s">
        <v>6799</v>
      </c>
      <c r="E11043" s="258"/>
      <c r="F11043" s="479">
        <v>1257.74</v>
      </c>
    </row>
    <row r="11044" spans="1:6" ht="40.799999999999997" x14ac:dyDescent="0.2">
      <c r="A11044" s="256">
        <v>100681</v>
      </c>
      <c r="B11044" s="257" t="s">
        <v>10172</v>
      </c>
      <c r="C11044" s="256" t="s">
        <v>6799</v>
      </c>
      <c r="E11044" s="258"/>
      <c r="F11044" s="479">
        <v>1287.33</v>
      </c>
    </row>
    <row r="11045" spans="1:6" ht="40.799999999999997" x14ac:dyDescent="0.2">
      <c r="A11045" s="256">
        <v>100682</v>
      </c>
      <c r="B11045" s="257" t="s">
        <v>10173</v>
      </c>
      <c r="C11045" s="256" t="s">
        <v>6799</v>
      </c>
      <c r="E11045" s="258"/>
      <c r="F11045" s="479">
        <v>1041.6199999999999</v>
      </c>
    </row>
    <row r="11046" spans="1:6" ht="40.799999999999997" x14ac:dyDescent="0.2">
      <c r="A11046" s="256">
        <v>100683</v>
      </c>
      <c r="B11046" s="257" t="s">
        <v>10174</v>
      </c>
      <c r="C11046" s="256" t="s">
        <v>6799</v>
      </c>
      <c r="E11046" s="258"/>
      <c r="F11046" s="479">
        <v>1352.5</v>
      </c>
    </row>
    <row r="11047" spans="1:6" ht="40.799999999999997" x14ac:dyDescent="0.2">
      <c r="A11047" s="256">
        <v>100684</v>
      </c>
      <c r="B11047" s="257" t="s">
        <v>10175</v>
      </c>
      <c r="C11047" s="256" t="s">
        <v>6799</v>
      </c>
      <c r="E11047" s="258"/>
      <c r="F11047" s="479">
        <v>1097.79</v>
      </c>
    </row>
    <row r="11048" spans="1:6" ht="40.799999999999997" x14ac:dyDescent="0.2">
      <c r="A11048" s="256">
        <v>100685</v>
      </c>
      <c r="B11048" s="257" t="s">
        <v>10176</v>
      </c>
      <c r="C11048" s="256" t="s">
        <v>6799</v>
      </c>
      <c r="E11048" s="258"/>
      <c r="F11048" s="479">
        <v>1403.79</v>
      </c>
    </row>
    <row r="11049" spans="1:6" ht="40.799999999999997" x14ac:dyDescent="0.2">
      <c r="A11049" s="256">
        <v>100686</v>
      </c>
      <c r="B11049" s="257" t="s">
        <v>10177</v>
      </c>
      <c r="C11049" s="256" t="s">
        <v>6799</v>
      </c>
      <c r="E11049" s="258"/>
      <c r="F11049" s="479">
        <v>1148.1300000000001</v>
      </c>
    </row>
    <row r="11050" spans="1:6" ht="40.799999999999997" x14ac:dyDescent="0.2">
      <c r="A11050" s="256">
        <v>100687</v>
      </c>
      <c r="B11050" s="257" t="s">
        <v>10178</v>
      </c>
      <c r="C11050" s="256" t="s">
        <v>6799</v>
      </c>
      <c r="E11050" s="258"/>
      <c r="F11050" s="479">
        <v>1257.31</v>
      </c>
    </row>
    <row r="11051" spans="1:6" ht="40.799999999999997" x14ac:dyDescent="0.2">
      <c r="A11051" s="256">
        <v>100688</v>
      </c>
      <c r="B11051" s="257" t="s">
        <v>10179</v>
      </c>
      <c r="C11051" s="256" t="s">
        <v>6799</v>
      </c>
      <c r="E11051" s="258"/>
      <c r="F11051" s="479">
        <v>1035.95</v>
      </c>
    </row>
    <row r="11052" spans="1:6" ht="40.799999999999997" x14ac:dyDescent="0.2">
      <c r="A11052" s="256">
        <v>100689</v>
      </c>
      <c r="B11052" s="257" t="s">
        <v>10180</v>
      </c>
      <c r="C11052" s="256" t="s">
        <v>6799</v>
      </c>
      <c r="E11052" s="258"/>
      <c r="F11052" s="479">
        <v>1359.56</v>
      </c>
    </row>
    <row r="11053" spans="1:6" ht="40.799999999999997" x14ac:dyDescent="0.2">
      <c r="A11053" s="256">
        <v>100690</v>
      </c>
      <c r="B11053" s="257" t="s">
        <v>10181</v>
      </c>
      <c r="C11053" s="256" t="s">
        <v>6799</v>
      </c>
      <c r="E11053" s="258"/>
      <c r="F11053" s="479">
        <v>1104.8499999999999</v>
      </c>
    </row>
    <row r="11054" spans="1:6" ht="30.6" x14ac:dyDescent="0.2">
      <c r="A11054" s="256">
        <v>100691</v>
      </c>
      <c r="B11054" s="257" t="s">
        <v>10182</v>
      </c>
      <c r="C11054" s="256" t="s">
        <v>6799</v>
      </c>
      <c r="E11054" s="258"/>
      <c r="F11054" s="479">
        <v>1820.83</v>
      </c>
    </row>
    <row r="11055" spans="1:6" ht="30.6" x14ac:dyDescent="0.2">
      <c r="A11055" s="256">
        <v>100692</v>
      </c>
      <c r="B11055" s="257" t="s">
        <v>10183</v>
      </c>
      <c r="C11055" s="256" t="s">
        <v>6799</v>
      </c>
      <c r="E11055" s="258"/>
      <c r="F11055" s="479">
        <v>1566.12</v>
      </c>
    </row>
    <row r="11056" spans="1:6" ht="40.799999999999997" x14ac:dyDescent="0.2">
      <c r="A11056" s="256">
        <v>100693</v>
      </c>
      <c r="B11056" s="257" t="s">
        <v>10184</v>
      </c>
      <c r="C11056" s="256" t="s">
        <v>6799</v>
      </c>
      <c r="E11056" s="258"/>
      <c r="F11056" s="479">
        <v>2180.3200000000002</v>
      </c>
    </row>
    <row r="11057" spans="1:6" ht="40.799999999999997" x14ac:dyDescent="0.2">
      <c r="A11057" s="256">
        <v>100694</v>
      </c>
      <c r="B11057" s="257" t="s">
        <v>10185</v>
      </c>
      <c r="C11057" s="256" t="s">
        <v>6799</v>
      </c>
      <c r="E11057" s="258"/>
      <c r="F11057" s="479">
        <v>1925.61</v>
      </c>
    </row>
    <row r="11058" spans="1:6" ht="20.399999999999999" x14ac:dyDescent="0.2">
      <c r="A11058" s="256">
        <v>100695</v>
      </c>
      <c r="B11058" s="257" t="s">
        <v>10186</v>
      </c>
      <c r="C11058" s="256" t="s">
        <v>6799</v>
      </c>
      <c r="E11058" s="258"/>
      <c r="F11058" s="479">
        <v>68.3</v>
      </c>
    </row>
    <row r="11059" spans="1:6" ht="20.399999999999999" x14ac:dyDescent="0.2">
      <c r="A11059" s="256">
        <v>100696</v>
      </c>
      <c r="B11059" s="257" t="s">
        <v>10187</v>
      </c>
      <c r="C11059" s="256" t="s">
        <v>6799</v>
      </c>
      <c r="E11059" s="258"/>
      <c r="F11059" s="479">
        <v>75.959999999999994</v>
      </c>
    </row>
    <row r="11060" spans="1:6" ht="20.399999999999999" x14ac:dyDescent="0.2">
      <c r="A11060" s="256">
        <v>100697</v>
      </c>
      <c r="B11060" s="257" t="s">
        <v>10188</v>
      </c>
      <c r="C11060" s="256" t="s">
        <v>6799</v>
      </c>
      <c r="E11060" s="258"/>
      <c r="F11060" s="479">
        <v>83.68</v>
      </c>
    </row>
    <row r="11061" spans="1:6" ht="20.399999999999999" x14ac:dyDescent="0.2">
      <c r="A11061" s="256">
        <v>100698</v>
      </c>
      <c r="B11061" s="257" t="s">
        <v>10189</v>
      </c>
      <c r="C11061" s="256" t="s">
        <v>6799</v>
      </c>
      <c r="E11061" s="258"/>
      <c r="F11061" s="479">
        <v>91.37</v>
      </c>
    </row>
    <row r="11062" spans="1:6" ht="20.399999999999999" x14ac:dyDescent="0.2">
      <c r="A11062" s="256">
        <v>100699</v>
      </c>
      <c r="B11062" s="257" t="s">
        <v>10190</v>
      </c>
      <c r="C11062" s="256" t="s">
        <v>6799</v>
      </c>
      <c r="E11062" s="258"/>
      <c r="F11062" s="479">
        <v>108.62</v>
      </c>
    </row>
    <row r="11063" spans="1:6" ht="20.399999999999999" x14ac:dyDescent="0.2">
      <c r="A11063" s="256">
        <v>100700</v>
      </c>
      <c r="B11063" s="257" t="s">
        <v>10191</v>
      </c>
      <c r="C11063" s="256" t="s">
        <v>6799</v>
      </c>
      <c r="E11063" s="258"/>
      <c r="F11063" s="479">
        <v>982.12</v>
      </c>
    </row>
    <row r="11064" spans="1:6" ht="40.799999999999997" x14ac:dyDescent="0.2">
      <c r="A11064" s="256">
        <v>100712</v>
      </c>
      <c r="B11064" s="257" t="s">
        <v>10192</v>
      </c>
      <c r="C11064" s="256" t="s">
        <v>6799</v>
      </c>
      <c r="E11064" s="258"/>
      <c r="F11064" s="479">
        <v>1012.03</v>
      </c>
    </row>
    <row r="11065" spans="1:6" ht="40.799999999999997" x14ac:dyDescent="0.2">
      <c r="A11065" s="256">
        <v>100665</v>
      </c>
      <c r="B11065" s="257" t="s">
        <v>10193</v>
      </c>
      <c r="C11065" s="256" t="s">
        <v>6801</v>
      </c>
      <c r="E11065" s="258"/>
      <c r="F11065" s="479">
        <v>1205.6199999999999</v>
      </c>
    </row>
    <row r="11066" spans="1:6" ht="30.6" x14ac:dyDescent="0.2">
      <c r="A11066" s="256">
        <v>100666</v>
      </c>
      <c r="B11066" s="257" t="s">
        <v>10194</v>
      </c>
      <c r="C11066" s="256" t="s">
        <v>6801</v>
      </c>
      <c r="E11066" s="258"/>
      <c r="F11066" s="479">
        <v>950.39</v>
      </c>
    </row>
    <row r="11067" spans="1:6" ht="30.6" x14ac:dyDescent="0.2">
      <c r="A11067" s="256">
        <v>100667</v>
      </c>
      <c r="B11067" s="257" t="s">
        <v>10195</v>
      </c>
      <c r="C11067" s="256" t="s">
        <v>6801</v>
      </c>
      <c r="E11067" s="258"/>
      <c r="F11067" s="479">
        <v>1566.44</v>
      </c>
    </row>
    <row r="11068" spans="1:6" ht="30.6" x14ac:dyDescent="0.2">
      <c r="A11068" s="256">
        <v>100668</v>
      </c>
      <c r="B11068" s="257" t="s">
        <v>10196</v>
      </c>
      <c r="C11068" s="256" t="s">
        <v>6801</v>
      </c>
      <c r="E11068" s="258"/>
      <c r="F11068" s="479">
        <v>1860.08</v>
      </c>
    </row>
    <row r="11069" spans="1:6" ht="30.6" x14ac:dyDescent="0.2">
      <c r="A11069" s="256">
        <v>100669</v>
      </c>
      <c r="B11069" s="257" t="s">
        <v>10197</v>
      </c>
      <c r="C11069" s="256" t="s">
        <v>6801</v>
      </c>
      <c r="E11069" s="258"/>
      <c r="F11069" s="479">
        <v>1126.8599999999999</v>
      </c>
    </row>
    <row r="11070" spans="1:6" ht="40.799999999999997" x14ac:dyDescent="0.2">
      <c r="A11070" s="256">
        <v>100670</v>
      </c>
      <c r="B11070" s="257" t="s">
        <v>10198</v>
      </c>
      <c r="C11070" s="256" t="s">
        <v>6801</v>
      </c>
      <c r="E11070" s="258"/>
      <c r="F11070" s="479">
        <v>1515</v>
      </c>
    </row>
    <row r="11071" spans="1:6" ht="40.799999999999997" x14ac:dyDescent="0.2">
      <c r="A11071" s="256">
        <v>100671</v>
      </c>
      <c r="B11071" s="257" t="s">
        <v>10199</v>
      </c>
      <c r="C11071" s="256" t="s">
        <v>6801</v>
      </c>
      <c r="E11071" s="258"/>
      <c r="F11071" s="479">
        <v>1881.9</v>
      </c>
    </row>
    <row r="11072" spans="1:6" ht="40.799999999999997" x14ac:dyDescent="0.2">
      <c r="A11072" s="256">
        <v>100672</v>
      </c>
      <c r="B11072" s="257" t="s">
        <v>10200</v>
      </c>
      <c r="C11072" s="256" t="s">
        <v>6801</v>
      </c>
      <c r="E11072" s="258"/>
      <c r="F11072" s="479">
        <v>1212.72</v>
      </c>
    </row>
    <row r="11073" spans="1:6" x14ac:dyDescent="0.2">
      <c r="A11073" s="256">
        <v>100701</v>
      </c>
      <c r="B11073" s="257" t="s">
        <v>10201</v>
      </c>
      <c r="C11073" s="256" t="s">
        <v>6801</v>
      </c>
      <c r="E11073" s="258"/>
      <c r="F11073" s="479">
        <v>564.20000000000005</v>
      </c>
    </row>
    <row r="11074" spans="1:6" ht="30.6" x14ac:dyDescent="0.2">
      <c r="A11074" s="256">
        <v>94559</v>
      </c>
      <c r="B11074" s="257" t="s">
        <v>10202</v>
      </c>
      <c r="C11074" s="256" t="s">
        <v>6801</v>
      </c>
      <c r="E11074" s="258"/>
      <c r="F11074" s="479">
        <v>718.33</v>
      </c>
    </row>
    <row r="11075" spans="1:6" ht="30.6" x14ac:dyDescent="0.2">
      <c r="A11075" s="256">
        <v>94562</v>
      </c>
      <c r="B11075" s="257" t="s">
        <v>10203</v>
      </c>
      <c r="C11075" s="256" t="s">
        <v>6801</v>
      </c>
      <c r="E11075" s="258"/>
      <c r="F11075" s="479">
        <v>660.45</v>
      </c>
    </row>
    <row r="11076" spans="1:6" ht="20.399999999999999" x14ac:dyDescent="0.2">
      <c r="A11076" s="256">
        <v>94587</v>
      </c>
      <c r="B11076" s="257" t="s">
        <v>10204</v>
      </c>
      <c r="C11076" s="256" t="s">
        <v>6804</v>
      </c>
      <c r="E11076" s="258"/>
      <c r="F11076" s="479">
        <v>65.47</v>
      </c>
    </row>
    <row r="11077" spans="1:6" ht="20.399999999999999" x14ac:dyDescent="0.2">
      <c r="A11077" s="256">
        <v>94588</v>
      </c>
      <c r="B11077" s="257" t="s">
        <v>10205</v>
      </c>
      <c r="C11077" s="256" t="s">
        <v>6804</v>
      </c>
      <c r="E11077" s="258"/>
      <c r="F11077" s="479">
        <v>56.19</v>
      </c>
    </row>
    <row r="11078" spans="1:6" ht="40.799999999999997" x14ac:dyDescent="0.2">
      <c r="A11078" s="256">
        <v>99837</v>
      </c>
      <c r="B11078" s="257" t="s">
        <v>20423</v>
      </c>
      <c r="C11078" s="256" t="s">
        <v>6804</v>
      </c>
      <c r="E11078" s="258"/>
      <c r="F11078" s="479">
        <v>619.1</v>
      </c>
    </row>
    <row r="11079" spans="1:6" ht="30.6" x14ac:dyDescent="0.2">
      <c r="A11079" s="256">
        <v>99839</v>
      </c>
      <c r="B11079" s="257" t="s">
        <v>10206</v>
      </c>
      <c r="C11079" s="256" t="s">
        <v>6804</v>
      </c>
      <c r="E11079" s="258"/>
      <c r="F11079" s="479">
        <v>515.12</v>
      </c>
    </row>
    <row r="11080" spans="1:6" ht="20.399999999999999" x14ac:dyDescent="0.2">
      <c r="A11080" s="256">
        <v>99841</v>
      </c>
      <c r="B11080" s="257" t="s">
        <v>10207</v>
      </c>
      <c r="C11080" s="256" t="s">
        <v>6804</v>
      </c>
      <c r="E11080" s="258"/>
      <c r="F11080" s="479">
        <v>1136.72</v>
      </c>
    </row>
    <row r="11081" spans="1:6" x14ac:dyDescent="0.2">
      <c r="A11081" s="256">
        <v>99855</v>
      </c>
      <c r="B11081" s="257" t="s">
        <v>20424</v>
      </c>
      <c r="C11081" s="256" t="s">
        <v>6804</v>
      </c>
      <c r="E11081" s="258"/>
      <c r="F11081" s="479">
        <v>113.97</v>
      </c>
    </row>
    <row r="11082" spans="1:6" x14ac:dyDescent="0.2">
      <c r="A11082" s="256">
        <v>99857</v>
      </c>
      <c r="B11082" s="257" t="s">
        <v>20425</v>
      </c>
      <c r="C11082" s="256" t="s">
        <v>6804</v>
      </c>
      <c r="E11082" s="258"/>
      <c r="F11082" s="479">
        <v>97.29</v>
      </c>
    </row>
    <row r="11083" spans="1:6" ht="20.399999999999999" x14ac:dyDescent="0.2">
      <c r="A11083" s="256">
        <v>99861</v>
      </c>
      <c r="B11083" s="257" t="s">
        <v>10208</v>
      </c>
      <c r="C11083" s="256" t="s">
        <v>6801</v>
      </c>
      <c r="E11083" s="258"/>
      <c r="F11083" s="479">
        <v>645.47</v>
      </c>
    </row>
    <row r="11084" spans="1:6" ht="20.399999999999999" x14ac:dyDescent="0.2">
      <c r="A11084" s="256">
        <v>99862</v>
      </c>
      <c r="B11084" s="257" t="s">
        <v>10209</v>
      </c>
      <c r="C11084" s="256" t="s">
        <v>6801</v>
      </c>
      <c r="E11084" s="258"/>
      <c r="F11084" s="479">
        <v>628.13</v>
      </c>
    </row>
    <row r="11085" spans="1:6" x14ac:dyDescent="0.2">
      <c r="A11085" s="256">
        <v>90838</v>
      </c>
      <c r="B11085" s="257" t="s">
        <v>10210</v>
      </c>
      <c r="C11085" s="256" t="s">
        <v>6799</v>
      </c>
      <c r="E11085" s="258"/>
      <c r="F11085" s="479">
        <v>1440.34</v>
      </c>
    </row>
    <row r="11086" spans="1:6" ht="20.399999999999999" x14ac:dyDescent="0.2">
      <c r="A11086" s="256">
        <v>91338</v>
      </c>
      <c r="B11086" s="257" t="s">
        <v>10211</v>
      </c>
      <c r="C11086" s="256" t="s">
        <v>6801</v>
      </c>
      <c r="E11086" s="258"/>
      <c r="F11086" s="479">
        <v>836.37</v>
      </c>
    </row>
    <row r="11087" spans="1:6" ht="20.399999999999999" x14ac:dyDescent="0.2">
      <c r="A11087" s="256">
        <v>91341</v>
      </c>
      <c r="B11087" s="257" t="s">
        <v>10212</v>
      </c>
      <c r="C11087" s="256" t="s">
        <v>6801</v>
      </c>
      <c r="E11087" s="258"/>
      <c r="F11087" s="479">
        <v>648.98</v>
      </c>
    </row>
    <row r="11088" spans="1:6" ht="20.399999999999999" x14ac:dyDescent="0.2">
      <c r="A11088" s="256">
        <v>94805</v>
      </c>
      <c r="B11088" s="257" t="s">
        <v>10213</v>
      </c>
      <c r="C11088" s="256" t="s">
        <v>6799</v>
      </c>
      <c r="E11088" s="258"/>
      <c r="F11088" s="479">
        <v>842.21</v>
      </c>
    </row>
    <row r="11089" spans="1:6" ht="20.399999999999999" x14ac:dyDescent="0.2">
      <c r="A11089" s="256">
        <v>94806</v>
      </c>
      <c r="B11089" s="257" t="s">
        <v>10214</v>
      </c>
      <c r="C11089" s="256" t="s">
        <v>6799</v>
      </c>
      <c r="E11089" s="258"/>
      <c r="F11089" s="479">
        <v>670.45</v>
      </c>
    </row>
    <row r="11090" spans="1:6" ht="20.399999999999999" x14ac:dyDescent="0.2">
      <c r="A11090" s="256">
        <v>94807</v>
      </c>
      <c r="B11090" s="257" t="s">
        <v>10215</v>
      </c>
      <c r="C11090" s="256" t="s">
        <v>6799</v>
      </c>
      <c r="E11090" s="258"/>
      <c r="F11090" s="479">
        <v>612.84</v>
      </c>
    </row>
    <row r="11091" spans="1:6" ht="20.399999999999999" x14ac:dyDescent="0.2">
      <c r="A11091" s="256">
        <v>100702</v>
      </c>
      <c r="B11091" s="257" t="s">
        <v>10216</v>
      </c>
      <c r="C11091" s="256" t="s">
        <v>6801</v>
      </c>
      <c r="E11091" s="258"/>
      <c r="F11091" s="479">
        <v>465.5</v>
      </c>
    </row>
    <row r="11092" spans="1:6" x14ac:dyDescent="0.2">
      <c r="A11092" s="256">
        <v>102188</v>
      </c>
      <c r="B11092" s="257" t="s">
        <v>10217</v>
      </c>
      <c r="C11092" s="256" t="s">
        <v>6799</v>
      </c>
      <c r="E11092" s="258"/>
      <c r="F11092" s="479">
        <v>1370.49</v>
      </c>
    </row>
    <row r="11093" spans="1:6" ht="30.6" x14ac:dyDescent="0.2">
      <c r="A11093" s="256">
        <v>102189</v>
      </c>
      <c r="B11093" s="257" t="s">
        <v>10218</v>
      </c>
      <c r="C11093" s="256" t="s">
        <v>6799</v>
      </c>
      <c r="E11093" s="258"/>
      <c r="F11093" s="479">
        <v>338.79</v>
      </c>
    </row>
    <row r="11094" spans="1:6" x14ac:dyDescent="0.2">
      <c r="A11094" s="256">
        <v>100703</v>
      </c>
      <c r="B11094" s="257" t="s">
        <v>10219</v>
      </c>
      <c r="C11094" s="256" t="s">
        <v>6799</v>
      </c>
      <c r="E11094" s="258"/>
      <c r="F11094" s="479">
        <v>32.08</v>
      </c>
    </row>
    <row r="11095" spans="1:6" ht="20.399999999999999" x14ac:dyDescent="0.2">
      <c r="A11095" s="256">
        <v>100704</v>
      </c>
      <c r="B11095" s="257" t="s">
        <v>10220</v>
      </c>
      <c r="C11095" s="256" t="s">
        <v>6799</v>
      </c>
      <c r="E11095" s="258"/>
      <c r="F11095" s="479">
        <v>66.41</v>
      </c>
    </row>
    <row r="11096" spans="1:6" x14ac:dyDescent="0.2">
      <c r="A11096" s="256">
        <v>100705</v>
      </c>
      <c r="B11096" s="257" t="s">
        <v>10221</v>
      </c>
      <c r="C11096" s="256" t="s">
        <v>6799</v>
      </c>
      <c r="E11096" s="258"/>
      <c r="F11096" s="479">
        <v>79.290000000000006</v>
      </c>
    </row>
    <row r="11097" spans="1:6" x14ac:dyDescent="0.2">
      <c r="A11097" s="256">
        <v>100706</v>
      </c>
      <c r="B11097" s="257" t="s">
        <v>10222</v>
      </c>
      <c r="C11097" s="256" t="s">
        <v>6799</v>
      </c>
      <c r="E11097" s="258"/>
      <c r="F11097" s="479">
        <v>74.14</v>
      </c>
    </row>
    <row r="11098" spans="1:6" x14ac:dyDescent="0.2">
      <c r="A11098" s="256">
        <v>100707</v>
      </c>
      <c r="B11098" s="257" t="s">
        <v>10223</v>
      </c>
      <c r="C11098" s="256" t="s">
        <v>6799</v>
      </c>
      <c r="E11098" s="258"/>
      <c r="F11098" s="479">
        <v>140.51</v>
      </c>
    </row>
    <row r="11099" spans="1:6" x14ac:dyDescent="0.2">
      <c r="A11099" s="256">
        <v>100708</v>
      </c>
      <c r="B11099" s="257" t="s">
        <v>10224</v>
      </c>
      <c r="C11099" s="256" t="s">
        <v>6799</v>
      </c>
      <c r="E11099" s="258"/>
      <c r="F11099" s="479">
        <v>174.45</v>
      </c>
    </row>
    <row r="11100" spans="1:6" ht="20.399999999999999" x14ac:dyDescent="0.2">
      <c r="A11100" s="256">
        <v>100709</v>
      </c>
      <c r="B11100" s="257" t="s">
        <v>10225</v>
      </c>
      <c r="C11100" s="256" t="s">
        <v>6799</v>
      </c>
      <c r="E11100" s="258"/>
      <c r="F11100" s="479">
        <v>58.18</v>
      </c>
    </row>
    <row r="11101" spans="1:6" x14ac:dyDescent="0.2">
      <c r="A11101" s="256">
        <v>100710</v>
      </c>
      <c r="B11101" s="257" t="s">
        <v>10226</v>
      </c>
      <c r="C11101" s="256" t="s">
        <v>6799</v>
      </c>
      <c r="E11101" s="258"/>
      <c r="F11101" s="479">
        <v>157.02000000000001</v>
      </c>
    </row>
    <row r="11102" spans="1:6" ht="20.399999999999999" x14ac:dyDescent="0.2">
      <c r="A11102" s="256">
        <v>102151</v>
      </c>
      <c r="B11102" s="257" t="s">
        <v>10227</v>
      </c>
      <c r="C11102" s="256" t="s">
        <v>6801</v>
      </c>
      <c r="E11102" s="258"/>
      <c r="F11102" s="479">
        <v>183.44</v>
      </c>
    </row>
    <row r="11103" spans="1:6" ht="20.399999999999999" x14ac:dyDescent="0.2">
      <c r="A11103" s="256">
        <v>102152</v>
      </c>
      <c r="B11103" s="257" t="s">
        <v>10228</v>
      </c>
      <c r="C11103" s="256" t="s">
        <v>6801</v>
      </c>
      <c r="E11103" s="258"/>
      <c r="F11103" s="479">
        <v>203.13</v>
      </c>
    </row>
    <row r="11104" spans="1:6" ht="20.399999999999999" x14ac:dyDescent="0.2">
      <c r="A11104" s="256">
        <v>102153</v>
      </c>
      <c r="B11104" s="257" t="s">
        <v>10229</v>
      </c>
      <c r="C11104" s="256" t="s">
        <v>6801</v>
      </c>
      <c r="E11104" s="258"/>
      <c r="F11104" s="479">
        <v>255.62</v>
      </c>
    </row>
    <row r="11105" spans="1:6" ht="20.399999999999999" x14ac:dyDescent="0.2">
      <c r="A11105" s="256">
        <v>102154</v>
      </c>
      <c r="B11105" s="257" t="s">
        <v>10230</v>
      </c>
      <c r="C11105" s="256" t="s">
        <v>6801</v>
      </c>
      <c r="E11105" s="258"/>
      <c r="F11105" s="479">
        <v>220.44</v>
      </c>
    </row>
    <row r="11106" spans="1:6" ht="20.399999999999999" x14ac:dyDescent="0.2">
      <c r="A11106" s="256">
        <v>102155</v>
      </c>
      <c r="B11106" s="257" t="s">
        <v>10231</v>
      </c>
      <c r="C11106" s="256" t="s">
        <v>6801</v>
      </c>
      <c r="E11106" s="258"/>
      <c r="F11106" s="479">
        <v>263.38</v>
      </c>
    </row>
    <row r="11107" spans="1:6" ht="20.399999999999999" x14ac:dyDescent="0.2">
      <c r="A11107" s="256">
        <v>102156</v>
      </c>
      <c r="B11107" s="257" t="s">
        <v>10232</v>
      </c>
      <c r="C11107" s="256" t="s">
        <v>6801</v>
      </c>
      <c r="E11107" s="258"/>
      <c r="F11107" s="479">
        <v>251.24</v>
      </c>
    </row>
    <row r="11108" spans="1:6" ht="20.399999999999999" x14ac:dyDescent="0.2">
      <c r="A11108" s="256">
        <v>102157</v>
      </c>
      <c r="B11108" s="257" t="s">
        <v>10233</v>
      </c>
      <c r="C11108" s="256" t="s">
        <v>6801</v>
      </c>
      <c r="E11108" s="258"/>
      <c r="F11108" s="479">
        <v>343.12</v>
      </c>
    </row>
    <row r="11109" spans="1:6" ht="20.399999999999999" x14ac:dyDescent="0.2">
      <c r="A11109" s="256">
        <v>102158</v>
      </c>
      <c r="B11109" s="257" t="s">
        <v>10234</v>
      </c>
      <c r="C11109" s="256" t="s">
        <v>6801</v>
      </c>
      <c r="E11109" s="258"/>
      <c r="F11109" s="479">
        <v>346.39</v>
      </c>
    </row>
    <row r="11110" spans="1:6" ht="20.399999999999999" x14ac:dyDescent="0.2">
      <c r="A11110" s="256">
        <v>102159</v>
      </c>
      <c r="B11110" s="257" t="s">
        <v>10235</v>
      </c>
      <c r="C11110" s="256" t="s">
        <v>6801</v>
      </c>
      <c r="E11110" s="258"/>
      <c r="F11110" s="479">
        <v>412.04</v>
      </c>
    </row>
    <row r="11111" spans="1:6" ht="20.399999999999999" x14ac:dyDescent="0.2">
      <c r="A11111" s="256">
        <v>102160</v>
      </c>
      <c r="B11111" s="257" t="s">
        <v>10236</v>
      </c>
      <c r="C11111" s="256" t="s">
        <v>6801</v>
      </c>
      <c r="E11111" s="258"/>
      <c r="F11111" s="479">
        <v>176.87</v>
      </c>
    </row>
    <row r="11112" spans="1:6" ht="20.399999999999999" x14ac:dyDescent="0.2">
      <c r="A11112" s="256">
        <v>102161</v>
      </c>
      <c r="B11112" s="257" t="s">
        <v>10237</v>
      </c>
      <c r="C11112" s="256" t="s">
        <v>6801</v>
      </c>
      <c r="E11112" s="258"/>
      <c r="F11112" s="479">
        <v>287.76</v>
      </c>
    </row>
    <row r="11113" spans="1:6" ht="20.399999999999999" x14ac:dyDescent="0.2">
      <c r="A11113" s="256">
        <v>102162</v>
      </c>
      <c r="B11113" s="257" t="s">
        <v>10238</v>
      </c>
      <c r="C11113" s="256" t="s">
        <v>6801</v>
      </c>
      <c r="E11113" s="258"/>
      <c r="F11113" s="479">
        <v>307.45</v>
      </c>
    </row>
    <row r="11114" spans="1:6" ht="20.399999999999999" x14ac:dyDescent="0.2">
      <c r="A11114" s="256">
        <v>102163</v>
      </c>
      <c r="B11114" s="257" t="s">
        <v>10239</v>
      </c>
      <c r="C11114" s="256" t="s">
        <v>6801</v>
      </c>
      <c r="E11114" s="258"/>
      <c r="F11114" s="479">
        <v>359.94</v>
      </c>
    </row>
    <row r="11115" spans="1:6" ht="20.399999999999999" x14ac:dyDescent="0.2">
      <c r="A11115" s="256">
        <v>102164</v>
      </c>
      <c r="B11115" s="257" t="s">
        <v>10240</v>
      </c>
      <c r="C11115" s="256" t="s">
        <v>6801</v>
      </c>
      <c r="E11115" s="258"/>
      <c r="F11115" s="479">
        <v>305.56</v>
      </c>
    </row>
    <row r="11116" spans="1:6" ht="20.399999999999999" x14ac:dyDescent="0.2">
      <c r="A11116" s="256">
        <v>102165</v>
      </c>
      <c r="B11116" s="257" t="s">
        <v>10241</v>
      </c>
      <c r="C11116" s="256" t="s">
        <v>6801</v>
      </c>
      <c r="E11116" s="258"/>
      <c r="F11116" s="479">
        <v>348.5</v>
      </c>
    </row>
    <row r="11117" spans="1:6" ht="20.399999999999999" x14ac:dyDescent="0.2">
      <c r="A11117" s="256">
        <v>102166</v>
      </c>
      <c r="B11117" s="257" t="s">
        <v>10242</v>
      </c>
      <c r="C11117" s="256" t="s">
        <v>6801</v>
      </c>
      <c r="E11117" s="258"/>
      <c r="F11117" s="479">
        <v>317.16000000000003</v>
      </c>
    </row>
    <row r="11118" spans="1:6" ht="20.399999999999999" x14ac:dyDescent="0.2">
      <c r="A11118" s="256">
        <v>102167</v>
      </c>
      <c r="B11118" s="257" t="s">
        <v>10243</v>
      </c>
      <c r="C11118" s="256" t="s">
        <v>6801</v>
      </c>
      <c r="E11118" s="258"/>
      <c r="F11118" s="479">
        <v>409.04</v>
      </c>
    </row>
    <row r="11119" spans="1:6" ht="20.399999999999999" x14ac:dyDescent="0.2">
      <c r="A11119" s="256">
        <v>102168</v>
      </c>
      <c r="B11119" s="257" t="s">
        <v>10244</v>
      </c>
      <c r="C11119" s="256" t="s">
        <v>6801</v>
      </c>
      <c r="E11119" s="258"/>
      <c r="F11119" s="479">
        <v>395.22</v>
      </c>
    </row>
    <row r="11120" spans="1:6" ht="20.399999999999999" x14ac:dyDescent="0.2">
      <c r="A11120" s="256">
        <v>102169</v>
      </c>
      <c r="B11120" s="257" t="s">
        <v>10245</v>
      </c>
      <c r="C11120" s="256" t="s">
        <v>6801</v>
      </c>
      <c r="E11120" s="258"/>
      <c r="F11120" s="479">
        <v>454.56</v>
      </c>
    </row>
    <row r="11121" spans="1:6" ht="20.399999999999999" x14ac:dyDescent="0.2">
      <c r="A11121" s="256">
        <v>102170</v>
      </c>
      <c r="B11121" s="257" t="s">
        <v>10246</v>
      </c>
      <c r="C11121" s="256" t="s">
        <v>6801</v>
      </c>
      <c r="E11121" s="258"/>
      <c r="F11121" s="479">
        <v>281.19</v>
      </c>
    </row>
    <row r="11122" spans="1:6" ht="20.399999999999999" x14ac:dyDescent="0.2">
      <c r="A11122" s="256">
        <v>102171</v>
      </c>
      <c r="B11122" s="257" t="s">
        <v>10247</v>
      </c>
      <c r="C11122" s="256" t="s">
        <v>6801</v>
      </c>
      <c r="E11122" s="258"/>
      <c r="F11122" s="479">
        <v>515.55999999999995</v>
      </c>
    </row>
    <row r="11123" spans="1:6" ht="20.399999999999999" x14ac:dyDescent="0.2">
      <c r="A11123" s="256">
        <v>102172</v>
      </c>
      <c r="B11123" s="257" t="s">
        <v>10248</v>
      </c>
      <c r="C11123" s="256" t="s">
        <v>6801</v>
      </c>
      <c r="E11123" s="258"/>
      <c r="F11123" s="479">
        <v>500.91</v>
      </c>
    </row>
    <row r="11124" spans="1:6" ht="20.399999999999999" x14ac:dyDescent="0.2">
      <c r="A11124" s="256">
        <v>102176</v>
      </c>
      <c r="B11124" s="257" t="s">
        <v>10249</v>
      </c>
      <c r="C11124" s="256" t="s">
        <v>6801</v>
      </c>
      <c r="E11124" s="258"/>
      <c r="F11124" s="479">
        <v>925.6</v>
      </c>
    </row>
    <row r="11125" spans="1:6" ht="20.399999999999999" x14ac:dyDescent="0.2">
      <c r="A11125" s="256">
        <v>102177</v>
      </c>
      <c r="B11125" s="257" t="s">
        <v>10250</v>
      </c>
      <c r="C11125" s="256" t="s">
        <v>6801</v>
      </c>
      <c r="E11125" s="258"/>
      <c r="F11125" s="479">
        <v>1858.86</v>
      </c>
    </row>
    <row r="11126" spans="1:6" ht="20.399999999999999" x14ac:dyDescent="0.2">
      <c r="A11126" s="256">
        <v>102178</v>
      </c>
      <c r="B11126" s="257" t="s">
        <v>10251</v>
      </c>
      <c r="C11126" s="256" t="s">
        <v>6801</v>
      </c>
      <c r="E11126" s="258"/>
      <c r="F11126" s="479">
        <v>2132.92</v>
      </c>
    </row>
    <row r="11127" spans="1:6" x14ac:dyDescent="0.2">
      <c r="A11127" s="256">
        <v>102179</v>
      </c>
      <c r="B11127" s="257" t="s">
        <v>10252</v>
      </c>
      <c r="C11127" s="256" t="s">
        <v>6801</v>
      </c>
      <c r="E11127" s="258"/>
      <c r="F11127" s="479">
        <v>391.59</v>
      </c>
    </row>
    <row r="11128" spans="1:6" x14ac:dyDescent="0.2">
      <c r="A11128" s="256">
        <v>102180</v>
      </c>
      <c r="B11128" s="257" t="s">
        <v>10253</v>
      </c>
      <c r="C11128" s="256" t="s">
        <v>6801</v>
      </c>
      <c r="E11128" s="258"/>
      <c r="F11128" s="479">
        <v>460.12</v>
      </c>
    </row>
    <row r="11129" spans="1:6" x14ac:dyDescent="0.2">
      <c r="A11129" s="256">
        <v>102181</v>
      </c>
      <c r="B11129" s="257" t="s">
        <v>10254</v>
      </c>
      <c r="C11129" s="256" t="s">
        <v>6801</v>
      </c>
      <c r="E11129" s="258"/>
      <c r="F11129" s="479">
        <v>551.34</v>
      </c>
    </row>
    <row r="11130" spans="1:6" ht="20.399999999999999" x14ac:dyDescent="0.2">
      <c r="A11130" s="256">
        <v>102182</v>
      </c>
      <c r="B11130" s="257" t="s">
        <v>10255</v>
      </c>
      <c r="C11130" s="256" t="s">
        <v>6799</v>
      </c>
      <c r="E11130" s="258"/>
      <c r="F11130" s="479">
        <v>1231.4000000000001</v>
      </c>
    </row>
    <row r="11131" spans="1:6" ht="20.399999999999999" x14ac:dyDescent="0.2">
      <c r="A11131" s="256">
        <v>102183</v>
      </c>
      <c r="B11131" s="257" t="s">
        <v>10256</v>
      </c>
      <c r="C11131" s="256" t="s">
        <v>6799</v>
      </c>
      <c r="E11131" s="258"/>
      <c r="F11131" s="479">
        <v>2475.89</v>
      </c>
    </row>
    <row r="11132" spans="1:6" ht="20.399999999999999" x14ac:dyDescent="0.2">
      <c r="A11132" s="256">
        <v>102184</v>
      </c>
      <c r="B11132" s="257" t="s">
        <v>10257</v>
      </c>
      <c r="C11132" s="256" t="s">
        <v>6799</v>
      </c>
      <c r="E11132" s="258"/>
      <c r="F11132" s="479">
        <v>2577.5700000000002</v>
      </c>
    </row>
    <row r="11133" spans="1:6" ht="20.399999999999999" x14ac:dyDescent="0.2">
      <c r="A11133" s="256">
        <v>102185</v>
      </c>
      <c r="B11133" s="257" t="s">
        <v>10258</v>
      </c>
      <c r="C11133" s="256" t="s">
        <v>6799</v>
      </c>
      <c r="E11133" s="258"/>
      <c r="F11133" s="479">
        <v>5167.88</v>
      </c>
    </row>
    <row r="11134" spans="1:6" x14ac:dyDescent="0.2">
      <c r="A11134" s="256">
        <v>102190</v>
      </c>
      <c r="B11134" s="257" t="s">
        <v>10259</v>
      </c>
      <c r="C11134" s="256" t="s">
        <v>6801</v>
      </c>
      <c r="E11134" s="258"/>
      <c r="F11134" s="479">
        <v>20.09</v>
      </c>
    </row>
    <row r="11135" spans="1:6" ht="20.399999999999999" x14ac:dyDescent="0.2">
      <c r="A11135" s="256">
        <v>102191</v>
      </c>
      <c r="B11135" s="257" t="s">
        <v>10260</v>
      </c>
      <c r="C11135" s="256" t="s">
        <v>6801</v>
      </c>
      <c r="E11135" s="258"/>
      <c r="F11135" s="479">
        <v>24.42</v>
      </c>
    </row>
    <row r="11136" spans="1:6" x14ac:dyDescent="0.2">
      <c r="A11136" s="256">
        <v>102192</v>
      </c>
      <c r="B11136" s="257" t="s">
        <v>10261</v>
      </c>
      <c r="C11136" s="256" t="s">
        <v>6801</v>
      </c>
      <c r="E11136" s="258"/>
      <c r="F11136" s="479">
        <v>17.43</v>
      </c>
    </row>
    <row r="11137" spans="1:6" ht="20.399999999999999" x14ac:dyDescent="0.2">
      <c r="A11137" s="256">
        <v>94569</v>
      </c>
      <c r="B11137" s="257" t="s">
        <v>10262</v>
      </c>
      <c r="C11137" s="256" t="s">
        <v>6801</v>
      </c>
      <c r="E11137" s="258"/>
      <c r="F11137" s="479">
        <v>643.63</v>
      </c>
    </row>
    <row r="11138" spans="1:6" ht="30.6" x14ac:dyDescent="0.2">
      <c r="A11138" s="256">
        <v>94570</v>
      </c>
      <c r="B11138" s="257" t="s">
        <v>10263</v>
      </c>
      <c r="C11138" s="256" t="s">
        <v>6801</v>
      </c>
      <c r="E11138" s="258"/>
      <c r="F11138" s="479">
        <v>330.43</v>
      </c>
    </row>
    <row r="11139" spans="1:6" ht="30.6" x14ac:dyDescent="0.2">
      <c r="A11139" s="256">
        <v>94572</v>
      </c>
      <c r="B11139" s="257" t="s">
        <v>10264</v>
      </c>
      <c r="C11139" s="256" t="s">
        <v>6801</v>
      </c>
      <c r="E11139" s="258"/>
      <c r="F11139" s="479">
        <v>470.04</v>
      </c>
    </row>
    <row r="11140" spans="1:6" ht="30.6" x14ac:dyDescent="0.2">
      <c r="A11140" s="256">
        <v>94573</v>
      </c>
      <c r="B11140" s="257" t="s">
        <v>10265</v>
      </c>
      <c r="C11140" s="256" t="s">
        <v>6801</v>
      </c>
      <c r="E11140" s="258"/>
      <c r="F11140" s="479">
        <v>385.32</v>
      </c>
    </row>
    <row r="11141" spans="1:6" ht="40.799999999999997" x14ac:dyDescent="0.2">
      <c r="A11141" s="256">
        <v>94580</v>
      </c>
      <c r="B11141" s="257" t="s">
        <v>10266</v>
      </c>
      <c r="C11141" s="256" t="s">
        <v>6801</v>
      </c>
      <c r="E11141" s="258"/>
      <c r="F11141" s="479">
        <v>526.04999999999995</v>
      </c>
    </row>
    <row r="11142" spans="1:6" ht="20.399999999999999" x14ac:dyDescent="0.2">
      <c r="A11142" s="256">
        <v>94589</v>
      </c>
      <c r="B11142" s="257" t="s">
        <v>10267</v>
      </c>
      <c r="C11142" s="256" t="s">
        <v>6804</v>
      </c>
      <c r="E11142" s="258"/>
      <c r="F11142" s="479">
        <v>22.49</v>
      </c>
    </row>
    <row r="11143" spans="1:6" ht="20.399999999999999" x14ac:dyDescent="0.2">
      <c r="A11143" s="256">
        <v>94590</v>
      </c>
      <c r="B11143" s="257" t="s">
        <v>10268</v>
      </c>
      <c r="C11143" s="256" t="s">
        <v>6804</v>
      </c>
      <c r="E11143" s="258"/>
      <c r="F11143" s="479">
        <v>18.11</v>
      </c>
    </row>
    <row r="11144" spans="1:6" ht="20.399999999999999" x14ac:dyDescent="0.2">
      <c r="A11144" s="256">
        <v>100674</v>
      </c>
      <c r="B11144" s="257" t="s">
        <v>10269</v>
      </c>
      <c r="C11144" s="256" t="s">
        <v>6801</v>
      </c>
      <c r="E11144" s="258"/>
      <c r="F11144" s="479">
        <v>684.07</v>
      </c>
    </row>
    <row r="11145" spans="1:6" ht="30.6" x14ac:dyDescent="0.2">
      <c r="A11145" s="256">
        <v>101096</v>
      </c>
      <c r="B11145" s="257" t="s">
        <v>10270</v>
      </c>
      <c r="C11145" s="256" t="s">
        <v>6805</v>
      </c>
      <c r="E11145" s="258"/>
      <c r="F11145" s="479">
        <v>1187.54</v>
      </c>
    </row>
    <row r="11146" spans="1:6" ht="30.6" x14ac:dyDescent="0.2">
      <c r="A11146" s="256">
        <v>101097</v>
      </c>
      <c r="B11146" s="257" t="s">
        <v>10271</v>
      </c>
      <c r="C11146" s="256" t="s">
        <v>6805</v>
      </c>
      <c r="E11146" s="258"/>
      <c r="F11146" s="479">
        <v>1117.72</v>
      </c>
    </row>
    <row r="11147" spans="1:6" ht="30.6" x14ac:dyDescent="0.2">
      <c r="A11147" s="256">
        <v>101098</v>
      </c>
      <c r="B11147" s="257" t="s">
        <v>10272</v>
      </c>
      <c r="C11147" s="256" t="s">
        <v>6805</v>
      </c>
      <c r="E11147" s="258"/>
      <c r="F11147" s="479">
        <v>1027.93</v>
      </c>
    </row>
    <row r="11148" spans="1:6" ht="30.6" x14ac:dyDescent="0.2">
      <c r="A11148" s="256">
        <v>101099</v>
      </c>
      <c r="B11148" s="257" t="s">
        <v>10273</v>
      </c>
      <c r="C11148" s="256" t="s">
        <v>6805</v>
      </c>
      <c r="E11148" s="258"/>
      <c r="F11148" s="479">
        <v>937.02</v>
      </c>
    </row>
    <row r="11149" spans="1:6" ht="30.6" x14ac:dyDescent="0.2">
      <c r="A11149" s="256">
        <v>101100</v>
      </c>
      <c r="B11149" s="257" t="s">
        <v>10274</v>
      </c>
      <c r="C11149" s="256" t="s">
        <v>6805</v>
      </c>
      <c r="E11149" s="258"/>
      <c r="F11149" s="479">
        <v>828.99</v>
      </c>
    </row>
    <row r="11150" spans="1:6" ht="30.6" x14ac:dyDescent="0.2">
      <c r="A11150" s="256">
        <v>101101</v>
      </c>
      <c r="B11150" s="257" t="s">
        <v>10275</v>
      </c>
      <c r="C11150" s="256" t="s">
        <v>6805</v>
      </c>
      <c r="E11150" s="258"/>
      <c r="F11150" s="479">
        <v>807.53</v>
      </c>
    </row>
    <row r="11151" spans="1:6" ht="30.6" x14ac:dyDescent="0.2">
      <c r="A11151" s="256">
        <v>101102</v>
      </c>
      <c r="B11151" s="257" t="s">
        <v>10276</v>
      </c>
      <c r="C11151" s="256" t="s">
        <v>6805</v>
      </c>
      <c r="E11151" s="258"/>
      <c r="F11151" s="479">
        <v>784.43</v>
      </c>
    </row>
    <row r="11152" spans="1:6" ht="30.6" x14ac:dyDescent="0.2">
      <c r="A11152" s="256">
        <v>101103</v>
      </c>
      <c r="B11152" s="257" t="s">
        <v>10277</v>
      </c>
      <c r="C11152" s="256" t="s">
        <v>6805</v>
      </c>
      <c r="E11152" s="258"/>
      <c r="F11152" s="479">
        <v>736.85</v>
      </c>
    </row>
    <row r="11153" spans="1:6" ht="30.6" x14ac:dyDescent="0.2">
      <c r="A11153" s="256">
        <v>101104</v>
      </c>
      <c r="B11153" s="257" t="s">
        <v>10278</v>
      </c>
      <c r="C11153" s="256" t="s">
        <v>6805</v>
      </c>
      <c r="E11153" s="258"/>
      <c r="F11153" s="479">
        <v>1223.05</v>
      </c>
    </row>
    <row r="11154" spans="1:6" ht="30.6" x14ac:dyDescent="0.2">
      <c r="A11154" s="256">
        <v>101105</v>
      </c>
      <c r="B11154" s="257" t="s">
        <v>10279</v>
      </c>
      <c r="C11154" s="256" t="s">
        <v>6805</v>
      </c>
      <c r="E11154" s="258"/>
      <c r="F11154" s="479">
        <v>1152.93</v>
      </c>
    </row>
    <row r="11155" spans="1:6" ht="30.6" x14ac:dyDescent="0.2">
      <c r="A11155" s="256">
        <v>101106</v>
      </c>
      <c r="B11155" s="257" t="s">
        <v>10280</v>
      </c>
      <c r="C11155" s="256" t="s">
        <v>6805</v>
      </c>
      <c r="E11155" s="258"/>
      <c r="F11155" s="479">
        <v>1063.19</v>
      </c>
    </row>
    <row r="11156" spans="1:6" ht="30.6" x14ac:dyDescent="0.2">
      <c r="A11156" s="256">
        <v>101107</v>
      </c>
      <c r="B11156" s="257" t="s">
        <v>10281</v>
      </c>
      <c r="C11156" s="256" t="s">
        <v>6805</v>
      </c>
      <c r="E11156" s="258"/>
      <c r="F11156" s="479">
        <v>971.59</v>
      </c>
    </row>
    <row r="11157" spans="1:6" ht="40.799999999999997" x14ac:dyDescent="0.2">
      <c r="A11157" s="256">
        <v>101108</v>
      </c>
      <c r="B11157" s="257" t="s">
        <v>10282</v>
      </c>
      <c r="C11157" s="256" t="s">
        <v>6805</v>
      </c>
      <c r="E11157" s="258"/>
      <c r="F11157" s="479">
        <v>858.7</v>
      </c>
    </row>
    <row r="11158" spans="1:6" ht="40.799999999999997" x14ac:dyDescent="0.2">
      <c r="A11158" s="256">
        <v>101109</v>
      </c>
      <c r="B11158" s="257" t="s">
        <v>10283</v>
      </c>
      <c r="C11158" s="256" t="s">
        <v>6805</v>
      </c>
      <c r="E11158" s="258"/>
      <c r="F11158" s="479">
        <v>837.25</v>
      </c>
    </row>
    <row r="11159" spans="1:6" ht="40.799999999999997" x14ac:dyDescent="0.2">
      <c r="A11159" s="256">
        <v>101110</v>
      </c>
      <c r="B11159" s="257" t="s">
        <v>10284</v>
      </c>
      <c r="C11159" s="256" t="s">
        <v>6805</v>
      </c>
      <c r="E11159" s="258"/>
      <c r="F11159" s="479">
        <v>814.86</v>
      </c>
    </row>
    <row r="11160" spans="1:6" ht="40.799999999999997" x14ac:dyDescent="0.2">
      <c r="A11160" s="256">
        <v>101111</v>
      </c>
      <c r="B11160" s="257" t="s">
        <v>10285</v>
      </c>
      <c r="C11160" s="256" t="s">
        <v>6805</v>
      </c>
      <c r="E11160" s="258"/>
      <c r="F11160" s="479">
        <v>767.25</v>
      </c>
    </row>
    <row r="11161" spans="1:6" ht="20.399999999999999" x14ac:dyDescent="0.2">
      <c r="A11161" s="256">
        <v>101112</v>
      </c>
      <c r="B11161" s="257" t="s">
        <v>10286</v>
      </c>
      <c r="C11161" s="256" t="s">
        <v>6805</v>
      </c>
      <c r="E11161" s="258"/>
      <c r="F11161" s="479">
        <v>825</v>
      </c>
    </row>
    <row r="11162" spans="1:6" ht="30.6" x14ac:dyDescent="0.2">
      <c r="A11162" s="256">
        <v>101113</v>
      </c>
      <c r="B11162" s="257" t="s">
        <v>10287</v>
      </c>
      <c r="C11162" s="256" t="s">
        <v>6805</v>
      </c>
      <c r="E11162" s="258"/>
      <c r="F11162" s="479">
        <v>866.27</v>
      </c>
    </row>
    <row r="11163" spans="1:6" ht="20.399999999999999" x14ac:dyDescent="0.2">
      <c r="A11163" s="256">
        <v>95601</v>
      </c>
      <c r="B11163" s="257" t="s">
        <v>10288</v>
      </c>
      <c r="C11163" s="256" t="s">
        <v>6799</v>
      </c>
      <c r="E11163" s="258"/>
      <c r="F11163" s="479">
        <v>18.98</v>
      </c>
    </row>
    <row r="11164" spans="1:6" ht="20.399999999999999" x14ac:dyDescent="0.2">
      <c r="A11164" s="256">
        <v>95602</v>
      </c>
      <c r="B11164" s="257" t="s">
        <v>10289</v>
      </c>
      <c r="C11164" s="256" t="s">
        <v>6799</v>
      </c>
      <c r="E11164" s="258"/>
      <c r="F11164" s="479">
        <v>30.37</v>
      </c>
    </row>
    <row r="11165" spans="1:6" ht="20.399999999999999" x14ac:dyDescent="0.2">
      <c r="A11165" s="256">
        <v>95603</v>
      </c>
      <c r="B11165" s="257" t="s">
        <v>10290</v>
      </c>
      <c r="C11165" s="256" t="s">
        <v>6799</v>
      </c>
      <c r="E11165" s="258"/>
      <c r="F11165" s="479">
        <v>51.81</v>
      </c>
    </row>
    <row r="11166" spans="1:6" ht="20.399999999999999" x14ac:dyDescent="0.2">
      <c r="A11166" s="256">
        <v>95604</v>
      </c>
      <c r="B11166" s="257" t="s">
        <v>10291</v>
      </c>
      <c r="C11166" s="256" t="s">
        <v>6799</v>
      </c>
      <c r="E11166" s="258"/>
      <c r="F11166" s="479">
        <v>80.400000000000006</v>
      </c>
    </row>
    <row r="11167" spans="1:6" ht="20.399999999999999" x14ac:dyDescent="0.2">
      <c r="A11167" s="256">
        <v>95605</v>
      </c>
      <c r="B11167" s="257" t="s">
        <v>10292</v>
      </c>
      <c r="C11167" s="256" t="s">
        <v>6799</v>
      </c>
      <c r="E11167" s="258"/>
      <c r="F11167" s="479">
        <v>147.65</v>
      </c>
    </row>
    <row r="11168" spans="1:6" x14ac:dyDescent="0.2">
      <c r="A11168" s="256">
        <v>95607</v>
      </c>
      <c r="B11168" s="257" t="s">
        <v>10293</v>
      </c>
      <c r="C11168" s="256" t="s">
        <v>6799</v>
      </c>
      <c r="E11168" s="258"/>
      <c r="F11168" s="479">
        <v>24.11</v>
      </c>
    </row>
    <row r="11169" spans="1:6" ht="20.399999999999999" x14ac:dyDescent="0.2">
      <c r="A11169" s="256">
        <v>95608</v>
      </c>
      <c r="B11169" s="257" t="s">
        <v>10294</v>
      </c>
      <c r="C11169" s="256" t="s">
        <v>6799</v>
      </c>
      <c r="E11169" s="258"/>
      <c r="F11169" s="479">
        <v>34.97</v>
      </c>
    </row>
    <row r="11170" spans="1:6" ht="20.399999999999999" x14ac:dyDescent="0.2">
      <c r="A11170" s="256">
        <v>95609</v>
      </c>
      <c r="B11170" s="257" t="s">
        <v>10295</v>
      </c>
      <c r="C11170" s="256" t="s">
        <v>6799</v>
      </c>
      <c r="E11170" s="258"/>
      <c r="F11170" s="479">
        <v>44.35</v>
      </c>
    </row>
    <row r="11171" spans="1:6" ht="30.6" x14ac:dyDescent="0.2">
      <c r="A11171" s="256">
        <v>100651</v>
      </c>
      <c r="B11171" s="257" t="s">
        <v>10296</v>
      </c>
      <c r="C11171" s="256" t="s">
        <v>6804</v>
      </c>
      <c r="E11171" s="258"/>
      <c r="F11171" s="479">
        <v>128.06</v>
      </c>
    </row>
    <row r="11172" spans="1:6" ht="30.6" x14ac:dyDescent="0.2">
      <c r="A11172" s="256">
        <v>100652</v>
      </c>
      <c r="B11172" s="257" t="s">
        <v>10297</v>
      </c>
      <c r="C11172" s="256" t="s">
        <v>6804</v>
      </c>
      <c r="E11172" s="258"/>
      <c r="F11172" s="479">
        <v>240.42</v>
      </c>
    </row>
    <row r="11173" spans="1:6" ht="30.6" x14ac:dyDescent="0.2">
      <c r="A11173" s="256">
        <v>100653</v>
      </c>
      <c r="B11173" s="257" t="s">
        <v>10298</v>
      </c>
      <c r="C11173" s="256" t="s">
        <v>6804</v>
      </c>
      <c r="E11173" s="258"/>
      <c r="F11173" s="479">
        <v>396.12</v>
      </c>
    </row>
    <row r="11174" spans="1:6" ht="30.6" x14ac:dyDescent="0.2">
      <c r="A11174" s="256">
        <v>100654</v>
      </c>
      <c r="B11174" s="257" t="s">
        <v>10299</v>
      </c>
      <c r="C11174" s="256" t="s">
        <v>6804</v>
      </c>
      <c r="E11174" s="258"/>
      <c r="F11174" s="479">
        <v>530.66</v>
      </c>
    </row>
    <row r="11175" spans="1:6" ht="30.6" x14ac:dyDescent="0.2">
      <c r="A11175" s="256">
        <v>100655</v>
      </c>
      <c r="B11175" s="257" t="s">
        <v>10300</v>
      </c>
      <c r="C11175" s="256" t="s">
        <v>6804</v>
      </c>
      <c r="E11175" s="258"/>
      <c r="F11175" s="479">
        <v>613.92999999999995</v>
      </c>
    </row>
    <row r="11176" spans="1:6" ht="20.399999999999999" x14ac:dyDescent="0.2">
      <c r="A11176" s="256">
        <v>100656</v>
      </c>
      <c r="B11176" s="257" t="s">
        <v>10301</v>
      </c>
      <c r="C11176" s="256" t="s">
        <v>6804</v>
      </c>
      <c r="E11176" s="258"/>
      <c r="F11176" s="479">
        <v>114.43</v>
      </c>
    </row>
    <row r="11177" spans="1:6" ht="20.399999999999999" x14ac:dyDescent="0.2">
      <c r="A11177" s="256">
        <v>100657</v>
      </c>
      <c r="B11177" s="257" t="s">
        <v>10302</v>
      </c>
      <c r="C11177" s="256" t="s">
        <v>6804</v>
      </c>
      <c r="E11177" s="258"/>
      <c r="F11177" s="479">
        <v>147.43</v>
      </c>
    </row>
    <row r="11178" spans="1:6" ht="20.399999999999999" x14ac:dyDescent="0.2">
      <c r="A11178" s="256">
        <v>100658</v>
      </c>
      <c r="B11178" s="257" t="s">
        <v>10303</v>
      </c>
      <c r="C11178" s="256" t="s">
        <v>6804</v>
      </c>
      <c r="E11178" s="258"/>
      <c r="F11178" s="479">
        <v>338.46</v>
      </c>
    </row>
    <row r="11179" spans="1:6" ht="20.399999999999999" x14ac:dyDescent="0.2">
      <c r="A11179" s="256">
        <v>100889</v>
      </c>
      <c r="B11179" s="257" t="s">
        <v>10304</v>
      </c>
      <c r="C11179" s="256" t="s">
        <v>6814</v>
      </c>
      <c r="E11179" s="258"/>
      <c r="F11179" s="479">
        <v>12.04</v>
      </c>
    </row>
    <row r="11180" spans="1:6" ht="20.399999999999999" x14ac:dyDescent="0.2">
      <c r="A11180" s="256">
        <v>100890</v>
      </c>
      <c r="B11180" s="257" t="s">
        <v>10305</v>
      </c>
      <c r="C11180" s="256" t="s">
        <v>6814</v>
      </c>
      <c r="E11180" s="258"/>
      <c r="F11180" s="479">
        <v>11.86</v>
      </c>
    </row>
    <row r="11181" spans="1:6" ht="20.399999999999999" x14ac:dyDescent="0.2">
      <c r="A11181" s="256">
        <v>100892</v>
      </c>
      <c r="B11181" s="257" t="s">
        <v>10306</v>
      </c>
      <c r="C11181" s="256" t="s">
        <v>6814</v>
      </c>
      <c r="E11181" s="258"/>
      <c r="F11181" s="479">
        <v>12.55</v>
      </c>
    </row>
    <row r="11182" spans="1:6" ht="20.399999999999999" x14ac:dyDescent="0.2">
      <c r="A11182" s="256">
        <v>100893</v>
      </c>
      <c r="B11182" s="257" t="s">
        <v>10307</v>
      </c>
      <c r="C11182" s="256" t="s">
        <v>6814</v>
      </c>
      <c r="E11182" s="258"/>
      <c r="F11182" s="479">
        <v>12.34</v>
      </c>
    </row>
    <row r="11183" spans="1:6" ht="20.399999999999999" x14ac:dyDescent="0.2">
      <c r="A11183" s="256">
        <v>100894</v>
      </c>
      <c r="B11183" s="257" t="s">
        <v>10308</v>
      </c>
      <c r="C11183" s="256" t="s">
        <v>6814</v>
      </c>
      <c r="E11183" s="258"/>
      <c r="F11183" s="479">
        <v>12.2</v>
      </c>
    </row>
    <row r="11184" spans="1:6" ht="30.6" x14ac:dyDescent="0.2">
      <c r="A11184" s="256">
        <v>100896</v>
      </c>
      <c r="B11184" s="257" t="s">
        <v>10309</v>
      </c>
      <c r="C11184" s="256" t="s">
        <v>6804</v>
      </c>
      <c r="E11184" s="258"/>
      <c r="F11184" s="479">
        <v>58.27</v>
      </c>
    </row>
    <row r="11185" spans="1:6" ht="30.6" x14ac:dyDescent="0.2">
      <c r="A11185" s="256">
        <v>100897</v>
      </c>
      <c r="B11185" s="257" t="s">
        <v>10310</v>
      </c>
      <c r="C11185" s="256" t="s">
        <v>6804</v>
      </c>
      <c r="E11185" s="258"/>
      <c r="F11185" s="479">
        <v>110.76</v>
      </c>
    </row>
    <row r="11186" spans="1:6" ht="30.6" x14ac:dyDescent="0.2">
      <c r="A11186" s="256">
        <v>100898</v>
      </c>
      <c r="B11186" s="257" t="s">
        <v>10311</v>
      </c>
      <c r="C11186" s="256" t="s">
        <v>6804</v>
      </c>
      <c r="E11186" s="258"/>
      <c r="F11186" s="479">
        <v>209.74</v>
      </c>
    </row>
    <row r="11187" spans="1:6" ht="30.6" x14ac:dyDescent="0.2">
      <c r="A11187" s="256">
        <v>100899</v>
      </c>
      <c r="B11187" s="257" t="s">
        <v>10312</v>
      </c>
      <c r="C11187" s="256" t="s">
        <v>6804</v>
      </c>
      <c r="E11187" s="258"/>
      <c r="F11187" s="479">
        <v>87.4</v>
      </c>
    </row>
    <row r="11188" spans="1:6" ht="30.6" x14ac:dyDescent="0.2">
      <c r="A11188" s="256">
        <v>100900</v>
      </c>
      <c r="B11188" s="257" t="s">
        <v>10313</v>
      </c>
      <c r="C11188" s="256" t="s">
        <v>6804</v>
      </c>
      <c r="E11188" s="258"/>
      <c r="F11188" s="479">
        <v>241.32</v>
      </c>
    </row>
    <row r="11189" spans="1:6" ht="20.399999999999999" x14ac:dyDescent="0.2">
      <c r="A11189" s="256">
        <v>101173</v>
      </c>
      <c r="B11189" s="257" t="s">
        <v>10314</v>
      </c>
      <c r="C11189" s="256" t="s">
        <v>6804</v>
      </c>
      <c r="E11189" s="258"/>
      <c r="F11189" s="479">
        <v>59.51</v>
      </c>
    </row>
    <row r="11190" spans="1:6" ht="20.399999999999999" x14ac:dyDescent="0.2">
      <c r="A11190" s="256">
        <v>101174</v>
      </c>
      <c r="B11190" s="257" t="s">
        <v>10315</v>
      </c>
      <c r="C11190" s="256" t="s">
        <v>6804</v>
      </c>
      <c r="E11190" s="258"/>
      <c r="F11190" s="479">
        <v>84.22</v>
      </c>
    </row>
    <row r="11191" spans="1:6" ht="20.399999999999999" x14ac:dyDescent="0.2">
      <c r="A11191" s="256">
        <v>101175</v>
      </c>
      <c r="B11191" s="257" t="s">
        <v>10316</v>
      </c>
      <c r="C11191" s="256" t="s">
        <v>6804</v>
      </c>
      <c r="E11191" s="258"/>
      <c r="F11191" s="479">
        <v>114.86</v>
      </c>
    </row>
    <row r="11192" spans="1:6" ht="20.399999999999999" x14ac:dyDescent="0.2">
      <c r="A11192" s="256">
        <v>101176</v>
      </c>
      <c r="B11192" s="257" t="s">
        <v>10317</v>
      </c>
      <c r="C11192" s="256" t="s">
        <v>6804</v>
      </c>
      <c r="E11192" s="258"/>
      <c r="F11192" s="479">
        <v>141.88999999999999</v>
      </c>
    </row>
    <row r="11193" spans="1:6" ht="20.399999999999999" x14ac:dyDescent="0.2">
      <c r="A11193" s="256">
        <v>102521</v>
      </c>
      <c r="B11193" s="257" t="s">
        <v>10318</v>
      </c>
      <c r="C11193" s="256" t="s">
        <v>6799</v>
      </c>
      <c r="E11193" s="258"/>
      <c r="F11193" s="479">
        <v>121.8</v>
      </c>
    </row>
    <row r="11194" spans="1:6" ht="20.399999999999999" x14ac:dyDescent="0.2">
      <c r="A11194" s="256">
        <v>102522</v>
      </c>
      <c r="B11194" s="257" t="s">
        <v>10319</v>
      </c>
      <c r="C11194" s="256" t="s">
        <v>6799</v>
      </c>
      <c r="E11194" s="258"/>
      <c r="F11194" s="479">
        <v>178.69</v>
      </c>
    </row>
    <row r="11195" spans="1:6" ht="20.399999999999999" x14ac:dyDescent="0.2">
      <c r="A11195" s="256">
        <v>102523</v>
      </c>
      <c r="B11195" s="257" t="s">
        <v>10320</v>
      </c>
      <c r="C11195" s="256" t="s">
        <v>6799</v>
      </c>
      <c r="E11195" s="258"/>
      <c r="F11195" s="479">
        <v>235.57</v>
      </c>
    </row>
    <row r="11196" spans="1:6" ht="20.399999999999999" x14ac:dyDescent="0.2">
      <c r="A11196" s="256">
        <v>95240</v>
      </c>
      <c r="B11196" s="257" t="s">
        <v>20426</v>
      </c>
      <c r="C11196" s="256" t="s">
        <v>6801</v>
      </c>
      <c r="E11196" s="258"/>
      <c r="F11196" s="479">
        <v>16.78</v>
      </c>
    </row>
    <row r="11197" spans="1:6" ht="20.399999999999999" x14ac:dyDescent="0.2">
      <c r="A11197" s="256">
        <v>95241</v>
      </c>
      <c r="B11197" s="257" t="s">
        <v>20427</v>
      </c>
      <c r="C11197" s="256" t="s">
        <v>6801</v>
      </c>
      <c r="E11197" s="258"/>
      <c r="F11197" s="479">
        <v>31.94</v>
      </c>
    </row>
    <row r="11198" spans="1:6" ht="20.399999999999999" x14ac:dyDescent="0.2">
      <c r="A11198" s="256">
        <v>96616</v>
      </c>
      <c r="B11198" s="257" t="s">
        <v>20428</v>
      </c>
      <c r="C11198" s="256" t="s">
        <v>6805</v>
      </c>
      <c r="E11198" s="258"/>
      <c r="F11198" s="479">
        <v>704.4</v>
      </c>
    </row>
    <row r="11199" spans="1:6" ht="20.399999999999999" x14ac:dyDescent="0.2">
      <c r="A11199" s="256">
        <v>96617</v>
      </c>
      <c r="B11199" s="257" t="s">
        <v>20429</v>
      </c>
      <c r="C11199" s="256" t="s">
        <v>6801</v>
      </c>
      <c r="E11199" s="258"/>
      <c r="F11199" s="479">
        <v>17.63</v>
      </c>
    </row>
    <row r="11200" spans="1:6" ht="20.399999999999999" x14ac:dyDescent="0.2">
      <c r="A11200" s="256">
        <v>96619</v>
      </c>
      <c r="B11200" s="257" t="s">
        <v>20430</v>
      </c>
      <c r="C11200" s="256" t="s">
        <v>6801</v>
      </c>
      <c r="E11200" s="258"/>
      <c r="F11200" s="479">
        <v>35.200000000000003</v>
      </c>
    </row>
    <row r="11201" spans="1:6" ht="20.399999999999999" x14ac:dyDescent="0.2">
      <c r="A11201" s="256">
        <v>96620</v>
      </c>
      <c r="B11201" s="257" t="s">
        <v>20431</v>
      </c>
      <c r="C11201" s="256" t="s">
        <v>6805</v>
      </c>
      <c r="E11201" s="258"/>
      <c r="F11201" s="479">
        <v>639.12</v>
      </c>
    </row>
    <row r="11202" spans="1:6" ht="20.399999999999999" x14ac:dyDescent="0.2">
      <c r="A11202" s="256">
        <v>96621</v>
      </c>
      <c r="B11202" s="257" t="s">
        <v>20432</v>
      </c>
      <c r="C11202" s="256" t="s">
        <v>6805</v>
      </c>
      <c r="E11202" s="258"/>
      <c r="F11202" s="479">
        <v>188.91</v>
      </c>
    </row>
    <row r="11203" spans="1:6" ht="20.399999999999999" x14ac:dyDescent="0.2">
      <c r="A11203" s="256">
        <v>96622</v>
      </c>
      <c r="B11203" s="257" t="s">
        <v>20433</v>
      </c>
      <c r="C11203" s="256" t="s">
        <v>6805</v>
      </c>
      <c r="E11203" s="258"/>
      <c r="F11203" s="479">
        <v>173.13</v>
      </c>
    </row>
    <row r="11204" spans="1:6" ht="20.399999999999999" x14ac:dyDescent="0.2">
      <c r="A11204" s="256">
        <v>96623</v>
      </c>
      <c r="B11204" s="257" t="s">
        <v>20434</v>
      </c>
      <c r="C11204" s="256" t="s">
        <v>6805</v>
      </c>
      <c r="E11204" s="258"/>
      <c r="F11204" s="479">
        <v>161.66</v>
      </c>
    </row>
    <row r="11205" spans="1:6" ht="20.399999999999999" x14ac:dyDescent="0.2">
      <c r="A11205" s="256">
        <v>96624</v>
      </c>
      <c r="B11205" s="257" t="s">
        <v>20435</v>
      </c>
      <c r="C11205" s="256" t="s">
        <v>6805</v>
      </c>
      <c r="E11205" s="258"/>
      <c r="F11205" s="479">
        <v>145.88</v>
      </c>
    </row>
    <row r="11206" spans="1:6" x14ac:dyDescent="0.2">
      <c r="A11206" s="256">
        <v>97082</v>
      </c>
      <c r="B11206" s="257" t="s">
        <v>10321</v>
      </c>
      <c r="C11206" s="256" t="s">
        <v>6805</v>
      </c>
      <c r="E11206" s="258"/>
      <c r="F11206" s="479">
        <v>73.84</v>
      </c>
    </row>
    <row r="11207" spans="1:6" ht="20.399999999999999" x14ac:dyDescent="0.2">
      <c r="A11207" s="256">
        <v>97083</v>
      </c>
      <c r="B11207" s="257" t="s">
        <v>10322</v>
      </c>
      <c r="C11207" s="256" t="s">
        <v>6801</v>
      </c>
      <c r="E11207" s="258"/>
      <c r="F11207" s="479">
        <v>3.74</v>
      </c>
    </row>
    <row r="11208" spans="1:6" ht="20.399999999999999" x14ac:dyDescent="0.2">
      <c r="A11208" s="256">
        <v>97084</v>
      </c>
      <c r="B11208" s="257" t="s">
        <v>10323</v>
      </c>
      <c r="C11208" s="256" t="s">
        <v>6801</v>
      </c>
      <c r="E11208" s="258"/>
      <c r="F11208" s="479">
        <v>0.78</v>
      </c>
    </row>
    <row r="11209" spans="1:6" ht="20.399999999999999" x14ac:dyDescent="0.2">
      <c r="A11209" s="256">
        <v>97086</v>
      </c>
      <c r="B11209" s="257" t="s">
        <v>10324</v>
      </c>
      <c r="C11209" s="256" t="s">
        <v>6801</v>
      </c>
      <c r="E11209" s="258"/>
      <c r="F11209" s="479">
        <v>144.44999999999999</v>
      </c>
    </row>
    <row r="11210" spans="1:6" ht="20.399999999999999" x14ac:dyDescent="0.2">
      <c r="A11210" s="256">
        <v>97087</v>
      </c>
      <c r="B11210" s="257" t="s">
        <v>10325</v>
      </c>
      <c r="C11210" s="256" t="s">
        <v>6801</v>
      </c>
      <c r="E11210" s="258"/>
      <c r="F11210" s="479">
        <v>1.71</v>
      </c>
    </row>
    <row r="11211" spans="1:6" ht="20.399999999999999" x14ac:dyDescent="0.2">
      <c r="A11211" s="256">
        <v>97088</v>
      </c>
      <c r="B11211" s="257" t="s">
        <v>10326</v>
      </c>
      <c r="C11211" s="256" t="s">
        <v>6814</v>
      </c>
      <c r="E11211" s="258"/>
      <c r="F11211" s="479">
        <v>15.13</v>
      </c>
    </row>
    <row r="11212" spans="1:6" ht="20.399999999999999" x14ac:dyDescent="0.2">
      <c r="A11212" s="256">
        <v>97089</v>
      </c>
      <c r="B11212" s="257" t="s">
        <v>10327</v>
      </c>
      <c r="C11212" s="256" t="s">
        <v>6814</v>
      </c>
      <c r="E11212" s="258"/>
      <c r="F11212" s="479">
        <v>13.8</v>
      </c>
    </row>
    <row r="11213" spans="1:6" ht="20.399999999999999" x14ac:dyDescent="0.2">
      <c r="A11213" s="256">
        <v>97090</v>
      </c>
      <c r="B11213" s="257" t="s">
        <v>10328</v>
      </c>
      <c r="C11213" s="256" t="s">
        <v>6814</v>
      </c>
      <c r="E11213" s="258"/>
      <c r="F11213" s="479">
        <v>13.49</v>
      </c>
    </row>
    <row r="11214" spans="1:6" ht="20.399999999999999" x14ac:dyDescent="0.2">
      <c r="A11214" s="256">
        <v>97091</v>
      </c>
      <c r="B11214" s="257" t="s">
        <v>10329</v>
      </c>
      <c r="C11214" s="256" t="s">
        <v>6814</v>
      </c>
      <c r="E11214" s="258"/>
      <c r="F11214" s="479">
        <v>13.05</v>
      </c>
    </row>
    <row r="11215" spans="1:6" ht="20.399999999999999" x14ac:dyDescent="0.2">
      <c r="A11215" s="256">
        <v>97092</v>
      </c>
      <c r="B11215" s="257" t="s">
        <v>10330</v>
      </c>
      <c r="C11215" s="256" t="s">
        <v>6814</v>
      </c>
      <c r="E11215" s="258"/>
      <c r="F11215" s="479">
        <v>12.58</v>
      </c>
    </row>
    <row r="11216" spans="1:6" ht="20.399999999999999" x14ac:dyDescent="0.2">
      <c r="A11216" s="256">
        <v>97093</v>
      </c>
      <c r="B11216" s="257" t="s">
        <v>10331</v>
      </c>
      <c r="C11216" s="256" t="s">
        <v>6814</v>
      </c>
      <c r="E11216" s="258"/>
      <c r="F11216" s="479">
        <v>11.76</v>
      </c>
    </row>
    <row r="11217" spans="1:6" ht="20.399999999999999" x14ac:dyDescent="0.2">
      <c r="A11217" s="256">
        <v>97096</v>
      </c>
      <c r="B11217" s="257" t="s">
        <v>10332</v>
      </c>
      <c r="C11217" s="256" t="s">
        <v>6805</v>
      </c>
      <c r="E11217" s="258"/>
      <c r="F11217" s="479">
        <v>545.86</v>
      </c>
    </row>
    <row r="11218" spans="1:6" ht="20.399999999999999" x14ac:dyDescent="0.2">
      <c r="A11218" s="256">
        <v>97097</v>
      </c>
      <c r="B11218" s="257" t="s">
        <v>10333</v>
      </c>
      <c r="C11218" s="256" t="s">
        <v>6801</v>
      </c>
      <c r="E11218" s="258"/>
      <c r="F11218" s="479">
        <v>37.630000000000003</v>
      </c>
    </row>
    <row r="11219" spans="1:6" ht="20.399999999999999" x14ac:dyDescent="0.2">
      <c r="A11219" s="256">
        <v>97101</v>
      </c>
      <c r="B11219" s="257" t="s">
        <v>10334</v>
      </c>
      <c r="C11219" s="256" t="s">
        <v>6801</v>
      </c>
      <c r="E11219" s="258"/>
      <c r="F11219" s="479">
        <v>157.94</v>
      </c>
    </row>
    <row r="11220" spans="1:6" ht="20.399999999999999" x14ac:dyDescent="0.2">
      <c r="A11220" s="256">
        <v>97102</v>
      </c>
      <c r="B11220" s="257" t="s">
        <v>10335</v>
      </c>
      <c r="C11220" s="256" t="s">
        <v>6801</v>
      </c>
      <c r="E11220" s="258"/>
      <c r="F11220" s="479">
        <v>197.79</v>
      </c>
    </row>
    <row r="11221" spans="1:6" ht="20.399999999999999" x14ac:dyDescent="0.2">
      <c r="A11221" s="256">
        <v>97103</v>
      </c>
      <c r="B11221" s="257" t="s">
        <v>10336</v>
      </c>
      <c r="C11221" s="256" t="s">
        <v>6801</v>
      </c>
      <c r="E11221" s="258"/>
      <c r="F11221" s="479">
        <v>234.39</v>
      </c>
    </row>
    <row r="11222" spans="1:6" ht="20.399999999999999" x14ac:dyDescent="0.2">
      <c r="A11222" s="256">
        <v>100322</v>
      </c>
      <c r="B11222" s="257" t="s">
        <v>20436</v>
      </c>
      <c r="C11222" s="256" t="s">
        <v>6805</v>
      </c>
      <c r="E11222" s="258"/>
      <c r="F11222" s="479">
        <v>140.84</v>
      </c>
    </row>
    <row r="11223" spans="1:6" ht="20.399999999999999" x14ac:dyDescent="0.2">
      <c r="A11223" s="256">
        <v>100323</v>
      </c>
      <c r="B11223" s="257" t="s">
        <v>20437</v>
      </c>
      <c r="C11223" s="256" t="s">
        <v>6805</v>
      </c>
      <c r="E11223" s="258"/>
      <c r="F11223" s="479">
        <v>151.83000000000001</v>
      </c>
    </row>
    <row r="11224" spans="1:6" ht="20.399999999999999" x14ac:dyDescent="0.2">
      <c r="A11224" s="256">
        <v>100324</v>
      </c>
      <c r="B11224" s="257" t="s">
        <v>20438</v>
      </c>
      <c r="C11224" s="256" t="s">
        <v>6805</v>
      </c>
      <c r="E11224" s="258"/>
      <c r="F11224" s="479">
        <v>145.65</v>
      </c>
    </row>
    <row r="11225" spans="1:6" ht="20.399999999999999" x14ac:dyDescent="0.2">
      <c r="A11225" s="256">
        <v>103072</v>
      </c>
      <c r="B11225" s="257" t="s">
        <v>10337</v>
      </c>
      <c r="C11225" s="256" t="s">
        <v>6801</v>
      </c>
      <c r="E11225" s="258"/>
      <c r="F11225" s="479">
        <v>277.05</v>
      </c>
    </row>
    <row r="11226" spans="1:6" ht="20.399999999999999" x14ac:dyDescent="0.2">
      <c r="A11226" s="256">
        <v>103073</v>
      </c>
      <c r="B11226" s="257" t="s">
        <v>10338</v>
      </c>
      <c r="C11226" s="256" t="s">
        <v>6801</v>
      </c>
      <c r="E11226" s="258"/>
      <c r="F11226" s="479">
        <v>334.35</v>
      </c>
    </row>
    <row r="11227" spans="1:6" ht="20.399999999999999" x14ac:dyDescent="0.2">
      <c r="A11227" s="256">
        <v>103074</v>
      </c>
      <c r="B11227" s="257" t="s">
        <v>10339</v>
      </c>
      <c r="C11227" s="256" t="s">
        <v>6801</v>
      </c>
      <c r="E11227" s="258"/>
      <c r="F11227" s="479">
        <v>155.46</v>
      </c>
    </row>
    <row r="11228" spans="1:6" ht="20.399999999999999" x14ac:dyDescent="0.2">
      <c r="A11228" s="256">
        <v>103075</v>
      </c>
      <c r="B11228" s="257" t="s">
        <v>10340</v>
      </c>
      <c r="C11228" s="256" t="s">
        <v>6801</v>
      </c>
      <c r="E11228" s="258"/>
      <c r="F11228" s="479">
        <v>193.09</v>
      </c>
    </row>
    <row r="11229" spans="1:6" ht="20.399999999999999" x14ac:dyDescent="0.2">
      <c r="A11229" s="256">
        <v>103076</v>
      </c>
      <c r="B11229" s="257" t="s">
        <v>10341</v>
      </c>
      <c r="C11229" s="256" t="s">
        <v>6801</v>
      </c>
      <c r="E11229" s="258"/>
      <c r="F11229" s="479">
        <v>135.84</v>
      </c>
    </row>
    <row r="11230" spans="1:6" ht="20.399999999999999" x14ac:dyDescent="0.2">
      <c r="A11230" s="256">
        <v>103077</v>
      </c>
      <c r="B11230" s="257" t="s">
        <v>10342</v>
      </c>
      <c r="C11230" s="256" t="s">
        <v>6801</v>
      </c>
      <c r="E11230" s="258"/>
      <c r="F11230" s="479">
        <v>175.69</v>
      </c>
    </row>
    <row r="11231" spans="1:6" ht="20.399999999999999" x14ac:dyDescent="0.2">
      <c r="A11231" s="256">
        <v>103078</v>
      </c>
      <c r="B11231" s="257" t="s">
        <v>10343</v>
      </c>
      <c r="C11231" s="256" t="s">
        <v>6801</v>
      </c>
      <c r="E11231" s="258"/>
      <c r="F11231" s="479">
        <v>212.3</v>
      </c>
    </row>
    <row r="11232" spans="1:6" ht="20.399999999999999" x14ac:dyDescent="0.2">
      <c r="A11232" s="256">
        <v>103079</v>
      </c>
      <c r="B11232" s="257" t="s">
        <v>10344</v>
      </c>
      <c r="C11232" s="256" t="s">
        <v>6801</v>
      </c>
      <c r="E11232" s="258"/>
      <c r="F11232" s="479">
        <v>254.95</v>
      </c>
    </row>
    <row r="11233" spans="1:6" ht="20.399999999999999" x14ac:dyDescent="0.2">
      <c r="A11233" s="256">
        <v>103080</v>
      </c>
      <c r="B11233" s="257" t="s">
        <v>10345</v>
      </c>
      <c r="C11233" s="256" t="s">
        <v>6801</v>
      </c>
      <c r="E11233" s="258"/>
      <c r="F11233" s="479">
        <v>312.25</v>
      </c>
    </row>
    <row r="11234" spans="1:6" ht="20.399999999999999" x14ac:dyDescent="0.2">
      <c r="A11234" s="256">
        <v>92263</v>
      </c>
      <c r="B11234" s="257" t="s">
        <v>10346</v>
      </c>
      <c r="C11234" s="256" t="s">
        <v>6801</v>
      </c>
      <c r="E11234" s="258"/>
      <c r="F11234" s="479">
        <v>149.96</v>
      </c>
    </row>
    <row r="11235" spans="1:6" ht="20.399999999999999" x14ac:dyDescent="0.2">
      <c r="A11235" s="256">
        <v>92264</v>
      </c>
      <c r="B11235" s="257" t="s">
        <v>10347</v>
      </c>
      <c r="C11235" s="256" t="s">
        <v>6801</v>
      </c>
      <c r="E11235" s="258"/>
      <c r="F11235" s="479">
        <v>187.43</v>
      </c>
    </row>
    <row r="11236" spans="1:6" ht="20.399999999999999" x14ac:dyDescent="0.2">
      <c r="A11236" s="256">
        <v>92265</v>
      </c>
      <c r="B11236" s="257" t="s">
        <v>10348</v>
      </c>
      <c r="C11236" s="256" t="s">
        <v>6801</v>
      </c>
      <c r="E11236" s="258"/>
      <c r="F11236" s="479">
        <v>108.73</v>
      </c>
    </row>
    <row r="11237" spans="1:6" ht="20.399999999999999" x14ac:dyDescent="0.2">
      <c r="A11237" s="256">
        <v>92266</v>
      </c>
      <c r="B11237" s="257" t="s">
        <v>10349</v>
      </c>
      <c r="C11237" s="256" t="s">
        <v>6801</v>
      </c>
      <c r="E11237" s="258"/>
      <c r="F11237" s="479">
        <v>140.88</v>
      </c>
    </row>
    <row r="11238" spans="1:6" ht="20.399999999999999" x14ac:dyDescent="0.2">
      <c r="A11238" s="256">
        <v>92267</v>
      </c>
      <c r="B11238" s="257" t="s">
        <v>10350</v>
      </c>
      <c r="C11238" s="256" t="s">
        <v>6801</v>
      </c>
      <c r="E11238" s="258"/>
      <c r="F11238" s="479">
        <v>43.5</v>
      </c>
    </row>
    <row r="11239" spans="1:6" ht="20.399999999999999" x14ac:dyDescent="0.2">
      <c r="A11239" s="256">
        <v>92268</v>
      </c>
      <c r="B11239" s="257" t="s">
        <v>10351</v>
      </c>
      <c r="C11239" s="256" t="s">
        <v>6801</v>
      </c>
      <c r="E11239" s="258"/>
      <c r="F11239" s="479">
        <v>72.95</v>
      </c>
    </row>
    <row r="11240" spans="1:6" ht="20.399999999999999" x14ac:dyDescent="0.2">
      <c r="A11240" s="256">
        <v>92269</v>
      </c>
      <c r="B11240" s="257" t="s">
        <v>10352</v>
      </c>
      <c r="C11240" s="256" t="s">
        <v>6801</v>
      </c>
      <c r="E11240" s="258"/>
      <c r="F11240" s="479">
        <v>125.96</v>
      </c>
    </row>
    <row r="11241" spans="1:6" x14ac:dyDescent="0.2">
      <c r="A11241" s="256">
        <v>92270</v>
      </c>
      <c r="B11241" s="257" t="s">
        <v>10353</v>
      </c>
      <c r="C11241" s="256" t="s">
        <v>6801</v>
      </c>
      <c r="E11241" s="258"/>
      <c r="F11241" s="479">
        <v>197.6</v>
      </c>
    </row>
    <row r="11242" spans="1:6" x14ac:dyDescent="0.2">
      <c r="A11242" s="256">
        <v>92271</v>
      </c>
      <c r="B11242" s="257" t="s">
        <v>10354</v>
      </c>
      <c r="C11242" s="256" t="s">
        <v>6801</v>
      </c>
      <c r="E11242" s="258"/>
      <c r="F11242" s="479">
        <v>129.32</v>
      </c>
    </row>
    <row r="11243" spans="1:6" x14ac:dyDescent="0.2">
      <c r="A11243" s="256">
        <v>92272</v>
      </c>
      <c r="B11243" s="257" t="s">
        <v>10355</v>
      </c>
      <c r="C11243" s="256" t="s">
        <v>6804</v>
      </c>
      <c r="E11243" s="258"/>
      <c r="F11243" s="479">
        <v>34.04</v>
      </c>
    </row>
    <row r="11244" spans="1:6" ht="20.399999999999999" x14ac:dyDescent="0.2">
      <c r="A11244" s="256">
        <v>92273</v>
      </c>
      <c r="B11244" s="257" t="s">
        <v>10356</v>
      </c>
      <c r="C11244" s="256" t="s">
        <v>6804</v>
      </c>
      <c r="E11244" s="258"/>
      <c r="F11244" s="479">
        <v>14.73</v>
      </c>
    </row>
    <row r="11245" spans="1:6" ht="20.399999999999999" x14ac:dyDescent="0.2">
      <c r="A11245" s="256">
        <v>92409</v>
      </c>
      <c r="B11245" s="257" t="s">
        <v>10357</v>
      </c>
      <c r="C11245" s="256" t="s">
        <v>6801</v>
      </c>
      <c r="E11245" s="258"/>
      <c r="F11245" s="479">
        <v>231.4</v>
      </c>
    </row>
    <row r="11246" spans="1:6" ht="20.399999999999999" x14ac:dyDescent="0.2">
      <c r="A11246" s="256">
        <v>92411</v>
      </c>
      <c r="B11246" s="257" t="s">
        <v>10358</v>
      </c>
      <c r="C11246" s="256" t="s">
        <v>6801</v>
      </c>
      <c r="E11246" s="258"/>
      <c r="F11246" s="479">
        <v>157.66</v>
      </c>
    </row>
    <row r="11247" spans="1:6" ht="20.399999999999999" x14ac:dyDescent="0.2">
      <c r="A11247" s="256">
        <v>92413</v>
      </c>
      <c r="B11247" s="257" t="s">
        <v>10359</v>
      </c>
      <c r="C11247" s="256" t="s">
        <v>6801</v>
      </c>
      <c r="E11247" s="258"/>
      <c r="F11247" s="479">
        <v>104.69</v>
      </c>
    </row>
    <row r="11248" spans="1:6" ht="30.6" x14ac:dyDescent="0.2">
      <c r="A11248" s="256">
        <v>92415</v>
      </c>
      <c r="B11248" s="257" t="s">
        <v>10360</v>
      </c>
      <c r="C11248" s="256" t="s">
        <v>6801</v>
      </c>
      <c r="E11248" s="258"/>
      <c r="F11248" s="479">
        <v>138.04</v>
      </c>
    </row>
    <row r="11249" spans="1:6" ht="30.6" x14ac:dyDescent="0.2">
      <c r="A11249" s="256">
        <v>92417</v>
      </c>
      <c r="B11249" s="257" t="s">
        <v>10361</v>
      </c>
      <c r="C11249" s="256" t="s">
        <v>6801</v>
      </c>
      <c r="E11249" s="258"/>
      <c r="F11249" s="479">
        <v>162.68</v>
      </c>
    </row>
    <row r="11250" spans="1:6" ht="30.6" x14ac:dyDescent="0.2">
      <c r="A11250" s="256">
        <v>92419</v>
      </c>
      <c r="B11250" s="257" t="s">
        <v>10362</v>
      </c>
      <c r="C11250" s="256" t="s">
        <v>6801</v>
      </c>
      <c r="E11250" s="258"/>
      <c r="F11250" s="479">
        <v>90</v>
      </c>
    </row>
    <row r="11251" spans="1:6" ht="30.6" x14ac:dyDescent="0.2">
      <c r="A11251" s="256">
        <v>92421</v>
      </c>
      <c r="B11251" s="257" t="s">
        <v>10363</v>
      </c>
      <c r="C11251" s="256" t="s">
        <v>6801</v>
      </c>
      <c r="E11251" s="258"/>
      <c r="F11251" s="479">
        <v>108.89</v>
      </c>
    </row>
    <row r="11252" spans="1:6" ht="30.6" x14ac:dyDescent="0.2">
      <c r="A11252" s="256">
        <v>92423</v>
      </c>
      <c r="B11252" s="257" t="s">
        <v>10364</v>
      </c>
      <c r="C11252" s="256" t="s">
        <v>6801</v>
      </c>
      <c r="E11252" s="258"/>
      <c r="F11252" s="479">
        <v>74.900000000000006</v>
      </c>
    </row>
    <row r="11253" spans="1:6" ht="30.6" x14ac:dyDescent="0.2">
      <c r="A11253" s="256">
        <v>92425</v>
      </c>
      <c r="B11253" s="257" t="s">
        <v>10365</v>
      </c>
      <c r="C11253" s="256" t="s">
        <v>6801</v>
      </c>
      <c r="E11253" s="258"/>
      <c r="F11253" s="479">
        <v>91.32</v>
      </c>
    </row>
    <row r="11254" spans="1:6" ht="30.6" x14ac:dyDescent="0.2">
      <c r="A11254" s="256">
        <v>92427</v>
      </c>
      <c r="B11254" s="257" t="s">
        <v>10366</v>
      </c>
      <c r="C11254" s="256" t="s">
        <v>6801</v>
      </c>
      <c r="E11254" s="258"/>
      <c r="F11254" s="479">
        <v>67.25</v>
      </c>
    </row>
    <row r="11255" spans="1:6" ht="30.6" x14ac:dyDescent="0.2">
      <c r="A11255" s="256">
        <v>92429</v>
      </c>
      <c r="B11255" s="257" t="s">
        <v>10367</v>
      </c>
      <c r="C11255" s="256" t="s">
        <v>6801</v>
      </c>
      <c r="E11255" s="258"/>
      <c r="F11255" s="479">
        <v>82.47</v>
      </c>
    </row>
    <row r="11256" spans="1:6" ht="30.6" x14ac:dyDescent="0.2">
      <c r="A11256" s="256">
        <v>92431</v>
      </c>
      <c r="B11256" s="257" t="s">
        <v>10368</v>
      </c>
      <c r="C11256" s="256" t="s">
        <v>6801</v>
      </c>
      <c r="E11256" s="258"/>
      <c r="F11256" s="479">
        <v>63.26</v>
      </c>
    </row>
    <row r="11257" spans="1:6" ht="30.6" x14ac:dyDescent="0.2">
      <c r="A11257" s="256">
        <v>92433</v>
      </c>
      <c r="B11257" s="257" t="s">
        <v>10369</v>
      </c>
      <c r="C11257" s="256" t="s">
        <v>6801</v>
      </c>
      <c r="E11257" s="258"/>
      <c r="F11257" s="479">
        <v>77.709999999999994</v>
      </c>
    </row>
    <row r="11258" spans="1:6" ht="30.6" x14ac:dyDescent="0.2">
      <c r="A11258" s="256">
        <v>92435</v>
      </c>
      <c r="B11258" s="257" t="s">
        <v>10370</v>
      </c>
      <c r="C11258" s="256" t="s">
        <v>6801</v>
      </c>
      <c r="E11258" s="258"/>
      <c r="F11258" s="479">
        <v>60.41</v>
      </c>
    </row>
    <row r="11259" spans="1:6" ht="30.6" x14ac:dyDescent="0.2">
      <c r="A11259" s="256">
        <v>92437</v>
      </c>
      <c r="B11259" s="257" t="s">
        <v>10371</v>
      </c>
      <c r="C11259" s="256" t="s">
        <v>6801</v>
      </c>
      <c r="E11259" s="258"/>
      <c r="F11259" s="479">
        <v>74.38</v>
      </c>
    </row>
    <row r="11260" spans="1:6" ht="30.6" x14ac:dyDescent="0.2">
      <c r="A11260" s="256">
        <v>92439</v>
      </c>
      <c r="B11260" s="257" t="s">
        <v>10372</v>
      </c>
      <c r="C11260" s="256" t="s">
        <v>6801</v>
      </c>
      <c r="E11260" s="258"/>
      <c r="F11260" s="479">
        <v>58.37</v>
      </c>
    </row>
    <row r="11261" spans="1:6" ht="30.6" x14ac:dyDescent="0.2">
      <c r="A11261" s="256">
        <v>92441</v>
      </c>
      <c r="B11261" s="257" t="s">
        <v>10373</v>
      </c>
      <c r="C11261" s="256" t="s">
        <v>6801</v>
      </c>
      <c r="E11261" s="258"/>
      <c r="F11261" s="479">
        <v>71.989999999999995</v>
      </c>
    </row>
    <row r="11262" spans="1:6" ht="30.6" x14ac:dyDescent="0.2">
      <c r="A11262" s="256">
        <v>92443</v>
      </c>
      <c r="B11262" s="257" t="s">
        <v>10374</v>
      </c>
      <c r="C11262" s="256" t="s">
        <v>6801</v>
      </c>
      <c r="E11262" s="258"/>
      <c r="F11262" s="479">
        <v>54.07</v>
      </c>
    </row>
    <row r="11263" spans="1:6" ht="30.6" x14ac:dyDescent="0.2">
      <c r="A11263" s="256">
        <v>92445</v>
      </c>
      <c r="B11263" s="257" t="s">
        <v>10375</v>
      </c>
      <c r="C11263" s="256" t="s">
        <v>6801</v>
      </c>
      <c r="E11263" s="258"/>
      <c r="F11263" s="479">
        <v>67.2</v>
      </c>
    </row>
    <row r="11264" spans="1:6" ht="20.399999999999999" x14ac:dyDescent="0.2">
      <c r="A11264" s="256">
        <v>92446</v>
      </c>
      <c r="B11264" s="257" t="s">
        <v>10376</v>
      </c>
      <c r="C11264" s="256" t="s">
        <v>6801</v>
      </c>
      <c r="E11264" s="258"/>
      <c r="F11264" s="479">
        <v>332.5</v>
      </c>
    </row>
    <row r="11265" spans="1:6" ht="20.399999999999999" x14ac:dyDescent="0.2">
      <c r="A11265" s="256">
        <v>92447</v>
      </c>
      <c r="B11265" s="257" t="s">
        <v>10377</v>
      </c>
      <c r="C11265" s="256" t="s">
        <v>6801</v>
      </c>
      <c r="E11265" s="258"/>
      <c r="F11265" s="479">
        <v>228.77</v>
      </c>
    </row>
    <row r="11266" spans="1:6" ht="20.399999999999999" x14ac:dyDescent="0.2">
      <c r="A11266" s="256">
        <v>92448</v>
      </c>
      <c r="B11266" s="257" t="s">
        <v>10378</v>
      </c>
      <c r="C11266" s="256" t="s">
        <v>6801</v>
      </c>
      <c r="E11266" s="258"/>
      <c r="F11266" s="479">
        <v>176.32</v>
      </c>
    </row>
    <row r="11267" spans="1:6" ht="30.6" x14ac:dyDescent="0.2">
      <c r="A11267" s="256">
        <v>92449</v>
      </c>
      <c r="B11267" s="257" t="s">
        <v>10379</v>
      </c>
      <c r="C11267" s="256" t="s">
        <v>6801</v>
      </c>
      <c r="E11267" s="258"/>
      <c r="F11267" s="479">
        <v>264.69</v>
      </c>
    </row>
    <row r="11268" spans="1:6" ht="20.399999999999999" x14ac:dyDescent="0.2">
      <c r="A11268" s="256">
        <v>92450</v>
      </c>
      <c r="B11268" s="257" t="s">
        <v>10380</v>
      </c>
      <c r="C11268" s="256" t="s">
        <v>6801</v>
      </c>
      <c r="E11268" s="258"/>
      <c r="F11268" s="479">
        <v>342.92</v>
      </c>
    </row>
    <row r="11269" spans="1:6" ht="30.6" x14ac:dyDescent="0.2">
      <c r="A11269" s="256">
        <v>92451</v>
      </c>
      <c r="B11269" s="257" t="s">
        <v>10381</v>
      </c>
      <c r="C11269" s="256" t="s">
        <v>6801</v>
      </c>
      <c r="E11269" s="258"/>
      <c r="F11269" s="479">
        <v>179.54</v>
      </c>
    </row>
    <row r="11270" spans="1:6" ht="20.399999999999999" x14ac:dyDescent="0.2">
      <c r="A11270" s="256">
        <v>92452</v>
      </c>
      <c r="B11270" s="257" t="s">
        <v>10382</v>
      </c>
      <c r="C11270" s="256" t="s">
        <v>6801</v>
      </c>
      <c r="E11270" s="258"/>
      <c r="F11270" s="479">
        <v>188.07</v>
      </c>
    </row>
    <row r="11271" spans="1:6" ht="30.6" x14ac:dyDescent="0.2">
      <c r="A11271" s="256">
        <v>92453</v>
      </c>
      <c r="B11271" s="257" t="s">
        <v>10383</v>
      </c>
      <c r="C11271" s="256" t="s">
        <v>6801</v>
      </c>
      <c r="E11271" s="258"/>
      <c r="F11271" s="479">
        <v>226.58</v>
      </c>
    </row>
    <row r="11272" spans="1:6" ht="20.399999999999999" x14ac:dyDescent="0.2">
      <c r="A11272" s="256">
        <v>92454</v>
      </c>
      <c r="B11272" s="257" t="s">
        <v>10384</v>
      </c>
      <c r="C11272" s="256" t="s">
        <v>6801</v>
      </c>
      <c r="E11272" s="258"/>
      <c r="F11272" s="479">
        <v>313.86</v>
      </c>
    </row>
    <row r="11273" spans="1:6" ht="30.6" x14ac:dyDescent="0.2">
      <c r="A11273" s="256">
        <v>92455</v>
      </c>
      <c r="B11273" s="257" t="s">
        <v>10385</v>
      </c>
      <c r="C11273" s="256" t="s">
        <v>6801</v>
      </c>
      <c r="E11273" s="258"/>
      <c r="F11273" s="479">
        <v>147.33000000000001</v>
      </c>
    </row>
    <row r="11274" spans="1:6" ht="20.399999999999999" x14ac:dyDescent="0.2">
      <c r="A11274" s="256">
        <v>92456</v>
      </c>
      <c r="B11274" s="257" t="s">
        <v>10386</v>
      </c>
      <c r="C11274" s="256" t="s">
        <v>6801</v>
      </c>
      <c r="E11274" s="258"/>
      <c r="F11274" s="479">
        <v>158.88999999999999</v>
      </c>
    </row>
    <row r="11275" spans="1:6" ht="30.6" x14ac:dyDescent="0.2">
      <c r="A11275" s="256">
        <v>92457</v>
      </c>
      <c r="B11275" s="257" t="s">
        <v>10387</v>
      </c>
      <c r="C11275" s="256" t="s">
        <v>6801</v>
      </c>
      <c r="E11275" s="258"/>
      <c r="F11275" s="479">
        <v>197.8</v>
      </c>
    </row>
    <row r="11276" spans="1:6" ht="20.399999999999999" x14ac:dyDescent="0.2">
      <c r="A11276" s="256">
        <v>92458</v>
      </c>
      <c r="B11276" s="257" t="s">
        <v>10388</v>
      </c>
      <c r="C11276" s="256" t="s">
        <v>6801</v>
      </c>
      <c r="E11276" s="258"/>
      <c r="F11276" s="479">
        <v>295.54000000000002</v>
      </c>
    </row>
    <row r="11277" spans="1:6" ht="30.6" x14ac:dyDescent="0.2">
      <c r="A11277" s="256">
        <v>92459</v>
      </c>
      <c r="B11277" s="257" t="s">
        <v>10389</v>
      </c>
      <c r="C11277" s="256" t="s">
        <v>6801</v>
      </c>
      <c r="E11277" s="258"/>
      <c r="F11277" s="479">
        <v>125.89</v>
      </c>
    </row>
    <row r="11278" spans="1:6" ht="20.399999999999999" x14ac:dyDescent="0.2">
      <c r="A11278" s="256">
        <v>92460</v>
      </c>
      <c r="B11278" s="257" t="s">
        <v>10390</v>
      </c>
      <c r="C11278" s="256" t="s">
        <v>6801</v>
      </c>
      <c r="E11278" s="258"/>
      <c r="F11278" s="479">
        <v>134.44999999999999</v>
      </c>
    </row>
    <row r="11279" spans="1:6" ht="30.6" x14ac:dyDescent="0.2">
      <c r="A11279" s="256">
        <v>92461</v>
      </c>
      <c r="B11279" s="257" t="s">
        <v>10391</v>
      </c>
      <c r="C11279" s="256" t="s">
        <v>6801</v>
      </c>
      <c r="E11279" s="258"/>
      <c r="F11279" s="479">
        <v>182.87</v>
      </c>
    </row>
    <row r="11280" spans="1:6" ht="20.399999999999999" x14ac:dyDescent="0.2">
      <c r="A11280" s="256">
        <v>92462</v>
      </c>
      <c r="B11280" s="257" t="s">
        <v>10392</v>
      </c>
      <c r="C11280" s="256" t="s">
        <v>6801</v>
      </c>
      <c r="E11280" s="258"/>
      <c r="F11280" s="479">
        <v>283.72000000000003</v>
      </c>
    </row>
    <row r="11281" spans="1:6" ht="30.6" x14ac:dyDescent="0.2">
      <c r="A11281" s="256">
        <v>92463</v>
      </c>
      <c r="B11281" s="257" t="s">
        <v>10393</v>
      </c>
      <c r="C11281" s="256" t="s">
        <v>6801</v>
      </c>
      <c r="E11281" s="258"/>
      <c r="F11281" s="479">
        <v>114.45</v>
      </c>
    </row>
    <row r="11282" spans="1:6" ht="20.399999999999999" x14ac:dyDescent="0.2">
      <c r="A11282" s="256">
        <v>92464</v>
      </c>
      <c r="B11282" s="257" t="s">
        <v>10394</v>
      </c>
      <c r="C11282" s="256" t="s">
        <v>6801</v>
      </c>
      <c r="E11282" s="258"/>
      <c r="F11282" s="479">
        <v>129.72999999999999</v>
      </c>
    </row>
    <row r="11283" spans="1:6" ht="30.6" x14ac:dyDescent="0.2">
      <c r="A11283" s="256">
        <v>92465</v>
      </c>
      <c r="B11283" s="257" t="s">
        <v>10395</v>
      </c>
      <c r="C11283" s="256" t="s">
        <v>6801</v>
      </c>
      <c r="E11283" s="258"/>
      <c r="F11283" s="479">
        <v>146.80000000000001</v>
      </c>
    </row>
    <row r="11284" spans="1:6" ht="20.399999999999999" x14ac:dyDescent="0.2">
      <c r="A11284" s="256">
        <v>92466</v>
      </c>
      <c r="B11284" s="257" t="s">
        <v>10396</v>
      </c>
      <c r="C11284" s="256" t="s">
        <v>6801</v>
      </c>
      <c r="E11284" s="258"/>
      <c r="F11284" s="479">
        <v>276.51</v>
      </c>
    </row>
    <row r="11285" spans="1:6" ht="30.6" x14ac:dyDescent="0.2">
      <c r="A11285" s="256">
        <v>92467</v>
      </c>
      <c r="B11285" s="257" t="s">
        <v>10397</v>
      </c>
      <c r="C11285" s="256" t="s">
        <v>6801</v>
      </c>
      <c r="E11285" s="258"/>
      <c r="F11285" s="479">
        <v>94.62</v>
      </c>
    </row>
    <row r="11286" spans="1:6" ht="20.399999999999999" x14ac:dyDescent="0.2">
      <c r="A11286" s="256">
        <v>92468</v>
      </c>
      <c r="B11286" s="257" t="s">
        <v>10398</v>
      </c>
      <c r="C11286" s="256" t="s">
        <v>6801</v>
      </c>
      <c r="E11286" s="258"/>
      <c r="F11286" s="479">
        <v>123.01</v>
      </c>
    </row>
    <row r="11287" spans="1:6" ht="30.6" x14ac:dyDescent="0.2">
      <c r="A11287" s="256">
        <v>92469</v>
      </c>
      <c r="B11287" s="257" t="s">
        <v>10399</v>
      </c>
      <c r="C11287" s="256" t="s">
        <v>6801</v>
      </c>
      <c r="E11287" s="258"/>
      <c r="F11287" s="479">
        <v>133.99</v>
      </c>
    </row>
    <row r="11288" spans="1:6" ht="20.399999999999999" x14ac:dyDescent="0.2">
      <c r="A11288" s="256">
        <v>92470</v>
      </c>
      <c r="B11288" s="257" t="s">
        <v>10400</v>
      </c>
      <c r="C11288" s="256" t="s">
        <v>6801</v>
      </c>
      <c r="E11288" s="258"/>
      <c r="F11288" s="479">
        <v>269.72000000000003</v>
      </c>
    </row>
    <row r="11289" spans="1:6" ht="30.6" x14ac:dyDescent="0.2">
      <c r="A11289" s="256">
        <v>92471</v>
      </c>
      <c r="B11289" s="257" t="s">
        <v>10401</v>
      </c>
      <c r="C11289" s="256" t="s">
        <v>6801</v>
      </c>
      <c r="E11289" s="258"/>
      <c r="F11289" s="479">
        <v>86.5</v>
      </c>
    </row>
    <row r="11290" spans="1:6" ht="20.399999999999999" x14ac:dyDescent="0.2">
      <c r="A11290" s="256">
        <v>92472</v>
      </c>
      <c r="B11290" s="257" t="s">
        <v>10402</v>
      </c>
      <c r="C11290" s="256" t="s">
        <v>6801</v>
      </c>
      <c r="E11290" s="258"/>
      <c r="F11290" s="479">
        <v>117.13</v>
      </c>
    </row>
    <row r="11291" spans="1:6" ht="30.6" x14ac:dyDescent="0.2">
      <c r="A11291" s="256">
        <v>92473</v>
      </c>
      <c r="B11291" s="257" t="s">
        <v>10403</v>
      </c>
      <c r="C11291" s="256" t="s">
        <v>6801</v>
      </c>
      <c r="E11291" s="258"/>
      <c r="F11291" s="479">
        <v>123.59</v>
      </c>
    </row>
    <row r="11292" spans="1:6" ht="20.399999999999999" x14ac:dyDescent="0.2">
      <c r="A11292" s="256">
        <v>92474</v>
      </c>
      <c r="B11292" s="257" t="s">
        <v>10404</v>
      </c>
      <c r="C11292" s="256" t="s">
        <v>6801</v>
      </c>
      <c r="E11292" s="258"/>
      <c r="F11292" s="479">
        <v>263.81</v>
      </c>
    </row>
    <row r="11293" spans="1:6" ht="30.6" x14ac:dyDescent="0.2">
      <c r="A11293" s="256">
        <v>92475</v>
      </c>
      <c r="B11293" s="257" t="s">
        <v>10405</v>
      </c>
      <c r="C11293" s="256" t="s">
        <v>6801</v>
      </c>
      <c r="E11293" s="258"/>
      <c r="F11293" s="479">
        <v>79.86</v>
      </c>
    </row>
    <row r="11294" spans="1:6" ht="20.399999999999999" x14ac:dyDescent="0.2">
      <c r="A11294" s="256">
        <v>92476</v>
      </c>
      <c r="B11294" s="257" t="s">
        <v>10406</v>
      </c>
      <c r="C11294" s="256" t="s">
        <v>6801</v>
      </c>
      <c r="E11294" s="258"/>
      <c r="F11294" s="479">
        <v>112.1</v>
      </c>
    </row>
    <row r="11295" spans="1:6" ht="30.6" x14ac:dyDescent="0.2">
      <c r="A11295" s="256">
        <v>92477</v>
      </c>
      <c r="B11295" s="257" t="s">
        <v>10407</v>
      </c>
      <c r="C11295" s="256" t="s">
        <v>6801</v>
      </c>
      <c r="E11295" s="258"/>
      <c r="F11295" s="479">
        <v>101.5</v>
      </c>
    </row>
    <row r="11296" spans="1:6" ht="20.399999999999999" x14ac:dyDescent="0.2">
      <c r="A11296" s="256">
        <v>92478</v>
      </c>
      <c r="B11296" s="257" t="s">
        <v>10408</v>
      </c>
      <c r="C11296" s="256" t="s">
        <v>6801</v>
      </c>
      <c r="E11296" s="258"/>
      <c r="F11296" s="479">
        <v>252.3</v>
      </c>
    </row>
    <row r="11297" spans="1:6" ht="30.6" x14ac:dyDescent="0.2">
      <c r="A11297" s="256">
        <v>92479</v>
      </c>
      <c r="B11297" s="257" t="s">
        <v>10409</v>
      </c>
      <c r="C11297" s="256" t="s">
        <v>6801</v>
      </c>
      <c r="E11297" s="258"/>
      <c r="F11297" s="479">
        <v>65.77</v>
      </c>
    </row>
    <row r="11298" spans="1:6" ht="20.399999999999999" x14ac:dyDescent="0.2">
      <c r="A11298" s="256">
        <v>92480</v>
      </c>
      <c r="B11298" s="257" t="s">
        <v>10410</v>
      </c>
      <c r="C11298" s="256" t="s">
        <v>6801</v>
      </c>
      <c r="E11298" s="258"/>
      <c r="F11298" s="479">
        <v>102.15</v>
      </c>
    </row>
    <row r="11299" spans="1:6" ht="20.399999999999999" x14ac:dyDescent="0.2">
      <c r="A11299" s="256">
        <v>92482</v>
      </c>
      <c r="B11299" s="257" t="s">
        <v>10411</v>
      </c>
      <c r="C11299" s="256" t="s">
        <v>6801</v>
      </c>
      <c r="E11299" s="258"/>
      <c r="F11299" s="479">
        <v>375.6</v>
      </c>
    </row>
    <row r="11300" spans="1:6" ht="20.399999999999999" x14ac:dyDescent="0.2">
      <c r="A11300" s="256">
        <v>92484</v>
      </c>
      <c r="B11300" s="257" t="s">
        <v>10412</v>
      </c>
      <c r="C11300" s="256" t="s">
        <v>6801</v>
      </c>
      <c r="E11300" s="258"/>
      <c r="F11300" s="479">
        <v>256.02</v>
      </c>
    </row>
    <row r="11301" spans="1:6" ht="20.399999999999999" x14ac:dyDescent="0.2">
      <c r="A11301" s="256">
        <v>92486</v>
      </c>
      <c r="B11301" s="257" t="s">
        <v>10413</v>
      </c>
      <c r="C11301" s="256" t="s">
        <v>6801</v>
      </c>
      <c r="E11301" s="258"/>
      <c r="F11301" s="479">
        <v>180.43</v>
      </c>
    </row>
    <row r="11302" spans="1:6" ht="30.6" x14ac:dyDescent="0.2">
      <c r="A11302" s="256">
        <v>92488</v>
      </c>
      <c r="B11302" s="257" t="s">
        <v>10414</v>
      </c>
      <c r="C11302" s="256" t="s">
        <v>6801</v>
      </c>
      <c r="E11302" s="258"/>
      <c r="F11302" s="479">
        <v>117.33</v>
      </c>
    </row>
    <row r="11303" spans="1:6" ht="30.6" x14ac:dyDescent="0.2">
      <c r="A11303" s="256">
        <v>92490</v>
      </c>
      <c r="B11303" s="257" t="s">
        <v>10415</v>
      </c>
      <c r="C11303" s="256" t="s">
        <v>6801</v>
      </c>
      <c r="E11303" s="258"/>
      <c r="F11303" s="479">
        <v>75.45</v>
      </c>
    </row>
    <row r="11304" spans="1:6" ht="30.6" x14ac:dyDescent="0.2">
      <c r="A11304" s="256">
        <v>92492</v>
      </c>
      <c r="B11304" s="257" t="s">
        <v>10416</v>
      </c>
      <c r="C11304" s="256" t="s">
        <v>6801</v>
      </c>
      <c r="E11304" s="258"/>
      <c r="F11304" s="479">
        <v>111.78</v>
      </c>
    </row>
    <row r="11305" spans="1:6" ht="30.6" x14ac:dyDescent="0.2">
      <c r="A11305" s="256">
        <v>92494</v>
      </c>
      <c r="B11305" s="257" t="s">
        <v>10417</v>
      </c>
      <c r="C11305" s="256" t="s">
        <v>6801</v>
      </c>
      <c r="E11305" s="258"/>
      <c r="F11305" s="479">
        <v>71.069999999999993</v>
      </c>
    </row>
    <row r="11306" spans="1:6" ht="30.6" x14ac:dyDescent="0.2">
      <c r="A11306" s="256">
        <v>92496</v>
      </c>
      <c r="B11306" s="257" t="s">
        <v>10418</v>
      </c>
      <c r="C11306" s="256" t="s">
        <v>6801</v>
      </c>
      <c r="E11306" s="258"/>
      <c r="F11306" s="479">
        <v>107.09</v>
      </c>
    </row>
    <row r="11307" spans="1:6" ht="30.6" x14ac:dyDescent="0.2">
      <c r="A11307" s="256">
        <v>92498</v>
      </c>
      <c r="B11307" s="257" t="s">
        <v>10419</v>
      </c>
      <c r="C11307" s="256" t="s">
        <v>6801</v>
      </c>
      <c r="E11307" s="258"/>
      <c r="F11307" s="479">
        <v>67.38</v>
      </c>
    </row>
    <row r="11308" spans="1:6" ht="30.6" x14ac:dyDescent="0.2">
      <c r="A11308" s="256">
        <v>92500</v>
      </c>
      <c r="B11308" s="257" t="s">
        <v>10420</v>
      </c>
      <c r="C11308" s="256" t="s">
        <v>6801</v>
      </c>
      <c r="E11308" s="258"/>
      <c r="F11308" s="479">
        <v>103.2</v>
      </c>
    </row>
    <row r="11309" spans="1:6" ht="30.6" x14ac:dyDescent="0.2">
      <c r="A11309" s="256">
        <v>92502</v>
      </c>
      <c r="B11309" s="257" t="s">
        <v>10421</v>
      </c>
      <c r="C11309" s="256" t="s">
        <v>6801</v>
      </c>
      <c r="E11309" s="258"/>
      <c r="F11309" s="479">
        <v>64.47</v>
      </c>
    </row>
    <row r="11310" spans="1:6" ht="30.6" x14ac:dyDescent="0.2">
      <c r="A11310" s="256">
        <v>92504</v>
      </c>
      <c r="B11310" s="257" t="s">
        <v>10422</v>
      </c>
      <c r="C11310" s="256" t="s">
        <v>6801</v>
      </c>
      <c r="E11310" s="258"/>
      <c r="F11310" s="479">
        <v>96.18</v>
      </c>
    </row>
    <row r="11311" spans="1:6" ht="30.6" x14ac:dyDescent="0.2">
      <c r="A11311" s="256">
        <v>92506</v>
      </c>
      <c r="B11311" s="257" t="s">
        <v>10423</v>
      </c>
      <c r="C11311" s="256" t="s">
        <v>6801</v>
      </c>
      <c r="E11311" s="258"/>
      <c r="F11311" s="479">
        <v>59.15</v>
      </c>
    </row>
    <row r="11312" spans="1:6" ht="20.399999999999999" x14ac:dyDescent="0.2">
      <c r="A11312" s="256">
        <v>92508</v>
      </c>
      <c r="B11312" s="257" t="s">
        <v>10424</v>
      </c>
      <c r="C11312" s="256" t="s">
        <v>6801</v>
      </c>
      <c r="E11312" s="258"/>
      <c r="F11312" s="479">
        <v>107.65</v>
      </c>
    </row>
    <row r="11313" spans="1:6" ht="20.399999999999999" x14ac:dyDescent="0.2">
      <c r="A11313" s="256">
        <v>92510</v>
      </c>
      <c r="B11313" s="257" t="s">
        <v>10425</v>
      </c>
      <c r="C11313" s="256" t="s">
        <v>6801</v>
      </c>
      <c r="E11313" s="258"/>
      <c r="F11313" s="479">
        <v>63.74</v>
      </c>
    </row>
    <row r="11314" spans="1:6" ht="20.399999999999999" x14ac:dyDescent="0.2">
      <c r="A11314" s="256">
        <v>92512</v>
      </c>
      <c r="B11314" s="257" t="s">
        <v>10426</v>
      </c>
      <c r="C11314" s="256" t="s">
        <v>6801</v>
      </c>
      <c r="E11314" s="258"/>
      <c r="F11314" s="479">
        <v>94.35</v>
      </c>
    </row>
    <row r="11315" spans="1:6" ht="20.399999999999999" x14ac:dyDescent="0.2">
      <c r="A11315" s="256">
        <v>92514</v>
      </c>
      <c r="B11315" s="257" t="s">
        <v>10427</v>
      </c>
      <c r="C11315" s="256" t="s">
        <v>6801</v>
      </c>
      <c r="E11315" s="258"/>
      <c r="F11315" s="479">
        <v>51.71</v>
      </c>
    </row>
    <row r="11316" spans="1:6" ht="20.399999999999999" x14ac:dyDescent="0.2">
      <c r="A11316" s="256">
        <v>92515</v>
      </c>
      <c r="B11316" s="257" t="s">
        <v>10428</v>
      </c>
      <c r="C11316" s="256" t="s">
        <v>6801</v>
      </c>
      <c r="E11316" s="258"/>
      <c r="F11316" s="479">
        <v>87.38</v>
      </c>
    </row>
    <row r="11317" spans="1:6" ht="20.399999999999999" x14ac:dyDescent="0.2">
      <c r="A11317" s="256">
        <v>92518</v>
      </c>
      <c r="B11317" s="257" t="s">
        <v>10429</v>
      </c>
      <c r="C11317" s="256" t="s">
        <v>6801</v>
      </c>
      <c r="E11317" s="258"/>
      <c r="F11317" s="479">
        <v>45.92</v>
      </c>
    </row>
    <row r="11318" spans="1:6" ht="20.399999999999999" x14ac:dyDescent="0.2">
      <c r="A11318" s="256">
        <v>92520</v>
      </c>
      <c r="B11318" s="257" t="s">
        <v>10430</v>
      </c>
      <c r="C11318" s="256" t="s">
        <v>6801</v>
      </c>
      <c r="E11318" s="258"/>
      <c r="F11318" s="479">
        <v>82.6</v>
      </c>
    </row>
    <row r="11319" spans="1:6" ht="20.399999999999999" x14ac:dyDescent="0.2">
      <c r="A11319" s="256">
        <v>92522</v>
      </c>
      <c r="B11319" s="257" t="s">
        <v>10431</v>
      </c>
      <c r="C11319" s="256" t="s">
        <v>6801</v>
      </c>
      <c r="E11319" s="258"/>
      <c r="F11319" s="479">
        <v>42.24</v>
      </c>
    </row>
    <row r="11320" spans="1:6" ht="20.399999999999999" x14ac:dyDescent="0.2">
      <c r="A11320" s="256">
        <v>92524</v>
      </c>
      <c r="B11320" s="257" t="s">
        <v>10432</v>
      </c>
      <c r="C11320" s="256" t="s">
        <v>6801</v>
      </c>
      <c r="E11320" s="258"/>
      <c r="F11320" s="479">
        <v>81.59</v>
      </c>
    </row>
    <row r="11321" spans="1:6" ht="20.399999999999999" x14ac:dyDescent="0.2">
      <c r="A11321" s="256">
        <v>92526</v>
      </c>
      <c r="B11321" s="257" t="s">
        <v>10433</v>
      </c>
      <c r="C11321" s="256" t="s">
        <v>6801</v>
      </c>
      <c r="E11321" s="258"/>
      <c r="F11321" s="479">
        <v>42.27</v>
      </c>
    </row>
    <row r="11322" spans="1:6" ht="20.399999999999999" x14ac:dyDescent="0.2">
      <c r="A11322" s="256">
        <v>92528</v>
      </c>
      <c r="B11322" s="257" t="s">
        <v>10434</v>
      </c>
      <c r="C11322" s="256" t="s">
        <v>6801</v>
      </c>
      <c r="E11322" s="258"/>
      <c r="F11322" s="479">
        <v>78.33</v>
      </c>
    </row>
    <row r="11323" spans="1:6" ht="20.399999999999999" x14ac:dyDescent="0.2">
      <c r="A11323" s="256">
        <v>92530</v>
      </c>
      <c r="B11323" s="257" t="s">
        <v>10435</v>
      </c>
      <c r="C11323" s="256" t="s">
        <v>6801</v>
      </c>
      <c r="E11323" s="258"/>
      <c r="F11323" s="479">
        <v>39.950000000000003</v>
      </c>
    </row>
    <row r="11324" spans="1:6" ht="20.399999999999999" x14ac:dyDescent="0.2">
      <c r="A11324" s="256">
        <v>92532</v>
      </c>
      <c r="B11324" s="257" t="s">
        <v>10436</v>
      </c>
      <c r="C11324" s="256" t="s">
        <v>6801</v>
      </c>
      <c r="E11324" s="258"/>
      <c r="F11324" s="479">
        <v>75.510000000000005</v>
      </c>
    </row>
    <row r="11325" spans="1:6" ht="20.399999999999999" x14ac:dyDescent="0.2">
      <c r="A11325" s="256">
        <v>92534</v>
      </c>
      <c r="B11325" s="257" t="s">
        <v>10437</v>
      </c>
      <c r="C11325" s="256" t="s">
        <v>6801</v>
      </c>
      <c r="E11325" s="258"/>
      <c r="F11325" s="479">
        <v>37.97</v>
      </c>
    </row>
    <row r="11326" spans="1:6" ht="20.399999999999999" x14ac:dyDescent="0.2">
      <c r="A11326" s="256">
        <v>92536</v>
      </c>
      <c r="B11326" s="257" t="s">
        <v>10438</v>
      </c>
      <c r="C11326" s="256" t="s">
        <v>6801</v>
      </c>
      <c r="E11326" s="258"/>
      <c r="F11326" s="479">
        <v>70.09</v>
      </c>
    </row>
    <row r="11327" spans="1:6" ht="20.399999999999999" x14ac:dyDescent="0.2">
      <c r="A11327" s="256">
        <v>92538</v>
      </c>
      <c r="B11327" s="257" t="s">
        <v>10439</v>
      </c>
      <c r="C11327" s="256" t="s">
        <v>6801</v>
      </c>
      <c r="E11327" s="258"/>
      <c r="F11327" s="479">
        <v>34.08</v>
      </c>
    </row>
    <row r="11328" spans="1:6" ht="20.399999999999999" x14ac:dyDescent="0.2">
      <c r="A11328" s="256">
        <v>96252</v>
      </c>
      <c r="B11328" s="257" t="s">
        <v>10440</v>
      </c>
      <c r="C11328" s="256" t="s">
        <v>6801</v>
      </c>
      <c r="E11328" s="258"/>
      <c r="F11328" s="479">
        <v>243.85</v>
      </c>
    </row>
    <row r="11329" spans="1:6" ht="30.6" x14ac:dyDescent="0.2">
      <c r="A11329" s="256">
        <v>96257</v>
      </c>
      <c r="B11329" s="257" t="s">
        <v>10441</v>
      </c>
      <c r="C11329" s="256" t="s">
        <v>6801</v>
      </c>
      <c r="E11329" s="258"/>
      <c r="F11329" s="479">
        <v>208.08</v>
      </c>
    </row>
    <row r="11330" spans="1:6" ht="30.6" x14ac:dyDescent="0.2">
      <c r="A11330" s="256">
        <v>96258</v>
      </c>
      <c r="B11330" s="257" t="s">
        <v>10442</v>
      </c>
      <c r="C11330" s="256" t="s">
        <v>6801</v>
      </c>
      <c r="E11330" s="258"/>
      <c r="F11330" s="479">
        <v>193.97</v>
      </c>
    </row>
    <row r="11331" spans="1:6" ht="30.6" x14ac:dyDescent="0.2">
      <c r="A11331" s="256">
        <v>96259</v>
      </c>
      <c r="B11331" s="257" t="s">
        <v>10443</v>
      </c>
      <c r="C11331" s="256" t="s">
        <v>6801</v>
      </c>
      <c r="E11331" s="258"/>
      <c r="F11331" s="479">
        <v>232.9</v>
      </c>
    </row>
    <row r="11332" spans="1:6" ht="20.399999999999999" x14ac:dyDescent="0.2">
      <c r="A11332" s="256">
        <v>96529</v>
      </c>
      <c r="B11332" s="257" t="s">
        <v>20439</v>
      </c>
      <c r="C11332" s="256" t="s">
        <v>6801</v>
      </c>
      <c r="E11332" s="258"/>
      <c r="F11332" s="479">
        <v>258.33999999999997</v>
      </c>
    </row>
    <row r="11333" spans="1:6" ht="20.399999999999999" x14ac:dyDescent="0.2">
      <c r="A11333" s="256">
        <v>96530</v>
      </c>
      <c r="B11333" s="257" t="s">
        <v>20440</v>
      </c>
      <c r="C11333" s="256" t="s">
        <v>6801</v>
      </c>
      <c r="E11333" s="258"/>
      <c r="F11333" s="479">
        <v>140.72999999999999</v>
      </c>
    </row>
    <row r="11334" spans="1:6" ht="20.399999999999999" x14ac:dyDescent="0.2">
      <c r="A11334" s="256">
        <v>96531</v>
      </c>
      <c r="B11334" s="257" t="s">
        <v>20441</v>
      </c>
      <c r="C11334" s="256" t="s">
        <v>6801</v>
      </c>
      <c r="E11334" s="258"/>
      <c r="F11334" s="479">
        <v>105.32</v>
      </c>
    </row>
    <row r="11335" spans="1:6" ht="20.399999999999999" x14ac:dyDescent="0.2">
      <c r="A11335" s="256">
        <v>96532</v>
      </c>
      <c r="B11335" s="257" t="s">
        <v>20442</v>
      </c>
      <c r="C11335" s="256" t="s">
        <v>6801</v>
      </c>
      <c r="E11335" s="258"/>
      <c r="F11335" s="479">
        <v>177.61</v>
      </c>
    </row>
    <row r="11336" spans="1:6" ht="20.399999999999999" x14ac:dyDescent="0.2">
      <c r="A11336" s="256">
        <v>96533</v>
      </c>
      <c r="B11336" s="257" t="s">
        <v>20443</v>
      </c>
      <c r="C11336" s="256" t="s">
        <v>6801</v>
      </c>
      <c r="E11336" s="258"/>
      <c r="F11336" s="479">
        <v>93.2</v>
      </c>
    </row>
    <row r="11337" spans="1:6" ht="20.399999999999999" x14ac:dyDescent="0.2">
      <c r="A11337" s="256">
        <v>96534</v>
      </c>
      <c r="B11337" s="257" t="s">
        <v>20444</v>
      </c>
      <c r="C11337" s="256" t="s">
        <v>6801</v>
      </c>
      <c r="E11337" s="258"/>
      <c r="F11337" s="479">
        <v>79.47</v>
      </c>
    </row>
    <row r="11338" spans="1:6" ht="20.399999999999999" x14ac:dyDescent="0.2">
      <c r="A11338" s="256">
        <v>96535</v>
      </c>
      <c r="B11338" s="257" t="s">
        <v>20445</v>
      </c>
      <c r="C11338" s="256" t="s">
        <v>6801</v>
      </c>
      <c r="E11338" s="258"/>
      <c r="F11338" s="479">
        <v>135.63</v>
      </c>
    </row>
    <row r="11339" spans="1:6" ht="20.399999999999999" x14ac:dyDescent="0.2">
      <c r="A11339" s="256">
        <v>96536</v>
      </c>
      <c r="B11339" s="257" t="s">
        <v>20446</v>
      </c>
      <c r="C11339" s="256" t="s">
        <v>6801</v>
      </c>
      <c r="E11339" s="258"/>
      <c r="F11339" s="479">
        <v>68.45</v>
      </c>
    </row>
    <row r="11340" spans="1:6" ht="20.399999999999999" x14ac:dyDescent="0.2">
      <c r="A11340" s="256">
        <v>96537</v>
      </c>
      <c r="B11340" s="257" t="s">
        <v>20447</v>
      </c>
      <c r="C11340" s="256" t="s">
        <v>6801</v>
      </c>
      <c r="E11340" s="258"/>
      <c r="F11340" s="479">
        <v>178.26</v>
      </c>
    </row>
    <row r="11341" spans="1:6" ht="20.399999999999999" x14ac:dyDescent="0.2">
      <c r="A11341" s="256">
        <v>96538</v>
      </c>
      <c r="B11341" s="257" t="s">
        <v>20448</v>
      </c>
      <c r="C11341" s="256" t="s">
        <v>6801</v>
      </c>
      <c r="E11341" s="258"/>
      <c r="F11341" s="479">
        <v>242.44</v>
      </c>
    </row>
    <row r="11342" spans="1:6" ht="20.399999999999999" x14ac:dyDescent="0.2">
      <c r="A11342" s="256">
        <v>96539</v>
      </c>
      <c r="B11342" s="257" t="s">
        <v>20449</v>
      </c>
      <c r="C11342" s="256" t="s">
        <v>6801</v>
      </c>
      <c r="E11342" s="258"/>
      <c r="F11342" s="479">
        <v>126.17</v>
      </c>
    </row>
    <row r="11343" spans="1:6" ht="20.399999999999999" x14ac:dyDescent="0.2">
      <c r="A11343" s="256">
        <v>96540</v>
      </c>
      <c r="B11343" s="257" t="s">
        <v>20450</v>
      </c>
      <c r="C11343" s="256" t="s">
        <v>6801</v>
      </c>
      <c r="E11343" s="258"/>
      <c r="F11343" s="479">
        <v>128.79</v>
      </c>
    </row>
    <row r="11344" spans="1:6" ht="20.399999999999999" x14ac:dyDescent="0.2">
      <c r="A11344" s="256">
        <v>96541</v>
      </c>
      <c r="B11344" s="257" t="s">
        <v>20451</v>
      </c>
      <c r="C11344" s="256" t="s">
        <v>6801</v>
      </c>
      <c r="E11344" s="258"/>
      <c r="F11344" s="479">
        <v>181.59</v>
      </c>
    </row>
    <row r="11345" spans="1:6" ht="20.399999999999999" x14ac:dyDescent="0.2">
      <c r="A11345" s="256">
        <v>96542</v>
      </c>
      <c r="B11345" s="257" t="s">
        <v>20452</v>
      </c>
      <c r="C11345" s="256" t="s">
        <v>6801</v>
      </c>
      <c r="E11345" s="258"/>
      <c r="F11345" s="479">
        <v>96.18</v>
      </c>
    </row>
    <row r="11346" spans="1:6" x14ac:dyDescent="0.2">
      <c r="A11346" s="256">
        <v>96543</v>
      </c>
      <c r="B11346" s="257" t="s">
        <v>20453</v>
      </c>
      <c r="C11346" s="256" t="s">
        <v>6814</v>
      </c>
      <c r="E11346" s="258"/>
      <c r="F11346" s="479">
        <v>20.37</v>
      </c>
    </row>
    <row r="11347" spans="1:6" ht="20.399999999999999" x14ac:dyDescent="0.2">
      <c r="A11347" s="256">
        <v>97747</v>
      </c>
      <c r="B11347" s="257" t="s">
        <v>10444</v>
      </c>
      <c r="C11347" s="256" t="s">
        <v>6801</v>
      </c>
      <c r="E11347" s="258"/>
      <c r="F11347" s="479">
        <v>215.61</v>
      </c>
    </row>
    <row r="11348" spans="1:6" ht="20.399999999999999" x14ac:dyDescent="0.2">
      <c r="A11348" s="256">
        <v>101791</v>
      </c>
      <c r="B11348" s="257" t="s">
        <v>10445</v>
      </c>
      <c r="C11348" s="256" t="s">
        <v>6804</v>
      </c>
      <c r="E11348" s="258"/>
      <c r="F11348" s="479">
        <v>24.77</v>
      </c>
    </row>
    <row r="11349" spans="1:6" ht="20.399999999999999" x14ac:dyDescent="0.2">
      <c r="A11349" s="256">
        <v>101792</v>
      </c>
      <c r="B11349" s="257" t="s">
        <v>10446</v>
      </c>
      <c r="C11349" s="256" t="s">
        <v>6805</v>
      </c>
      <c r="E11349" s="258"/>
      <c r="F11349" s="479">
        <v>17.579999999999998</v>
      </c>
    </row>
    <row r="11350" spans="1:6" ht="20.399999999999999" x14ac:dyDescent="0.2">
      <c r="A11350" s="256">
        <v>101793</v>
      </c>
      <c r="B11350" s="257" t="s">
        <v>10447</v>
      </c>
      <c r="C11350" s="256" t="s">
        <v>6805</v>
      </c>
      <c r="E11350" s="258"/>
      <c r="F11350" s="479">
        <v>26.32</v>
      </c>
    </row>
    <row r="11351" spans="1:6" ht="20.399999999999999" x14ac:dyDescent="0.2">
      <c r="A11351" s="256">
        <v>101969</v>
      </c>
      <c r="B11351" s="257" t="s">
        <v>10448</v>
      </c>
      <c r="C11351" s="256" t="s">
        <v>6801</v>
      </c>
      <c r="E11351" s="258"/>
      <c r="F11351" s="479">
        <v>169.39</v>
      </c>
    </row>
    <row r="11352" spans="1:6" ht="20.399999999999999" x14ac:dyDescent="0.2">
      <c r="A11352" s="256">
        <v>101971</v>
      </c>
      <c r="B11352" s="257" t="s">
        <v>10449</v>
      </c>
      <c r="C11352" s="256" t="s">
        <v>6801</v>
      </c>
      <c r="E11352" s="258"/>
      <c r="F11352" s="479">
        <v>135.79</v>
      </c>
    </row>
    <row r="11353" spans="1:6" ht="20.399999999999999" x14ac:dyDescent="0.2">
      <c r="A11353" s="256">
        <v>101973</v>
      </c>
      <c r="B11353" s="257" t="s">
        <v>10450</v>
      </c>
      <c r="C11353" s="256" t="s">
        <v>6801</v>
      </c>
      <c r="E11353" s="258"/>
      <c r="F11353" s="479">
        <v>241.54</v>
      </c>
    </row>
    <row r="11354" spans="1:6" ht="20.399999999999999" x14ac:dyDescent="0.2">
      <c r="A11354" s="256">
        <v>101974</v>
      </c>
      <c r="B11354" s="257" t="s">
        <v>10451</v>
      </c>
      <c r="C11354" s="256" t="s">
        <v>6801</v>
      </c>
      <c r="E11354" s="258"/>
      <c r="F11354" s="479">
        <v>530.55999999999995</v>
      </c>
    </row>
    <row r="11355" spans="1:6" ht="20.399999999999999" x14ac:dyDescent="0.2">
      <c r="A11355" s="256">
        <v>101975</v>
      </c>
      <c r="B11355" s="257" t="s">
        <v>10452</v>
      </c>
      <c r="C11355" s="256" t="s">
        <v>6801</v>
      </c>
      <c r="E11355" s="258"/>
      <c r="F11355" s="479">
        <v>451.21</v>
      </c>
    </row>
    <row r="11356" spans="1:6" ht="20.399999999999999" x14ac:dyDescent="0.2">
      <c r="A11356" s="256">
        <v>101977</v>
      </c>
      <c r="B11356" s="257" t="s">
        <v>10453</v>
      </c>
      <c r="C11356" s="256" t="s">
        <v>6801</v>
      </c>
      <c r="E11356" s="258"/>
      <c r="F11356" s="479">
        <v>311.31</v>
      </c>
    </row>
    <row r="11357" spans="1:6" ht="20.399999999999999" x14ac:dyDescent="0.2">
      <c r="A11357" s="256">
        <v>101980</v>
      </c>
      <c r="B11357" s="257" t="s">
        <v>10454</v>
      </c>
      <c r="C11357" s="256" t="s">
        <v>6801</v>
      </c>
      <c r="E11357" s="258"/>
      <c r="F11357" s="479">
        <v>289.62</v>
      </c>
    </row>
    <row r="11358" spans="1:6" ht="20.399999999999999" x14ac:dyDescent="0.2">
      <c r="A11358" s="256">
        <v>101981</v>
      </c>
      <c r="B11358" s="257" t="s">
        <v>10455</v>
      </c>
      <c r="C11358" s="256" t="s">
        <v>6801</v>
      </c>
      <c r="E11358" s="258"/>
      <c r="F11358" s="479">
        <v>250.49</v>
      </c>
    </row>
    <row r="11359" spans="1:6" ht="20.399999999999999" x14ac:dyDescent="0.2">
      <c r="A11359" s="256">
        <v>101982</v>
      </c>
      <c r="B11359" s="257" t="s">
        <v>10456</v>
      </c>
      <c r="C11359" s="256" t="s">
        <v>6801</v>
      </c>
      <c r="E11359" s="258"/>
      <c r="F11359" s="479">
        <v>225.99</v>
      </c>
    </row>
    <row r="11360" spans="1:6" ht="20.399999999999999" x14ac:dyDescent="0.2">
      <c r="A11360" s="256">
        <v>101983</v>
      </c>
      <c r="B11360" s="257" t="s">
        <v>10457</v>
      </c>
      <c r="C11360" s="256" t="s">
        <v>6801</v>
      </c>
      <c r="E11360" s="258"/>
      <c r="F11360" s="479">
        <v>210.61</v>
      </c>
    </row>
    <row r="11361" spans="1:6" ht="20.399999999999999" x14ac:dyDescent="0.2">
      <c r="A11361" s="256">
        <v>101985</v>
      </c>
      <c r="B11361" s="257" t="s">
        <v>10458</v>
      </c>
      <c r="C11361" s="256" t="s">
        <v>6801</v>
      </c>
      <c r="E11361" s="258"/>
      <c r="F11361" s="479">
        <v>174.37</v>
      </c>
    </row>
    <row r="11362" spans="1:6" ht="20.399999999999999" x14ac:dyDescent="0.2">
      <c r="A11362" s="256">
        <v>101986</v>
      </c>
      <c r="B11362" s="257" t="s">
        <v>10459</v>
      </c>
      <c r="C11362" s="256" t="s">
        <v>6801</v>
      </c>
      <c r="E11362" s="258"/>
      <c r="F11362" s="479">
        <v>131.65</v>
      </c>
    </row>
    <row r="11363" spans="1:6" ht="20.399999999999999" x14ac:dyDescent="0.2">
      <c r="A11363" s="256">
        <v>101987</v>
      </c>
      <c r="B11363" s="257" t="s">
        <v>10460</v>
      </c>
      <c r="C11363" s="256" t="s">
        <v>6801</v>
      </c>
      <c r="E11363" s="258"/>
      <c r="F11363" s="479">
        <v>286.8</v>
      </c>
    </row>
    <row r="11364" spans="1:6" ht="20.399999999999999" x14ac:dyDescent="0.2">
      <c r="A11364" s="256">
        <v>101988</v>
      </c>
      <c r="B11364" s="257" t="s">
        <v>10461</v>
      </c>
      <c r="C11364" s="256" t="s">
        <v>6801</v>
      </c>
      <c r="E11364" s="258"/>
      <c r="F11364" s="479">
        <v>177.34</v>
      </c>
    </row>
    <row r="11365" spans="1:6" ht="20.399999999999999" x14ac:dyDescent="0.2">
      <c r="A11365" s="256">
        <v>101989</v>
      </c>
      <c r="B11365" s="257" t="s">
        <v>10462</v>
      </c>
      <c r="C11365" s="256" t="s">
        <v>6801</v>
      </c>
      <c r="E11365" s="258"/>
      <c r="F11365" s="479">
        <v>144.16</v>
      </c>
    </row>
    <row r="11366" spans="1:6" ht="20.399999999999999" x14ac:dyDescent="0.2">
      <c r="A11366" s="256">
        <v>101990</v>
      </c>
      <c r="B11366" s="257" t="s">
        <v>10463</v>
      </c>
      <c r="C11366" s="256" t="s">
        <v>6801</v>
      </c>
      <c r="E11366" s="258"/>
      <c r="F11366" s="479">
        <v>260.02999999999997</v>
      </c>
    </row>
    <row r="11367" spans="1:6" ht="20.399999999999999" x14ac:dyDescent="0.2">
      <c r="A11367" s="256">
        <v>101991</v>
      </c>
      <c r="B11367" s="257" t="s">
        <v>10464</v>
      </c>
      <c r="C11367" s="256" t="s">
        <v>6801</v>
      </c>
      <c r="E11367" s="258"/>
      <c r="F11367" s="479">
        <v>176.14</v>
      </c>
    </row>
    <row r="11368" spans="1:6" ht="20.399999999999999" x14ac:dyDescent="0.2">
      <c r="A11368" s="256">
        <v>101992</v>
      </c>
      <c r="B11368" s="257" t="s">
        <v>10465</v>
      </c>
      <c r="C11368" s="256" t="s">
        <v>6801</v>
      </c>
      <c r="E11368" s="258"/>
      <c r="F11368" s="479">
        <v>135.29</v>
      </c>
    </row>
    <row r="11369" spans="1:6" ht="20.399999999999999" x14ac:dyDescent="0.2">
      <c r="A11369" s="256">
        <v>101993</v>
      </c>
      <c r="B11369" s="257" t="s">
        <v>10466</v>
      </c>
      <c r="C11369" s="256" t="s">
        <v>6801</v>
      </c>
      <c r="E11369" s="258"/>
      <c r="F11369" s="479">
        <v>337.54</v>
      </c>
    </row>
    <row r="11370" spans="1:6" ht="20.399999999999999" x14ac:dyDescent="0.2">
      <c r="A11370" s="256">
        <v>101994</v>
      </c>
      <c r="B11370" s="257" t="s">
        <v>10467</v>
      </c>
      <c r="C11370" s="256" t="s">
        <v>6801</v>
      </c>
      <c r="E11370" s="258"/>
      <c r="F11370" s="479">
        <v>186.67</v>
      </c>
    </row>
    <row r="11371" spans="1:6" ht="20.399999999999999" x14ac:dyDescent="0.2">
      <c r="A11371" s="256">
        <v>101995</v>
      </c>
      <c r="B11371" s="257" t="s">
        <v>10468</v>
      </c>
      <c r="C11371" s="256" t="s">
        <v>6801</v>
      </c>
      <c r="E11371" s="258"/>
      <c r="F11371" s="479">
        <v>149.41999999999999</v>
      </c>
    </row>
    <row r="11372" spans="1:6" ht="20.399999999999999" x14ac:dyDescent="0.2">
      <c r="A11372" s="256">
        <v>101996</v>
      </c>
      <c r="B11372" s="257" t="s">
        <v>10469</v>
      </c>
      <c r="C11372" s="256" t="s">
        <v>6801</v>
      </c>
      <c r="E11372" s="258"/>
      <c r="F11372" s="479">
        <v>279.95999999999998</v>
      </c>
    </row>
    <row r="11373" spans="1:6" ht="20.399999999999999" x14ac:dyDescent="0.2">
      <c r="A11373" s="256">
        <v>101997</v>
      </c>
      <c r="B11373" s="257" t="s">
        <v>10470</v>
      </c>
      <c r="C11373" s="256" t="s">
        <v>6801</v>
      </c>
      <c r="E11373" s="258"/>
      <c r="F11373" s="479">
        <v>175.41</v>
      </c>
    </row>
    <row r="11374" spans="1:6" ht="20.399999999999999" x14ac:dyDescent="0.2">
      <c r="A11374" s="256">
        <v>101998</v>
      </c>
      <c r="B11374" s="257" t="s">
        <v>10471</v>
      </c>
      <c r="C11374" s="256" t="s">
        <v>6801</v>
      </c>
      <c r="E11374" s="258"/>
      <c r="F11374" s="479">
        <v>133.63999999999999</v>
      </c>
    </row>
    <row r="11375" spans="1:6" ht="20.399999999999999" x14ac:dyDescent="0.2">
      <c r="A11375" s="256">
        <v>101999</v>
      </c>
      <c r="B11375" s="257" t="s">
        <v>10472</v>
      </c>
      <c r="C11375" s="256" t="s">
        <v>6801</v>
      </c>
      <c r="E11375" s="258"/>
      <c r="F11375" s="479">
        <v>362.06</v>
      </c>
    </row>
    <row r="11376" spans="1:6" ht="20.399999999999999" x14ac:dyDescent="0.2">
      <c r="A11376" s="256">
        <v>102000</v>
      </c>
      <c r="B11376" s="257" t="s">
        <v>10473</v>
      </c>
      <c r="C11376" s="256" t="s">
        <v>6801</v>
      </c>
      <c r="E11376" s="258"/>
      <c r="F11376" s="479">
        <v>551.11</v>
      </c>
    </row>
    <row r="11377" spans="1:6" ht="20.399999999999999" x14ac:dyDescent="0.2">
      <c r="A11377" s="256">
        <v>102001</v>
      </c>
      <c r="B11377" s="257" t="s">
        <v>10474</v>
      </c>
      <c r="C11377" s="256" t="s">
        <v>6801</v>
      </c>
      <c r="E11377" s="258"/>
      <c r="F11377" s="479">
        <v>475.32</v>
      </c>
    </row>
    <row r="11378" spans="1:6" ht="20.399999999999999" x14ac:dyDescent="0.2">
      <c r="A11378" s="256">
        <v>102002</v>
      </c>
      <c r="B11378" s="257" t="s">
        <v>10475</v>
      </c>
      <c r="C11378" s="256" t="s">
        <v>6801</v>
      </c>
      <c r="E11378" s="258"/>
      <c r="F11378" s="479">
        <v>298.60000000000002</v>
      </c>
    </row>
    <row r="11379" spans="1:6" ht="20.399999999999999" x14ac:dyDescent="0.2">
      <c r="A11379" s="256">
        <v>102003</v>
      </c>
      <c r="B11379" s="257" t="s">
        <v>10476</v>
      </c>
      <c r="C11379" s="256" t="s">
        <v>6801</v>
      </c>
      <c r="E11379" s="258"/>
      <c r="F11379" s="479">
        <v>274.52</v>
      </c>
    </row>
    <row r="11380" spans="1:6" ht="20.399999999999999" x14ac:dyDescent="0.2">
      <c r="A11380" s="256">
        <v>102004</v>
      </c>
      <c r="B11380" s="257" t="s">
        <v>10477</v>
      </c>
      <c r="C11380" s="256" t="s">
        <v>6801</v>
      </c>
      <c r="E11380" s="258"/>
      <c r="F11380" s="479">
        <v>240.13</v>
      </c>
    </row>
    <row r="11381" spans="1:6" ht="20.399999999999999" x14ac:dyDescent="0.2">
      <c r="A11381" s="256">
        <v>102005</v>
      </c>
      <c r="B11381" s="257" t="s">
        <v>10478</v>
      </c>
      <c r="C11381" s="256" t="s">
        <v>6801</v>
      </c>
      <c r="E11381" s="258"/>
      <c r="F11381" s="479">
        <v>215.08</v>
      </c>
    </row>
    <row r="11382" spans="1:6" ht="20.399999999999999" x14ac:dyDescent="0.2">
      <c r="A11382" s="256">
        <v>102006</v>
      </c>
      <c r="B11382" s="257" t="s">
        <v>10479</v>
      </c>
      <c r="C11382" s="256" t="s">
        <v>6801</v>
      </c>
      <c r="E11382" s="258"/>
      <c r="F11382" s="479">
        <v>199.35</v>
      </c>
    </row>
    <row r="11383" spans="1:6" ht="20.399999999999999" x14ac:dyDescent="0.2">
      <c r="A11383" s="256">
        <v>102007</v>
      </c>
      <c r="B11383" s="257" t="s">
        <v>10480</v>
      </c>
      <c r="C11383" s="256" t="s">
        <v>6801</v>
      </c>
      <c r="E11383" s="258"/>
      <c r="F11383" s="479">
        <v>526.38</v>
      </c>
    </row>
    <row r="11384" spans="1:6" ht="20.399999999999999" x14ac:dyDescent="0.2">
      <c r="A11384" s="256">
        <v>102008</v>
      </c>
      <c r="B11384" s="257" t="s">
        <v>10481</v>
      </c>
      <c r="C11384" s="256" t="s">
        <v>6801</v>
      </c>
      <c r="E11384" s="258"/>
      <c r="F11384" s="479">
        <v>439.49</v>
      </c>
    </row>
    <row r="11385" spans="1:6" ht="20.399999999999999" x14ac:dyDescent="0.2">
      <c r="A11385" s="256">
        <v>102009</v>
      </c>
      <c r="B11385" s="257" t="s">
        <v>10482</v>
      </c>
      <c r="C11385" s="256" t="s">
        <v>6801</v>
      </c>
      <c r="E11385" s="258"/>
      <c r="F11385" s="479">
        <v>312.60000000000002</v>
      </c>
    </row>
    <row r="11386" spans="1:6" ht="20.399999999999999" x14ac:dyDescent="0.2">
      <c r="A11386" s="256">
        <v>102010</v>
      </c>
      <c r="B11386" s="257" t="s">
        <v>10483</v>
      </c>
      <c r="C11386" s="256" t="s">
        <v>6801</v>
      </c>
      <c r="E11386" s="258"/>
      <c r="F11386" s="479">
        <v>287.82</v>
      </c>
    </row>
    <row r="11387" spans="1:6" ht="20.399999999999999" x14ac:dyDescent="0.2">
      <c r="A11387" s="256">
        <v>102011</v>
      </c>
      <c r="B11387" s="257" t="s">
        <v>10484</v>
      </c>
      <c r="C11387" s="256" t="s">
        <v>6801</v>
      </c>
      <c r="E11387" s="258"/>
      <c r="F11387" s="479">
        <v>246.4</v>
      </c>
    </row>
    <row r="11388" spans="1:6" ht="20.399999999999999" x14ac:dyDescent="0.2">
      <c r="A11388" s="256">
        <v>102012</v>
      </c>
      <c r="B11388" s="257" t="s">
        <v>10485</v>
      </c>
      <c r="C11388" s="256" t="s">
        <v>6801</v>
      </c>
      <c r="E11388" s="258"/>
      <c r="F11388" s="479">
        <v>221.02</v>
      </c>
    </row>
    <row r="11389" spans="1:6" ht="20.399999999999999" x14ac:dyDescent="0.2">
      <c r="A11389" s="256">
        <v>102013</v>
      </c>
      <c r="B11389" s="257" t="s">
        <v>10486</v>
      </c>
      <c r="C11389" s="256" t="s">
        <v>6801</v>
      </c>
      <c r="E11389" s="258"/>
      <c r="F11389" s="479">
        <v>206.86</v>
      </c>
    </row>
    <row r="11390" spans="1:6" ht="20.399999999999999" x14ac:dyDescent="0.2">
      <c r="A11390" s="256">
        <v>102014</v>
      </c>
      <c r="B11390" s="257" t="s">
        <v>10487</v>
      </c>
      <c r="C11390" s="256" t="s">
        <v>6801</v>
      </c>
      <c r="E11390" s="258"/>
      <c r="F11390" s="479">
        <v>602.01</v>
      </c>
    </row>
    <row r="11391" spans="1:6" ht="20.399999999999999" x14ac:dyDescent="0.2">
      <c r="A11391" s="256">
        <v>102015</v>
      </c>
      <c r="B11391" s="257" t="s">
        <v>10488</v>
      </c>
      <c r="C11391" s="256" t="s">
        <v>6801</v>
      </c>
      <c r="E11391" s="258"/>
      <c r="F11391" s="479">
        <v>504.38</v>
      </c>
    </row>
    <row r="11392" spans="1:6" ht="20.399999999999999" x14ac:dyDescent="0.2">
      <c r="A11392" s="256">
        <v>102016</v>
      </c>
      <c r="B11392" s="257" t="s">
        <v>10489</v>
      </c>
      <c r="C11392" s="256" t="s">
        <v>6801</v>
      </c>
      <c r="E11392" s="258"/>
      <c r="F11392" s="479">
        <v>297.41000000000003</v>
      </c>
    </row>
    <row r="11393" spans="1:6" ht="20.399999999999999" x14ac:dyDescent="0.2">
      <c r="A11393" s="256">
        <v>102017</v>
      </c>
      <c r="B11393" s="257" t="s">
        <v>10490</v>
      </c>
      <c r="C11393" s="256" t="s">
        <v>6801</v>
      </c>
      <c r="E11393" s="258"/>
      <c r="F11393" s="479">
        <v>271.16000000000003</v>
      </c>
    </row>
    <row r="11394" spans="1:6" ht="20.399999999999999" x14ac:dyDescent="0.2">
      <c r="A11394" s="256">
        <v>102036</v>
      </c>
      <c r="B11394" s="257" t="s">
        <v>10491</v>
      </c>
      <c r="C11394" s="256" t="s">
        <v>6801</v>
      </c>
      <c r="E11394" s="258"/>
      <c r="F11394" s="479">
        <v>234.91</v>
      </c>
    </row>
    <row r="11395" spans="1:6" ht="20.399999999999999" x14ac:dyDescent="0.2">
      <c r="A11395" s="256">
        <v>102037</v>
      </c>
      <c r="B11395" s="257" t="s">
        <v>10492</v>
      </c>
      <c r="C11395" s="256" t="s">
        <v>6801</v>
      </c>
      <c r="E11395" s="258"/>
      <c r="F11395" s="479">
        <v>209.67</v>
      </c>
    </row>
    <row r="11396" spans="1:6" ht="20.399999999999999" x14ac:dyDescent="0.2">
      <c r="A11396" s="256">
        <v>102038</v>
      </c>
      <c r="B11396" s="257" t="s">
        <v>10493</v>
      </c>
      <c r="C11396" s="256" t="s">
        <v>6801</v>
      </c>
      <c r="E11396" s="258"/>
      <c r="F11396" s="479">
        <v>195.58</v>
      </c>
    </row>
    <row r="11397" spans="1:6" ht="20.399999999999999" x14ac:dyDescent="0.2">
      <c r="A11397" s="256">
        <v>102039</v>
      </c>
      <c r="B11397" s="257" t="s">
        <v>10494</v>
      </c>
      <c r="C11397" s="256" t="s">
        <v>6801</v>
      </c>
      <c r="E11397" s="258"/>
      <c r="F11397" s="479">
        <v>552.91999999999996</v>
      </c>
    </row>
    <row r="11398" spans="1:6" ht="20.399999999999999" x14ac:dyDescent="0.2">
      <c r="A11398" s="256">
        <v>102040</v>
      </c>
      <c r="B11398" s="257" t="s">
        <v>10495</v>
      </c>
      <c r="C11398" s="256" t="s">
        <v>6801</v>
      </c>
      <c r="E11398" s="258"/>
      <c r="F11398" s="479">
        <v>460.23</v>
      </c>
    </row>
    <row r="11399" spans="1:6" ht="20.399999999999999" x14ac:dyDescent="0.2">
      <c r="A11399" s="256">
        <v>102041</v>
      </c>
      <c r="B11399" s="257" t="s">
        <v>10496</v>
      </c>
      <c r="C11399" s="256" t="s">
        <v>6801</v>
      </c>
      <c r="E11399" s="258"/>
      <c r="F11399" s="479">
        <v>311.05</v>
      </c>
    </row>
    <row r="11400" spans="1:6" ht="20.399999999999999" x14ac:dyDescent="0.2">
      <c r="A11400" s="256">
        <v>102042</v>
      </c>
      <c r="B11400" s="257" t="s">
        <v>10497</v>
      </c>
      <c r="C11400" s="256" t="s">
        <v>6801</v>
      </c>
      <c r="E11400" s="258"/>
      <c r="F11400" s="479">
        <v>283.2</v>
      </c>
    </row>
    <row r="11401" spans="1:6" ht="20.399999999999999" x14ac:dyDescent="0.2">
      <c r="A11401" s="256">
        <v>102043</v>
      </c>
      <c r="B11401" s="257" t="s">
        <v>10498</v>
      </c>
      <c r="C11401" s="256" t="s">
        <v>6801</v>
      </c>
      <c r="E11401" s="258"/>
      <c r="F11401" s="479">
        <v>242.98</v>
      </c>
    </row>
    <row r="11402" spans="1:6" ht="20.399999999999999" x14ac:dyDescent="0.2">
      <c r="A11402" s="256">
        <v>102044</v>
      </c>
      <c r="B11402" s="257" t="s">
        <v>10499</v>
      </c>
      <c r="C11402" s="256" t="s">
        <v>6801</v>
      </c>
      <c r="E11402" s="258"/>
      <c r="F11402" s="479">
        <v>218.45</v>
      </c>
    </row>
    <row r="11403" spans="1:6" ht="20.399999999999999" x14ac:dyDescent="0.2">
      <c r="A11403" s="256">
        <v>102045</v>
      </c>
      <c r="B11403" s="257" t="s">
        <v>10500</v>
      </c>
      <c r="C11403" s="256" t="s">
        <v>6801</v>
      </c>
      <c r="E11403" s="258"/>
      <c r="F11403" s="479">
        <v>203.73</v>
      </c>
    </row>
    <row r="11404" spans="1:6" ht="20.399999999999999" x14ac:dyDescent="0.2">
      <c r="A11404" s="256">
        <v>102046</v>
      </c>
      <c r="B11404" s="257" t="s">
        <v>10501</v>
      </c>
      <c r="C11404" s="256" t="s">
        <v>6801</v>
      </c>
      <c r="E11404" s="258"/>
      <c r="F11404" s="479">
        <v>616.30999999999995</v>
      </c>
    </row>
    <row r="11405" spans="1:6" ht="20.399999999999999" x14ac:dyDescent="0.2">
      <c r="A11405" s="256">
        <v>102047</v>
      </c>
      <c r="B11405" s="257" t="s">
        <v>10502</v>
      </c>
      <c r="C11405" s="256" t="s">
        <v>6801</v>
      </c>
      <c r="E11405" s="258"/>
      <c r="F11405" s="479">
        <v>525.92999999999995</v>
      </c>
    </row>
    <row r="11406" spans="1:6" ht="20.399999999999999" x14ac:dyDescent="0.2">
      <c r="A11406" s="256">
        <v>102048</v>
      </c>
      <c r="B11406" s="257" t="s">
        <v>10503</v>
      </c>
      <c r="C11406" s="256" t="s">
        <v>6801</v>
      </c>
      <c r="E11406" s="258"/>
      <c r="F11406" s="479">
        <v>288.12</v>
      </c>
    </row>
    <row r="11407" spans="1:6" ht="20.399999999999999" x14ac:dyDescent="0.2">
      <c r="A11407" s="256">
        <v>102049</v>
      </c>
      <c r="B11407" s="257" t="s">
        <v>10504</v>
      </c>
      <c r="C11407" s="256" t="s">
        <v>6801</v>
      </c>
      <c r="E11407" s="258"/>
      <c r="F11407" s="479">
        <v>257.66000000000003</v>
      </c>
    </row>
    <row r="11408" spans="1:6" ht="20.399999999999999" x14ac:dyDescent="0.2">
      <c r="A11408" s="256">
        <v>102050</v>
      </c>
      <c r="B11408" s="257" t="s">
        <v>10505</v>
      </c>
      <c r="C11408" s="256" t="s">
        <v>6801</v>
      </c>
      <c r="E11408" s="258"/>
      <c r="F11408" s="479">
        <v>223.43</v>
      </c>
    </row>
    <row r="11409" spans="1:6" ht="20.399999999999999" x14ac:dyDescent="0.2">
      <c r="A11409" s="256">
        <v>102051</v>
      </c>
      <c r="B11409" s="257" t="s">
        <v>10506</v>
      </c>
      <c r="C11409" s="256" t="s">
        <v>6801</v>
      </c>
      <c r="E11409" s="258"/>
      <c r="F11409" s="479">
        <v>198.27</v>
      </c>
    </row>
    <row r="11410" spans="1:6" ht="20.399999999999999" x14ac:dyDescent="0.2">
      <c r="A11410" s="256">
        <v>102052</v>
      </c>
      <c r="B11410" s="257" t="s">
        <v>10507</v>
      </c>
      <c r="C11410" s="256" t="s">
        <v>6801</v>
      </c>
      <c r="E11410" s="258"/>
      <c r="F11410" s="479">
        <v>184.22</v>
      </c>
    </row>
    <row r="11411" spans="1:6" ht="20.399999999999999" x14ac:dyDescent="0.2">
      <c r="A11411" s="256">
        <v>102059</v>
      </c>
      <c r="B11411" s="257" t="s">
        <v>10508</v>
      </c>
      <c r="C11411" s="256" t="s">
        <v>6801</v>
      </c>
      <c r="E11411" s="258"/>
      <c r="F11411" s="479">
        <v>513.02</v>
      </c>
    </row>
    <row r="11412" spans="1:6" ht="20.399999999999999" x14ac:dyDescent="0.2">
      <c r="A11412" s="256">
        <v>102060</v>
      </c>
      <c r="B11412" s="257" t="s">
        <v>10509</v>
      </c>
      <c r="C11412" s="256" t="s">
        <v>6801</v>
      </c>
      <c r="E11412" s="258"/>
      <c r="F11412" s="479">
        <v>430.78</v>
      </c>
    </row>
    <row r="11413" spans="1:6" ht="20.399999999999999" x14ac:dyDescent="0.2">
      <c r="A11413" s="256">
        <v>102061</v>
      </c>
      <c r="B11413" s="257" t="s">
        <v>10510</v>
      </c>
      <c r="C11413" s="256" t="s">
        <v>6801</v>
      </c>
      <c r="E11413" s="258"/>
      <c r="F11413" s="479">
        <v>288.56</v>
      </c>
    </row>
    <row r="11414" spans="1:6" ht="20.399999999999999" x14ac:dyDescent="0.2">
      <c r="A11414" s="256">
        <v>102062</v>
      </c>
      <c r="B11414" s="257" t="s">
        <v>10511</v>
      </c>
      <c r="C11414" s="256" t="s">
        <v>6801</v>
      </c>
      <c r="E11414" s="258"/>
      <c r="F11414" s="479">
        <v>269.5</v>
      </c>
    </row>
    <row r="11415" spans="1:6" ht="20.399999999999999" x14ac:dyDescent="0.2">
      <c r="A11415" s="256">
        <v>102063</v>
      </c>
      <c r="B11415" s="257" t="s">
        <v>10512</v>
      </c>
      <c r="C11415" s="256" t="s">
        <v>6801</v>
      </c>
      <c r="E11415" s="258"/>
      <c r="F11415" s="479">
        <v>230.68</v>
      </c>
    </row>
    <row r="11416" spans="1:6" ht="20.399999999999999" x14ac:dyDescent="0.2">
      <c r="A11416" s="256">
        <v>102064</v>
      </c>
      <c r="B11416" s="257" t="s">
        <v>10513</v>
      </c>
      <c r="C11416" s="256" t="s">
        <v>6801</v>
      </c>
      <c r="E11416" s="258"/>
      <c r="F11416" s="479">
        <v>205.99</v>
      </c>
    </row>
    <row r="11417" spans="1:6" ht="20.399999999999999" x14ac:dyDescent="0.2">
      <c r="A11417" s="256">
        <v>102065</v>
      </c>
      <c r="B11417" s="257" t="s">
        <v>10514</v>
      </c>
      <c r="C11417" s="256" t="s">
        <v>6801</v>
      </c>
      <c r="E11417" s="258"/>
      <c r="F11417" s="479">
        <v>192.27</v>
      </c>
    </row>
    <row r="11418" spans="1:6" ht="20.399999999999999" x14ac:dyDescent="0.2">
      <c r="A11418" s="256">
        <v>102066</v>
      </c>
      <c r="B11418" s="257" t="s">
        <v>10515</v>
      </c>
      <c r="C11418" s="256" t="s">
        <v>6801</v>
      </c>
      <c r="E11418" s="258"/>
      <c r="F11418" s="479">
        <v>544.5</v>
      </c>
    </row>
    <row r="11419" spans="1:6" ht="20.399999999999999" x14ac:dyDescent="0.2">
      <c r="A11419" s="256">
        <v>102067</v>
      </c>
      <c r="B11419" s="257" t="s">
        <v>10516</v>
      </c>
      <c r="C11419" s="256" t="s">
        <v>6801</v>
      </c>
      <c r="E11419" s="258"/>
      <c r="F11419" s="479">
        <v>466.9</v>
      </c>
    </row>
    <row r="11420" spans="1:6" ht="20.399999999999999" x14ac:dyDescent="0.2">
      <c r="A11420" s="256">
        <v>102068</v>
      </c>
      <c r="B11420" s="257" t="s">
        <v>10517</v>
      </c>
      <c r="C11420" s="256" t="s">
        <v>6801</v>
      </c>
      <c r="E11420" s="258"/>
      <c r="F11420" s="479">
        <v>265.17</v>
      </c>
    </row>
    <row r="11421" spans="1:6" ht="20.399999999999999" x14ac:dyDescent="0.2">
      <c r="A11421" s="256">
        <v>102069</v>
      </c>
      <c r="B11421" s="257" t="s">
        <v>10518</v>
      </c>
      <c r="C11421" s="256" t="s">
        <v>6801</v>
      </c>
      <c r="E11421" s="258"/>
      <c r="F11421" s="479">
        <v>244.64</v>
      </c>
    </row>
    <row r="11422" spans="1:6" ht="20.399999999999999" x14ac:dyDescent="0.2">
      <c r="A11422" s="256">
        <v>102070</v>
      </c>
      <c r="B11422" s="257" t="s">
        <v>10519</v>
      </c>
      <c r="C11422" s="256" t="s">
        <v>6801</v>
      </c>
      <c r="E11422" s="258"/>
      <c r="F11422" s="479">
        <v>212.5</v>
      </c>
    </row>
    <row r="11423" spans="1:6" ht="20.399999999999999" x14ac:dyDescent="0.2">
      <c r="A11423" s="256">
        <v>102071</v>
      </c>
      <c r="B11423" s="257" t="s">
        <v>10520</v>
      </c>
      <c r="C11423" s="256" t="s">
        <v>6801</v>
      </c>
      <c r="E11423" s="258"/>
      <c r="F11423" s="479">
        <v>189.27</v>
      </c>
    </row>
    <row r="11424" spans="1:6" ht="20.399999999999999" x14ac:dyDescent="0.2">
      <c r="A11424" s="256">
        <v>102072</v>
      </c>
      <c r="B11424" s="257" t="s">
        <v>10521</v>
      </c>
      <c r="C11424" s="256" t="s">
        <v>6801</v>
      </c>
      <c r="E11424" s="258"/>
      <c r="F11424" s="479">
        <v>181.17</v>
      </c>
    </row>
    <row r="11425" spans="1:6" ht="20.399999999999999" x14ac:dyDescent="0.2">
      <c r="A11425" s="256">
        <v>102073</v>
      </c>
      <c r="B11425" s="257" t="s">
        <v>10522</v>
      </c>
      <c r="C11425" s="256" t="s">
        <v>6805</v>
      </c>
      <c r="E11425" s="258"/>
      <c r="F11425" s="479">
        <v>3608.4</v>
      </c>
    </row>
    <row r="11426" spans="1:6" ht="20.399999999999999" x14ac:dyDescent="0.2">
      <c r="A11426" s="256">
        <v>102074</v>
      </c>
      <c r="B11426" s="257" t="s">
        <v>10523</v>
      </c>
      <c r="C11426" s="256" t="s">
        <v>6805</v>
      </c>
      <c r="E11426" s="258"/>
      <c r="F11426" s="479">
        <v>4325.54</v>
      </c>
    </row>
    <row r="11427" spans="1:6" ht="20.399999999999999" x14ac:dyDescent="0.2">
      <c r="A11427" s="256">
        <v>102075</v>
      </c>
      <c r="B11427" s="257" t="s">
        <v>10524</v>
      </c>
      <c r="C11427" s="256" t="s">
        <v>6805</v>
      </c>
      <c r="E11427" s="258"/>
      <c r="F11427" s="479">
        <v>4481.2299999999996</v>
      </c>
    </row>
    <row r="11428" spans="1:6" ht="20.399999999999999" x14ac:dyDescent="0.2">
      <c r="A11428" s="256">
        <v>102076</v>
      </c>
      <c r="B11428" s="257" t="s">
        <v>10525</v>
      </c>
      <c r="C11428" s="256" t="s">
        <v>6805</v>
      </c>
      <c r="E11428" s="258"/>
      <c r="F11428" s="479">
        <v>4593.1899999999996</v>
      </c>
    </row>
    <row r="11429" spans="1:6" ht="20.399999999999999" x14ac:dyDescent="0.2">
      <c r="A11429" s="256">
        <v>102077</v>
      </c>
      <c r="B11429" s="257" t="s">
        <v>10526</v>
      </c>
      <c r="C11429" s="256" t="s">
        <v>6805</v>
      </c>
      <c r="E11429" s="258"/>
      <c r="F11429" s="479">
        <v>4959.99</v>
      </c>
    </row>
    <row r="11430" spans="1:6" ht="20.399999999999999" x14ac:dyDescent="0.2">
      <c r="A11430" s="256">
        <v>102078</v>
      </c>
      <c r="B11430" s="257" t="s">
        <v>10527</v>
      </c>
      <c r="C11430" s="256" t="s">
        <v>6805</v>
      </c>
      <c r="E11430" s="258"/>
      <c r="F11430" s="479">
        <v>5099.91</v>
      </c>
    </row>
    <row r="11431" spans="1:6" ht="20.399999999999999" x14ac:dyDescent="0.2">
      <c r="A11431" s="256">
        <v>102079</v>
      </c>
      <c r="B11431" s="257" t="s">
        <v>10528</v>
      </c>
      <c r="C11431" s="256" t="s">
        <v>6805</v>
      </c>
      <c r="E11431" s="258"/>
      <c r="F11431" s="479">
        <v>4885.6899999999996</v>
      </c>
    </row>
    <row r="11432" spans="1:6" ht="20.399999999999999" x14ac:dyDescent="0.2">
      <c r="A11432" s="256">
        <v>102080</v>
      </c>
      <c r="B11432" s="257" t="s">
        <v>10529</v>
      </c>
      <c r="C11432" s="256" t="s">
        <v>6805</v>
      </c>
      <c r="E11432" s="258"/>
      <c r="F11432" s="479">
        <v>4259.0600000000004</v>
      </c>
    </row>
    <row r="11433" spans="1:6" ht="20.399999999999999" x14ac:dyDescent="0.2">
      <c r="A11433" s="256">
        <v>102086</v>
      </c>
      <c r="B11433" s="257" t="s">
        <v>10530</v>
      </c>
      <c r="C11433" s="256" t="s">
        <v>6801</v>
      </c>
      <c r="E11433" s="258"/>
      <c r="F11433" s="479">
        <v>179.58</v>
      </c>
    </row>
    <row r="11434" spans="1:6" ht="20.399999999999999" x14ac:dyDescent="0.2">
      <c r="A11434" s="256">
        <v>102087</v>
      </c>
      <c r="B11434" s="257" t="s">
        <v>10531</v>
      </c>
      <c r="C11434" s="256" t="s">
        <v>6801</v>
      </c>
      <c r="E11434" s="258"/>
      <c r="F11434" s="479">
        <v>144.75</v>
      </c>
    </row>
    <row r="11435" spans="1:6" ht="20.399999999999999" x14ac:dyDescent="0.2">
      <c r="A11435" s="256">
        <v>102088</v>
      </c>
      <c r="B11435" s="257" t="s">
        <v>10532</v>
      </c>
      <c r="C11435" s="256" t="s">
        <v>6801</v>
      </c>
      <c r="E11435" s="258"/>
      <c r="F11435" s="479">
        <v>260.19</v>
      </c>
    </row>
    <row r="11436" spans="1:6" ht="20.399999999999999" x14ac:dyDescent="0.2">
      <c r="A11436" s="256">
        <v>102089</v>
      </c>
      <c r="B11436" s="257" t="s">
        <v>10533</v>
      </c>
      <c r="C11436" s="256" t="s">
        <v>6801</v>
      </c>
      <c r="E11436" s="258"/>
      <c r="F11436" s="479">
        <v>166.41</v>
      </c>
    </row>
    <row r="11437" spans="1:6" ht="20.399999999999999" x14ac:dyDescent="0.2">
      <c r="A11437" s="256">
        <v>102090</v>
      </c>
      <c r="B11437" s="257" t="s">
        <v>10534</v>
      </c>
      <c r="C11437" s="256" t="s">
        <v>6801</v>
      </c>
      <c r="E11437" s="258"/>
      <c r="F11437" s="479">
        <v>126.88</v>
      </c>
    </row>
    <row r="11438" spans="1:6" ht="20.399999999999999" x14ac:dyDescent="0.2">
      <c r="A11438" s="256">
        <v>102091</v>
      </c>
      <c r="B11438" s="257" t="s">
        <v>10535</v>
      </c>
      <c r="C11438" s="256" t="s">
        <v>6801</v>
      </c>
      <c r="E11438" s="258"/>
      <c r="F11438" s="479">
        <v>305.38</v>
      </c>
    </row>
    <row r="11439" spans="1:6" ht="30.6" x14ac:dyDescent="0.2">
      <c r="A11439" s="256">
        <v>103760</v>
      </c>
      <c r="B11439" s="257" t="s">
        <v>10536</v>
      </c>
      <c r="C11439" s="256" t="s">
        <v>6801</v>
      </c>
      <c r="E11439" s="258"/>
      <c r="F11439" s="479">
        <v>120.22</v>
      </c>
    </row>
    <row r="11440" spans="1:6" ht="30.6" x14ac:dyDescent="0.2">
      <c r="A11440" s="256">
        <v>103761</v>
      </c>
      <c r="B11440" s="257" t="s">
        <v>10537</v>
      </c>
      <c r="C11440" s="256" t="s">
        <v>6801</v>
      </c>
      <c r="E11440" s="258"/>
      <c r="F11440" s="479">
        <v>80.66</v>
      </c>
    </row>
    <row r="11441" spans="1:6" ht="30.6" x14ac:dyDescent="0.2">
      <c r="A11441" s="256">
        <v>103762</v>
      </c>
      <c r="B11441" s="257" t="s">
        <v>10538</v>
      </c>
      <c r="C11441" s="256" t="s">
        <v>6801</v>
      </c>
      <c r="E11441" s="258"/>
      <c r="F11441" s="479">
        <v>69.290000000000006</v>
      </c>
    </row>
    <row r="11442" spans="1:6" ht="30.6" x14ac:dyDescent="0.2">
      <c r="A11442" s="256">
        <v>103763</v>
      </c>
      <c r="B11442" s="257" t="s">
        <v>10539</v>
      </c>
      <c r="C11442" s="256" t="s">
        <v>6801</v>
      </c>
      <c r="E11442" s="258"/>
      <c r="F11442" s="479">
        <v>61.06</v>
      </c>
    </row>
    <row r="11443" spans="1:6" ht="20.399999999999999" x14ac:dyDescent="0.2">
      <c r="A11443" s="256">
        <v>104925</v>
      </c>
      <c r="B11443" s="257" t="s">
        <v>20454</v>
      </c>
      <c r="C11443" s="256" t="s">
        <v>6801</v>
      </c>
      <c r="E11443" s="258"/>
      <c r="F11443" s="479">
        <v>157.36000000000001</v>
      </c>
    </row>
    <row r="11444" spans="1:6" ht="20.399999999999999" x14ac:dyDescent="0.2">
      <c r="A11444" s="256">
        <v>104926</v>
      </c>
      <c r="B11444" s="257" t="s">
        <v>20455</v>
      </c>
      <c r="C11444" s="256" t="s">
        <v>6801</v>
      </c>
      <c r="E11444" s="258"/>
      <c r="F11444" s="479">
        <v>102.08</v>
      </c>
    </row>
    <row r="11445" spans="1:6" ht="20.399999999999999" x14ac:dyDescent="0.2">
      <c r="A11445" s="256">
        <v>104927</v>
      </c>
      <c r="B11445" s="257" t="s">
        <v>20456</v>
      </c>
      <c r="C11445" s="256" t="s">
        <v>6801</v>
      </c>
      <c r="E11445" s="258"/>
      <c r="F11445" s="479">
        <v>73.37</v>
      </c>
    </row>
    <row r="11446" spans="1:6" ht="20.399999999999999" x14ac:dyDescent="0.2">
      <c r="A11446" s="256">
        <v>104928</v>
      </c>
      <c r="B11446" s="257" t="s">
        <v>20457</v>
      </c>
      <c r="C11446" s="256" t="s">
        <v>6801</v>
      </c>
      <c r="E11446" s="258"/>
      <c r="F11446" s="479">
        <v>144.46</v>
      </c>
    </row>
    <row r="11447" spans="1:6" ht="20.399999999999999" x14ac:dyDescent="0.2">
      <c r="A11447" s="256">
        <v>104929</v>
      </c>
      <c r="B11447" s="257" t="s">
        <v>20458</v>
      </c>
      <c r="C11447" s="256" t="s">
        <v>6801</v>
      </c>
      <c r="E11447" s="258"/>
      <c r="F11447" s="479">
        <v>87.68</v>
      </c>
    </row>
    <row r="11448" spans="1:6" x14ac:dyDescent="0.2">
      <c r="A11448" s="256">
        <v>89996</v>
      </c>
      <c r="B11448" s="257" t="s">
        <v>10540</v>
      </c>
      <c r="C11448" s="256" t="s">
        <v>6814</v>
      </c>
      <c r="E11448" s="258"/>
      <c r="F11448" s="479">
        <v>10.62</v>
      </c>
    </row>
    <row r="11449" spans="1:6" x14ac:dyDescent="0.2">
      <c r="A11449" s="256">
        <v>89997</v>
      </c>
      <c r="B11449" s="257" t="s">
        <v>10541</v>
      </c>
      <c r="C11449" s="256" t="s">
        <v>6814</v>
      </c>
      <c r="E11449" s="258"/>
      <c r="F11449" s="479">
        <v>8.5500000000000007</v>
      </c>
    </row>
    <row r="11450" spans="1:6" x14ac:dyDescent="0.2">
      <c r="A11450" s="256">
        <v>89998</v>
      </c>
      <c r="B11450" s="257" t="s">
        <v>10542</v>
      </c>
      <c r="C11450" s="256" t="s">
        <v>6814</v>
      </c>
      <c r="E11450" s="258"/>
      <c r="F11450" s="479">
        <v>10.02</v>
      </c>
    </row>
    <row r="11451" spans="1:6" ht="20.399999999999999" x14ac:dyDescent="0.2">
      <c r="A11451" s="256">
        <v>89999</v>
      </c>
      <c r="B11451" s="257" t="s">
        <v>10543</v>
      </c>
      <c r="C11451" s="256" t="s">
        <v>6814</v>
      </c>
      <c r="E11451" s="258"/>
      <c r="F11451" s="479">
        <v>16.64</v>
      </c>
    </row>
    <row r="11452" spans="1:6" ht="20.399999999999999" x14ac:dyDescent="0.2">
      <c r="A11452" s="256">
        <v>90000</v>
      </c>
      <c r="B11452" s="257" t="s">
        <v>10544</v>
      </c>
      <c r="C11452" s="256" t="s">
        <v>6814</v>
      </c>
      <c r="E11452" s="258"/>
      <c r="F11452" s="479">
        <v>13.13</v>
      </c>
    </row>
    <row r="11453" spans="1:6" ht="20.399999999999999" x14ac:dyDescent="0.2">
      <c r="A11453" s="256">
        <v>91593</v>
      </c>
      <c r="B11453" s="257" t="s">
        <v>10545</v>
      </c>
      <c r="C11453" s="256" t="s">
        <v>6814</v>
      </c>
      <c r="E11453" s="258"/>
      <c r="F11453" s="479">
        <v>9.5</v>
      </c>
    </row>
    <row r="11454" spans="1:6" ht="20.399999999999999" x14ac:dyDescent="0.2">
      <c r="A11454" s="256">
        <v>91594</v>
      </c>
      <c r="B11454" s="257" t="s">
        <v>10546</v>
      </c>
      <c r="C11454" s="256" t="s">
        <v>6814</v>
      </c>
      <c r="E11454" s="258"/>
      <c r="F11454" s="479">
        <v>9.99</v>
      </c>
    </row>
    <row r="11455" spans="1:6" ht="20.399999999999999" x14ac:dyDescent="0.2">
      <c r="A11455" s="256">
        <v>91595</v>
      </c>
      <c r="B11455" s="257" t="s">
        <v>10547</v>
      </c>
      <c r="C11455" s="256" t="s">
        <v>6814</v>
      </c>
      <c r="E11455" s="258"/>
      <c r="F11455" s="479">
        <v>10.8</v>
      </c>
    </row>
    <row r="11456" spans="1:6" ht="20.399999999999999" x14ac:dyDescent="0.2">
      <c r="A11456" s="256">
        <v>91596</v>
      </c>
      <c r="B11456" s="257" t="s">
        <v>10548</v>
      </c>
      <c r="C11456" s="256" t="s">
        <v>6814</v>
      </c>
      <c r="E11456" s="258"/>
      <c r="F11456" s="479">
        <v>9.86</v>
      </c>
    </row>
    <row r="11457" spans="1:6" ht="20.399999999999999" x14ac:dyDescent="0.2">
      <c r="A11457" s="256">
        <v>91597</v>
      </c>
      <c r="B11457" s="257" t="s">
        <v>10549</v>
      </c>
      <c r="C11457" s="256" t="s">
        <v>6814</v>
      </c>
      <c r="E11457" s="258"/>
      <c r="F11457" s="479">
        <v>7.11</v>
      </c>
    </row>
    <row r="11458" spans="1:6" ht="20.399999999999999" x14ac:dyDescent="0.2">
      <c r="A11458" s="256">
        <v>91598</v>
      </c>
      <c r="B11458" s="257" t="s">
        <v>10550</v>
      </c>
      <c r="C11458" s="256" t="s">
        <v>6814</v>
      </c>
      <c r="E11458" s="258"/>
      <c r="F11458" s="479">
        <v>9.77</v>
      </c>
    </row>
    <row r="11459" spans="1:6" ht="20.399999999999999" x14ac:dyDescent="0.2">
      <c r="A11459" s="256">
        <v>91599</v>
      </c>
      <c r="B11459" s="257" t="s">
        <v>10551</v>
      </c>
      <c r="C11459" s="256" t="s">
        <v>6814</v>
      </c>
      <c r="E11459" s="258"/>
      <c r="F11459" s="479">
        <v>7.5</v>
      </c>
    </row>
    <row r="11460" spans="1:6" ht="20.399999999999999" x14ac:dyDescent="0.2">
      <c r="A11460" s="256">
        <v>91600</v>
      </c>
      <c r="B11460" s="257" t="s">
        <v>10552</v>
      </c>
      <c r="C11460" s="256" t="s">
        <v>6814</v>
      </c>
      <c r="E11460" s="258"/>
      <c r="F11460" s="479">
        <v>12.7</v>
      </c>
    </row>
    <row r="11461" spans="1:6" ht="20.399999999999999" x14ac:dyDescent="0.2">
      <c r="A11461" s="256">
        <v>91601</v>
      </c>
      <c r="B11461" s="257" t="s">
        <v>10553</v>
      </c>
      <c r="C11461" s="256" t="s">
        <v>6814</v>
      </c>
      <c r="E11461" s="258"/>
      <c r="F11461" s="479">
        <v>12.1</v>
      </c>
    </row>
    <row r="11462" spans="1:6" ht="20.399999999999999" x14ac:dyDescent="0.2">
      <c r="A11462" s="256">
        <v>91602</v>
      </c>
      <c r="B11462" s="257" t="s">
        <v>10554</v>
      </c>
      <c r="C11462" s="256" t="s">
        <v>6814</v>
      </c>
      <c r="E11462" s="258"/>
      <c r="F11462" s="479">
        <v>10.99</v>
      </c>
    </row>
    <row r="11463" spans="1:6" ht="20.399999999999999" x14ac:dyDescent="0.2">
      <c r="A11463" s="256">
        <v>91603</v>
      </c>
      <c r="B11463" s="257" t="s">
        <v>10555</v>
      </c>
      <c r="C11463" s="256" t="s">
        <v>6814</v>
      </c>
      <c r="E11463" s="258"/>
      <c r="F11463" s="479">
        <v>10.39</v>
      </c>
    </row>
    <row r="11464" spans="1:6" ht="20.399999999999999" x14ac:dyDescent="0.2">
      <c r="A11464" s="256">
        <v>92759</v>
      </c>
      <c r="B11464" s="257" t="s">
        <v>10556</v>
      </c>
      <c r="C11464" s="256" t="s">
        <v>6814</v>
      </c>
      <c r="E11464" s="258"/>
      <c r="F11464" s="479">
        <v>14</v>
      </c>
    </row>
    <row r="11465" spans="1:6" ht="20.399999999999999" x14ac:dyDescent="0.2">
      <c r="A11465" s="256">
        <v>92760</v>
      </c>
      <c r="B11465" s="257" t="s">
        <v>10557</v>
      </c>
      <c r="C11465" s="256" t="s">
        <v>6814</v>
      </c>
      <c r="E11465" s="258"/>
      <c r="F11465" s="479">
        <v>13.01</v>
      </c>
    </row>
    <row r="11466" spans="1:6" ht="20.399999999999999" x14ac:dyDescent="0.2">
      <c r="A11466" s="256">
        <v>92761</v>
      </c>
      <c r="B11466" s="257" t="s">
        <v>10558</v>
      </c>
      <c r="C11466" s="256" t="s">
        <v>6814</v>
      </c>
      <c r="E11466" s="258"/>
      <c r="F11466" s="479">
        <v>12.07</v>
      </c>
    </row>
    <row r="11467" spans="1:6" ht="20.399999999999999" x14ac:dyDescent="0.2">
      <c r="A11467" s="256">
        <v>92762</v>
      </c>
      <c r="B11467" s="257" t="s">
        <v>10559</v>
      </c>
      <c r="C11467" s="256" t="s">
        <v>6814</v>
      </c>
      <c r="E11467" s="258"/>
      <c r="F11467" s="479">
        <v>10.68</v>
      </c>
    </row>
    <row r="11468" spans="1:6" ht="20.399999999999999" x14ac:dyDescent="0.2">
      <c r="A11468" s="256">
        <v>92763</v>
      </c>
      <c r="B11468" s="257" t="s">
        <v>10560</v>
      </c>
      <c r="C11468" s="256" t="s">
        <v>6814</v>
      </c>
      <c r="E11468" s="258"/>
      <c r="F11468" s="479">
        <v>8.92</v>
      </c>
    </row>
    <row r="11469" spans="1:6" ht="20.399999999999999" x14ac:dyDescent="0.2">
      <c r="A11469" s="256">
        <v>92764</v>
      </c>
      <c r="B11469" s="257" t="s">
        <v>10561</v>
      </c>
      <c r="C11469" s="256" t="s">
        <v>6814</v>
      </c>
      <c r="E11469" s="258"/>
      <c r="F11469" s="479">
        <v>8.59</v>
      </c>
    </row>
    <row r="11470" spans="1:6" ht="20.399999999999999" x14ac:dyDescent="0.2">
      <c r="A11470" s="256">
        <v>92765</v>
      </c>
      <c r="B11470" s="257" t="s">
        <v>10562</v>
      </c>
      <c r="C11470" s="256" t="s">
        <v>6814</v>
      </c>
      <c r="E11470" s="258"/>
      <c r="F11470" s="479">
        <v>9.76</v>
      </c>
    </row>
    <row r="11471" spans="1:6" ht="20.399999999999999" x14ac:dyDescent="0.2">
      <c r="A11471" s="256">
        <v>92766</v>
      </c>
      <c r="B11471" s="257" t="s">
        <v>10563</v>
      </c>
      <c r="C11471" s="256" t="s">
        <v>6814</v>
      </c>
      <c r="E11471" s="258"/>
      <c r="F11471" s="479">
        <v>9.64</v>
      </c>
    </row>
    <row r="11472" spans="1:6" ht="20.399999999999999" x14ac:dyDescent="0.2">
      <c r="A11472" s="256">
        <v>92767</v>
      </c>
      <c r="B11472" s="257" t="s">
        <v>10564</v>
      </c>
      <c r="C11472" s="256" t="s">
        <v>6814</v>
      </c>
      <c r="E11472" s="258"/>
      <c r="F11472" s="479">
        <v>15.48</v>
      </c>
    </row>
    <row r="11473" spans="1:6" ht="20.399999999999999" x14ac:dyDescent="0.2">
      <c r="A11473" s="256">
        <v>92768</v>
      </c>
      <c r="B11473" s="257" t="s">
        <v>10565</v>
      </c>
      <c r="C11473" s="256" t="s">
        <v>6814</v>
      </c>
      <c r="E11473" s="258"/>
      <c r="F11473" s="479">
        <v>13.42</v>
      </c>
    </row>
    <row r="11474" spans="1:6" ht="20.399999999999999" x14ac:dyDescent="0.2">
      <c r="A11474" s="256">
        <v>92769</v>
      </c>
      <c r="B11474" s="257" t="s">
        <v>10566</v>
      </c>
      <c r="C11474" s="256" t="s">
        <v>6814</v>
      </c>
      <c r="E11474" s="258"/>
      <c r="F11474" s="479">
        <v>12.44</v>
      </c>
    </row>
    <row r="11475" spans="1:6" ht="20.399999999999999" x14ac:dyDescent="0.2">
      <c r="A11475" s="256">
        <v>92770</v>
      </c>
      <c r="B11475" s="257" t="s">
        <v>10567</v>
      </c>
      <c r="C11475" s="256" t="s">
        <v>6814</v>
      </c>
      <c r="E11475" s="258"/>
      <c r="F11475" s="479">
        <v>11.54</v>
      </c>
    </row>
    <row r="11476" spans="1:6" ht="20.399999999999999" x14ac:dyDescent="0.2">
      <c r="A11476" s="256">
        <v>92771</v>
      </c>
      <c r="B11476" s="257" t="s">
        <v>10568</v>
      </c>
      <c r="C11476" s="256" t="s">
        <v>6814</v>
      </c>
      <c r="E11476" s="258"/>
      <c r="F11476" s="479">
        <v>10.199999999999999</v>
      </c>
    </row>
    <row r="11477" spans="1:6" ht="20.399999999999999" x14ac:dyDescent="0.2">
      <c r="A11477" s="256">
        <v>92772</v>
      </c>
      <c r="B11477" s="257" t="s">
        <v>10569</v>
      </c>
      <c r="C11477" s="256" t="s">
        <v>6814</v>
      </c>
      <c r="E11477" s="258"/>
      <c r="F11477" s="479">
        <v>8.49</v>
      </c>
    </row>
    <row r="11478" spans="1:6" ht="20.399999999999999" x14ac:dyDescent="0.2">
      <c r="A11478" s="256">
        <v>92773</v>
      </c>
      <c r="B11478" s="257" t="s">
        <v>10570</v>
      </c>
      <c r="C11478" s="256" t="s">
        <v>6814</v>
      </c>
      <c r="E11478" s="258"/>
      <c r="F11478" s="479">
        <v>8.31</v>
      </c>
    </row>
    <row r="11479" spans="1:6" ht="20.399999999999999" x14ac:dyDescent="0.2">
      <c r="A11479" s="256">
        <v>92774</v>
      </c>
      <c r="B11479" s="257" t="s">
        <v>10571</v>
      </c>
      <c r="C11479" s="256" t="s">
        <v>6814</v>
      </c>
      <c r="E11479" s="258"/>
      <c r="F11479" s="479">
        <v>9.59</v>
      </c>
    </row>
    <row r="11480" spans="1:6" x14ac:dyDescent="0.2">
      <c r="A11480" s="256">
        <v>92798</v>
      </c>
      <c r="B11480" s="257" t="s">
        <v>10572</v>
      </c>
      <c r="C11480" s="256" t="s">
        <v>6814</v>
      </c>
      <c r="E11480" s="258"/>
      <c r="F11480" s="479">
        <v>8.83</v>
      </c>
    </row>
    <row r="11481" spans="1:6" x14ac:dyDescent="0.2">
      <c r="A11481" s="256">
        <v>92799</v>
      </c>
      <c r="B11481" s="257" t="s">
        <v>10573</v>
      </c>
      <c r="C11481" s="256" t="s">
        <v>6814</v>
      </c>
      <c r="E11481" s="258"/>
      <c r="F11481" s="479">
        <v>10.94</v>
      </c>
    </row>
    <row r="11482" spans="1:6" x14ac:dyDescent="0.2">
      <c r="A11482" s="256">
        <v>92800</v>
      </c>
      <c r="B11482" s="257" t="s">
        <v>10574</v>
      </c>
      <c r="C11482" s="256" t="s">
        <v>6814</v>
      </c>
      <c r="E11482" s="258"/>
      <c r="F11482" s="479">
        <v>9.76</v>
      </c>
    </row>
    <row r="11483" spans="1:6" x14ac:dyDescent="0.2">
      <c r="A11483" s="256">
        <v>92801</v>
      </c>
      <c r="B11483" s="257" t="s">
        <v>10575</v>
      </c>
      <c r="C11483" s="256" t="s">
        <v>6814</v>
      </c>
      <c r="E11483" s="258"/>
      <c r="F11483" s="479">
        <v>9.75</v>
      </c>
    </row>
    <row r="11484" spans="1:6" x14ac:dyDescent="0.2">
      <c r="A11484" s="256">
        <v>92802</v>
      </c>
      <c r="B11484" s="257" t="s">
        <v>10576</v>
      </c>
      <c r="C11484" s="256" t="s">
        <v>6814</v>
      </c>
      <c r="E11484" s="258"/>
      <c r="F11484" s="479">
        <v>9.6300000000000008</v>
      </c>
    </row>
    <row r="11485" spans="1:6" x14ac:dyDescent="0.2">
      <c r="A11485" s="256">
        <v>92803</v>
      </c>
      <c r="B11485" s="257" t="s">
        <v>10577</v>
      </c>
      <c r="C11485" s="256" t="s">
        <v>6814</v>
      </c>
      <c r="E11485" s="258"/>
      <c r="F11485" s="479">
        <v>8.86</v>
      </c>
    </row>
    <row r="11486" spans="1:6" x14ac:dyDescent="0.2">
      <c r="A11486" s="256">
        <v>92804</v>
      </c>
      <c r="B11486" s="257" t="s">
        <v>10578</v>
      </c>
      <c r="C11486" s="256" t="s">
        <v>6814</v>
      </c>
      <c r="E11486" s="258"/>
      <c r="F11486" s="479">
        <v>7.58</v>
      </c>
    </row>
    <row r="11487" spans="1:6" x14ac:dyDescent="0.2">
      <c r="A11487" s="256">
        <v>92805</v>
      </c>
      <c r="B11487" s="257" t="s">
        <v>10579</v>
      </c>
      <c r="C11487" s="256" t="s">
        <v>6814</v>
      </c>
      <c r="E11487" s="258"/>
      <c r="F11487" s="479">
        <v>7.5</v>
      </c>
    </row>
    <row r="11488" spans="1:6" x14ac:dyDescent="0.2">
      <c r="A11488" s="256">
        <v>92806</v>
      </c>
      <c r="B11488" s="257" t="s">
        <v>10580</v>
      </c>
      <c r="C11488" s="256" t="s">
        <v>6814</v>
      </c>
      <c r="E11488" s="258"/>
      <c r="F11488" s="479">
        <v>8.83</v>
      </c>
    </row>
    <row r="11489" spans="1:6" x14ac:dyDescent="0.2">
      <c r="A11489" s="256">
        <v>92875</v>
      </c>
      <c r="B11489" s="257" t="s">
        <v>10581</v>
      </c>
      <c r="C11489" s="256" t="s">
        <v>6814</v>
      </c>
      <c r="E11489" s="258"/>
      <c r="F11489" s="479">
        <v>9.3000000000000007</v>
      </c>
    </row>
    <row r="11490" spans="1:6" x14ac:dyDescent="0.2">
      <c r="A11490" s="256">
        <v>92876</v>
      </c>
      <c r="B11490" s="257" t="s">
        <v>10582</v>
      </c>
      <c r="C11490" s="256" t="s">
        <v>6814</v>
      </c>
      <c r="E11490" s="258"/>
      <c r="F11490" s="479">
        <v>8.9499999999999993</v>
      </c>
    </row>
    <row r="11491" spans="1:6" x14ac:dyDescent="0.2">
      <c r="A11491" s="256">
        <v>92877</v>
      </c>
      <c r="B11491" s="257" t="s">
        <v>10583</v>
      </c>
      <c r="C11491" s="256" t="s">
        <v>6814</v>
      </c>
      <c r="E11491" s="258"/>
      <c r="F11491" s="479">
        <v>9.6199999999999992</v>
      </c>
    </row>
    <row r="11492" spans="1:6" x14ac:dyDescent="0.2">
      <c r="A11492" s="256">
        <v>92878</v>
      </c>
      <c r="B11492" s="257" t="s">
        <v>10584</v>
      </c>
      <c r="C11492" s="256" t="s">
        <v>6814</v>
      </c>
      <c r="E11492" s="258"/>
      <c r="F11492" s="479">
        <v>9.44</v>
      </c>
    </row>
    <row r="11493" spans="1:6" x14ac:dyDescent="0.2">
      <c r="A11493" s="256">
        <v>92879</v>
      </c>
      <c r="B11493" s="257" t="s">
        <v>10585</v>
      </c>
      <c r="C11493" s="256" t="s">
        <v>6814</v>
      </c>
      <c r="E11493" s="258"/>
      <c r="F11493" s="479">
        <v>9.32</v>
      </c>
    </row>
    <row r="11494" spans="1:6" x14ac:dyDescent="0.2">
      <c r="A11494" s="256">
        <v>92880</v>
      </c>
      <c r="B11494" s="257" t="s">
        <v>10586</v>
      </c>
      <c r="C11494" s="256" t="s">
        <v>6814</v>
      </c>
      <c r="E11494" s="258"/>
      <c r="F11494" s="479">
        <v>9.52</v>
      </c>
    </row>
    <row r="11495" spans="1:6" x14ac:dyDescent="0.2">
      <c r="A11495" s="256">
        <v>92881</v>
      </c>
      <c r="B11495" s="257" t="s">
        <v>10587</v>
      </c>
      <c r="C11495" s="256" t="s">
        <v>6814</v>
      </c>
      <c r="E11495" s="258"/>
      <c r="F11495" s="479">
        <v>9.5</v>
      </c>
    </row>
    <row r="11496" spans="1:6" x14ac:dyDescent="0.2">
      <c r="A11496" s="256">
        <v>92882</v>
      </c>
      <c r="B11496" s="257" t="s">
        <v>10588</v>
      </c>
      <c r="C11496" s="256" t="s">
        <v>6814</v>
      </c>
      <c r="E11496" s="258"/>
      <c r="F11496" s="479">
        <v>13.08</v>
      </c>
    </row>
    <row r="11497" spans="1:6" x14ac:dyDescent="0.2">
      <c r="A11497" s="256">
        <v>92883</v>
      </c>
      <c r="B11497" s="257" t="s">
        <v>10589</v>
      </c>
      <c r="C11497" s="256" t="s">
        <v>6814</v>
      </c>
      <c r="E11497" s="258"/>
      <c r="F11497" s="479">
        <v>11.88</v>
      </c>
    </row>
    <row r="11498" spans="1:6" x14ac:dyDescent="0.2">
      <c r="A11498" s="256">
        <v>92884</v>
      </c>
      <c r="B11498" s="257" t="s">
        <v>10590</v>
      </c>
      <c r="C11498" s="256" t="s">
        <v>6814</v>
      </c>
      <c r="E11498" s="258"/>
      <c r="F11498" s="479">
        <v>11.9</v>
      </c>
    </row>
    <row r="11499" spans="1:6" x14ac:dyDescent="0.2">
      <c r="A11499" s="256">
        <v>92885</v>
      </c>
      <c r="B11499" s="257" t="s">
        <v>10591</v>
      </c>
      <c r="C11499" s="256" t="s">
        <v>6814</v>
      </c>
      <c r="E11499" s="258"/>
      <c r="F11499" s="479">
        <v>11.21</v>
      </c>
    </row>
    <row r="11500" spans="1:6" x14ac:dyDescent="0.2">
      <c r="A11500" s="256">
        <v>92886</v>
      </c>
      <c r="B11500" s="257" t="s">
        <v>10592</v>
      </c>
      <c r="C11500" s="256" t="s">
        <v>6814</v>
      </c>
      <c r="E11500" s="258"/>
      <c r="F11500" s="479">
        <v>10.63</v>
      </c>
    </row>
    <row r="11501" spans="1:6" x14ac:dyDescent="0.2">
      <c r="A11501" s="256">
        <v>92887</v>
      </c>
      <c r="B11501" s="257" t="s">
        <v>10593</v>
      </c>
      <c r="C11501" s="256" t="s">
        <v>6814</v>
      </c>
      <c r="E11501" s="258"/>
      <c r="F11501" s="479">
        <v>10.51</v>
      </c>
    </row>
    <row r="11502" spans="1:6" x14ac:dyDescent="0.2">
      <c r="A11502" s="256">
        <v>92888</v>
      </c>
      <c r="B11502" s="257" t="s">
        <v>10594</v>
      </c>
      <c r="C11502" s="256" t="s">
        <v>6814</v>
      </c>
      <c r="E11502" s="258"/>
      <c r="F11502" s="479">
        <v>10.24</v>
      </c>
    </row>
    <row r="11503" spans="1:6" ht="20.399999999999999" x14ac:dyDescent="0.2">
      <c r="A11503" s="256">
        <v>92915</v>
      </c>
      <c r="B11503" s="257" t="s">
        <v>10595</v>
      </c>
      <c r="C11503" s="256" t="s">
        <v>6814</v>
      </c>
      <c r="E11503" s="258"/>
      <c r="F11503" s="479">
        <v>16.89</v>
      </c>
    </row>
    <row r="11504" spans="1:6" ht="20.399999999999999" x14ac:dyDescent="0.2">
      <c r="A11504" s="256">
        <v>92916</v>
      </c>
      <c r="B11504" s="257" t="s">
        <v>10596</v>
      </c>
      <c r="C11504" s="256" t="s">
        <v>6814</v>
      </c>
      <c r="E11504" s="258"/>
      <c r="F11504" s="479">
        <v>15.14</v>
      </c>
    </row>
    <row r="11505" spans="1:6" ht="20.399999999999999" x14ac:dyDescent="0.2">
      <c r="A11505" s="256">
        <v>92917</v>
      </c>
      <c r="B11505" s="257" t="s">
        <v>10597</v>
      </c>
      <c r="C11505" s="256" t="s">
        <v>6814</v>
      </c>
      <c r="E11505" s="258"/>
      <c r="F11505" s="479">
        <v>13.59</v>
      </c>
    </row>
    <row r="11506" spans="1:6" ht="20.399999999999999" x14ac:dyDescent="0.2">
      <c r="A11506" s="256">
        <v>92919</v>
      </c>
      <c r="B11506" s="257" t="s">
        <v>10598</v>
      </c>
      <c r="C11506" s="256" t="s">
        <v>6814</v>
      </c>
      <c r="E11506" s="258"/>
      <c r="F11506" s="479">
        <v>11.74</v>
      </c>
    </row>
    <row r="11507" spans="1:6" ht="20.399999999999999" x14ac:dyDescent="0.2">
      <c r="A11507" s="256">
        <v>92921</v>
      </c>
      <c r="B11507" s="257" t="s">
        <v>10599</v>
      </c>
      <c r="C11507" s="256" t="s">
        <v>6814</v>
      </c>
      <c r="E11507" s="258"/>
      <c r="F11507" s="479">
        <v>9.61</v>
      </c>
    </row>
    <row r="11508" spans="1:6" ht="20.399999999999999" x14ac:dyDescent="0.2">
      <c r="A11508" s="256">
        <v>92922</v>
      </c>
      <c r="B11508" s="257" t="s">
        <v>10600</v>
      </c>
      <c r="C11508" s="256" t="s">
        <v>6814</v>
      </c>
      <c r="E11508" s="258"/>
      <c r="F11508" s="479">
        <v>9.11</v>
      </c>
    </row>
    <row r="11509" spans="1:6" ht="20.399999999999999" x14ac:dyDescent="0.2">
      <c r="A11509" s="256">
        <v>92923</v>
      </c>
      <c r="B11509" s="257" t="s">
        <v>10601</v>
      </c>
      <c r="C11509" s="256" t="s">
        <v>6814</v>
      </c>
      <c r="E11509" s="258"/>
      <c r="F11509" s="479">
        <v>10.17</v>
      </c>
    </row>
    <row r="11510" spans="1:6" ht="20.399999999999999" x14ac:dyDescent="0.2">
      <c r="A11510" s="256">
        <v>92924</v>
      </c>
      <c r="B11510" s="257" t="s">
        <v>10602</v>
      </c>
      <c r="C11510" s="256" t="s">
        <v>6814</v>
      </c>
      <c r="E11510" s="258"/>
      <c r="F11510" s="479">
        <v>9.9600000000000009</v>
      </c>
    </row>
    <row r="11511" spans="1:6" x14ac:dyDescent="0.2">
      <c r="A11511" s="256">
        <v>95448</v>
      </c>
      <c r="B11511" s="257" t="s">
        <v>10603</v>
      </c>
      <c r="C11511" s="256" t="s">
        <v>6814</v>
      </c>
      <c r="E11511" s="258"/>
      <c r="F11511" s="479">
        <v>9.68</v>
      </c>
    </row>
    <row r="11512" spans="1:6" x14ac:dyDescent="0.2">
      <c r="A11512" s="256">
        <v>95576</v>
      </c>
      <c r="B11512" s="257" t="s">
        <v>10604</v>
      </c>
      <c r="C11512" s="256" t="s">
        <v>6814</v>
      </c>
      <c r="E11512" s="258"/>
      <c r="F11512" s="479">
        <v>12.34</v>
      </c>
    </row>
    <row r="11513" spans="1:6" x14ac:dyDescent="0.2">
      <c r="A11513" s="256">
        <v>95577</v>
      </c>
      <c r="B11513" s="257" t="s">
        <v>10605</v>
      </c>
      <c r="C11513" s="256" t="s">
        <v>6814</v>
      </c>
      <c r="E11513" s="258"/>
      <c r="F11513" s="479">
        <v>10.34</v>
      </c>
    </row>
    <row r="11514" spans="1:6" x14ac:dyDescent="0.2">
      <c r="A11514" s="256">
        <v>95578</v>
      </c>
      <c r="B11514" s="257" t="s">
        <v>10606</v>
      </c>
      <c r="C11514" s="256" t="s">
        <v>6814</v>
      </c>
      <c r="E11514" s="258"/>
      <c r="F11514" s="479">
        <v>8.56</v>
      </c>
    </row>
    <row r="11515" spans="1:6" x14ac:dyDescent="0.2">
      <c r="A11515" s="256">
        <v>95579</v>
      </c>
      <c r="B11515" s="257" t="s">
        <v>10607</v>
      </c>
      <c r="C11515" s="256" t="s">
        <v>6814</v>
      </c>
      <c r="E11515" s="258"/>
      <c r="F11515" s="479">
        <v>8.2200000000000006</v>
      </c>
    </row>
    <row r="11516" spans="1:6" x14ac:dyDescent="0.2">
      <c r="A11516" s="256">
        <v>95580</v>
      </c>
      <c r="B11516" s="257" t="s">
        <v>10608</v>
      </c>
      <c r="C11516" s="256" t="s">
        <v>6814</v>
      </c>
      <c r="E11516" s="258"/>
      <c r="F11516" s="479">
        <v>9.4600000000000009</v>
      </c>
    </row>
    <row r="11517" spans="1:6" x14ac:dyDescent="0.2">
      <c r="A11517" s="256">
        <v>95581</v>
      </c>
      <c r="B11517" s="257" t="s">
        <v>10609</v>
      </c>
      <c r="C11517" s="256" t="s">
        <v>6814</v>
      </c>
      <c r="E11517" s="258"/>
      <c r="F11517" s="479">
        <v>9.43</v>
      </c>
    </row>
    <row r="11518" spans="1:6" x14ac:dyDescent="0.2">
      <c r="A11518" s="256">
        <v>95582</v>
      </c>
      <c r="B11518" s="257" t="s">
        <v>10610</v>
      </c>
      <c r="C11518" s="256" t="s">
        <v>6814</v>
      </c>
      <c r="E11518" s="258"/>
      <c r="F11518" s="479">
        <v>10.26</v>
      </c>
    </row>
    <row r="11519" spans="1:6" ht="20.399999999999999" x14ac:dyDescent="0.2">
      <c r="A11519" s="256">
        <v>95583</v>
      </c>
      <c r="B11519" s="257" t="s">
        <v>10611</v>
      </c>
      <c r="C11519" s="256" t="s">
        <v>6814</v>
      </c>
      <c r="E11519" s="258"/>
      <c r="F11519" s="479">
        <v>16.04</v>
      </c>
    </row>
    <row r="11520" spans="1:6" ht="20.399999999999999" x14ac:dyDescent="0.2">
      <c r="A11520" s="256">
        <v>95584</v>
      </c>
      <c r="B11520" s="257" t="s">
        <v>10612</v>
      </c>
      <c r="C11520" s="256" t="s">
        <v>6814</v>
      </c>
      <c r="E11520" s="258"/>
      <c r="F11520" s="479">
        <v>13.86</v>
      </c>
    </row>
    <row r="11521" spans="1:6" ht="20.399999999999999" x14ac:dyDescent="0.2">
      <c r="A11521" s="256">
        <v>95592</v>
      </c>
      <c r="B11521" s="257" t="s">
        <v>10613</v>
      </c>
      <c r="C11521" s="256" t="s">
        <v>6814</v>
      </c>
      <c r="E11521" s="258"/>
      <c r="F11521" s="479">
        <v>16.04</v>
      </c>
    </row>
    <row r="11522" spans="1:6" ht="20.399999999999999" x14ac:dyDescent="0.2">
      <c r="A11522" s="256">
        <v>95593</v>
      </c>
      <c r="B11522" s="257" t="s">
        <v>10614</v>
      </c>
      <c r="C11522" s="256" t="s">
        <v>6814</v>
      </c>
      <c r="E11522" s="258"/>
      <c r="F11522" s="479">
        <v>13.86</v>
      </c>
    </row>
    <row r="11523" spans="1:6" ht="20.399999999999999" x14ac:dyDescent="0.2">
      <c r="A11523" s="256">
        <v>95943</v>
      </c>
      <c r="B11523" s="257" t="s">
        <v>10615</v>
      </c>
      <c r="C11523" s="256" t="s">
        <v>6814</v>
      </c>
      <c r="E11523" s="258"/>
      <c r="F11523" s="479">
        <v>22.58</v>
      </c>
    </row>
    <row r="11524" spans="1:6" ht="20.399999999999999" x14ac:dyDescent="0.2">
      <c r="A11524" s="256">
        <v>95944</v>
      </c>
      <c r="B11524" s="257" t="s">
        <v>10616</v>
      </c>
      <c r="C11524" s="256" t="s">
        <v>6814</v>
      </c>
      <c r="E11524" s="258"/>
      <c r="F11524" s="479">
        <v>20.23</v>
      </c>
    </row>
    <row r="11525" spans="1:6" ht="20.399999999999999" x14ac:dyDescent="0.2">
      <c r="A11525" s="256">
        <v>95945</v>
      </c>
      <c r="B11525" s="257" t="s">
        <v>10617</v>
      </c>
      <c r="C11525" s="256" t="s">
        <v>6814</v>
      </c>
      <c r="E11525" s="258"/>
      <c r="F11525" s="479">
        <v>16</v>
      </c>
    </row>
    <row r="11526" spans="1:6" ht="20.399999999999999" x14ac:dyDescent="0.2">
      <c r="A11526" s="256">
        <v>95946</v>
      </c>
      <c r="B11526" s="257" t="s">
        <v>10618</v>
      </c>
      <c r="C11526" s="256" t="s">
        <v>6814</v>
      </c>
      <c r="E11526" s="258"/>
      <c r="F11526" s="479">
        <v>12.48</v>
      </c>
    </row>
    <row r="11527" spans="1:6" ht="20.399999999999999" x14ac:dyDescent="0.2">
      <c r="A11527" s="256">
        <v>95947</v>
      </c>
      <c r="B11527" s="257" t="s">
        <v>10619</v>
      </c>
      <c r="C11527" s="256" t="s">
        <v>6814</v>
      </c>
      <c r="E11527" s="258"/>
      <c r="F11527" s="479">
        <v>9.4499999999999993</v>
      </c>
    </row>
    <row r="11528" spans="1:6" ht="20.399999999999999" x14ac:dyDescent="0.2">
      <c r="A11528" s="256">
        <v>95948</v>
      </c>
      <c r="B11528" s="257" t="s">
        <v>10620</v>
      </c>
      <c r="C11528" s="256" t="s">
        <v>6814</v>
      </c>
      <c r="E11528" s="258"/>
      <c r="F11528" s="479">
        <v>8.16</v>
      </c>
    </row>
    <row r="11529" spans="1:6" x14ac:dyDescent="0.2">
      <c r="A11529" s="256">
        <v>96544</v>
      </c>
      <c r="B11529" s="257" t="s">
        <v>20459</v>
      </c>
      <c r="C11529" s="256" t="s">
        <v>6814</v>
      </c>
      <c r="E11529" s="258"/>
      <c r="F11529" s="479">
        <v>18.059999999999999</v>
      </c>
    </row>
    <row r="11530" spans="1:6" x14ac:dyDescent="0.2">
      <c r="A11530" s="256">
        <v>96545</v>
      </c>
      <c r="B11530" s="257" t="s">
        <v>20460</v>
      </c>
      <c r="C11530" s="256" t="s">
        <v>6814</v>
      </c>
      <c r="E11530" s="258"/>
      <c r="F11530" s="479">
        <v>16.07</v>
      </c>
    </row>
    <row r="11531" spans="1:6" x14ac:dyDescent="0.2">
      <c r="A11531" s="256">
        <v>96546</v>
      </c>
      <c r="B11531" s="257" t="s">
        <v>20461</v>
      </c>
      <c r="C11531" s="256" t="s">
        <v>6814</v>
      </c>
      <c r="E11531" s="258"/>
      <c r="F11531" s="479">
        <v>13.93</v>
      </c>
    </row>
    <row r="11532" spans="1:6" ht="20.399999999999999" x14ac:dyDescent="0.2">
      <c r="A11532" s="256">
        <v>100064</v>
      </c>
      <c r="B11532" s="257" t="s">
        <v>10621</v>
      </c>
      <c r="C11532" s="256" t="s">
        <v>6814</v>
      </c>
      <c r="E11532" s="258"/>
      <c r="F11532" s="479">
        <v>9.7899999999999991</v>
      </c>
    </row>
    <row r="11533" spans="1:6" ht="20.399999999999999" x14ac:dyDescent="0.2">
      <c r="A11533" s="256">
        <v>100066</v>
      </c>
      <c r="B11533" s="257" t="s">
        <v>10622</v>
      </c>
      <c r="C11533" s="256" t="s">
        <v>6814</v>
      </c>
      <c r="E11533" s="258"/>
      <c r="F11533" s="479">
        <v>9.65</v>
      </c>
    </row>
    <row r="11534" spans="1:6" ht="20.399999999999999" x14ac:dyDescent="0.2">
      <c r="A11534" s="256">
        <v>100067</v>
      </c>
      <c r="B11534" s="257" t="s">
        <v>10623</v>
      </c>
      <c r="C11534" s="256" t="s">
        <v>6814</v>
      </c>
      <c r="E11534" s="258"/>
      <c r="F11534" s="479">
        <v>11.89</v>
      </c>
    </row>
    <row r="11535" spans="1:6" ht="20.399999999999999" x14ac:dyDescent="0.2">
      <c r="A11535" s="256">
        <v>100068</v>
      </c>
      <c r="B11535" s="257" t="s">
        <v>10624</v>
      </c>
      <c r="C11535" s="256" t="s">
        <v>6814</v>
      </c>
      <c r="E11535" s="258"/>
      <c r="F11535" s="479">
        <v>8.8699999999999992</v>
      </c>
    </row>
    <row r="11536" spans="1:6" x14ac:dyDescent="0.2">
      <c r="A11536" s="256">
        <v>102920</v>
      </c>
      <c r="B11536" s="257" t="s">
        <v>10625</v>
      </c>
      <c r="C11536" s="256" t="s">
        <v>6814</v>
      </c>
      <c r="E11536" s="258"/>
      <c r="F11536" s="479">
        <v>8.17</v>
      </c>
    </row>
    <row r="11537" spans="1:6" x14ac:dyDescent="0.2">
      <c r="A11537" s="256">
        <v>102921</v>
      </c>
      <c r="B11537" s="257" t="s">
        <v>10626</v>
      </c>
      <c r="C11537" s="256" t="s">
        <v>6814</v>
      </c>
      <c r="E11537" s="258"/>
      <c r="F11537" s="479">
        <v>7.82</v>
      </c>
    </row>
    <row r="11538" spans="1:6" ht="20.399999999999999" x14ac:dyDescent="0.2">
      <c r="A11538" s="256">
        <v>102922</v>
      </c>
      <c r="B11538" s="257" t="s">
        <v>10627</v>
      </c>
      <c r="C11538" s="256" t="s">
        <v>6814</v>
      </c>
      <c r="E11538" s="258"/>
      <c r="F11538" s="479">
        <v>8.81</v>
      </c>
    </row>
    <row r="11539" spans="1:6" x14ac:dyDescent="0.2">
      <c r="A11539" s="256">
        <v>102923</v>
      </c>
      <c r="B11539" s="257" t="s">
        <v>10628</v>
      </c>
      <c r="C11539" s="256" t="s">
        <v>6814</v>
      </c>
      <c r="E11539" s="258"/>
      <c r="F11539" s="479">
        <v>7.59</v>
      </c>
    </row>
    <row r="11540" spans="1:6" ht="20.399999999999999" x14ac:dyDescent="0.2">
      <c r="A11540" s="256">
        <v>103088</v>
      </c>
      <c r="B11540" s="257" t="s">
        <v>10629</v>
      </c>
      <c r="C11540" s="256" t="s">
        <v>6814</v>
      </c>
      <c r="E11540" s="258"/>
      <c r="F11540" s="479">
        <v>10.16</v>
      </c>
    </row>
    <row r="11541" spans="1:6" ht="20.399999999999999" x14ac:dyDescent="0.2">
      <c r="A11541" s="256">
        <v>104104</v>
      </c>
      <c r="B11541" s="257" t="s">
        <v>10630</v>
      </c>
      <c r="C11541" s="256" t="s">
        <v>6814</v>
      </c>
      <c r="E11541" s="258"/>
      <c r="F11541" s="479">
        <v>10.39</v>
      </c>
    </row>
    <row r="11542" spans="1:6" ht="20.399999999999999" x14ac:dyDescent="0.2">
      <c r="A11542" s="256">
        <v>104105</v>
      </c>
      <c r="B11542" s="257" t="s">
        <v>10631</v>
      </c>
      <c r="C11542" s="256" t="s">
        <v>6814</v>
      </c>
      <c r="E11542" s="258"/>
      <c r="F11542" s="479">
        <v>10.39</v>
      </c>
    </row>
    <row r="11543" spans="1:6" ht="20.399999999999999" x14ac:dyDescent="0.2">
      <c r="A11543" s="256">
        <v>104106</v>
      </c>
      <c r="B11543" s="257" t="s">
        <v>10632</v>
      </c>
      <c r="C11543" s="256" t="s">
        <v>6814</v>
      </c>
      <c r="E11543" s="258"/>
      <c r="F11543" s="479">
        <v>9.83</v>
      </c>
    </row>
    <row r="11544" spans="1:6" ht="20.399999999999999" x14ac:dyDescent="0.2">
      <c r="A11544" s="256">
        <v>104107</v>
      </c>
      <c r="B11544" s="257" t="s">
        <v>10633</v>
      </c>
      <c r="C11544" s="256" t="s">
        <v>6814</v>
      </c>
      <c r="E11544" s="258"/>
      <c r="F11544" s="479">
        <v>10.55</v>
      </c>
    </row>
    <row r="11545" spans="1:6" ht="20.399999999999999" x14ac:dyDescent="0.2">
      <c r="A11545" s="256">
        <v>104108</v>
      </c>
      <c r="B11545" s="257" t="s">
        <v>10634</v>
      </c>
      <c r="C11545" s="256" t="s">
        <v>6814</v>
      </c>
      <c r="E11545" s="258"/>
      <c r="F11545" s="479">
        <v>12.57</v>
      </c>
    </row>
    <row r="11546" spans="1:6" ht="20.399999999999999" x14ac:dyDescent="0.2">
      <c r="A11546" s="256">
        <v>104109</v>
      </c>
      <c r="B11546" s="257" t="s">
        <v>10635</v>
      </c>
      <c r="C11546" s="256" t="s">
        <v>6814</v>
      </c>
      <c r="E11546" s="258"/>
      <c r="F11546" s="479">
        <v>15.63</v>
      </c>
    </row>
    <row r="11547" spans="1:6" ht="20.399999999999999" x14ac:dyDescent="0.2">
      <c r="A11547" s="256">
        <v>104110</v>
      </c>
      <c r="B11547" s="257" t="s">
        <v>10636</v>
      </c>
      <c r="C11547" s="256" t="s">
        <v>6814</v>
      </c>
      <c r="E11547" s="258"/>
      <c r="F11547" s="479">
        <v>18.010000000000002</v>
      </c>
    </row>
    <row r="11548" spans="1:6" ht="20.399999999999999" x14ac:dyDescent="0.2">
      <c r="A11548" s="256">
        <v>104111</v>
      </c>
      <c r="B11548" s="257" t="s">
        <v>10637</v>
      </c>
      <c r="C11548" s="256" t="s">
        <v>6814</v>
      </c>
      <c r="E11548" s="258"/>
      <c r="F11548" s="479">
        <v>20.77</v>
      </c>
    </row>
    <row r="11549" spans="1:6" ht="20.399999999999999" x14ac:dyDescent="0.2">
      <c r="A11549" s="256">
        <v>104915</v>
      </c>
      <c r="B11549" s="257" t="s">
        <v>20462</v>
      </c>
      <c r="C11549" s="256" t="s">
        <v>6814</v>
      </c>
      <c r="E11549" s="258"/>
      <c r="F11549" s="479">
        <v>9.7200000000000006</v>
      </c>
    </row>
    <row r="11550" spans="1:6" ht="20.399999999999999" x14ac:dyDescent="0.2">
      <c r="A11550" s="256">
        <v>104917</v>
      </c>
      <c r="B11550" s="257" t="s">
        <v>20463</v>
      </c>
      <c r="C11550" s="256" t="s">
        <v>6814</v>
      </c>
      <c r="E11550" s="258"/>
      <c r="F11550" s="479">
        <v>15.46</v>
      </c>
    </row>
    <row r="11551" spans="1:6" ht="20.399999999999999" x14ac:dyDescent="0.2">
      <c r="A11551" s="256">
        <v>104918</v>
      </c>
      <c r="B11551" s="257" t="s">
        <v>20464</v>
      </c>
      <c r="C11551" s="256" t="s">
        <v>6814</v>
      </c>
      <c r="E11551" s="258"/>
      <c r="F11551" s="479">
        <v>14.16</v>
      </c>
    </row>
    <row r="11552" spans="1:6" ht="20.399999999999999" x14ac:dyDescent="0.2">
      <c r="A11552" s="256">
        <v>104919</v>
      </c>
      <c r="B11552" s="257" t="s">
        <v>20465</v>
      </c>
      <c r="C11552" s="256" t="s">
        <v>6814</v>
      </c>
      <c r="E11552" s="258"/>
      <c r="F11552" s="479">
        <v>12.53</v>
      </c>
    </row>
    <row r="11553" spans="1:6" ht="20.399999999999999" x14ac:dyDescent="0.2">
      <c r="A11553" s="256">
        <v>104920</v>
      </c>
      <c r="B11553" s="257" t="s">
        <v>20466</v>
      </c>
      <c r="C11553" s="256" t="s">
        <v>6814</v>
      </c>
      <c r="E11553" s="258"/>
      <c r="F11553" s="479">
        <v>10.58</v>
      </c>
    </row>
    <row r="11554" spans="1:6" ht="20.399999999999999" x14ac:dyDescent="0.2">
      <c r="A11554" s="256">
        <v>104921</v>
      </c>
      <c r="B11554" s="257" t="s">
        <v>20467</v>
      </c>
      <c r="C11554" s="256" t="s">
        <v>6814</v>
      </c>
      <c r="E11554" s="258"/>
      <c r="F11554" s="479">
        <v>9.89</v>
      </c>
    </row>
    <row r="11555" spans="1:6" ht="20.399999999999999" x14ac:dyDescent="0.2">
      <c r="A11555" s="256">
        <v>104922</v>
      </c>
      <c r="B11555" s="257" t="s">
        <v>20468</v>
      </c>
      <c r="C11555" s="256" t="s">
        <v>6814</v>
      </c>
      <c r="E11555" s="258"/>
      <c r="F11555" s="479">
        <v>10.81</v>
      </c>
    </row>
    <row r="11556" spans="1:6" x14ac:dyDescent="0.2">
      <c r="A11556" s="256">
        <v>89993</v>
      </c>
      <c r="B11556" s="257" t="s">
        <v>10638</v>
      </c>
      <c r="C11556" s="256" t="s">
        <v>6805</v>
      </c>
      <c r="E11556" s="258"/>
      <c r="F11556" s="479">
        <v>946.33</v>
      </c>
    </row>
    <row r="11557" spans="1:6" ht="20.399999999999999" x14ac:dyDescent="0.2">
      <c r="A11557" s="256">
        <v>89994</v>
      </c>
      <c r="B11557" s="257" t="s">
        <v>10639</v>
      </c>
      <c r="C11557" s="256" t="s">
        <v>6805</v>
      </c>
      <c r="E11557" s="258"/>
      <c r="F11557" s="479">
        <v>786.95</v>
      </c>
    </row>
    <row r="11558" spans="1:6" x14ac:dyDescent="0.2">
      <c r="A11558" s="256">
        <v>89995</v>
      </c>
      <c r="B11558" s="257" t="s">
        <v>10640</v>
      </c>
      <c r="C11558" s="256" t="s">
        <v>6805</v>
      </c>
      <c r="E11558" s="258"/>
      <c r="F11558" s="479">
        <v>905.56</v>
      </c>
    </row>
    <row r="11559" spans="1:6" ht="20.399999999999999" x14ac:dyDescent="0.2">
      <c r="A11559" s="256">
        <v>90278</v>
      </c>
      <c r="B11559" s="257" t="s">
        <v>10641</v>
      </c>
      <c r="C11559" s="256" t="s">
        <v>6805</v>
      </c>
      <c r="E11559" s="258"/>
      <c r="F11559" s="479">
        <v>422.19</v>
      </c>
    </row>
    <row r="11560" spans="1:6" ht="20.399999999999999" x14ac:dyDescent="0.2">
      <c r="A11560" s="256">
        <v>90279</v>
      </c>
      <c r="B11560" s="257" t="s">
        <v>10642</v>
      </c>
      <c r="C11560" s="256" t="s">
        <v>6805</v>
      </c>
      <c r="E11560" s="258"/>
      <c r="F11560" s="479">
        <v>468.05</v>
      </c>
    </row>
    <row r="11561" spans="1:6" ht="20.399999999999999" x14ac:dyDescent="0.2">
      <c r="A11561" s="256">
        <v>90280</v>
      </c>
      <c r="B11561" s="257" t="s">
        <v>10643</v>
      </c>
      <c r="C11561" s="256" t="s">
        <v>6805</v>
      </c>
      <c r="E11561" s="258"/>
      <c r="F11561" s="479">
        <v>517.08000000000004</v>
      </c>
    </row>
    <row r="11562" spans="1:6" ht="20.399999999999999" x14ac:dyDescent="0.2">
      <c r="A11562" s="256">
        <v>90281</v>
      </c>
      <c r="B11562" s="257" t="s">
        <v>10644</v>
      </c>
      <c r="C11562" s="256" t="s">
        <v>6805</v>
      </c>
      <c r="E11562" s="258"/>
      <c r="F11562" s="479">
        <v>598.51</v>
      </c>
    </row>
    <row r="11563" spans="1:6" ht="20.399999999999999" x14ac:dyDescent="0.2">
      <c r="A11563" s="256">
        <v>90282</v>
      </c>
      <c r="B11563" s="257" t="s">
        <v>10645</v>
      </c>
      <c r="C11563" s="256" t="s">
        <v>6805</v>
      </c>
      <c r="E11563" s="258"/>
      <c r="F11563" s="479">
        <v>412.09</v>
      </c>
    </row>
    <row r="11564" spans="1:6" ht="20.399999999999999" x14ac:dyDescent="0.2">
      <c r="A11564" s="256">
        <v>90283</v>
      </c>
      <c r="B11564" s="257" t="s">
        <v>10646</v>
      </c>
      <c r="C11564" s="256" t="s">
        <v>6805</v>
      </c>
      <c r="E11564" s="258"/>
      <c r="F11564" s="479">
        <v>458.05</v>
      </c>
    </row>
    <row r="11565" spans="1:6" ht="20.399999999999999" x14ac:dyDescent="0.2">
      <c r="A11565" s="256">
        <v>90284</v>
      </c>
      <c r="B11565" s="257" t="s">
        <v>10647</v>
      </c>
      <c r="C11565" s="256" t="s">
        <v>6805</v>
      </c>
      <c r="E11565" s="258"/>
      <c r="F11565" s="479">
        <v>510.98</v>
      </c>
    </row>
    <row r="11566" spans="1:6" ht="20.399999999999999" x14ac:dyDescent="0.2">
      <c r="A11566" s="256">
        <v>90285</v>
      </c>
      <c r="B11566" s="257" t="s">
        <v>10648</v>
      </c>
      <c r="C11566" s="256" t="s">
        <v>6805</v>
      </c>
      <c r="E11566" s="258"/>
      <c r="F11566" s="479">
        <v>598.55999999999995</v>
      </c>
    </row>
    <row r="11567" spans="1:6" ht="20.399999999999999" x14ac:dyDescent="0.2">
      <c r="A11567" s="256">
        <v>94962</v>
      </c>
      <c r="B11567" s="257" t="s">
        <v>10649</v>
      </c>
      <c r="C11567" s="256" t="s">
        <v>6805</v>
      </c>
      <c r="E11567" s="258"/>
      <c r="F11567" s="479">
        <v>327.08999999999997</v>
      </c>
    </row>
    <row r="11568" spans="1:6" ht="20.399999999999999" x14ac:dyDescent="0.2">
      <c r="A11568" s="256">
        <v>94963</v>
      </c>
      <c r="B11568" s="257" t="s">
        <v>10650</v>
      </c>
      <c r="C11568" s="256" t="s">
        <v>6805</v>
      </c>
      <c r="E11568" s="258"/>
      <c r="F11568" s="479">
        <v>361.4</v>
      </c>
    </row>
    <row r="11569" spans="1:6" ht="20.399999999999999" x14ac:dyDescent="0.2">
      <c r="A11569" s="256">
        <v>94964</v>
      </c>
      <c r="B11569" s="257" t="s">
        <v>10651</v>
      </c>
      <c r="C11569" s="256" t="s">
        <v>6805</v>
      </c>
      <c r="E11569" s="258"/>
      <c r="F11569" s="479">
        <v>396.96</v>
      </c>
    </row>
    <row r="11570" spans="1:6" ht="20.399999999999999" x14ac:dyDescent="0.2">
      <c r="A11570" s="256">
        <v>94965</v>
      </c>
      <c r="B11570" s="257" t="s">
        <v>10652</v>
      </c>
      <c r="C11570" s="256" t="s">
        <v>6805</v>
      </c>
      <c r="E11570" s="258"/>
      <c r="F11570" s="479">
        <v>409.46</v>
      </c>
    </row>
    <row r="11571" spans="1:6" ht="20.399999999999999" x14ac:dyDescent="0.2">
      <c r="A11571" s="256">
        <v>94966</v>
      </c>
      <c r="B11571" s="257" t="s">
        <v>10653</v>
      </c>
      <c r="C11571" s="256" t="s">
        <v>6805</v>
      </c>
      <c r="E11571" s="258"/>
      <c r="F11571" s="479">
        <v>423</v>
      </c>
    </row>
    <row r="11572" spans="1:6" ht="20.399999999999999" x14ac:dyDescent="0.2">
      <c r="A11572" s="256">
        <v>94967</v>
      </c>
      <c r="B11572" s="257" t="s">
        <v>10654</v>
      </c>
      <c r="C11572" s="256" t="s">
        <v>6805</v>
      </c>
      <c r="E11572" s="258"/>
      <c r="F11572" s="479">
        <v>483.34</v>
      </c>
    </row>
    <row r="11573" spans="1:6" ht="20.399999999999999" x14ac:dyDescent="0.2">
      <c r="A11573" s="256">
        <v>94968</v>
      </c>
      <c r="B11573" s="257" t="s">
        <v>10655</v>
      </c>
      <c r="C11573" s="256" t="s">
        <v>6805</v>
      </c>
      <c r="E11573" s="258"/>
      <c r="F11573" s="479">
        <v>321.57</v>
      </c>
    </row>
    <row r="11574" spans="1:6" ht="20.399999999999999" x14ac:dyDescent="0.2">
      <c r="A11574" s="256">
        <v>94969</v>
      </c>
      <c r="B11574" s="257" t="s">
        <v>10656</v>
      </c>
      <c r="C11574" s="256" t="s">
        <v>6805</v>
      </c>
      <c r="E11574" s="258"/>
      <c r="F11574" s="479">
        <v>352.62</v>
      </c>
    </row>
    <row r="11575" spans="1:6" ht="20.399999999999999" x14ac:dyDescent="0.2">
      <c r="A11575" s="256">
        <v>94970</v>
      </c>
      <c r="B11575" s="257" t="s">
        <v>10657</v>
      </c>
      <c r="C11575" s="256" t="s">
        <v>6805</v>
      </c>
      <c r="E11575" s="258"/>
      <c r="F11575" s="479">
        <v>380.31</v>
      </c>
    </row>
    <row r="11576" spans="1:6" ht="20.399999999999999" x14ac:dyDescent="0.2">
      <c r="A11576" s="256">
        <v>94971</v>
      </c>
      <c r="B11576" s="257" t="s">
        <v>10658</v>
      </c>
      <c r="C11576" s="256" t="s">
        <v>6805</v>
      </c>
      <c r="E11576" s="258"/>
      <c r="F11576" s="479">
        <v>400.15</v>
      </c>
    </row>
    <row r="11577" spans="1:6" ht="20.399999999999999" x14ac:dyDescent="0.2">
      <c r="A11577" s="256">
        <v>94972</v>
      </c>
      <c r="B11577" s="257" t="s">
        <v>10659</v>
      </c>
      <c r="C11577" s="256" t="s">
        <v>6805</v>
      </c>
      <c r="E11577" s="258"/>
      <c r="F11577" s="479">
        <v>413.71</v>
      </c>
    </row>
    <row r="11578" spans="1:6" ht="20.399999999999999" x14ac:dyDescent="0.2">
      <c r="A11578" s="256">
        <v>94973</v>
      </c>
      <c r="B11578" s="257" t="s">
        <v>10660</v>
      </c>
      <c r="C11578" s="256" t="s">
        <v>6805</v>
      </c>
      <c r="E11578" s="258"/>
      <c r="F11578" s="479">
        <v>471.54</v>
      </c>
    </row>
    <row r="11579" spans="1:6" ht="20.399999999999999" x14ac:dyDescent="0.2">
      <c r="A11579" s="256">
        <v>94974</v>
      </c>
      <c r="B11579" s="257" t="s">
        <v>10661</v>
      </c>
      <c r="C11579" s="256" t="s">
        <v>6805</v>
      </c>
      <c r="E11579" s="258"/>
      <c r="F11579" s="479">
        <v>396.79</v>
      </c>
    </row>
    <row r="11580" spans="1:6" ht="20.399999999999999" x14ac:dyDescent="0.2">
      <c r="A11580" s="256">
        <v>94975</v>
      </c>
      <c r="B11580" s="257" t="s">
        <v>10662</v>
      </c>
      <c r="C11580" s="256" t="s">
        <v>6805</v>
      </c>
      <c r="E11580" s="258"/>
      <c r="F11580" s="479">
        <v>426.96</v>
      </c>
    </row>
    <row r="11581" spans="1:6" ht="20.399999999999999" x14ac:dyDescent="0.2">
      <c r="A11581" s="256">
        <v>96555</v>
      </c>
      <c r="B11581" s="257" t="s">
        <v>20469</v>
      </c>
      <c r="C11581" s="256" t="s">
        <v>6805</v>
      </c>
      <c r="E11581" s="258"/>
      <c r="F11581" s="479">
        <v>625.01</v>
      </c>
    </row>
    <row r="11582" spans="1:6" ht="20.399999999999999" x14ac:dyDescent="0.2">
      <c r="A11582" s="256">
        <v>96556</v>
      </c>
      <c r="B11582" s="257" t="s">
        <v>20470</v>
      </c>
      <c r="C11582" s="256" t="s">
        <v>6805</v>
      </c>
      <c r="E11582" s="258"/>
      <c r="F11582" s="479">
        <v>786.59</v>
      </c>
    </row>
    <row r="11583" spans="1:6" ht="20.399999999999999" x14ac:dyDescent="0.2">
      <c r="A11583" s="256">
        <v>96557</v>
      </c>
      <c r="B11583" s="257" t="s">
        <v>20471</v>
      </c>
      <c r="C11583" s="256" t="s">
        <v>6805</v>
      </c>
      <c r="E11583" s="258"/>
      <c r="F11583" s="479">
        <v>629.88</v>
      </c>
    </row>
    <row r="11584" spans="1:6" ht="20.399999999999999" x14ac:dyDescent="0.2">
      <c r="A11584" s="256">
        <v>96558</v>
      </c>
      <c r="B11584" s="257" t="s">
        <v>20472</v>
      </c>
      <c r="C11584" s="256" t="s">
        <v>6805</v>
      </c>
      <c r="E11584" s="258"/>
      <c r="F11584" s="479">
        <v>661.87</v>
      </c>
    </row>
    <row r="11585" spans="1:6" ht="30.6" x14ac:dyDescent="0.2">
      <c r="A11585" s="256">
        <v>99235</v>
      </c>
      <c r="B11585" s="257" t="s">
        <v>10663</v>
      </c>
      <c r="C11585" s="256" t="s">
        <v>6805</v>
      </c>
      <c r="E11585" s="258"/>
      <c r="F11585" s="479">
        <v>572.94000000000005</v>
      </c>
    </row>
    <row r="11586" spans="1:6" ht="30.6" x14ac:dyDescent="0.2">
      <c r="A11586" s="256">
        <v>99431</v>
      </c>
      <c r="B11586" s="257" t="s">
        <v>10664</v>
      </c>
      <c r="C11586" s="256" t="s">
        <v>6805</v>
      </c>
      <c r="E11586" s="258"/>
      <c r="F11586" s="479">
        <v>595.70000000000005</v>
      </c>
    </row>
    <row r="11587" spans="1:6" ht="30.6" x14ac:dyDescent="0.2">
      <c r="A11587" s="256">
        <v>99432</v>
      </c>
      <c r="B11587" s="257" t="s">
        <v>10665</v>
      </c>
      <c r="C11587" s="256" t="s">
        <v>6805</v>
      </c>
      <c r="E11587" s="258"/>
      <c r="F11587" s="479">
        <v>578.13</v>
      </c>
    </row>
    <row r="11588" spans="1:6" ht="30.6" x14ac:dyDescent="0.2">
      <c r="A11588" s="256">
        <v>99433</v>
      </c>
      <c r="B11588" s="257" t="s">
        <v>10666</v>
      </c>
      <c r="C11588" s="256" t="s">
        <v>6805</v>
      </c>
      <c r="E11588" s="258"/>
      <c r="F11588" s="479">
        <v>630.26</v>
      </c>
    </row>
    <row r="11589" spans="1:6" ht="30.6" x14ac:dyDescent="0.2">
      <c r="A11589" s="256">
        <v>99434</v>
      </c>
      <c r="B11589" s="257" t="s">
        <v>10667</v>
      </c>
      <c r="C11589" s="256" t="s">
        <v>6805</v>
      </c>
      <c r="E11589" s="258"/>
      <c r="F11589" s="479">
        <v>600.39</v>
      </c>
    </row>
    <row r="11590" spans="1:6" ht="30.6" x14ac:dyDescent="0.2">
      <c r="A11590" s="256">
        <v>99435</v>
      </c>
      <c r="B11590" s="257" t="s">
        <v>10668</v>
      </c>
      <c r="C11590" s="256" t="s">
        <v>6805</v>
      </c>
      <c r="E11590" s="258"/>
      <c r="F11590" s="479">
        <v>581.36</v>
      </c>
    </row>
    <row r="11591" spans="1:6" ht="30.6" x14ac:dyDescent="0.2">
      <c r="A11591" s="256">
        <v>99436</v>
      </c>
      <c r="B11591" s="257" t="s">
        <v>10669</v>
      </c>
      <c r="C11591" s="256" t="s">
        <v>6805</v>
      </c>
      <c r="E11591" s="258"/>
      <c r="F11591" s="479">
        <v>654.77</v>
      </c>
    </row>
    <row r="11592" spans="1:6" ht="30.6" x14ac:dyDescent="0.2">
      <c r="A11592" s="256">
        <v>99437</v>
      </c>
      <c r="B11592" s="257" t="s">
        <v>10670</v>
      </c>
      <c r="C11592" s="256" t="s">
        <v>6805</v>
      </c>
      <c r="E11592" s="258"/>
      <c r="F11592" s="479">
        <v>608.46</v>
      </c>
    </row>
    <row r="11593" spans="1:6" ht="30.6" x14ac:dyDescent="0.2">
      <c r="A11593" s="256">
        <v>99438</v>
      </c>
      <c r="B11593" s="257" t="s">
        <v>10671</v>
      </c>
      <c r="C11593" s="256" t="s">
        <v>6805</v>
      </c>
      <c r="E11593" s="258"/>
      <c r="F11593" s="479">
        <v>615.23</v>
      </c>
    </row>
    <row r="11594" spans="1:6" ht="30.6" x14ac:dyDescent="0.2">
      <c r="A11594" s="256">
        <v>99439</v>
      </c>
      <c r="B11594" s="257" t="s">
        <v>10672</v>
      </c>
      <c r="C11594" s="256" t="s">
        <v>6805</v>
      </c>
      <c r="E11594" s="258"/>
      <c r="F11594" s="479">
        <v>586.87</v>
      </c>
    </row>
    <row r="11595" spans="1:6" ht="20.399999999999999" x14ac:dyDescent="0.2">
      <c r="A11595" s="256">
        <v>102473</v>
      </c>
      <c r="B11595" s="257" t="s">
        <v>10673</v>
      </c>
      <c r="C11595" s="256" t="s">
        <v>6805</v>
      </c>
      <c r="E11595" s="258"/>
      <c r="F11595" s="479">
        <v>429.14</v>
      </c>
    </row>
    <row r="11596" spans="1:6" ht="20.399999999999999" x14ac:dyDescent="0.2">
      <c r="A11596" s="256">
        <v>102474</v>
      </c>
      <c r="B11596" s="257" t="s">
        <v>10674</v>
      </c>
      <c r="C11596" s="256" t="s">
        <v>6805</v>
      </c>
      <c r="E11596" s="258"/>
      <c r="F11596" s="479">
        <v>461.44</v>
      </c>
    </row>
    <row r="11597" spans="1:6" ht="20.399999999999999" x14ac:dyDescent="0.2">
      <c r="A11597" s="256">
        <v>102475</v>
      </c>
      <c r="B11597" s="257" t="s">
        <v>10675</v>
      </c>
      <c r="C11597" s="256" t="s">
        <v>6805</v>
      </c>
      <c r="E11597" s="258"/>
      <c r="F11597" s="479">
        <v>501.37</v>
      </c>
    </row>
    <row r="11598" spans="1:6" ht="20.399999999999999" x14ac:dyDescent="0.2">
      <c r="A11598" s="256">
        <v>102476</v>
      </c>
      <c r="B11598" s="257" t="s">
        <v>10676</v>
      </c>
      <c r="C11598" s="256" t="s">
        <v>6805</v>
      </c>
      <c r="E11598" s="258"/>
      <c r="F11598" s="479">
        <v>512.08000000000004</v>
      </c>
    </row>
    <row r="11599" spans="1:6" ht="20.399999999999999" x14ac:dyDescent="0.2">
      <c r="A11599" s="256">
        <v>102477</v>
      </c>
      <c r="B11599" s="257" t="s">
        <v>10677</v>
      </c>
      <c r="C11599" s="256" t="s">
        <v>6805</v>
      </c>
      <c r="E11599" s="258"/>
      <c r="F11599" s="479">
        <v>543.79999999999995</v>
      </c>
    </row>
    <row r="11600" spans="1:6" ht="20.399999999999999" x14ac:dyDescent="0.2">
      <c r="A11600" s="256">
        <v>102478</v>
      </c>
      <c r="B11600" s="257" t="s">
        <v>10678</v>
      </c>
      <c r="C11600" s="256" t="s">
        <v>6805</v>
      </c>
      <c r="E11600" s="258"/>
      <c r="F11600" s="479">
        <v>584.24</v>
      </c>
    </row>
    <row r="11601" spans="1:6" ht="20.399999999999999" x14ac:dyDescent="0.2">
      <c r="A11601" s="256">
        <v>102479</v>
      </c>
      <c r="B11601" s="257" t="s">
        <v>10679</v>
      </c>
      <c r="C11601" s="256" t="s">
        <v>6805</v>
      </c>
      <c r="E11601" s="258"/>
      <c r="F11601" s="479">
        <v>423.85</v>
      </c>
    </row>
    <row r="11602" spans="1:6" ht="20.399999999999999" x14ac:dyDescent="0.2">
      <c r="A11602" s="256">
        <v>102480</v>
      </c>
      <c r="B11602" s="257" t="s">
        <v>10680</v>
      </c>
      <c r="C11602" s="256" t="s">
        <v>6805</v>
      </c>
      <c r="E11602" s="258"/>
      <c r="F11602" s="479">
        <v>452.99</v>
      </c>
    </row>
    <row r="11603" spans="1:6" ht="20.399999999999999" x14ac:dyDescent="0.2">
      <c r="A11603" s="256">
        <v>102481</v>
      </c>
      <c r="B11603" s="257" t="s">
        <v>10681</v>
      </c>
      <c r="C11603" s="256" t="s">
        <v>6805</v>
      </c>
      <c r="E11603" s="258"/>
      <c r="F11603" s="479">
        <v>484.82</v>
      </c>
    </row>
    <row r="11604" spans="1:6" ht="20.399999999999999" x14ac:dyDescent="0.2">
      <c r="A11604" s="256">
        <v>102482</v>
      </c>
      <c r="B11604" s="257" t="s">
        <v>10682</v>
      </c>
      <c r="C11604" s="256" t="s">
        <v>6805</v>
      </c>
      <c r="E11604" s="258"/>
      <c r="F11604" s="479">
        <v>506.89</v>
      </c>
    </row>
    <row r="11605" spans="1:6" ht="20.399999999999999" x14ac:dyDescent="0.2">
      <c r="A11605" s="256">
        <v>102483</v>
      </c>
      <c r="B11605" s="257" t="s">
        <v>10683</v>
      </c>
      <c r="C11605" s="256" t="s">
        <v>6805</v>
      </c>
      <c r="E11605" s="258"/>
      <c r="F11605" s="479">
        <v>533.01</v>
      </c>
    </row>
    <row r="11606" spans="1:6" ht="20.399999999999999" x14ac:dyDescent="0.2">
      <c r="A11606" s="256">
        <v>102484</v>
      </c>
      <c r="B11606" s="257" t="s">
        <v>10684</v>
      </c>
      <c r="C11606" s="256" t="s">
        <v>6805</v>
      </c>
      <c r="E11606" s="258"/>
      <c r="F11606" s="479">
        <v>581.4</v>
      </c>
    </row>
    <row r="11607" spans="1:6" ht="20.399999999999999" x14ac:dyDescent="0.2">
      <c r="A11607" s="256">
        <v>102485</v>
      </c>
      <c r="B11607" s="257" t="s">
        <v>10685</v>
      </c>
      <c r="C11607" s="256" t="s">
        <v>6805</v>
      </c>
      <c r="E11607" s="258"/>
      <c r="F11607" s="479">
        <v>500.42</v>
      </c>
    </row>
    <row r="11608" spans="1:6" ht="20.399999999999999" x14ac:dyDescent="0.2">
      <c r="A11608" s="256">
        <v>102486</v>
      </c>
      <c r="B11608" s="257" t="s">
        <v>10686</v>
      </c>
      <c r="C11608" s="256" t="s">
        <v>6805</v>
      </c>
      <c r="E11608" s="258"/>
      <c r="F11608" s="479">
        <v>527.32000000000005</v>
      </c>
    </row>
    <row r="11609" spans="1:6" ht="20.399999999999999" x14ac:dyDescent="0.2">
      <c r="A11609" s="256">
        <v>102487</v>
      </c>
      <c r="B11609" s="257" t="s">
        <v>10687</v>
      </c>
      <c r="C11609" s="256" t="s">
        <v>6805</v>
      </c>
      <c r="E11609" s="258"/>
      <c r="F11609" s="479">
        <v>534.54</v>
      </c>
    </row>
    <row r="11610" spans="1:6" ht="30.6" x14ac:dyDescent="0.2">
      <c r="A11610" s="256">
        <v>103183</v>
      </c>
      <c r="B11610" s="257" t="s">
        <v>10688</v>
      </c>
      <c r="C11610" s="256" t="s">
        <v>6805</v>
      </c>
      <c r="E11610" s="258"/>
      <c r="F11610" s="479">
        <v>633.16999999999996</v>
      </c>
    </row>
    <row r="11611" spans="1:6" ht="30.6" x14ac:dyDescent="0.2">
      <c r="A11611" s="256">
        <v>103184</v>
      </c>
      <c r="B11611" s="257" t="s">
        <v>10689</v>
      </c>
      <c r="C11611" s="256" t="s">
        <v>6805</v>
      </c>
      <c r="E11611" s="258"/>
      <c r="F11611" s="479">
        <v>586.6</v>
      </c>
    </row>
    <row r="11612" spans="1:6" ht="20.399999999999999" x14ac:dyDescent="0.2">
      <c r="A11612" s="256">
        <v>103669</v>
      </c>
      <c r="B11612" s="257" t="s">
        <v>10690</v>
      </c>
      <c r="C11612" s="256" t="s">
        <v>6805</v>
      </c>
      <c r="E11612" s="258"/>
      <c r="F11612" s="479">
        <v>892.95</v>
      </c>
    </row>
    <row r="11613" spans="1:6" ht="20.399999999999999" x14ac:dyDescent="0.2">
      <c r="A11613" s="256">
        <v>103670</v>
      </c>
      <c r="B11613" s="257" t="s">
        <v>10691</v>
      </c>
      <c r="C11613" s="256" t="s">
        <v>6805</v>
      </c>
      <c r="E11613" s="258"/>
      <c r="F11613" s="479">
        <v>332.4</v>
      </c>
    </row>
    <row r="11614" spans="1:6" ht="20.399999999999999" x14ac:dyDescent="0.2">
      <c r="A11614" s="256">
        <v>103671</v>
      </c>
      <c r="B11614" s="257" t="s">
        <v>10692</v>
      </c>
      <c r="C11614" s="256" t="s">
        <v>6805</v>
      </c>
      <c r="E11614" s="258"/>
      <c r="F11614" s="479">
        <v>614.42999999999995</v>
      </c>
    </row>
    <row r="11615" spans="1:6" ht="20.399999999999999" x14ac:dyDescent="0.2">
      <c r="A11615" s="256">
        <v>103672</v>
      </c>
      <c r="B11615" s="257" t="s">
        <v>10693</v>
      </c>
      <c r="C11615" s="256" t="s">
        <v>6805</v>
      </c>
      <c r="E11615" s="258"/>
      <c r="F11615" s="479">
        <v>575.66</v>
      </c>
    </row>
    <row r="11616" spans="1:6" ht="20.399999999999999" x14ac:dyDescent="0.2">
      <c r="A11616" s="256">
        <v>103673</v>
      </c>
      <c r="B11616" s="257" t="s">
        <v>10694</v>
      </c>
      <c r="C11616" s="256" t="s">
        <v>6805</v>
      </c>
      <c r="E11616" s="258"/>
      <c r="F11616" s="479">
        <v>47.37</v>
      </c>
    </row>
    <row r="11617" spans="1:6" ht="20.399999999999999" x14ac:dyDescent="0.2">
      <c r="A11617" s="256">
        <v>103674</v>
      </c>
      <c r="B11617" s="257" t="s">
        <v>10695</v>
      </c>
      <c r="C11617" s="256" t="s">
        <v>6805</v>
      </c>
      <c r="E11617" s="258"/>
      <c r="F11617" s="479">
        <v>596.98</v>
      </c>
    </row>
    <row r="11618" spans="1:6" ht="20.399999999999999" x14ac:dyDescent="0.2">
      <c r="A11618" s="256">
        <v>103675</v>
      </c>
      <c r="B11618" s="257" t="s">
        <v>10696</v>
      </c>
      <c r="C11618" s="256" t="s">
        <v>6805</v>
      </c>
      <c r="E11618" s="258"/>
      <c r="F11618" s="479">
        <v>575.1</v>
      </c>
    </row>
    <row r="11619" spans="1:6" ht="30.6" x14ac:dyDescent="0.2">
      <c r="A11619" s="256">
        <v>103676</v>
      </c>
      <c r="B11619" s="257" t="s">
        <v>10697</v>
      </c>
      <c r="C11619" s="256" t="s">
        <v>6805</v>
      </c>
      <c r="E11619" s="258"/>
      <c r="F11619" s="479">
        <v>959.8</v>
      </c>
    </row>
    <row r="11620" spans="1:6" ht="30.6" x14ac:dyDescent="0.2">
      <c r="A11620" s="256">
        <v>103677</v>
      </c>
      <c r="B11620" s="257" t="s">
        <v>10698</v>
      </c>
      <c r="C11620" s="256" t="s">
        <v>6805</v>
      </c>
      <c r="E11620" s="258"/>
      <c r="F11620" s="479">
        <v>767.53</v>
      </c>
    </row>
    <row r="11621" spans="1:6" ht="30.6" x14ac:dyDescent="0.2">
      <c r="A11621" s="256">
        <v>103678</v>
      </c>
      <c r="B11621" s="257" t="s">
        <v>10699</v>
      </c>
      <c r="C11621" s="256" t="s">
        <v>6805</v>
      </c>
      <c r="E11621" s="258"/>
      <c r="F11621" s="479">
        <v>853.01</v>
      </c>
    </row>
    <row r="11622" spans="1:6" ht="30.6" x14ac:dyDescent="0.2">
      <c r="A11622" s="256">
        <v>103679</v>
      </c>
      <c r="B11622" s="257" t="s">
        <v>10700</v>
      </c>
      <c r="C11622" s="256" t="s">
        <v>6805</v>
      </c>
      <c r="E11622" s="258"/>
      <c r="F11622" s="479">
        <v>720.2</v>
      </c>
    </row>
    <row r="11623" spans="1:6" ht="30.6" x14ac:dyDescent="0.2">
      <c r="A11623" s="256">
        <v>103680</v>
      </c>
      <c r="B11623" s="257" t="s">
        <v>10701</v>
      </c>
      <c r="C11623" s="256" t="s">
        <v>6805</v>
      </c>
      <c r="E11623" s="258"/>
      <c r="F11623" s="479">
        <v>767.31</v>
      </c>
    </row>
    <row r="11624" spans="1:6" ht="30.6" x14ac:dyDescent="0.2">
      <c r="A11624" s="256">
        <v>103681</v>
      </c>
      <c r="B11624" s="257" t="s">
        <v>10702</v>
      </c>
      <c r="C11624" s="256" t="s">
        <v>6805</v>
      </c>
      <c r="E11624" s="258"/>
      <c r="F11624" s="479">
        <v>642.01</v>
      </c>
    </row>
    <row r="11625" spans="1:6" ht="20.399999999999999" x14ac:dyDescent="0.2">
      <c r="A11625" s="256">
        <v>103682</v>
      </c>
      <c r="B11625" s="257" t="s">
        <v>10703</v>
      </c>
      <c r="C11625" s="256" t="s">
        <v>6805</v>
      </c>
      <c r="E11625" s="258"/>
      <c r="F11625" s="479">
        <v>914.34</v>
      </c>
    </row>
    <row r="11626" spans="1:6" ht="30.6" x14ac:dyDescent="0.2">
      <c r="A11626" s="256">
        <v>103683</v>
      </c>
      <c r="B11626" s="257" t="s">
        <v>10704</v>
      </c>
      <c r="C11626" s="256" t="s">
        <v>6805</v>
      </c>
      <c r="E11626" s="258"/>
      <c r="F11626" s="479">
        <v>1238.1600000000001</v>
      </c>
    </row>
    <row r="11627" spans="1:6" ht="20.399999999999999" x14ac:dyDescent="0.2">
      <c r="A11627" s="256">
        <v>103684</v>
      </c>
      <c r="B11627" s="257" t="s">
        <v>10705</v>
      </c>
      <c r="C11627" s="256" t="s">
        <v>6805</v>
      </c>
      <c r="E11627" s="258"/>
      <c r="F11627" s="479">
        <v>594.22</v>
      </c>
    </row>
    <row r="11628" spans="1:6" ht="20.399999999999999" x14ac:dyDescent="0.2">
      <c r="A11628" s="256">
        <v>103685</v>
      </c>
      <c r="B11628" s="257" t="s">
        <v>10706</v>
      </c>
      <c r="C11628" s="256" t="s">
        <v>6805</v>
      </c>
      <c r="E11628" s="258"/>
      <c r="F11628" s="479">
        <v>580.14</v>
      </c>
    </row>
    <row r="11629" spans="1:6" ht="20.399999999999999" x14ac:dyDescent="0.2">
      <c r="A11629" s="256">
        <v>103686</v>
      </c>
      <c r="B11629" s="257" t="s">
        <v>10707</v>
      </c>
      <c r="C11629" s="256" t="s">
        <v>6805</v>
      </c>
      <c r="E11629" s="258"/>
      <c r="F11629" s="479">
        <v>643.54999999999995</v>
      </c>
    </row>
    <row r="11630" spans="1:6" ht="20.399999999999999" x14ac:dyDescent="0.2">
      <c r="A11630" s="256">
        <v>103687</v>
      </c>
      <c r="B11630" s="257" t="s">
        <v>10708</v>
      </c>
      <c r="C11630" s="256" t="s">
        <v>6805</v>
      </c>
      <c r="E11630" s="258"/>
      <c r="F11630" s="479">
        <v>1032.99</v>
      </c>
    </row>
    <row r="11631" spans="1:6" ht="20.399999999999999" x14ac:dyDescent="0.2">
      <c r="A11631" s="256">
        <v>103688</v>
      </c>
      <c r="B11631" s="257" t="s">
        <v>10709</v>
      </c>
      <c r="C11631" s="256" t="s">
        <v>6805</v>
      </c>
      <c r="E11631" s="258"/>
      <c r="F11631" s="479">
        <v>759.62</v>
      </c>
    </row>
    <row r="11632" spans="1:6" ht="20.399999999999999" x14ac:dyDescent="0.2">
      <c r="A11632" s="256">
        <v>104916</v>
      </c>
      <c r="B11632" s="257" t="s">
        <v>20473</v>
      </c>
      <c r="C11632" s="256" t="s">
        <v>6814</v>
      </c>
      <c r="E11632" s="258"/>
      <c r="F11632" s="479">
        <v>16.899999999999999</v>
      </c>
    </row>
    <row r="11633" spans="1:6" ht="20.399999999999999" x14ac:dyDescent="0.2">
      <c r="A11633" s="256">
        <v>104923</v>
      </c>
      <c r="B11633" s="257" t="s">
        <v>20474</v>
      </c>
      <c r="C11633" s="256" t="s">
        <v>6805</v>
      </c>
      <c r="E11633" s="258"/>
      <c r="F11633" s="479">
        <v>681.59</v>
      </c>
    </row>
    <row r="11634" spans="1:6" ht="20.399999999999999" x14ac:dyDescent="0.2">
      <c r="A11634" s="256">
        <v>104924</v>
      </c>
      <c r="B11634" s="257" t="s">
        <v>20475</v>
      </c>
      <c r="C11634" s="256" t="s">
        <v>6805</v>
      </c>
      <c r="E11634" s="258"/>
      <c r="F11634" s="479">
        <v>651.88</v>
      </c>
    </row>
    <row r="11635" spans="1:6" ht="30.6" x14ac:dyDescent="0.2">
      <c r="A11635" s="256">
        <v>101963</v>
      </c>
      <c r="B11635" s="257" t="s">
        <v>10710</v>
      </c>
      <c r="C11635" s="256" t="s">
        <v>6801</v>
      </c>
      <c r="E11635" s="258"/>
      <c r="F11635" s="479">
        <v>179.79</v>
      </c>
    </row>
    <row r="11636" spans="1:6" ht="30.6" x14ac:dyDescent="0.2">
      <c r="A11636" s="256">
        <v>101964</v>
      </c>
      <c r="B11636" s="257" t="s">
        <v>10711</v>
      </c>
      <c r="C11636" s="256" t="s">
        <v>6801</v>
      </c>
      <c r="E11636" s="258"/>
      <c r="F11636" s="479">
        <v>168.65</v>
      </c>
    </row>
    <row r="11637" spans="1:6" ht="20.399999999999999" x14ac:dyDescent="0.2">
      <c r="A11637" s="256">
        <v>101165</v>
      </c>
      <c r="B11637" s="257" t="s">
        <v>10712</v>
      </c>
      <c r="C11637" s="256" t="s">
        <v>6805</v>
      </c>
      <c r="E11637" s="258"/>
      <c r="F11637" s="479">
        <v>977.67</v>
      </c>
    </row>
    <row r="11638" spans="1:6" ht="20.399999999999999" x14ac:dyDescent="0.2">
      <c r="A11638" s="256">
        <v>101166</v>
      </c>
      <c r="B11638" s="257" t="s">
        <v>10713</v>
      </c>
      <c r="C11638" s="256" t="s">
        <v>6805</v>
      </c>
      <c r="E11638" s="258"/>
      <c r="F11638" s="479">
        <v>677.06</v>
      </c>
    </row>
    <row r="11639" spans="1:6" ht="20.399999999999999" x14ac:dyDescent="0.2">
      <c r="A11639" s="256">
        <v>98575</v>
      </c>
      <c r="B11639" s="257" t="s">
        <v>14902</v>
      </c>
      <c r="C11639" s="256" t="s">
        <v>6804</v>
      </c>
      <c r="E11639" s="258"/>
      <c r="F11639" s="479">
        <v>71.63</v>
      </c>
    </row>
    <row r="11640" spans="1:6" ht="20.399999999999999" x14ac:dyDescent="0.2">
      <c r="A11640" s="256">
        <v>98576</v>
      </c>
      <c r="B11640" s="257" t="s">
        <v>14903</v>
      </c>
      <c r="C11640" s="256" t="s">
        <v>6804</v>
      </c>
      <c r="E11640" s="258"/>
      <c r="F11640" s="479">
        <v>25.79</v>
      </c>
    </row>
    <row r="11641" spans="1:6" ht="20.399999999999999" x14ac:dyDescent="0.2">
      <c r="A11641" s="256">
        <v>98577</v>
      </c>
      <c r="B11641" s="257" t="s">
        <v>14904</v>
      </c>
      <c r="C11641" s="256" t="s">
        <v>6804</v>
      </c>
      <c r="E11641" s="258"/>
      <c r="F11641" s="479">
        <v>49.1</v>
      </c>
    </row>
    <row r="11642" spans="1:6" x14ac:dyDescent="0.2">
      <c r="A11642" s="256">
        <v>93182</v>
      </c>
      <c r="B11642" s="257" t="s">
        <v>10714</v>
      </c>
      <c r="C11642" s="256" t="s">
        <v>6804</v>
      </c>
      <c r="E11642" s="258"/>
      <c r="F11642" s="479">
        <v>52.47</v>
      </c>
    </row>
    <row r="11643" spans="1:6" x14ac:dyDescent="0.2">
      <c r="A11643" s="256">
        <v>93183</v>
      </c>
      <c r="B11643" s="257" t="s">
        <v>10715</v>
      </c>
      <c r="C11643" s="256" t="s">
        <v>6804</v>
      </c>
      <c r="E11643" s="258"/>
      <c r="F11643" s="479">
        <v>66.19</v>
      </c>
    </row>
    <row r="11644" spans="1:6" x14ac:dyDescent="0.2">
      <c r="A11644" s="256">
        <v>93184</v>
      </c>
      <c r="B11644" s="257" t="s">
        <v>20476</v>
      </c>
      <c r="C11644" s="256" t="s">
        <v>6804</v>
      </c>
      <c r="E11644" s="258"/>
      <c r="F11644" s="479">
        <v>27.51</v>
      </c>
    </row>
    <row r="11645" spans="1:6" x14ac:dyDescent="0.2">
      <c r="A11645" s="256">
        <v>93185</v>
      </c>
      <c r="B11645" s="257" t="s">
        <v>10716</v>
      </c>
      <c r="C11645" s="256" t="s">
        <v>6804</v>
      </c>
      <c r="E11645" s="258"/>
      <c r="F11645" s="479">
        <v>65.099999999999994</v>
      </c>
    </row>
    <row r="11646" spans="1:6" ht="20.399999999999999" x14ac:dyDescent="0.2">
      <c r="A11646" s="256">
        <v>93186</v>
      </c>
      <c r="B11646" s="257" t="s">
        <v>10717</v>
      </c>
      <c r="C11646" s="256" t="s">
        <v>6804</v>
      </c>
      <c r="E11646" s="258"/>
      <c r="F11646" s="479">
        <v>100.63</v>
      </c>
    </row>
    <row r="11647" spans="1:6" x14ac:dyDescent="0.2">
      <c r="A11647" s="256">
        <v>93187</v>
      </c>
      <c r="B11647" s="257" t="s">
        <v>20477</v>
      </c>
      <c r="C11647" s="256" t="s">
        <v>6804</v>
      </c>
      <c r="E11647" s="258"/>
      <c r="F11647" s="479">
        <v>75.8</v>
      </c>
    </row>
    <row r="11648" spans="1:6" ht="20.399999999999999" x14ac:dyDescent="0.2">
      <c r="A11648" s="256">
        <v>93188</v>
      </c>
      <c r="B11648" s="257" t="s">
        <v>10718</v>
      </c>
      <c r="C11648" s="256" t="s">
        <v>6804</v>
      </c>
      <c r="E11648" s="258"/>
      <c r="F11648" s="479">
        <v>93.86</v>
      </c>
    </row>
    <row r="11649" spans="1:6" ht="20.399999999999999" x14ac:dyDescent="0.2">
      <c r="A11649" s="256">
        <v>93189</v>
      </c>
      <c r="B11649" s="257" t="s">
        <v>10719</v>
      </c>
      <c r="C11649" s="256" t="s">
        <v>6804</v>
      </c>
      <c r="E11649" s="258"/>
      <c r="F11649" s="479">
        <v>114.74</v>
      </c>
    </row>
    <row r="11650" spans="1:6" ht="20.399999999999999" x14ac:dyDescent="0.2">
      <c r="A11650" s="256">
        <v>93190</v>
      </c>
      <c r="B11650" s="257" t="s">
        <v>10720</v>
      </c>
      <c r="C11650" s="256" t="s">
        <v>6804</v>
      </c>
      <c r="E11650" s="258"/>
      <c r="F11650" s="479">
        <v>47.44</v>
      </c>
    </row>
    <row r="11651" spans="1:6" ht="20.399999999999999" x14ac:dyDescent="0.2">
      <c r="A11651" s="256">
        <v>93191</v>
      </c>
      <c r="B11651" s="257" t="s">
        <v>20478</v>
      </c>
      <c r="C11651" s="256" t="s">
        <v>6804</v>
      </c>
      <c r="E11651" s="258"/>
      <c r="F11651" s="479">
        <v>59.37</v>
      </c>
    </row>
    <row r="11652" spans="1:6" ht="20.399999999999999" x14ac:dyDescent="0.2">
      <c r="A11652" s="256">
        <v>93192</v>
      </c>
      <c r="B11652" s="257" t="s">
        <v>10721</v>
      </c>
      <c r="C11652" s="256" t="s">
        <v>6804</v>
      </c>
      <c r="E11652" s="258"/>
      <c r="F11652" s="479">
        <v>52.74</v>
      </c>
    </row>
    <row r="11653" spans="1:6" ht="20.399999999999999" x14ac:dyDescent="0.2">
      <c r="A11653" s="256">
        <v>93193</v>
      </c>
      <c r="B11653" s="257" t="s">
        <v>10722</v>
      </c>
      <c r="C11653" s="256" t="s">
        <v>6804</v>
      </c>
      <c r="E11653" s="258"/>
      <c r="F11653" s="479">
        <v>49.71</v>
      </c>
    </row>
    <row r="11654" spans="1:6" x14ac:dyDescent="0.2">
      <c r="A11654" s="256">
        <v>93194</v>
      </c>
      <c r="B11654" s="257" t="s">
        <v>20479</v>
      </c>
      <c r="C11654" s="256" t="s">
        <v>6804</v>
      </c>
      <c r="E11654" s="258"/>
      <c r="F11654" s="479">
        <v>26.7</v>
      </c>
    </row>
    <row r="11655" spans="1:6" ht="20.399999999999999" x14ac:dyDescent="0.2">
      <c r="A11655" s="256">
        <v>93195</v>
      </c>
      <c r="B11655" s="257" t="s">
        <v>10723</v>
      </c>
      <c r="C11655" s="256" t="s">
        <v>6804</v>
      </c>
      <c r="E11655" s="258"/>
      <c r="F11655" s="479">
        <v>62.57</v>
      </c>
    </row>
    <row r="11656" spans="1:6" ht="20.399999999999999" x14ac:dyDescent="0.2">
      <c r="A11656" s="256">
        <v>93196</v>
      </c>
      <c r="B11656" s="257" t="s">
        <v>10724</v>
      </c>
      <c r="C11656" s="256" t="s">
        <v>6804</v>
      </c>
      <c r="E11656" s="258"/>
      <c r="F11656" s="479">
        <v>97.9</v>
      </c>
    </row>
    <row r="11657" spans="1:6" x14ac:dyDescent="0.2">
      <c r="A11657" s="256">
        <v>93197</v>
      </c>
      <c r="B11657" s="257" t="s">
        <v>20480</v>
      </c>
      <c r="C11657" s="256" t="s">
        <v>6804</v>
      </c>
      <c r="E11657" s="258"/>
      <c r="F11657" s="479">
        <v>55.11</v>
      </c>
    </row>
    <row r="11658" spans="1:6" ht="20.399999999999999" x14ac:dyDescent="0.2">
      <c r="A11658" s="256">
        <v>93198</v>
      </c>
      <c r="B11658" s="257" t="s">
        <v>10725</v>
      </c>
      <c r="C11658" s="256" t="s">
        <v>6804</v>
      </c>
      <c r="E11658" s="258"/>
      <c r="F11658" s="479">
        <v>40.69</v>
      </c>
    </row>
    <row r="11659" spans="1:6" ht="20.399999999999999" x14ac:dyDescent="0.2">
      <c r="A11659" s="256">
        <v>93199</v>
      </c>
      <c r="B11659" s="257" t="s">
        <v>20481</v>
      </c>
      <c r="C11659" s="256" t="s">
        <v>6804</v>
      </c>
      <c r="E11659" s="258"/>
      <c r="F11659" s="479">
        <v>45.9</v>
      </c>
    </row>
    <row r="11660" spans="1:6" ht="20.399999999999999" x14ac:dyDescent="0.2">
      <c r="A11660" s="256">
        <v>93200</v>
      </c>
      <c r="B11660" s="257" t="s">
        <v>20482</v>
      </c>
      <c r="C11660" s="256" t="s">
        <v>6804</v>
      </c>
      <c r="E11660" s="258"/>
      <c r="F11660" s="479">
        <v>11.74</v>
      </c>
    </row>
    <row r="11661" spans="1:6" ht="20.399999999999999" x14ac:dyDescent="0.2">
      <c r="A11661" s="256">
        <v>93201</v>
      </c>
      <c r="B11661" s="257" t="s">
        <v>10726</v>
      </c>
      <c r="C11661" s="256" t="s">
        <v>6804</v>
      </c>
      <c r="E11661" s="258"/>
      <c r="F11661" s="479">
        <v>6.75</v>
      </c>
    </row>
    <row r="11662" spans="1:6" x14ac:dyDescent="0.2">
      <c r="A11662" s="256">
        <v>93202</v>
      </c>
      <c r="B11662" s="257" t="s">
        <v>20483</v>
      </c>
      <c r="C11662" s="256" t="s">
        <v>6804</v>
      </c>
      <c r="E11662" s="258"/>
      <c r="F11662" s="479">
        <v>29.13</v>
      </c>
    </row>
    <row r="11663" spans="1:6" ht="20.399999999999999" x14ac:dyDescent="0.2">
      <c r="A11663" s="256">
        <v>93203</v>
      </c>
      <c r="B11663" s="257" t="s">
        <v>20484</v>
      </c>
      <c r="C11663" s="256" t="s">
        <v>6804</v>
      </c>
      <c r="E11663" s="258"/>
      <c r="F11663" s="479">
        <v>15.35</v>
      </c>
    </row>
    <row r="11664" spans="1:6" x14ac:dyDescent="0.2">
      <c r="A11664" s="256">
        <v>93204</v>
      </c>
      <c r="B11664" s="257" t="s">
        <v>10727</v>
      </c>
      <c r="C11664" s="256" t="s">
        <v>6804</v>
      </c>
      <c r="E11664" s="258"/>
      <c r="F11664" s="479">
        <v>69.400000000000006</v>
      </c>
    </row>
    <row r="11665" spans="1:6" ht="20.399999999999999" x14ac:dyDescent="0.2">
      <c r="A11665" s="256">
        <v>93205</v>
      </c>
      <c r="B11665" s="257" t="s">
        <v>20485</v>
      </c>
      <c r="C11665" s="256" t="s">
        <v>6804</v>
      </c>
      <c r="E11665" s="258"/>
      <c r="F11665" s="479">
        <v>57.35</v>
      </c>
    </row>
    <row r="11666" spans="1:6" x14ac:dyDescent="0.2">
      <c r="A11666" s="256">
        <v>105021</v>
      </c>
      <c r="B11666" s="257" t="s">
        <v>20486</v>
      </c>
      <c r="C11666" s="256" t="s">
        <v>6804</v>
      </c>
      <c r="E11666" s="258"/>
      <c r="F11666" s="479">
        <v>24.25</v>
      </c>
    </row>
    <row r="11667" spans="1:6" x14ac:dyDescent="0.2">
      <c r="A11667" s="256">
        <v>105022</v>
      </c>
      <c r="B11667" s="257" t="s">
        <v>20487</v>
      </c>
      <c r="C11667" s="256" t="s">
        <v>6804</v>
      </c>
      <c r="E11667" s="258"/>
      <c r="F11667" s="479">
        <v>21.62</v>
      </c>
    </row>
    <row r="11668" spans="1:6" x14ac:dyDescent="0.2">
      <c r="A11668" s="256">
        <v>105023</v>
      </c>
      <c r="B11668" s="257" t="s">
        <v>20488</v>
      </c>
      <c r="C11668" s="256" t="s">
        <v>6804</v>
      </c>
      <c r="E11668" s="258"/>
      <c r="F11668" s="479">
        <v>64.819999999999993</v>
      </c>
    </row>
    <row r="11669" spans="1:6" x14ac:dyDescent="0.2">
      <c r="A11669" s="256">
        <v>105024</v>
      </c>
      <c r="B11669" s="257" t="s">
        <v>20489</v>
      </c>
      <c r="C11669" s="256" t="s">
        <v>6804</v>
      </c>
      <c r="E11669" s="258"/>
      <c r="F11669" s="479">
        <v>53.79</v>
      </c>
    </row>
    <row r="11670" spans="1:6" ht="20.399999999999999" x14ac:dyDescent="0.2">
      <c r="A11670" s="256">
        <v>105025</v>
      </c>
      <c r="B11670" s="257" t="s">
        <v>20490</v>
      </c>
      <c r="C11670" s="256" t="s">
        <v>6804</v>
      </c>
      <c r="E11670" s="258"/>
      <c r="F11670" s="479">
        <v>55.67</v>
      </c>
    </row>
    <row r="11671" spans="1:6" ht="20.399999999999999" x14ac:dyDescent="0.2">
      <c r="A11671" s="256">
        <v>105026</v>
      </c>
      <c r="B11671" s="257" t="s">
        <v>20491</v>
      </c>
      <c r="C11671" s="256" t="s">
        <v>6804</v>
      </c>
      <c r="E11671" s="258"/>
      <c r="F11671" s="479">
        <v>47.45</v>
      </c>
    </row>
    <row r="11672" spans="1:6" x14ac:dyDescent="0.2">
      <c r="A11672" s="256">
        <v>105027</v>
      </c>
      <c r="B11672" s="257" t="s">
        <v>20492</v>
      </c>
      <c r="C11672" s="256" t="s">
        <v>6804</v>
      </c>
      <c r="E11672" s="258"/>
      <c r="F11672" s="479">
        <v>23.85</v>
      </c>
    </row>
    <row r="11673" spans="1:6" x14ac:dyDescent="0.2">
      <c r="A11673" s="256">
        <v>105028</v>
      </c>
      <c r="B11673" s="257" t="s">
        <v>20493</v>
      </c>
      <c r="C11673" s="256" t="s">
        <v>6804</v>
      </c>
      <c r="E11673" s="258"/>
      <c r="F11673" s="479">
        <v>21.26</v>
      </c>
    </row>
    <row r="11674" spans="1:6" x14ac:dyDescent="0.2">
      <c r="A11674" s="256">
        <v>105029</v>
      </c>
      <c r="B11674" s="257" t="s">
        <v>20494</v>
      </c>
      <c r="C11674" s="256" t="s">
        <v>6804</v>
      </c>
      <c r="E11674" s="258"/>
      <c r="F11674" s="479">
        <v>48.18</v>
      </c>
    </row>
    <row r="11675" spans="1:6" x14ac:dyDescent="0.2">
      <c r="A11675" s="256">
        <v>105030</v>
      </c>
      <c r="B11675" s="257" t="s">
        <v>20495</v>
      </c>
      <c r="C11675" s="256" t="s">
        <v>6804</v>
      </c>
      <c r="E11675" s="258"/>
      <c r="F11675" s="479">
        <v>41.25</v>
      </c>
    </row>
    <row r="11676" spans="1:6" ht="20.399999999999999" x14ac:dyDescent="0.2">
      <c r="A11676" s="256">
        <v>105031</v>
      </c>
      <c r="B11676" s="257" t="s">
        <v>20496</v>
      </c>
      <c r="C11676" s="256" t="s">
        <v>6804</v>
      </c>
      <c r="E11676" s="258"/>
      <c r="F11676" s="479">
        <v>43.88</v>
      </c>
    </row>
    <row r="11677" spans="1:6" ht="20.399999999999999" x14ac:dyDescent="0.2">
      <c r="A11677" s="256">
        <v>105032</v>
      </c>
      <c r="B11677" s="257" t="s">
        <v>20497</v>
      </c>
      <c r="C11677" s="256" t="s">
        <v>6804</v>
      </c>
      <c r="E11677" s="258"/>
      <c r="F11677" s="479">
        <v>37.74</v>
      </c>
    </row>
    <row r="11678" spans="1:6" ht="20.399999999999999" x14ac:dyDescent="0.2">
      <c r="A11678" s="256">
        <v>105033</v>
      </c>
      <c r="B11678" s="257" t="s">
        <v>20498</v>
      </c>
      <c r="C11678" s="256" t="s">
        <v>6804</v>
      </c>
      <c r="E11678" s="258"/>
      <c r="F11678" s="479">
        <v>54.09</v>
      </c>
    </row>
    <row r="11679" spans="1:6" ht="20.399999999999999" x14ac:dyDescent="0.2">
      <c r="A11679" s="256">
        <v>105034</v>
      </c>
      <c r="B11679" s="257" t="s">
        <v>20499</v>
      </c>
      <c r="C11679" s="256" t="s">
        <v>6804</v>
      </c>
      <c r="E11679" s="258"/>
      <c r="F11679" s="479">
        <v>46.73</v>
      </c>
    </row>
    <row r="11680" spans="1:6" x14ac:dyDescent="0.2">
      <c r="A11680" s="256">
        <v>105035</v>
      </c>
      <c r="B11680" s="257" t="s">
        <v>20500</v>
      </c>
      <c r="C11680" s="256" t="s">
        <v>6804</v>
      </c>
      <c r="E11680" s="258"/>
      <c r="F11680" s="479">
        <v>65.849999999999994</v>
      </c>
    </row>
    <row r="11681" spans="1:6" x14ac:dyDescent="0.2">
      <c r="A11681" s="256">
        <v>105036</v>
      </c>
      <c r="B11681" s="257" t="s">
        <v>20501</v>
      </c>
      <c r="C11681" s="256" t="s">
        <v>6804</v>
      </c>
      <c r="E11681" s="258"/>
      <c r="F11681" s="479">
        <v>47.49</v>
      </c>
    </row>
    <row r="11682" spans="1:6" x14ac:dyDescent="0.2">
      <c r="A11682" s="256">
        <v>105037</v>
      </c>
      <c r="B11682" s="257" t="s">
        <v>20502</v>
      </c>
      <c r="C11682" s="256" t="s">
        <v>6804</v>
      </c>
      <c r="E11682" s="258"/>
      <c r="F11682" s="479">
        <v>32.15</v>
      </c>
    </row>
    <row r="11683" spans="1:6" x14ac:dyDescent="0.2">
      <c r="A11683" s="256">
        <v>105038</v>
      </c>
      <c r="B11683" s="257" t="s">
        <v>20503</v>
      </c>
      <c r="C11683" s="256" t="s">
        <v>6804</v>
      </c>
      <c r="E11683" s="258"/>
      <c r="F11683" s="479">
        <v>65.66</v>
      </c>
    </row>
    <row r="11684" spans="1:6" x14ac:dyDescent="0.2">
      <c r="A11684" s="256">
        <v>105039</v>
      </c>
      <c r="B11684" s="257" t="s">
        <v>20504</v>
      </c>
      <c r="C11684" s="256" t="s">
        <v>6804</v>
      </c>
      <c r="E11684" s="258"/>
      <c r="F11684" s="479">
        <v>47.26</v>
      </c>
    </row>
    <row r="11685" spans="1:6" x14ac:dyDescent="0.2">
      <c r="A11685" s="256">
        <v>105040</v>
      </c>
      <c r="B11685" s="257" t="s">
        <v>20505</v>
      </c>
      <c r="C11685" s="256" t="s">
        <v>6804</v>
      </c>
      <c r="E11685" s="258"/>
      <c r="F11685" s="479">
        <v>31.99</v>
      </c>
    </row>
    <row r="11686" spans="1:6" ht="20.399999999999999" x14ac:dyDescent="0.2">
      <c r="A11686" s="256">
        <v>97733</v>
      </c>
      <c r="B11686" s="257" t="s">
        <v>20506</v>
      </c>
      <c r="C11686" s="256" t="s">
        <v>6805</v>
      </c>
      <c r="E11686" s="258"/>
      <c r="F11686" s="479">
        <v>3401.47</v>
      </c>
    </row>
    <row r="11687" spans="1:6" ht="20.399999999999999" x14ac:dyDescent="0.2">
      <c r="A11687" s="256">
        <v>97734</v>
      </c>
      <c r="B11687" s="257" t="s">
        <v>20507</v>
      </c>
      <c r="C11687" s="256" t="s">
        <v>6805</v>
      </c>
      <c r="E11687" s="258"/>
      <c r="F11687" s="479">
        <v>2983.03</v>
      </c>
    </row>
    <row r="11688" spans="1:6" ht="20.399999999999999" x14ac:dyDescent="0.2">
      <c r="A11688" s="256">
        <v>97735</v>
      </c>
      <c r="B11688" s="257" t="s">
        <v>20508</v>
      </c>
      <c r="C11688" s="256" t="s">
        <v>6805</v>
      </c>
      <c r="E11688" s="258"/>
      <c r="F11688" s="479">
        <v>2403.41</v>
      </c>
    </row>
    <row r="11689" spans="1:6" ht="20.399999999999999" x14ac:dyDescent="0.2">
      <c r="A11689" s="256">
        <v>97736</v>
      </c>
      <c r="B11689" s="257" t="s">
        <v>20509</v>
      </c>
      <c r="C11689" s="256" t="s">
        <v>6805</v>
      </c>
      <c r="E11689" s="258"/>
      <c r="F11689" s="479">
        <v>1415.14</v>
      </c>
    </row>
    <row r="11690" spans="1:6" ht="20.399999999999999" x14ac:dyDescent="0.2">
      <c r="A11690" s="256">
        <v>97737</v>
      </c>
      <c r="B11690" s="257" t="s">
        <v>20510</v>
      </c>
      <c r="C11690" s="256" t="s">
        <v>6805</v>
      </c>
      <c r="E11690" s="258"/>
      <c r="F11690" s="479">
        <v>3152.75</v>
      </c>
    </row>
    <row r="11691" spans="1:6" ht="20.399999999999999" x14ac:dyDescent="0.2">
      <c r="A11691" s="256">
        <v>97738</v>
      </c>
      <c r="B11691" s="257" t="s">
        <v>20511</v>
      </c>
      <c r="C11691" s="256" t="s">
        <v>6805</v>
      </c>
      <c r="E11691" s="258"/>
      <c r="F11691" s="479">
        <v>3849.24</v>
      </c>
    </row>
    <row r="11692" spans="1:6" ht="20.399999999999999" x14ac:dyDescent="0.2">
      <c r="A11692" s="256">
        <v>97739</v>
      </c>
      <c r="B11692" s="257" t="s">
        <v>20512</v>
      </c>
      <c r="C11692" s="256" t="s">
        <v>6805</v>
      </c>
      <c r="E11692" s="258"/>
      <c r="F11692" s="479">
        <v>2772.13</v>
      </c>
    </row>
    <row r="11693" spans="1:6" ht="20.399999999999999" x14ac:dyDescent="0.2">
      <c r="A11693" s="256">
        <v>97740</v>
      </c>
      <c r="B11693" s="257" t="s">
        <v>20513</v>
      </c>
      <c r="C11693" s="256" t="s">
        <v>6805</v>
      </c>
      <c r="E11693" s="258"/>
      <c r="F11693" s="479">
        <v>1932.91</v>
      </c>
    </row>
    <row r="11694" spans="1:6" ht="20.399999999999999" x14ac:dyDescent="0.2">
      <c r="A11694" s="256">
        <v>98615</v>
      </c>
      <c r="B11694" s="257" t="s">
        <v>10728</v>
      </c>
      <c r="C11694" s="256" t="s">
        <v>6801</v>
      </c>
      <c r="E11694" s="258"/>
      <c r="F11694" s="479">
        <v>142.09</v>
      </c>
    </row>
    <row r="11695" spans="1:6" ht="20.399999999999999" x14ac:dyDescent="0.2">
      <c r="A11695" s="256">
        <v>98616</v>
      </c>
      <c r="B11695" s="257" t="s">
        <v>10729</v>
      </c>
      <c r="C11695" s="256" t="s">
        <v>6801</v>
      </c>
      <c r="E11695" s="258"/>
      <c r="F11695" s="479">
        <v>108.76</v>
      </c>
    </row>
    <row r="11696" spans="1:6" ht="20.399999999999999" x14ac:dyDescent="0.2">
      <c r="A11696" s="256">
        <v>98617</v>
      </c>
      <c r="B11696" s="257" t="s">
        <v>10730</v>
      </c>
      <c r="C11696" s="256" t="s">
        <v>6801</v>
      </c>
      <c r="E11696" s="258"/>
      <c r="F11696" s="479">
        <v>99.53</v>
      </c>
    </row>
    <row r="11697" spans="1:6" ht="20.399999999999999" x14ac:dyDescent="0.2">
      <c r="A11697" s="256">
        <v>98618</v>
      </c>
      <c r="B11697" s="257" t="s">
        <v>10731</v>
      </c>
      <c r="C11697" s="256" t="s">
        <v>6801</v>
      </c>
      <c r="E11697" s="258"/>
      <c r="F11697" s="479">
        <v>137.19</v>
      </c>
    </row>
    <row r="11698" spans="1:6" ht="20.399999999999999" x14ac:dyDescent="0.2">
      <c r="A11698" s="256">
        <v>98619</v>
      </c>
      <c r="B11698" s="257" t="s">
        <v>10732</v>
      </c>
      <c r="C11698" s="256" t="s">
        <v>6801</v>
      </c>
      <c r="E11698" s="258"/>
      <c r="F11698" s="479">
        <v>123.22</v>
      </c>
    </row>
    <row r="11699" spans="1:6" ht="20.399999999999999" x14ac:dyDescent="0.2">
      <c r="A11699" s="256">
        <v>98620</v>
      </c>
      <c r="B11699" s="257" t="s">
        <v>10733</v>
      </c>
      <c r="C11699" s="256" t="s">
        <v>6801</v>
      </c>
      <c r="E11699" s="258"/>
      <c r="F11699" s="479">
        <v>116.17</v>
      </c>
    </row>
    <row r="11700" spans="1:6" ht="20.399999999999999" x14ac:dyDescent="0.2">
      <c r="A11700" s="256">
        <v>98621</v>
      </c>
      <c r="B11700" s="257" t="s">
        <v>10734</v>
      </c>
      <c r="C11700" s="256" t="s">
        <v>6801</v>
      </c>
      <c r="E11700" s="258"/>
      <c r="F11700" s="479">
        <v>153.34</v>
      </c>
    </row>
    <row r="11701" spans="1:6" ht="20.399999999999999" x14ac:dyDescent="0.2">
      <c r="A11701" s="256">
        <v>98622</v>
      </c>
      <c r="B11701" s="257" t="s">
        <v>10735</v>
      </c>
      <c r="C11701" s="256" t="s">
        <v>6801</v>
      </c>
      <c r="E11701" s="258"/>
      <c r="F11701" s="479">
        <v>142.11000000000001</v>
      </c>
    </row>
    <row r="11702" spans="1:6" ht="20.399999999999999" x14ac:dyDescent="0.2">
      <c r="A11702" s="256">
        <v>98623</v>
      </c>
      <c r="B11702" s="257" t="s">
        <v>10736</v>
      </c>
      <c r="C11702" s="256" t="s">
        <v>6801</v>
      </c>
      <c r="E11702" s="258"/>
      <c r="F11702" s="479">
        <v>136.4</v>
      </c>
    </row>
    <row r="11703" spans="1:6" ht="20.399999999999999" x14ac:dyDescent="0.2">
      <c r="A11703" s="256">
        <v>98624</v>
      </c>
      <c r="B11703" s="257" t="s">
        <v>10737</v>
      </c>
      <c r="C11703" s="256" t="s">
        <v>6801</v>
      </c>
      <c r="E11703" s="258"/>
      <c r="F11703" s="479">
        <v>171.43</v>
      </c>
    </row>
    <row r="11704" spans="1:6" ht="20.399999999999999" x14ac:dyDescent="0.2">
      <c r="A11704" s="256">
        <v>98625</v>
      </c>
      <c r="B11704" s="257" t="s">
        <v>10738</v>
      </c>
      <c r="C11704" s="256" t="s">
        <v>6801</v>
      </c>
      <c r="E11704" s="258"/>
      <c r="F11704" s="479">
        <v>161.97999999999999</v>
      </c>
    </row>
    <row r="11705" spans="1:6" ht="20.399999999999999" x14ac:dyDescent="0.2">
      <c r="A11705" s="256">
        <v>98626</v>
      </c>
      <c r="B11705" s="257" t="s">
        <v>10739</v>
      </c>
      <c r="C11705" s="256" t="s">
        <v>6801</v>
      </c>
      <c r="E11705" s="258"/>
      <c r="F11705" s="479">
        <v>157.12</v>
      </c>
    </row>
    <row r="11706" spans="1:6" ht="20.399999999999999" x14ac:dyDescent="0.2">
      <c r="A11706" s="256">
        <v>98655</v>
      </c>
      <c r="B11706" s="257" t="s">
        <v>10740</v>
      </c>
      <c r="C11706" s="256" t="s">
        <v>6804</v>
      </c>
      <c r="E11706" s="258"/>
      <c r="F11706" s="479">
        <v>639.28</v>
      </c>
    </row>
    <row r="11707" spans="1:6" ht="20.399999999999999" x14ac:dyDescent="0.2">
      <c r="A11707" s="256">
        <v>98656</v>
      </c>
      <c r="B11707" s="257" t="s">
        <v>10741</v>
      </c>
      <c r="C11707" s="256" t="s">
        <v>6804</v>
      </c>
      <c r="E11707" s="258"/>
      <c r="F11707" s="479">
        <v>649.79</v>
      </c>
    </row>
    <row r="11708" spans="1:6" ht="20.399999999999999" x14ac:dyDescent="0.2">
      <c r="A11708" s="256">
        <v>98657</v>
      </c>
      <c r="B11708" s="257" t="s">
        <v>10742</v>
      </c>
      <c r="C11708" s="256" t="s">
        <v>6804</v>
      </c>
      <c r="E11708" s="258"/>
      <c r="F11708" s="479">
        <v>660.31</v>
      </c>
    </row>
    <row r="11709" spans="1:6" ht="20.399999999999999" x14ac:dyDescent="0.2">
      <c r="A11709" s="256">
        <v>98658</v>
      </c>
      <c r="B11709" s="257" t="s">
        <v>10743</v>
      </c>
      <c r="C11709" s="256" t="s">
        <v>6804</v>
      </c>
      <c r="E11709" s="258"/>
      <c r="F11709" s="479">
        <v>670.83</v>
      </c>
    </row>
    <row r="11710" spans="1:6" ht="20.399999999999999" x14ac:dyDescent="0.2">
      <c r="A11710" s="256">
        <v>98659</v>
      </c>
      <c r="B11710" s="257" t="s">
        <v>10744</v>
      </c>
      <c r="C11710" s="256" t="s">
        <v>6804</v>
      </c>
      <c r="E11710" s="258"/>
      <c r="F11710" s="479">
        <v>691.85</v>
      </c>
    </row>
    <row r="11711" spans="1:6" ht="20.399999999999999" x14ac:dyDescent="0.2">
      <c r="A11711" s="256">
        <v>98746</v>
      </c>
      <c r="B11711" s="257" t="s">
        <v>10745</v>
      </c>
      <c r="C11711" s="256" t="s">
        <v>6804</v>
      </c>
      <c r="E11711" s="258"/>
      <c r="F11711" s="479">
        <v>81.22</v>
      </c>
    </row>
    <row r="11712" spans="1:6" ht="20.399999999999999" x14ac:dyDescent="0.2">
      <c r="A11712" s="256">
        <v>98749</v>
      </c>
      <c r="B11712" s="257" t="s">
        <v>10746</v>
      </c>
      <c r="C11712" s="256" t="s">
        <v>6804</v>
      </c>
      <c r="E11712" s="258"/>
      <c r="F11712" s="479">
        <v>98.29</v>
      </c>
    </row>
    <row r="11713" spans="1:6" ht="20.399999999999999" x14ac:dyDescent="0.2">
      <c r="A11713" s="256">
        <v>98750</v>
      </c>
      <c r="B11713" s="257" t="s">
        <v>10747</v>
      </c>
      <c r="C11713" s="256" t="s">
        <v>6804</v>
      </c>
      <c r="E11713" s="258"/>
      <c r="F11713" s="479">
        <v>119.06</v>
      </c>
    </row>
    <row r="11714" spans="1:6" ht="20.399999999999999" x14ac:dyDescent="0.2">
      <c r="A11714" s="256">
        <v>98751</v>
      </c>
      <c r="B11714" s="257" t="s">
        <v>10748</v>
      </c>
      <c r="C11714" s="256" t="s">
        <v>6804</v>
      </c>
      <c r="E11714" s="258"/>
      <c r="F11714" s="479">
        <v>173.34</v>
      </c>
    </row>
    <row r="11715" spans="1:6" ht="20.399999999999999" x14ac:dyDescent="0.2">
      <c r="A11715" s="256">
        <v>98752</v>
      </c>
      <c r="B11715" s="257" t="s">
        <v>10749</v>
      </c>
      <c r="C11715" s="256" t="s">
        <v>6804</v>
      </c>
      <c r="E11715" s="258"/>
      <c r="F11715" s="479">
        <v>238.85</v>
      </c>
    </row>
    <row r="11716" spans="1:6" ht="20.399999999999999" x14ac:dyDescent="0.2">
      <c r="A11716" s="256">
        <v>98753</v>
      </c>
      <c r="B11716" s="257" t="s">
        <v>10750</v>
      </c>
      <c r="C11716" s="256" t="s">
        <v>6804</v>
      </c>
      <c r="E11716" s="258"/>
      <c r="F11716" s="479">
        <v>320.47000000000003</v>
      </c>
    </row>
    <row r="11717" spans="1:6" ht="30.6" x14ac:dyDescent="0.2">
      <c r="A11717" s="256">
        <v>100763</v>
      </c>
      <c r="B11717" s="257" t="s">
        <v>10751</v>
      </c>
      <c r="C11717" s="256" t="s">
        <v>6814</v>
      </c>
      <c r="E11717" s="258"/>
      <c r="F11717" s="479">
        <v>15.74</v>
      </c>
    </row>
    <row r="11718" spans="1:6" ht="30.6" x14ac:dyDescent="0.2">
      <c r="A11718" s="256">
        <v>100764</v>
      </c>
      <c r="B11718" s="257" t="s">
        <v>10752</v>
      </c>
      <c r="C11718" s="256" t="s">
        <v>6814</v>
      </c>
      <c r="E11718" s="258"/>
      <c r="F11718" s="479">
        <v>15.59</v>
      </c>
    </row>
    <row r="11719" spans="1:6" ht="30.6" x14ac:dyDescent="0.2">
      <c r="A11719" s="256">
        <v>100765</v>
      </c>
      <c r="B11719" s="257" t="s">
        <v>10753</v>
      </c>
      <c r="C11719" s="256" t="s">
        <v>6814</v>
      </c>
      <c r="E11719" s="258"/>
      <c r="F11719" s="479">
        <v>13.86</v>
      </c>
    </row>
    <row r="11720" spans="1:6" ht="30.6" x14ac:dyDescent="0.2">
      <c r="A11720" s="256">
        <v>100766</v>
      </c>
      <c r="B11720" s="257" t="s">
        <v>10754</v>
      </c>
      <c r="C11720" s="256" t="s">
        <v>6814</v>
      </c>
      <c r="E11720" s="258"/>
      <c r="F11720" s="479">
        <v>14.18</v>
      </c>
    </row>
    <row r="11721" spans="1:6" ht="40.799999999999997" x14ac:dyDescent="0.2">
      <c r="A11721" s="256">
        <v>100767</v>
      </c>
      <c r="B11721" s="257" t="s">
        <v>10755</v>
      </c>
      <c r="C11721" s="256" t="s">
        <v>6814</v>
      </c>
      <c r="E11721" s="258"/>
      <c r="F11721" s="479">
        <v>16.399999999999999</v>
      </c>
    </row>
    <row r="11722" spans="1:6" ht="30.6" x14ac:dyDescent="0.2">
      <c r="A11722" s="256">
        <v>100768</v>
      </c>
      <c r="B11722" s="257" t="s">
        <v>10756</v>
      </c>
      <c r="C11722" s="256" t="s">
        <v>6814</v>
      </c>
      <c r="E11722" s="258"/>
      <c r="F11722" s="479">
        <v>15.85</v>
      </c>
    </row>
    <row r="11723" spans="1:6" ht="30.6" x14ac:dyDescent="0.2">
      <c r="A11723" s="256">
        <v>100769</v>
      </c>
      <c r="B11723" s="257" t="s">
        <v>10757</v>
      </c>
      <c r="C11723" s="256" t="s">
        <v>6814</v>
      </c>
      <c r="E11723" s="258"/>
      <c r="F11723" s="479">
        <v>22.03</v>
      </c>
    </row>
    <row r="11724" spans="1:6" ht="30.6" x14ac:dyDescent="0.2">
      <c r="A11724" s="256">
        <v>100770</v>
      </c>
      <c r="B11724" s="257" t="s">
        <v>10758</v>
      </c>
      <c r="C11724" s="256" t="s">
        <v>6814</v>
      </c>
      <c r="E11724" s="258"/>
      <c r="F11724" s="479">
        <v>21.17</v>
      </c>
    </row>
    <row r="11725" spans="1:6" ht="30.6" x14ac:dyDescent="0.2">
      <c r="A11725" s="256">
        <v>100771</v>
      </c>
      <c r="B11725" s="257" t="s">
        <v>10759</v>
      </c>
      <c r="C11725" s="256" t="s">
        <v>6814</v>
      </c>
      <c r="E11725" s="258"/>
      <c r="F11725" s="479">
        <v>16.420000000000002</v>
      </c>
    </row>
    <row r="11726" spans="1:6" ht="30.6" x14ac:dyDescent="0.2">
      <c r="A11726" s="256">
        <v>100772</v>
      </c>
      <c r="B11726" s="257" t="s">
        <v>10760</v>
      </c>
      <c r="C11726" s="256" t="s">
        <v>6814</v>
      </c>
      <c r="E11726" s="258"/>
      <c r="F11726" s="479">
        <v>15.65</v>
      </c>
    </row>
    <row r="11727" spans="1:6" ht="30.6" x14ac:dyDescent="0.2">
      <c r="A11727" s="256">
        <v>100773</v>
      </c>
      <c r="B11727" s="257" t="s">
        <v>10761</v>
      </c>
      <c r="C11727" s="256" t="s">
        <v>6814</v>
      </c>
      <c r="E11727" s="258"/>
      <c r="F11727" s="479">
        <v>19.260000000000002</v>
      </c>
    </row>
    <row r="11728" spans="1:6" ht="30.6" x14ac:dyDescent="0.2">
      <c r="A11728" s="256">
        <v>100774</v>
      </c>
      <c r="B11728" s="257" t="s">
        <v>10762</v>
      </c>
      <c r="C11728" s="256" t="s">
        <v>6814</v>
      </c>
      <c r="E11728" s="258"/>
      <c r="F11728" s="479">
        <v>11.45</v>
      </c>
    </row>
    <row r="11729" spans="1:6" ht="30.6" x14ac:dyDescent="0.2">
      <c r="A11729" s="256">
        <v>100775</v>
      </c>
      <c r="B11729" s="257" t="s">
        <v>10763</v>
      </c>
      <c r="C11729" s="256" t="s">
        <v>6814</v>
      </c>
      <c r="E11729" s="258"/>
      <c r="F11729" s="479">
        <v>13.52</v>
      </c>
    </row>
    <row r="11730" spans="1:6" ht="30.6" x14ac:dyDescent="0.2">
      <c r="A11730" s="256">
        <v>100776</v>
      </c>
      <c r="B11730" s="257" t="s">
        <v>10764</v>
      </c>
      <c r="C11730" s="256" t="s">
        <v>6814</v>
      </c>
      <c r="E11730" s="258"/>
      <c r="F11730" s="479">
        <v>19.38</v>
      </c>
    </row>
    <row r="11731" spans="1:6" ht="30.6" x14ac:dyDescent="0.2">
      <c r="A11731" s="256">
        <v>100777</v>
      </c>
      <c r="B11731" s="257" t="s">
        <v>10765</v>
      </c>
      <c r="C11731" s="256" t="s">
        <v>6814</v>
      </c>
      <c r="E11731" s="258"/>
      <c r="F11731" s="479">
        <v>13.87</v>
      </c>
    </row>
    <row r="11732" spans="1:6" ht="30.6" x14ac:dyDescent="0.2">
      <c r="A11732" s="256">
        <v>100778</v>
      </c>
      <c r="B11732" s="257" t="s">
        <v>10766</v>
      </c>
      <c r="C11732" s="256" t="s">
        <v>6814</v>
      </c>
      <c r="E11732" s="258"/>
      <c r="F11732" s="479">
        <v>10.14</v>
      </c>
    </row>
    <row r="11733" spans="1:6" ht="20.399999999999999" x14ac:dyDescent="0.2">
      <c r="A11733" s="256">
        <v>103795</v>
      </c>
      <c r="B11733" s="257" t="s">
        <v>10767</v>
      </c>
      <c r="C11733" s="256" t="s">
        <v>6801</v>
      </c>
      <c r="E11733" s="258"/>
      <c r="F11733" s="479">
        <v>83.14</v>
      </c>
    </row>
    <row r="11734" spans="1:6" ht="20.399999999999999" x14ac:dyDescent="0.2">
      <c r="A11734" s="256">
        <v>103796</v>
      </c>
      <c r="B11734" s="257" t="s">
        <v>10768</v>
      </c>
      <c r="C11734" s="256" t="s">
        <v>6801</v>
      </c>
      <c r="E11734" s="258"/>
      <c r="F11734" s="479">
        <v>56.57</v>
      </c>
    </row>
    <row r="11735" spans="1:6" x14ac:dyDescent="0.2">
      <c r="A11735" s="256">
        <v>103797</v>
      </c>
      <c r="B11735" s="257" t="s">
        <v>20514</v>
      </c>
      <c r="C11735" s="256" t="s">
        <v>6814</v>
      </c>
      <c r="E11735" s="258"/>
      <c r="F11735" s="479">
        <v>16.39</v>
      </c>
    </row>
    <row r="11736" spans="1:6" ht="20.399999999999999" x14ac:dyDescent="0.2">
      <c r="A11736" s="256">
        <v>103798</v>
      </c>
      <c r="B11736" s="257" t="s">
        <v>10769</v>
      </c>
      <c r="C11736" s="256" t="s">
        <v>6805</v>
      </c>
      <c r="E11736" s="258"/>
      <c r="F11736" s="479">
        <v>583.74</v>
      </c>
    </row>
    <row r="11737" spans="1:6" ht="40.799999999999997" x14ac:dyDescent="0.2">
      <c r="A11737" s="256">
        <v>103799</v>
      </c>
      <c r="B11737" s="257" t="s">
        <v>10770</v>
      </c>
      <c r="C11737" s="256" t="s">
        <v>6805</v>
      </c>
      <c r="E11737" s="258"/>
      <c r="F11737" s="479">
        <v>370.91</v>
      </c>
    </row>
    <row r="11738" spans="1:6" ht="20.399999999999999" x14ac:dyDescent="0.2">
      <c r="A11738" s="256">
        <v>103800</v>
      </c>
      <c r="B11738" s="257" t="s">
        <v>10771</v>
      </c>
      <c r="C11738" s="256" t="s">
        <v>6805</v>
      </c>
      <c r="E11738" s="258"/>
      <c r="F11738" s="479">
        <v>462.52</v>
      </c>
    </row>
    <row r="11739" spans="1:6" ht="30.6" x14ac:dyDescent="0.2">
      <c r="A11739" s="256">
        <v>103801</v>
      </c>
      <c r="B11739" s="257" t="s">
        <v>10772</v>
      </c>
      <c r="C11739" s="256" t="s">
        <v>6805</v>
      </c>
      <c r="E11739" s="258"/>
      <c r="F11739" s="479">
        <v>567.92999999999995</v>
      </c>
    </row>
    <row r="11740" spans="1:6" ht="30.6" x14ac:dyDescent="0.2">
      <c r="A11740" s="256">
        <v>103925</v>
      </c>
      <c r="B11740" s="257" t="s">
        <v>20515</v>
      </c>
      <c r="C11740" s="256" t="s">
        <v>6805</v>
      </c>
      <c r="E11740" s="258"/>
      <c r="F11740" s="479">
        <v>1617.1</v>
      </c>
    </row>
    <row r="11741" spans="1:6" ht="30.6" x14ac:dyDescent="0.2">
      <c r="A11741" s="256">
        <v>103926</v>
      </c>
      <c r="B11741" s="257" t="s">
        <v>20516</v>
      </c>
      <c r="C11741" s="256" t="s">
        <v>6805</v>
      </c>
      <c r="E11741" s="258"/>
      <c r="F11741" s="479">
        <v>1296.25</v>
      </c>
    </row>
    <row r="11742" spans="1:6" ht="20.399999999999999" x14ac:dyDescent="0.2">
      <c r="A11742" s="256">
        <v>103928</v>
      </c>
      <c r="B11742" s="257" t="s">
        <v>10773</v>
      </c>
      <c r="C11742" s="256" t="s">
        <v>6805</v>
      </c>
      <c r="E11742" s="258"/>
      <c r="F11742" s="479">
        <v>462.52</v>
      </c>
    </row>
    <row r="11743" spans="1:6" ht="30.6" x14ac:dyDescent="0.2">
      <c r="A11743" s="256">
        <v>103929</v>
      </c>
      <c r="B11743" s="257" t="s">
        <v>10774</v>
      </c>
      <c r="C11743" s="256" t="s">
        <v>6805</v>
      </c>
      <c r="E11743" s="258"/>
      <c r="F11743" s="479">
        <v>1133.69</v>
      </c>
    </row>
    <row r="11744" spans="1:6" ht="30.6" x14ac:dyDescent="0.2">
      <c r="A11744" s="256">
        <v>103930</v>
      </c>
      <c r="B11744" s="257" t="s">
        <v>10775</v>
      </c>
      <c r="C11744" s="256" t="s">
        <v>6805</v>
      </c>
      <c r="E11744" s="258"/>
      <c r="F11744" s="479">
        <v>695.04</v>
      </c>
    </row>
    <row r="11745" spans="1:6" ht="30.6" x14ac:dyDescent="0.2">
      <c r="A11745" s="256">
        <v>103931</v>
      </c>
      <c r="B11745" s="257" t="s">
        <v>10776</v>
      </c>
      <c r="C11745" s="256" t="s">
        <v>6805</v>
      </c>
      <c r="E11745" s="258"/>
      <c r="F11745" s="479">
        <v>504.56</v>
      </c>
    </row>
    <row r="11746" spans="1:6" ht="30.6" x14ac:dyDescent="0.2">
      <c r="A11746" s="256">
        <v>103932</v>
      </c>
      <c r="B11746" s="257" t="s">
        <v>10777</v>
      </c>
      <c r="C11746" s="256" t="s">
        <v>6805</v>
      </c>
      <c r="E11746" s="258"/>
      <c r="F11746" s="479">
        <v>476.66</v>
      </c>
    </row>
    <row r="11747" spans="1:6" ht="20.399999999999999" x14ac:dyDescent="0.2">
      <c r="A11747" s="256">
        <v>103933</v>
      </c>
      <c r="B11747" s="257" t="s">
        <v>10778</v>
      </c>
      <c r="C11747" s="256" t="s">
        <v>6805</v>
      </c>
      <c r="E11747" s="258"/>
      <c r="F11747" s="479">
        <v>1455.2</v>
      </c>
    </row>
    <row r="11748" spans="1:6" ht="20.399999999999999" x14ac:dyDescent="0.2">
      <c r="A11748" s="256">
        <v>105041</v>
      </c>
      <c r="B11748" s="257" t="s">
        <v>20517</v>
      </c>
      <c r="C11748" s="256" t="s">
        <v>6804</v>
      </c>
      <c r="E11748" s="258"/>
      <c r="F11748" s="479">
        <v>53.33</v>
      </c>
    </row>
    <row r="11749" spans="1:6" ht="30.6" x14ac:dyDescent="0.2">
      <c r="A11749" s="256">
        <v>105042</v>
      </c>
      <c r="B11749" s="257" t="s">
        <v>20518</v>
      </c>
      <c r="C11749" s="256" t="s">
        <v>6804</v>
      </c>
      <c r="E11749" s="258"/>
      <c r="F11749" s="479">
        <v>60.7</v>
      </c>
    </row>
    <row r="11750" spans="1:6" ht="20.399999999999999" x14ac:dyDescent="0.2">
      <c r="A11750" s="256">
        <v>105045</v>
      </c>
      <c r="B11750" s="257" t="s">
        <v>20519</v>
      </c>
      <c r="C11750" s="256" t="s">
        <v>6804</v>
      </c>
      <c r="E11750" s="258"/>
      <c r="F11750" s="479">
        <v>60.68</v>
      </c>
    </row>
    <row r="11751" spans="1:6" ht="30.6" x14ac:dyDescent="0.2">
      <c r="A11751" s="256">
        <v>105046</v>
      </c>
      <c r="B11751" s="257" t="s">
        <v>20520</v>
      </c>
      <c r="C11751" s="256" t="s">
        <v>6804</v>
      </c>
      <c r="E11751" s="258"/>
      <c r="F11751" s="479">
        <v>49.74</v>
      </c>
    </row>
    <row r="11752" spans="1:6" ht="30.6" x14ac:dyDescent="0.2">
      <c r="A11752" s="256">
        <v>105050</v>
      </c>
      <c r="B11752" s="257" t="s">
        <v>20521</v>
      </c>
      <c r="C11752" s="256" t="s">
        <v>6804</v>
      </c>
      <c r="E11752" s="258"/>
      <c r="F11752" s="479">
        <v>177.17</v>
      </c>
    </row>
    <row r="11753" spans="1:6" ht="30.6" x14ac:dyDescent="0.2">
      <c r="A11753" s="256">
        <v>105053</v>
      </c>
      <c r="B11753" s="257" t="s">
        <v>20522</v>
      </c>
      <c r="C11753" s="256" t="s">
        <v>6804</v>
      </c>
      <c r="E11753" s="258"/>
      <c r="F11753" s="479">
        <v>166.37</v>
      </c>
    </row>
    <row r="11754" spans="1:6" ht="30.6" x14ac:dyDescent="0.2">
      <c r="A11754" s="256">
        <v>105056</v>
      </c>
      <c r="B11754" s="257" t="s">
        <v>20523</v>
      </c>
      <c r="C11754" s="256" t="s">
        <v>6804</v>
      </c>
      <c r="E11754" s="258"/>
      <c r="F11754" s="479">
        <v>242.85</v>
      </c>
    </row>
    <row r="11755" spans="1:6" ht="30.6" x14ac:dyDescent="0.2">
      <c r="A11755" s="256">
        <v>105058</v>
      </c>
      <c r="B11755" s="257" t="s">
        <v>20524</v>
      </c>
      <c r="C11755" s="256" t="s">
        <v>6804</v>
      </c>
      <c r="E11755" s="258"/>
      <c r="F11755" s="479">
        <v>232.81</v>
      </c>
    </row>
    <row r="11756" spans="1:6" ht="30.6" x14ac:dyDescent="0.2">
      <c r="A11756" s="256">
        <v>105061</v>
      </c>
      <c r="B11756" s="257" t="s">
        <v>20525</v>
      </c>
      <c r="C11756" s="256" t="s">
        <v>6804</v>
      </c>
      <c r="E11756" s="258"/>
      <c r="F11756" s="479">
        <v>107.49</v>
      </c>
    </row>
    <row r="11757" spans="1:6" ht="30.6" x14ac:dyDescent="0.2">
      <c r="A11757" s="256">
        <v>105064</v>
      </c>
      <c r="B11757" s="257" t="s">
        <v>20526</v>
      </c>
      <c r="C11757" s="256" t="s">
        <v>6804</v>
      </c>
      <c r="E11757" s="258"/>
      <c r="F11757" s="479">
        <v>93.43</v>
      </c>
    </row>
    <row r="11758" spans="1:6" ht="30.6" x14ac:dyDescent="0.2">
      <c r="A11758" s="256">
        <v>105068</v>
      </c>
      <c r="B11758" s="257" t="s">
        <v>20527</v>
      </c>
      <c r="C11758" s="256" t="s">
        <v>6804</v>
      </c>
      <c r="E11758" s="258"/>
      <c r="F11758" s="479">
        <v>183.14</v>
      </c>
    </row>
    <row r="11759" spans="1:6" ht="30.6" x14ac:dyDescent="0.2">
      <c r="A11759" s="256">
        <v>105071</v>
      </c>
      <c r="B11759" s="257" t="s">
        <v>20528</v>
      </c>
      <c r="C11759" s="256" t="s">
        <v>6804</v>
      </c>
      <c r="E11759" s="258"/>
      <c r="F11759" s="479">
        <v>169.11</v>
      </c>
    </row>
    <row r="11760" spans="1:6" ht="30.6" x14ac:dyDescent="0.2">
      <c r="A11760" s="256">
        <v>105074</v>
      </c>
      <c r="B11760" s="257" t="s">
        <v>20529</v>
      </c>
      <c r="C11760" s="256" t="s">
        <v>6804</v>
      </c>
      <c r="E11760" s="258"/>
      <c r="F11760" s="479">
        <v>289.04000000000002</v>
      </c>
    </row>
    <row r="11761" spans="1:6" ht="30.6" x14ac:dyDescent="0.2">
      <c r="A11761" s="256">
        <v>105077</v>
      </c>
      <c r="B11761" s="257" t="s">
        <v>20530</v>
      </c>
      <c r="C11761" s="256" t="s">
        <v>6804</v>
      </c>
      <c r="E11761" s="258"/>
      <c r="F11761" s="479">
        <v>275.08999999999997</v>
      </c>
    </row>
    <row r="11762" spans="1:6" ht="20.399999999999999" x14ac:dyDescent="0.2">
      <c r="A11762" s="256">
        <v>105080</v>
      </c>
      <c r="B11762" s="257" t="s">
        <v>20531</v>
      </c>
      <c r="C11762" s="256" t="s">
        <v>6804</v>
      </c>
      <c r="E11762" s="258"/>
      <c r="F11762" s="479">
        <v>71.05</v>
      </c>
    </row>
    <row r="11763" spans="1:6" ht="20.399999999999999" x14ac:dyDescent="0.2">
      <c r="A11763" s="256">
        <v>105081</v>
      </c>
      <c r="B11763" s="257" t="s">
        <v>20532</v>
      </c>
      <c r="C11763" s="256" t="s">
        <v>6804</v>
      </c>
      <c r="E11763" s="258"/>
      <c r="F11763" s="479">
        <v>82.91</v>
      </c>
    </row>
    <row r="11764" spans="1:6" ht="20.399999999999999" x14ac:dyDescent="0.2">
      <c r="A11764" s="256">
        <v>105082</v>
      </c>
      <c r="B11764" s="257" t="s">
        <v>20533</v>
      </c>
      <c r="C11764" s="256" t="s">
        <v>6804</v>
      </c>
      <c r="E11764" s="258"/>
      <c r="F11764" s="479">
        <v>74.27</v>
      </c>
    </row>
    <row r="11765" spans="1:6" ht="20.399999999999999" x14ac:dyDescent="0.2">
      <c r="A11765" s="256">
        <v>105083</v>
      </c>
      <c r="B11765" s="257" t="s">
        <v>20534</v>
      </c>
      <c r="C11765" s="256" t="s">
        <v>6804</v>
      </c>
      <c r="E11765" s="258"/>
      <c r="F11765" s="479">
        <v>84.39</v>
      </c>
    </row>
    <row r="11766" spans="1:6" ht="20.399999999999999" x14ac:dyDescent="0.2">
      <c r="A11766" s="256">
        <v>105084</v>
      </c>
      <c r="B11766" s="257" t="s">
        <v>20535</v>
      </c>
      <c r="C11766" s="256" t="s">
        <v>6804</v>
      </c>
      <c r="E11766" s="258"/>
      <c r="F11766" s="479">
        <v>105.99</v>
      </c>
    </row>
    <row r="11767" spans="1:6" ht="20.399999999999999" x14ac:dyDescent="0.2">
      <c r="A11767" s="256">
        <v>105085</v>
      </c>
      <c r="B11767" s="257" t="s">
        <v>20536</v>
      </c>
      <c r="C11767" s="256" t="s">
        <v>6804</v>
      </c>
      <c r="E11767" s="258"/>
      <c r="F11767" s="479">
        <v>111.02</v>
      </c>
    </row>
    <row r="11768" spans="1:6" ht="20.399999999999999" x14ac:dyDescent="0.2">
      <c r="A11768" s="256">
        <v>105086</v>
      </c>
      <c r="B11768" s="257" t="s">
        <v>20537</v>
      </c>
      <c r="C11768" s="256" t="s">
        <v>6804</v>
      </c>
      <c r="E11768" s="258"/>
      <c r="F11768" s="479">
        <v>98.01</v>
      </c>
    </row>
    <row r="11769" spans="1:6" ht="20.399999999999999" x14ac:dyDescent="0.2">
      <c r="A11769" s="256">
        <v>105087</v>
      </c>
      <c r="B11769" s="257" t="s">
        <v>20538</v>
      </c>
      <c r="C11769" s="256" t="s">
        <v>6804</v>
      </c>
      <c r="E11769" s="258"/>
      <c r="F11769" s="479">
        <v>110.64</v>
      </c>
    </row>
    <row r="11770" spans="1:6" ht="20.399999999999999" x14ac:dyDescent="0.2">
      <c r="A11770" s="256">
        <v>105088</v>
      </c>
      <c r="B11770" s="257" t="s">
        <v>20539</v>
      </c>
      <c r="C11770" s="256" t="s">
        <v>6804</v>
      </c>
      <c r="E11770" s="258"/>
      <c r="F11770" s="479">
        <v>204.44</v>
      </c>
    </row>
    <row r="11771" spans="1:6" ht="20.399999999999999" x14ac:dyDescent="0.2">
      <c r="A11771" s="256">
        <v>105089</v>
      </c>
      <c r="B11771" s="257" t="s">
        <v>20540</v>
      </c>
      <c r="C11771" s="256" t="s">
        <v>6804</v>
      </c>
      <c r="E11771" s="258"/>
      <c r="F11771" s="479">
        <v>188.22</v>
      </c>
    </row>
    <row r="11772" spans="1:6" x14ac:dyDescent="0.2">
      <c r="A11772" s="256">
        <v>105090</v>
      </c>
      <c r="B11772" s="257" t="s">
        <v>20541</v>
      </c>
      <c r="C11772" s="256" t="s">
        <v>6801</v>
      </c>
      <c r="E11772" s="258"/>
      <c r="F11772" s="479">
        <v>406.91</v>
      </c>
    </row>
    <row r="11773" spans="1:6" ht="20.399999999999999" x14ac:dyDescent="0.2">
      <c r="A11773" s="256">
        <v>105091</v>
      </c>
      <c r="B11773" s="257" t="s">
        <v>20542</v>
      </c>
      <c r="C11773" s="256" t="s">
        <v>6804</v>
      </c>
      <c r="E11773" s="258"/>
      <c r="F11773" s="479">
        <v>148.22999999999999</v>
      </c>
    </row>
    <row r="11774" spans="1:6" ht="20.399999999999999" x14ac:dyDescent="0.2">
      <c r="A11774" s="256">
        <v>105092</v>
      </c>
      <c r="B11774" s="257" t="s">
        <v>20543</v>
      </c>
      <c r="C11774" s="256" t="s">
        <v>6804</v>
      </c>
      <c r="E11774" s="258"/>
      <c r="F11774" s="479">
        <v>161.75</v>
      </c>
    </row>
    <row r="11775" spans="1:6" ht="20.399999999999999" x14ac:dyDescent="0.2">
      <c r="A11775" s="256">
        <v>105093</v>
      </c>
      <c r="B11775" s="257" t="s">
        <v>20544</v>
      </c>
      <c r="C11775" s="256" t="s">
        <v>6804</v>
      </c>
      <c r="E11775" s="258"/>
      <c r="F11775" s="479">
        <v>163.91</v>
      </c>
    </row>
    <row r="11776" spans="1:6" ht="30.6" x14ac:dyDescent="0.2">
      <c r="A11776" s="256">
        <v>105095</v>
      </c>
      <c r="B11776" s="257" t="s">
        <v>20545</v>
      </c>
      <c r="C11776" s="256" t="s">
        <v>6804</v>
      </c>
      <c r="E11776" s="258"/>
      <c r="F11776" s="479">
        <v>87.97</v>
      </c>
    </row>
    <row r="11777" spans="1:6" ht="30.6" x14ac:dyDescent="0.2">
      <c r="A11777" s="256">
        <v>105098</v>
      </c>
      <c r="B11777" s="257" t="s">
        <v>20546</v>
      </c>
      <c r="C11777" s="256" t="s">
        <v>6804</v>
      </c>
      <c r="E11777" s="258"/>
      <c r="F11777" s="479">
        <v>77.040000000000006</v>
      </c>
    </row>
    <row r="11778" spans="1:6" ht="20.399999999999999" x14ac:dyDescent="0.2">
      <c r="A11778" s="256">
        <v>105099</v>
      </c>
      <c r="B11778" s="257" t="s">
        <v>20547</v>
      </c>
      <c r="C11778" s="256" t="s">
        <v>6804</v>
      </c>
      <c r="E11778" s="258"/>
      <c r="F11778" s="479">
        <v>77.900000000000006</v>
      </c>
    </row>
    <row r="11779" spans="1:6" ht="20.399999999999999" x14ac:dyDescent="0.2">
      <c r="A11779" s="256">
        <v>105100</v>
      </c>
      <c r="B11779" s="257" t="s">
        <v>20548</v>
      </c>
      <c r="C11779" s="256" t="s">
        <v>6804</v>
      </c>
      <c r="E11779" s="258"/>
      <c r="F11779" s="479">
        <v>108.15</v>
      </c>
    </row>
    <row r="11780" spans="1:6" ht="20.399999999999999" x14ac:dyDescent="0.2">
      <c r="A11780" s="256">
        <v>105101</v>
      </c>
      <c r="B11780" s="257" t="s">
        <v>20549</v>
      </c>
      <c r="C11780" s="256" t="s">
        <v>6804</v>
      </c>
      <c r="E11780" s="258"/>
      <c r="F11780" s="479">
        <v>203.59</v>
      </c>
    </row>
    <row r="11781" spans="1:6" ht="20.399999999999999" x14ac:dyDescent="0.2">
      <c r="A11781" s="256">
        <v>105102</v>
      </c>
      <c r="B11781" s="257" t="s">
        <v>20550</v>
      </c>
      <c r="C11781" s="256" t="s">
        <v>6804</v>
      </c>
      <c r="E11781" s="258"/>
      <c r="F11781" s="479">
        <v>277.39999999999998</v>
      </c>
    </row>
    <row r="11782" spans="1:6" ht="20.399999999999999" x14ac:dyDescent="0.2">
      <c r="A11782" s="256">
        <v>98562</v>
      </c>
      <c r="B11782" s="257" t="s">
        <v>14905</v>
      </c>
      <c r="C11782" s="256" t="s">
        <v>6801</v>
      </c>
      <c r="E11782" s="258"/>
      <c r="F11782" s="479">
        <v>48.75</v>
      </c>
    </row>
    <row r="11783" spans="1:6" ht="20.399999999999999" x14ac:dyDescent="0.2">
      <c r="A11783" s="256">
        <v>98555</v>
      </c>
      <c r="B11783" s="257" t="s">
        <v>14906</v>
      </c>
      <c r="C11783" s="256" t="s">
        <v>6801</v>
      </c>
      <c r="E11783" s="258"/>
      <c r="F11783" s="479">
        <v>32.520000000000003</v>
      </c>
    </row>
    <row r="11784" spans="1:6" ht="20.399999999999999" x14ac:dyDescent="0.2">
      <c r="A11784" s="256">
        <v>98556</v>
      </c>
      <c r="B11784" s="257" t="s">
        <v>14907</v>
      </c>
      <c r="C11784" s="256" t="s">
        <v>6801</v>
      </c>
      <c r="E11784" s="258"/>
      <c r="F11784" s="479">
        <v>60.7</v>
      </c>
    </row>
    <row r="11785" spans="1:6" ht="20.399999999999999" x14ac:dyDescent="0.2">
      <c r="A11785" s="256">
        <v>98558</v>
      </c>
      <c r="B11785" s="257" t="s">
        <v>14908</v>
      </c>
      <c r="C11785" s="256" t="s">
        <v>6799</v>
      </c>
      <c r="E11785" s="258"/>
      <c r="F11785" s="479">
        <v>10.050000000000001</v>
      </c>
    </row>
    <row r="11786" spans="1:6" x14ac:dyDescent="0.2">
      <c r="A11786" s="256">
        <v>98559</v>
      </c>
      <c r="B11786" s="257" t="s">
        <v>14909</v>
      </c>
      <c r="C11786" s="256" t="s">
        <v>6804</v>
      </c>
      <c r="E11786" s="258"/>
      <c r="F11786" s="479">
        <v>5.37</v>
      </c>
    </row>
    <row r="11787" spans="1:6" ht="20.399999999999999" x14ac:dyDescent="0.2">
      <c r="A11787" s="256">
        <v>98546</v>
      </c>
      <c r="B11787" s="257" t="s">
        <v>14910</v>
      </c>
      <c r="C11787" s="256" t="s">
        <v>6801</v>
      </c>
      <c r="E11787" s="258"/>
      <c r="F11787" s="479">
        <v>133.72</v>
      </c>
    </row>
    <row r="11788" spans="1:6" ht="20.399999999999999" x14ac:dyDescent="0.2">
      <c r="A11788" s="256">
        <v>98547</v>
      </c>
      <c r="B11788" s="257" t="s">
        <v>14911</v>
      </c>
      <c r="C11788" s="256" t="s">
        <v>6801</v>
      </c>
      <c r="E11788" s="258"/>
      <c r="F11788" s="479">
        <v>224.84</v>
      </c>
    </row>
    <row r="11789" spans="1:6" ht="20.399999999999999" x14ac:dyDescent="0.2">
      <c r="A11789" s="256">
        <v>98553</v>
      </c>
      <c r="B11789" s="257" t="s">
        <v>14912</v>
      </c>
      <c r="C11789" s="256" t="s">
        <v>6801</v>
      </c>
      <c r="E11789" s="258"/>
      <c r="F11789" s="479">
        <v>173.64</v>
      </c>
    </row>
    <row r="11790" spans="1:6" ht="20.399999999999999" x14ac:dyDescent="0.2">
      <c r="A11790" s="256">
        <v>98554</v>
      </c>
      <c r="B11790" s="257" t="s">
        <v>14913</v>
      </c>
      <c r="C11790" s="256" t="s">
        <v>6801</v>
      </c>
      <c r="E11790" s="258"/>
      <c r="F11790" s="479">
        <v>47.54</v>
      </c>
    </row>
    <row r="11791" spans="1:6" x14ac:dyDescent="0.2">
      <c r="A11791" s="256">
        <v>98557</v>
      </c>
      <c r="B11791" s="257" t="s">
        <v>14914</v>
      </c>
      <c r="C11791" s="256" t="s">
        <v>6801</v>
      </c>
      <c r="E11791" s="258"/>
      <c r="F11791" s="479">
        <v>45.85</v>
      </c>
    </row>
    <row r="11792" spans="1:6" ht="20.399999999999999" x14ac:dyDescent="0.2">
      <c r="A11792" s="256">
        <v>98563</v>
      </c>
      <c r="B11792" s="257" t="s">
        <v>14915</v>
      </c>
      <c r="C11792" s="256" t="s">
        <v>6801</v>
      </c>
      <c r="E11792" s="258"/>
      <c r="F11792" s="479">
        <v>36.54</v>
      </c>
    </row>
    <row r="11793" spans="1:6" ht="20.399999999999999" x14ac:dyDescent="0.2">
      <c r="A11793" s="256">
        <v>98564</v>
      </c>
      <c r="B11793" s="257" t="s">
        <v>14916</v>
      </c>
      <c r="C11793" s="256" t="s">
        <v>6801</v>
      </c>
      <c r="E11793" s="258"/>
      <c r="F11793" s="479">
        <v>49.41</v>
      </c>
    </row>
    <row r="11794" spans="1:6" ht="20.399999999999999" x14ac:dyDescent="0.2">
      <c r="A11794" s="256">
        <v>98565</v>
      </c>
      <c r="B11794" s="257" t="s">
        <v>14917</v>
      </c>
      <c r="C11794" s="256" t="s">
        <v>6801</v>
      </c>
      <c r="E11794" s="258"/>
      <c r="F11794" s="479">
        <v>52.12</v>
      </c>
    </row>
    <row r="11795" spans="1:6" ht="20.399999999999999" x14ac:dyDescent="0.2">
      <c r="A11795" s="256">
        <v>98566</v>
      </c>
      <c r="B11795" s="257" t="s">
        <v>14918</v>
      </c>
      <c r="C11795" s="256" t="s">
        <v>6801</v>
      </c>
      <c r="E11795" s="258"/>
      <c r="F11795" s="479">
        <v>64.98</v>
      </c>
    </row>
    <row r="11796" spans="1:6" ht="20.399999999999999" x14ac:dyDescent="0.2">
      <c r="A11796" s="256">
        <v>98567</v>
      </c>
      <c r="B11796" s="257" t="s">
        <v>14919</v>
      </c>
      <c r="C11796" s="256" t="s">
        <v>6801</v>
      </c>
      <c r="E11796" s="258"/>
      <c r="F11796" s="479">
        <v>66.959999999999994</v>
      </c>
    </row>
    <row r="11797" spans="1:6" ht="20.399999999999999" x14ac:dyDescent="0.2">
      <c r="A11797" s="256">
        <v>98568</v>
      </c>
      <c r="B11797" s="257" t="s">
        <v>14920</v>
      </c>
      <c r="C11797" s="256" t="s">
        <v>6801</v>
      </c>
      <c r="E11797" s="258"/>
      <c r="F11797" s="479">
        <v>79.819999999999993</v>
      </c>
    </row>
    <row r="11798" spans="1:6" ht="20.399999999999999" x14ac:dyDescent="0.2">
      <c r="A11798" s="256">
        <v>98569</v>
      </c>
      <c r="B11798" s="257" t="s">
        <v>14921</v>
      </c>
      <c r="C11798" s="256" t="s">
        <v>6801</v>
      </c>
      <c r="E11798" s="258"/>
      <c r="F11798" s="479">
        <v>82.54</v>
      </c>
    </row>
    <row r="11799" spans="1:6" ht="20.399999999999999" x14ac:dyDescent="0.2">
      <c r="A11799" s="256">
        <v>98570</v>
      </c>
      <c r="B11799" s="257" t="s">
        <v>14922</v>
      </c>
      <c r="C11799" s="256" t="s">
        <v>6801</v>
      </c>
      <c r="E11799" s="258"/>
      <c r="F11799" s="479">
        <v>95.4</v>
      </c>
    </row>
    <row r="11800" spans="1:6" ht="20.399999999999999" x14ac:dyDescent="0.2">
      <c r="A11800" s="256">
        <v>98571</v>
      </c>
      <c r="B11800" s="257" t="s">
        <v>14923</v>
      </c>
      <c r="C11800" s="256" t="s">
        <v>6801</v>
      </c>
      <c r="E11800" s="258"/>
      <c r="F11800" s="479">
        <v>43.9</v>
      </c>
    </row>
    <row r="11801" spans="1:6" ht="20.399999999999999" x14ac:dyDescent="0.2">
      <c r="A11801" s="256">
        <v>98572</v>
      </c>
      <c r="B11801" s="257" t="s">
        <v>14924</v>
      </c>
      <c r="C11801" s="256" t="s">
        <v>6801</v>
      </c>
      <c r="E11801" s="258"/>
      <c r="F11801" s="479">
        <v>53.85</v>
      </c>
    </row>
    <row r="11802" spans="1:6" ht="20.399999999999999" x14ac:dyDescent="0.2">
      <c r="A11802" s="256">
        <v>98573</v>
      </c>
      <c r="B11802" s="257" t="s">
        <v>14925</v>
      </c>
      <c r="C11802" s="256" t="s">
        <v>6801</v>
      </c>
      <c r="E11802" s="258"/>
      <c r="F11802" s="479">
        <v>66.11</v>
      </c>
    </row>
    <row r="11803" spans="1:6" ht="20.399999999999999" x14ac:dyDescent="0.2">
      <c r="A11803" s="256">
        <v>91831</v>
      </c>
      <c r="B11803" s="257" t="s">
        <v>10779</v>
      </c>
      <c r="C11803" s="256" t="s">
        <v>6804</v>
      </c>
      <c r="E11803" s="258"/>
      <c r="F11803" s="479">
        <v>19.39</v>
      </c>
    </row>
    <row r="11804" spans="1:6" ht="20.399999999999999" x14ac:dyDescent="0.2">
      <c r="A11804" s="256">
        <v>91833</v>
      </c>
      <c r="B11804" s="257" t="s">
        <v>10780</v>
      </c>
      <c r="C11804" s="256" t="s">
        <v>6804</v>
      </c>
      <c r="E11804" s="258"/>
      <c r="F11804" s="479">
        <v>19.91</v>
      </c>
    </row>
    <row r="11805" spans="1:6" ht="20.399999999999999" x14ac:dyDescent="0.2">
      <c r="A11805" s="256">
        <v>91834</v>
      </c>
      <c r="B11805" s="257" t="s">
        <v>10781</v>
      </c>
      <c r="C11805" s="256" t="s">
        <v>6804</v>
      </c>
      <c r="E11805" s="258"/>
      <c r="F11805" s="479">
        <v>20.3</v>
      </c>
    </row>
    <row r="11806" spans="1:6" ht="20.399999999999999" x14ac:dyDescent="0.2">
      <c r="A11806" s="256">
        <v>91835</v>
      </c>
      <c r="B11806" s="257" t="s">
        <v>10782</v>
      </c>
      <c r="C11806" s="256" t="s">
        <v>6804</v>
      </c>
      <c r="E11806" s="258"/>
      <c r="F11806" s="479">
        <v>21.63</v>
      </c>
    </row>
    <row r="11807" spans="1:6" ht="20.399999999999999" x14ac:dyDescent="0.2">
      <c r="A11807" s="256">
        <v>91836</v>
      </c>
      <c r="B11807" s="257" t="s">
        <v>10783</v>
      </c>
      <c r="C11807" s="256" t="s">
        <v>6804</v>
      </c>
      <c r="E11807" s="258"/>
      <c r="F11807" s="479">
        <v>23</v>
      </c>
    </row>
    <row r="11808" spans="1:6" ht="20.399999999999999" x14ac:dyDescent="0.2">
      <c r="A11808" s="256">
        <v>91837</v>
      </c>
      <c r="B11808" s="257" t="s">
        <v>10784</v>
      </c>
      <c r="C11808" s="256" t="s">
        <v>6804</v>
      </c>
      <c r="E11808" s="258"/>
      <c r="F11808" s="479">
        <v>26.11</v>
      </c>
    </row>
    <row r="11809" spans="1:6" ht="20.399999999999999" x14ac:dyDescent="0.2">
      <c r="A11809" s="256">
        <v>91839</v>
      </c>
      <c r="B11809" s="257" t="s">
        <v>10785</v>
      </c>
      <c r="C11809" s="256" t="s">
        <v>6804</v>
      </c>
      <c r="E11809" s="258"/>
      <c r="F11809" s="479">
        <v>21.82</v>
      </c>
    </row>
    <row r="11810" spans="1:6" ht="20.399999999999999" x14ac:dyDescent="0.2">
      <c r="A11810" s="256">
        <v>91840</v>
      </c>
      <c r="B11810" s="257" t="s">
        <v>10786</v>
      </c>
      <c r="C11810" s="256" t="s">
        <v>6804</v>
      </c>
      <c r="E11810" s="258"/>
      <c r="F11810" s="479">
        <v>24.6</v>
      </c>
    </row>
    <row r="11811" spans="1:6" ht="20.399999999999999" x14ac:dyDescent="0.2">
      <c r="A11811" s="256">
        <v>91841</v>
      </c>
      <c r="B11811" s="257" t="s">
        <v>10787</v>
      </c>
      <c r="C11811" s="256" t="s">
        <v>6804</v>
      </c>
      <c r="E11811" s="258"/>
      <c r="F11811" s="479">
        <v>23.86</v>
      </c>
    </row>
    <row r="11812" spans="1:6" ht="20.399999999999999" x14ac:dyDescent="0.2">
      <c r="A11812" s="256">
        <v>91843</v>
      </c>
      <c r="B11812" s="257" t="s">
        <v>10788</v>
      </c>
      <c r="C11812" s="256" t="s">
        <v>6804</v>
      </c>
      <c r="E11812" s="258"/>
      <c r="F11812" s="479">
        <v>6.77</v>
      </c>
    </row>
    <row r="11813" spans="1:6" ht="20.399999999999999" x14ac:dyDescent="0.2">
      <c r="A11813" s="256">
        <v>91845</v>
      </c>
      <c r="B11813" s="257" t="s">
        <v>10789</v>
      </c>
      <c r="C11813" s="256" t="s">
        <v>6804</v>
      </c>
      <c r="E11813" s="258"/>
      <c r="F11813" s="479">
        <v>8.43</v>
      </c>
    </row>
    <row r="11814" spans="1:6" ht="20.399999999999999" x14ac:dyDescent="0.2">
      <c r="A11814" s="256">
        <v>91847</v>
      </c>
      <c r="B11814" s="257" t="s">
        <v>10790</v>
      </c>
      <c r="C11814" s="256" t="s">
        <v>6804</v>
      </c>
      <c r="E11814" s="258"/>
      <c r="F11814" s="479">
        <v>12.98</v>
      </c>
    </row>
    <row r="11815" spans="1:6" ht="20.399999999999999" x14ac:dyDescent="0.2">
      <c r="A11815" s="256">
        <v>91849</v>
      </c>
      <c r="B11815" s="257" t="s">
        <v>10791</v>
      </c>
      <c r="C11815" s="256" t="s">
        <v>6804</v>
      </c>
      <c r="E11815" s="258"/>
      <c r="F11815" s="479">
        <v>8.69</v>
      </c>
    </row>
    <row r="11816" spans="1:6" ht="20.399999999999999" x14ac:dyDescent="0.2">
      <c r="A11816" s="256">
        <v>91850</v>
      </c>
      <c r="B11816" s="257" t="s">
        <v>10792</v>
      </c>
      <c r="C11816" s="256" t="s">
        <v>6804</v>
      </c>
      <c r="E11816" s="258"/>
      <c r="F11816" s="479">
        <v>11.41</v>
      </c>
    </row>
    <row r="11817" spans="1:6" ht="20.399999999999999" x14ac:dyDescent="0.2">
      <c r="A11817" s="256">
        <v>91851</v>
      </c>
      <c r="B11817" s="257" t="s">
        <v>10793</v>
      </c>
      <c r="C11817" s="256" t="s">
        <v>6804</v>
      </c>
      <c r="E11817" s="258"/>
      <c r="F11817" s="479">
        <v>10.67</v>
      </c>
    </row>
    <row r="11818" spans="1:6" ht="20.399999999999999" x14ac:dyDescent="0.2">
      <c r="A11818" s="256">
        <v>91852</v>
      </c>
      <c r="B11818" s="257" t="s">
        <v>10794</v>
      </c>
      <c r="C11818" s="256" t="s">
        <v>6804</v>
      </c>
      <c r="E11818" s="258"/>
      <c r="F11818" s="479">
        <v>10.09</v>
      </c>
    </row>
    <row r="11819" spans="1:6" ht="20.399999999999999" x14ac:dyDescent="0.2">
      <c r="A11819" s="256">
        <v>91853</v>
      </c>
      <c r="B11819" s="257" t="s">
        <v>10795</v>
      </c>
      <c r="C11819" s="256" t="s">
        <v>6804</v>
      </c>
      <c r="E11819" s="258"/>
      <c r="F11819" s="479">
        <v>10.57</v>
      </c>
    </row>
    <row r="11820" spans="1:6" ht="20.399999999999999" x14ac:dyDescent="0.2">
      <c r="A11820" s="256">
        <v>91854</v>
      </c>
      <c r="B11820" s="257" t="s">
        <v>10796</v>
      </c>
      <c r="C11820" s="256" t="s">
        <v>6804</v>
      </c>
      <c r="E11820" s="258"/>
      <c r="F11820" s="479">
        <v>10.91</v>
      </c>
    </row>
    <row r="11821" spans="1:6" ht="20.399999999999999" x14ac:dyDescent="0.2">
      <c r="A11821" s="256">
        <v>91855</v>
      </c>
      <c r="B11821" s="257" t="s">
        <v>10797</v>
      </c>
      <c r="C11821" s="256" t="s">
        <v>6804</v>
      </c>
      <c r="E11821" s="258"/>
      <c r="F11821" s="479">
        <v>12.14</v>
      </c>
    </row>
    <row r="11822" spans="1:6" ht="20.399999999999999" x14ac:dyDescent="0.2">
      <c r="A11822" s="256">
        <v>91856</v>
      </c>
      <c r="B11822" s="257" t="s">
        <v>10798</v>
      </c>
      <c r="C11822" s="256" t="s">
        <v>6804</v>
      </c>
      <c r="E11822" s="258"/>
      <c r="F11822" s="479">
        <v>13.54</v>
      </c>
    </row>
    <row r="11823" spans="1:6" ht="20.399999999999999" x14ac:dyDescent="0.2">
      <c r="A11823" s="256">
        <v>91857</v>
      </c>
      <c r="B11823" s="257" t="s">
        <v>10799</v>
      </c>
      <c r="C11823" s="256" t="s">
        <v>6804</v>
      </c>
      <c r="E11823" s="258"/>
      <c r="F11823" s="479">
        <v>16.420000000000002</v>
      </c>
    </row>
    <row r="11824" spans="1:6" ht="20.399999999999999" x14ac:dyDescent="0.2">
      <c r="A11824" s="256">
        <v>91859</v>
      </c>
      <c r="B11824" s="257" t="s">
        <v>10800</v>
      </c>
      <c r="C11824" s="256" t="s">
        <v>6804</v>
      </c>
      <c r="E11824" s="258"/>
      <c r="F11824" s="479">
        <v>12.45</v>
      </c>
    </row>
    <row r="11825" spans="1:6" ht="20.399999999999999" x14ac:dyDescent="0.2">
      <c r="A11825" s="256">
        <v>91860</v>
      </c>
      <c r="B11825" s="257" t="s">
        <v>10801</v>
      </c>
      <c r="C11825" s="256" t="s">
        <v>6804</v>
      </c>
      <c r="E11825" s="258"/>
      <c r="F11825" s="479">
        <v>15.05</v>
      </c>
    </row>
    <row r="11826" spans="1:6" ht="20.399999999999999" x14ac:dyDescent="0.2">
      <c r="A11826" s="256">
        <v>91861</v>
      </c>
      <c r="B11826" s="257" t="s">
        <v>10802</v>
      </c>
      <c r="C11826" s="256" t="s">
        <v>6804</v>
      </c>
      <c r="E11826" s="258"/>
      <c r="F11826" s="479">
        <v>14.37</v>
      </c>
    </row>
    <row r="11827" spans="1:6" ht="20.399999999999999" x14ac:dyDescent="0.2">
      <c r="A11827" s="256">
        <v>91862</v>
      </c>
      <c r="B11827" s="257" t="s">
        <v>10803</v>
      </c>
      <c r="C11827" s="256" t="s">
        <v>6804</v>
      </c>
      <c r="E11827" s="258"/>
      <c r="F11827" s="479">
        <v>10.31</v>
      </c>
    </row>
    <row r="11828" spans="1:6" ht="20.399999999999999" x14ac:dyDescent="0.2">
      <c r="A11828" s="256">
        <v>91863</v>
      </c>
      <c r="B11828" s="257" t="s">
        <v>10804</v>
      </c>
      <c r="C11828" s="256" t="s">
        <v>6804</v>
      </c>
      <c r="E11828" s="258"/>
      <c r="F11828" s="479">
        <v>12.08</v>
      </c>
    </row>
    <row r="11829" spans="1:6" ht="20.399999999999999" x14ac:dyDescent="0.2">
      <c r="A11829" s="256">
        <v>91864</v>
      </c>
      <c r="B11829" s="257" t="s">
        <v>10805</v>
      </c>
      <c r="C11829" s="256" t="s">
        <v>6804</v>
      </c>
      <c r="E11829" s="258"/>
      <c r="F11829" s="479">
        <v>15.87</v>
      </c>
    </row>
    <row r="11830" spans="1:6" ht="20.399999999999999" x14ac:dyDescent="0.2">
      <c r="A11830" s="256">
        <v>91865</v>
      </c>
      <c r="B11830" s="257" t="s">
        <v>10806</v>
      </c>
      <c r="C11830" s="256" t="s">
        <v>6804</v>
      </c>
      <c r="E11830" s="258"/>
      <c r="F11830" s="479">
        <v>19.649999999999999</v>
      </c>
    </row>
    <row r="11831" spans="1:6" ht="20.399999999999999" x14ac:dyDescent="0.2">
      <c r="A11831" s="256">
        <v>91866</v>
      </c>
      <c r="B11831" s="257" t="s">
        <v>10807</v>
      </c>
      <c r="C11831" s="256" t="s">
        <v>6804</v>
      </c>
      <c r="E11831" s="258"/>
      <c r="F11831" s="479">
        <v>8.7200000000000006</v>
      </c>
    </row>
    <row r="11832" spans="1:6" ht="20.399999999999999" x14ac:dyDescent="0.2">
      <c r="A11832" s="256">
        <v>91867</v>
      </c>
      <c r="B11832" s="257" t="s">
        <v>10808</v>
      </c>
      <c r="C11832" s="256" t="s">
        <v>6804</v>
      </c>
      <c r="E11832" s="258"/>
      <c r="F11832" s="479">
        <v>10.49</v>
      </c>
    </row>
    <row r="11833" spans="1:6" ht="20.399999999999999" x14ac:dyDescent="0.2">
      <c r="A11833" s="256">
        <v>91868</v>
      </c>
      <c r="B11833" s="257" t="s">
        <v>10809</v>
      </c>
      <c r="C11833" s="256" t="s">
        <v>6804</v>
      </c>
      <c r="E11833" s="258"/>
      <c r="F11833" s="479">
        <v>14.3</v>
      </c>
    </row>
    <row r="11834" spans="1:6" ht="20.399999999999999" x14ac:dyDescent="0.2">
      <c r="A11834" s="256">
        <v>91869</v>
      </c>
      <c r="B11834" s="257" t="s">
        <v>10810</v>
      </c>
      <c r="C11834" s="256" t="s">
        <v>6804</v>
      </c>
      <c r="E11834" s="258"/>
      <c r="F11834" s="479">
        <v>18.02</v>
      </c>
    </row>
    <row r="11835" spans="1:6" ht="20.399999999999999" x14ac:dyDescent="0.2">
      <c r="A11835" s="256">
        <v>91870</v>
      </c>
      <c r="B11835" s="257" t="s">
        <v>10811</v>
      </c>
      <c r="C11835" s="256" t="s">
        <v>6804</v>
      </c>
      <c r="E11835" s="258"/>
      <c r="F11835" s="479">
        <v>14.02</v>
      </c>
    </row>
    <row r="11836" spans="1:6" ht="20.399999999999999" x14ac:dyDescent="0.2">
      <c r="A11836" s="256">
        <v>91871</v>
      </c>
      <c r="B11836" s="257" t="s">
        <v>10812</v>
      </c>
      <c r="C11836" s="256" t="s">
        <v>6804</v>
      </c>
      <c r="E11836" s="258"/>
      <c r="F11836" s="479">
        <v>15.79</v>
      </c>
    </row>
    <row r="11837" spans="1:6" ht="20.399999999999999" x14ac:dyDescent="0.2">
      <c r="A11837" s="256">
        <v>91872</v>
      </c>
      <c r="B11837" s="257" t="s">
        <v>10813</v>
      </c>
      <c r="C11837" s="256" t="s">
        <v>6804</v>
      </c>
      <c r="E11837" s="258"/>
      <c r="F11837" s="479">
        <v>19.59</v>
      </c>
    </row>
    <row r="11838" spans="1:6" ht="20.399999999999999" x14ac:dyDescent="0.2">
      <c r="A11838" s="256">
        <v>91873</v>
      </c>
      <c r="B11838" s="257" t="s">
        <v>10814</v>
      </c>
      <c r="C11838" s="256" t="s">
        <v>6804</v>
      </c>
      <c r="E11838" s="258"/>
      <c r="F11838" s="479">
        <v>23.31</v>
      </c>
    </row>
    <row r="11839" spans="1:6" ht="20.399999999999999" x14ac:dyDescent="0.2">
      <c r="A11839" s="256">
        <v>93008</v>
      </c>
      <c r="B11839" s="257" t="s">
        <v>10815</v>
      </c>
      <c r="C11839" s="256" t="s">
        <v>6804</v>
      </c>
      <c r="E11839" s="258"/>
      <c r="F11839" s="479">
        <v>18.23</v>
      </c>
    </row>
    <row r="11840" spans="1:6" ht="20.399999999999999" x14ac:dyDescent="0.2">
      <c r="A11840" s="256">
        <v>93009</v>
      </c>
      <c r="B11840" s="257" t="s">
        <v>10816</v>
      </c>
      <c r="C11840" s="256" t="s">
        <v>6804</v>
      </c>
      <c r="E11840" s="258"/>
      <c r="F11840" s="479">
        <v>26.31</v>
      </c>
    </row>
    <row r="11841" spans="1:6" ht="20.399999999999999" x14ac:dyDescent="0.2">
      <c r="A11841" s="256">
        <v>93010</v>
      </c>
      <c r="B11841" s="257" t="s">
        <v>10817</v>
      </c>
      <c r="C11841" s="256" t="s">
        <v>6804</v>
      </c>
      <c r="E11841" s="258"/>
      <c r="F11841" s="479">
        <v>36.21</v>
      </c>
    </row>
    <row r="11842" spans="1:6" ht="20.399999999999999" x14ac:dyDescent="0.2">
      <c r="A11842" s="256">
        <v>93011</v>
      </c>
      <c r="B11842" s="257" t="s">
        <v>10818</v>
      </c>
      <c r="C11842" s="256" t="s">
        <v>6804</v>
      </c>
      <c r="E11842" s="258"/>
      <c r="F11842" s="479">
        <v>43.99</v>
      </c>
    </row>
    <row r="11843" spans="1:6" ht="20.399999999999999" x14ac:dyDescent="0.2">
      <c r="A11843" s="256">
        <v>93012</v>
      </c>
      <c r="B11843" s="257" t="s">
        <v>10819</v>
      </c>
      <c r="C11843" s="256" t="s">
        <v>6804</v>
      </c>
      <c r="E11843" s="258"/>
      <c r="F11843" s="479">
        <v>65.709999999999994</v>
      </c>
    </row>
    <row r="11844" spans="1:6" ht="20.399999999999999" x14ac:dyDescent="0.2">
      <c r="A11844" s="256">
        <v>95726</v>
      </c>
      <c r="B11844" s="257" t="s">
        <v>10820</v>
      </c>
      <c r="C11844" s="256" t="s">
        <v>6804</v>
      </c>
      <c r="E11844" s="258"/>
      <c r="F11844" s="479">
        <v>18.190000000000001</v>
      </c>
    </row>
    <row r="11845" spans="1:6" ht="20.399999999999999" x14ac:dyDescent="0.2">
      <c r="A11845" s="256">
        <v>95727</v>
      </c>
      <c r="B11845" s="257" t="s">
        <v>10821</v>
      </c>
      <c r="C11845" s="256" t="s">
        <v>6804</v>
      </c>
      <c r="E11845" s="258"/>
      <c r="F11845" s="479">
        <v>22.44</v>
      </c>
    </row>
    <row r="11846" spans="1:6" ht="20.399999999999999" x14ac:dyDescent="0.2">
      <c r="A11846" s="256">
        <v>95728</v>
      </c>
      <c r="B11846" s="257" t="s">
        <v>10822</v>
      </c>
      <c r="C11846" s="256" t="s">
        <v>6804</v>
      </c>
      <c r="E11846" s="258"/>
      <c r="F11846" s="479">
        <v>29.1</v>
      </c>
    </row>
    <row r="11847" spans="1:6" ht="20.399999999999999" x14ac:dyDescent="0.2">
      <c r="A11847" s="256">
        <v>97667</v>
      </c>
      <c r="B11847" s="257" t="s">
        <v>10823</v>
      </c>
      <c r="C11847" s="256" t="s">
        <v>6804</v>
      </c>
      <c r="E11847" s="258"/>
      <c r="F11847" s="479">
        <v>9.7899999999999991</v>
      </c>
    </row>
    <row r="11848" spans="1:6" ht="20.399999999999999" x14ac:dyDescent="0.2">
      <c r="A11848" s="256">
        <v>97668</v>
      </c>
      <c r="B11848" s="257" t="s">
        <v>10824</v>
      </c>
      <c r="C11848" s="256" t="s">
        <v>6804</v>
      </c>
      <c r="E11848" s="258"/>
      <c r="F11848" s="479">
        <v>13.93</v>
      </c>
    </row>
    <row r="11849" spans="1:6" ht="20.399999999999999" x14ac:dyDescent="0.2">
      <c r="A11849" s="256">
        <v>97669</v>
      </c>
      <c r="B11849" s="257" t="s">
        <v>10825</v>
      </c>
      <c r="C11849" s="256" t="s">
        <v>6804</v>
      </c>
      <c r="E11849" s="258"/>
      <c r="F11849" s="479">
        <v>20.73</v>
      </c>
    </row>
    <row r="11850" spans="1:6" ht="20.399999999999999" x14ac:dyDescent="0.2">
      <c r="A11850" s="256">
        <v>97670</v>
      </c>
      <c r="B11850" s="257" t="s">
        <v>10826</v>
      </c>
      <c r="C11850" s="256" t="s">
        <v>6804</v>
      </c>
      <c r="E11850" s="258"/>
      <c r="F11850" s="479">
        <v>26.43</v>
      </c>
    </row>
    <row r="11851" spans="1:6" ht="20.399999999999999" x14ac:dyDescent="0.2">
      <c r="A11851" s="256">
        <v>91874</v>
      </c>
      <c r="B11851" s="257" t="s">
        <v>10827</v>
      </c>
      <c r="C11851" s="256" t="s">
        <v>6799</v>
      </c>
      <c r="E11851" s="258"/>
      <c r="F11851" s="479">
        <v>8.51</v>
      </c>
    </row>
    <row r="11852" spans="1:6" ht="20.399999999999999" x14ac:dyDescent="0.2">
      <c r="A11852" s="256">
        <v>91875</v>
      </c>
      <c r="B11852" s="257" t="s">
        <v>10828</v>
      </c>
      <c r="C11852" s="256" t="s">
        <v>6799</v>
      </c>
      <c r="E11852" s="258"/>
      <c r="F11852" s="479">
        <v>9.91</v>
      </c>
    </row>
    <row r="11853" spans="1:6" ht="20.399999999999999" x14ac:dyDescent="0.2">
      <c r="A11853" s="256">
        <v>91876</v>
      </c>
      <c r="B11853" s="257" t="s">
        <v>10829</v>
      </c>
      <c r="C11853" s="256" t="s">
        <v>6799</v>
      </c>
      <c r="E11853" s="258"/>
      <c r="F11853" s="479">
        <v>11.83</v>
      </c>
    </row>
    <row r="11854" spans="1:6" ht="20.399999999999999" x14ac:dyDescent="0.2">
      <c r="A11854" s="256">
        <v>91877</v>
      </c>
      <c r="B11854" s="257" t="s">
        <v>10830</v>
      </c>
      <c r="C11854" s="256" t="s">
        <v>6799</v>
      </c>
      <c r="E11854" s="258"/>
      <c r="F11854" s="479">
        <v>14.36</v>
      </c>
    </row>
    <row r="11855" spans="1:6" ht="20.399999999999999" x14ac:dyDescent="0.2">
      <c r="A11855" s="256">
        <v>91878</v>
      </c>
      <c r="B11855" s="257" t="s">
        <v>10831</v>
      </c>
      <c r="C11855" s="256" t="s">
        <v>6799</v>
      </c>
      <c r="E11855" s="258"/>
      <c r="F11855" s="479">
        <v>6.65</v>
      </c>
    </row>
    <row r="11856" spans="1:6" ht="20.399999999999999" x14ac:dyDescent="0.2">
      <c r="A11856" s="256">
        <v>91879</v>
      </c>
      <c r="B11856" s="257" t="s">
        <v>10832</v>
      </c>
      <c r="C11856" s="256" t="s">
        <v>6799</v>
      </c>
      <c r="E11856" s="258"/>
      <c r="F11856" s="479">
        <v>8.0500000000000007</v>
      </c>
    </row>
    <row r="11857" spans="1:6" ht="20.399999999999999" x14ac:dyDescent="0.2">
      <c r="A11857" s="256">
        <v>91880</v>
      </c>
      <c r="B11857" s="257" t="s">
        <v>10833</v>
      </c>
      <c r="C11857" s="256" t="s">
        <v>6799</v>
      </c>
      <c r="E11857" s="258"/>
      <c r="F11857" s="479">
        <v>9.9700000000000006</v>
      </c>
    </row>
    <row r="11858" spans="1:6" ht="20.399999999999999" x14ac:dyDescent="0.2">
      <c r="A11858" s="256">
        <v>91881</v>
      </c>
      <c r="B11858" s="257" t="s">
        <v>10834</v>
      </c>
      <c r="C11858" s="256" t="s">
        <v>6799</v>
      </c>
      <c r="E11858" s="258"/>
      <c r="F11858" s="479">
        <v>12.5</v>
      </c>
    </row>
    <row r="11859" spans="1:6" ht="20.399999999999999" x14ac:dyDescent="0.2">
      <c r="A11859" s="256">
        <v>91882</v>
      </c>
      <c r="B11859" s="257" t="s">
        <v>10835</v>
      </c>
      <c r="C11859" s="256" t="s">
        <v>6799</v>
      </c>
      <c r="E11859" s="258"/>
      <c r="F11859" s="479">
        <v>12.35</v>
      </c>
    </row>
    <row r="11860" spans="1:6" ht="20.399999999999999" x14ac:dyDescent="0.2">
      <c r="A11860" s="256">
        <v>91884</v>
      </c>
      <c r="B11860" s="257" t="s">
        <v>10836</v>
      </c>
      <c r="C11860" s="256" t="s">
        <v>6799</v>
      </c>
      <c r="E11860" s="258"/>
      <c r="F11860" s="479">
        <v>13.75</v>
      </c>
    </row>
    <row r="11861" spans="1:6" ht="20.399999999999999" x14ac:dyDescent="0.2">
      <c r="A11861" s="256">
        <v>91885</v>
      </c>
      <c r="B11861" s="257" t="s">
        <v>10837</v>
      </c>
      <c r="C11861" s="256" t="s">
        <v>6799</v>
      </c>
      <c r="E11861" s="258"/>
      <c r="F11861" s="479">
        <v>15.61</v>
      </c>
    </row>
    <row r="11862" spans="1:6" ht="20.399999999999999" x14ac:dyDescent="0.2">
      <c r="A11862" s="256">
        <v>91886</v>
      </c>
      <c r="B11862" s="257" t="s">
        <v>10838</v>
      </c>
      <c r="C11862" s="256" t="s">
        <v>6799</v>
      </c>
      <c r="E11862" s="258"/>
      <c r="F11862" s="479">
        <v>18.07</v>
      </c>
    </row>
    <row r="11863" spans="1:6" ht="20.399999999999999" x14ac:dyDescent="0.2">
      <c r="A11863" s="256">
        <v>91887</v>
      </c>
      <c r="B11863" s="257" t="s">
        <v>10839</v>
      </c>
      <c r="C11863" s="256" t="s">
        <v>6799</v>
      </c>
      <c r="E11863" s="258"/>
      <c r="F11863" s="479">
        <v>14.24</v>
      </c>
    </row>
    <row r="11864" spans="1:6" ht="20.399999999999999" x14ac:dyDescent="0.2">
      <c r="A11864" s="256">
        <v>91889</v>
      </c>
      <c r="B11864" s="257" t="s">
        <v>10840</v>
      </c>
      <c r="C11864" s="256" t="s">
        <v>6799</v>
      </c>
      <c r="E11864" s="258"/>
      <c r="F11864" s="479">
        <v>13.96</v>
      </c>
    </row>
    <row r="11865" spans="1:6" ht="20.399999999999999" x14ac:dyDescent="0.2">
      <c r="A11865" s="256">
        <v>91890</v>
      </c>
      <c r="B11865" s="257" t="s">
        <v>10841</v>
      </c>
      <c r="C11865" s="256" t="s">
        <v>6799</v>
      </c>
      <c r="E11865" s="258"/>
      <c r="F11865" s="479">
        <v>15.81</v>
      </c>
    </row>
    <row r="11866" spans="1:6" ht="20.399999999999999" x14ac:dyDescent="0.2">
      <c r="A11866" s="256">
        <v>91892</v>
      </c>
      <c r="B11866" s="257" t="s">
        <v>10842</v>
      </c>
      <c r="C11866" s="256" t="s">
        <v>6799</v>
      </c>
      <c r="E11866" s="258"/>
      <c r="F11866" s="479">
        <v>17.690000000000001</v>
      </c>
    </row>
    <row r="11867" spans="1:6" ht="20.399999999999999" x14ac:dyDescent="0.2">
      <c r="A11867" s="256">
        <v>91893</v>
      </c>
      <c r="B11867" s="257" t="s">
        <v>10843</v>
      </c>
      <c r="C11867" s="256" t="s">
        <v>6799</v>
      </c>
      <c r="E11867" s="258"/>
      <c r="F11867" s="479">
        <v>19.329999999999998</v>
      </c>
    </row>
    <row r="11868" spans="1:6" ht="20.399999999999999" x14ac:dyDescent="0.2">
      <c r="A11868" s="256">
        <v>91895</v>
      </c>
      <c r="B11868" s="257" t="s">
        <v>10844</v>
      </c>
      <c r="C11868" s="256" t="s">
        <v>6799</v>
      </c>
      <c r="E11868" s="258"/>
      <c r="F11868" s="479">
        <v>21.24</v>
      </c>
    </row>
    <row r="11869" spans="1:6" ht="20.399999999999999" x14ac:dyDescent="0.2">
      <c r="A11869" s="256">
        <v>91896</v>
      </c>
      <c r="B11869" s="257" t="s">
        <v>10845</v>
      </c>
      <c r="C11869" s="256" t="s">
        <v>6799</v>
      </c>
      <c r="E11869" s="258"/>
      <c r="F11869" s="479">
        <v>22.27</v>
      </c>
    </row>
    <row r="11870" spans="1:6" ht="20.399999999999999" x14ac:dyDescent="0.2">
      <c r="A11870" s="256">
        <v>91898</v>
      </c>
      <c r="B11870" s="257" t="s">
        <v>10846</v>
      </c>
      <c r="C11870" s="256" t="s">
        <v>6799</v>
      </c>
      <c r="E11870" s="258"/>
      <c r="F11870" s="479">
        <v>24.32</v>
      </c>
    </row>
    <row r="11871" spans="1:6" ht="20.399999999999999" x14ac:dyDescent="0.2">
      <c r="A11871" s="256">
        <v>91899</v>
      </c>
      <c r="B11871" s="257" t="s">
        <v>10847</v>
      </c>
      <c r="C11871" s="256" t="s">
        <v>6799</v>
      </c>
      <c r="E11871" s="258"/>
      <c r="F11871" s="479">
        <v>11.41</v>
      </c>
    </row>
    <row r="11872" spans="1:6" ht="20.399999999999999" x14ac:dyDescent="0.2">
      <c r="A11872" s="256">
        <v>91901</v>
      </c>
      <c r="B11872" s="257" t="s">
        <v>10848</v>
      </c>
      <c r="C11872" s="256" t="s">
        <v>6799</v>
      </c>
      <c r="E11872" s="258"/>
      <c r="F11872" s="479">
        <v>11.13</v>
      </c>
    </row>
    <row r="11873" spans="1:6" ht="20.399999999999999" x14ac:dyDescent="0.2">
      <c r="A11873" s="256">
        <v>91902</v>
      </c>
      <c r="B11873" s="257" t="s">
        <v>10849</v>
      </c>
      <c r="C11873" s="256" t="s">
        <v>6799</v>
      </c>
      <c r="E11873" s="258"/>
      <c r="F11873" s="479">
        <v>12.98</v>
      </c>
    </row>
    <row r="11874" spans="1:6" ht="20.399999999999999" x14ac:dyDescent="0.2">
      <c r="A11874" s="256">
        <v>91904</v>
      </c>
      <c r="B11874" s="257" t="s">
        <v>10850</v>
      </c>
      <c r="C11874" s="256" t="s">
        <v>6799</v>
      </c>
      <c r="E11874" s="258"/>
      <c r="F11874" s="479">
        <v>14.86</v>
      </c>
    </row>
    <row r="11875" spans="1:6" ht="20.399999999999999" x14ac:dyDescent="0.2">
      <c r="A11875" s="256">
        <v>91905</v>
      </c>
      <c r="B11875" s="257" t="s">
        <v>10851</v>
      </c>
      <c r="C11875" s="256" t="s">
        <v>6799</v>
      </c>
      <c r="E11875" s="258"/>
      <c r="F11875" s="479">
        <v>16.510000000000002</v>
      </c>
    </row>
    <row r="11876" spans="1:6" ht="20.399999999999999" x14ac:dyDescent="0.2">
      <c r="A11876" s="256">
        <v>91907</v>
      </c>
      <c r="B11876" s="257" t="s">
        <v>10852</v>
      </c>
      <c r="C11876" s="256" t="s">
        <v>6799</v>
      </c>
      <c r="E11876" s="258"/>
      <c r="F11876" s="479">
        <v>18.420000000000002</v>
      </c>
    </row>
    <row r="11877" spans="1:6" ht="20.399999999999999" x14ac:dyDescent="0.2">
      <c r="A11877" s="256">
        <v>91908</v>
      </c>
      <c r="B11877" s="257" t="s">
        <v>10853</v>
      </c>
      <c r="C11877" s="256" t="s">
        <v>6799</v>
      </c>
      <c r="E11877" s="258"/>
      <c r="F11877" s="479">
        <v>19.52</v>
      </c>
    </row>
    <row r="11878" spans="1:6" ht="20.399999999999999" x14ac:dyDescent="0.2">
      <c r="A11878" s="256">
        <v>91910</v>
      </c>
      <c r="B11878" s="257" t="s">
        <v>10854</v>
      </c>
      <c r="C11878" s="256" t="s">
        <v>6799</v>
      </c>
      <c r="E11878" s="258"/>
      <c r="F11878" s="479">
        <v>21.57</v>
      </c>
    </row>
    <row r="11879" spans="1:6" ht="20.399999999999999" x14ac:dyDescent="0.2">
      <c r="A11879" s="256">
        <v>91911</v>
      </c>
      <c r="B11879" s="257" t="s">
        <v>10855</v>
      </c>
      <c r="C11879" s="256" t="s">
        <v>6799</v>
      </c>
      <c r="E11879" s="258"/>
      <c r="F11879" s="479">
        <v>20</v>
      </c>
    </row>
    <row r="11880" spans="1:6" ht="20.399999999999999" x14ac:dyDescent="0.2">
      <c r="A11880" s="256">
        <v>91913</v>
      </c>
      <c r="B11880" s="257" t="s">
        <v>10856</v>
      </c>
      <c r="C11880" s="256" t="s">
        <v>6799</v>
      </c>
      <c r="E11880" s="258"/>
      <c r="F11880" s="479">
        <v>19.72</v>
      </c>
    </row>
    <row r="11881" spans="1:6" ht="20.399999999999999" x14ac:dyDescent="0.2">
      <c r="A11881" s="256">
        <v>91914</v>
      </c>
      <c r="B11881" s="257" t="s">
        <v>10857</v>
      </c>
      <c r="C11881" s="256" t="s">
        <v>6799</v>
      </c>
      <c r="E11881" s="258"/>
      <c r="F11881" s="479">
        <v>21.5</v>
      </c>
    </row>
    <row r="11882" spans="1:6" ht="20.399999999999999" x14ac:dyDescent="0.2">
      <c r="A11882" s="256">
        <v>91916</v>
      </c>
      <c r="B11882" s="257" t="s">
        <v>10858</v>
      </c>
      <c r="C11882" s="256" t="s">
        <v>6799</v>
      </c>
      <c r="E11882" s="258"/>
      <c r="F11882" s="479">
        <v>23.38</v>
      </c>
    </row>
    <row r="11883" spans="1:6" ht="20.399999999999999" x14ac:dyDescent="0.2">
      <c r="A11883" s="256">
        <v>91917</v>
      </c>
      <c r="B11883" s="257" t="s">
        <v>10859</v>
      </c>
      <c r="C11883" s="256" t="s">
        <v>6799</v>
      </c>
      <c r="E11883" s="258"/>
      <c r="F11883" s="479">
        <v>24.97</v>
      </c>
    </row>
    <row r="11884" spans="1:6" ht="20.399999999999999" x14ac:dyDescent="0.2">
      <c r="A11884" s="256">
        <v>91919</v>
      </c>
      <c r="B11884" s="257" t="s">
        <v>10860</v>
      </c>
      <c r="C11884" s="256" t="s">
        <v>6799</v>
      </c>
      <c r="E11884" s="258"/>
      <c r="F11884" s="479">
        <v>26.88</v>
      </c>
    </row>
    <row r="11885" spans="1:6" ht="20.399999999999999" x14ac:dyDescent="0.2">
      <c r="A11885" s="256">
        <v>91920</v>
      </c>
      <c r="B11885" s="257" t="s">
        <v>10861</v>
      </c>
      <c r="C11885" s="256" t="s">
        <v>6799</v>
      </c>
      <c r="E11885" s="258"/>
      <c r="F11885" s="479">
        <v>27.85</v>
      </c>
    </row>
    <row r="11886" spans="1:6" ht="20.399999999999999" x14ac:dyDescent="0.2">
      <c r="A11886" s="256">
        <v>91922</v>
      </c>
      <c r="B11886" s="257" t="s">
        <v>10862</v>
      </c>
      <c r="C11886" s="256" t="s">
        <v>6799</v>
      </c>
      <c r="E11886" s="258"/>
      <c r="F11886" s="479">
        <v>29.9</v>
      </c>
    </row>
    <row r="11887" spans="1:6" ht="20.399999999999999" x14ac:dyDescent="0.2">
      <c r="A11887" s="256">
        <v>93013</v>
      </c>
      <c r="B11887" s="257" t="s">
        <v>10863</v>
      </c>
      <c r="C11887" s="256" t="s">
        <v>6799</v>
      </c>
      <c r="E11887" s="258"/>
      <c r="F11887" s="479">
        <v>17.75</v>
      </c>
    </row>
    <row r="11888" spans="1:6" ht="20.399999999999999" x14ac:dyDescent="0.2">
      <c r="A11888" s="256">
        <v>93014</v>
      </c>
      <c r="B11888" s="257" t="s">
        <v>10864</v>
      </c>
      <c r="C11888" s="256" t="s">
        <v>6799</v>
      </c>
      <c r="E11888" s="258"/>
      <c r="F11888" s="479">
        <v>21.41</v>
      </c>
    </row>
    <row r="11889" spans="1:6" ht="20.399999999999999" x14ac:dyDescent="0.2">
      <c r="A11889" s="256">
        <v>93015</v>
      </c>
      <c r="B11889" s="257" t="s">
        <v>10865</v>
      </c>
      <c r="C11889" s="256" t="s">
        <v>6799</v>
      </c>
      <c r="E11889" s="258"/>
      <c r="F11889" s="479">
        <v>30.65</v>
      </c>
    </row>
    <row r="11890" spans="1:6" ht="20.399999999999999" x14ac:dyDescent="0.2">
      <c r="A11890" s="256">
        <v>93016</v>
      </c>
      <c r="B11890" s="257" t="s">
        <v>10866</v>
      </c>
      <c r="C11890" s="256" t="s">
        <v>6799</v>
      </c>
      <c r="E11890" s="258"/>
      <c r="F11890" s="479">
        <v>36.54</v>
      </c>
    </row>
    <row r="11891" spans="1:6" ht="20.399999999999999" x14ac:dyDescent="0.2">
      <c r="A11891" s="256">
        <v>93017</v>
      </c>
      <c r="B11891" s="257" t="s">
        <v>10867</v>
      </c>
      <c r="C11891" s="256" t="s">
        <v>6799</v>
      </c>
      <c r="E11891" s="258"/>
      <c r="F11891" s="479">
        <v>53.01</v>
      </c>
    </row>
    <row r="11892" spans="1:6" ht="30.6" x14ac:dyDescent="0.2">
      <c r="A11892" s="256">
        <v>93018</v>
      </c>
      <c r="B11892" s="257" t="s">
        <v>10868</v>
      </c>
      <c r="C11892" s="256" t="s">
        <v>6799</v>
      </c>
      <c r="E11892" s="258"/>
      <c r="F11892" s="479">
        <v>26.97</v>
      </c>
    </row>
    <row r="11893" spans="1:6" ht="30.6" x14ac:dyDescent="0.2">
      <c r="A11893" s="256">
        <v>93020</v>
      </c>
      <c r="B11893" s="257" t="s">
        <v>10869</v>
      </c>
      <c r="C11893" s="256" t="s">
        <v>6799</v>
      </c>
      <c r="E11893" s="258"/>
      <c r="F11893" s="479">
        <v>33.590000000000003</v>
      </c>
    </row>
    <row r="11894" spans="1:6" ht="30.6" x14ac:dyDescent="0.2">
      <c r="A11894" s="256">
        <v>93022</v>
      </c>
      <c r="B11894" s="257" t="s">
        <v>10870</v>
      </c>
      <c r="C11894" s="256" t="s">
        <v>6799</v>
      </c>
      <c r="E11894" s="258"/>
      <c r="F11894" s="479">
        <v>52.13</v>
      </c>
    </row>
    <row r="11895" spans="1:6" ht="30.6" x14ac:dyDescent="0.2">
      <c r="A11895" s="256">
        <v>93024</v>
      </c>
      <c r="B11895" s="257" t="s">
        <v>10871</v>
      </c>
      <c r="C11895" s="256" t="s">
        <v>6799</v>
      </c>
      <c r="E11895" s="258"/>
      <c r="F11895" s="479">
        <v>55.4</v>
      </c>
    </row>
    <row r="11896" spans="1:6" ht="30.6" x14ac:dyDescent="0.2">
      <c r="A11896" s="256">
        <v>93026</v>
      </c>
      <c r="B11896" s="257" t="s">
        <v>10872</v>
      </c>
      <c r="C11896" s="256" t="s">
        <v>6799</v>
      </c>
      <c r="E11896" s="258"/>
      <c r="F11896" s="479">
        <v>86.21</v>
      </c>
    </row>
    <row r="11897" spans="1:6" ht="20.399999999999999" x14ac:dyDescent="0.2">
      <c r="A11897" s="256">
        <v>97559</v>
      </c>
      <c r="B11897" s="257" t="s">
        <v>10873</v>
      </c>
      <c r="C11897" s="256" t="s">
        <v>6799</v>
      </c>
      <c r="E11897" s="258"/>
      <c r="F11897" s="479">
        <v>15.6</v>
      </c>
    </row>
    <row r="11898" spans="1:6" ht="20.399999999999999" x14ac:dyDescent="0.2">
      <c r="A11898" s="256">
        <v>97562</v>
      </c>
      <c r="B11898" s="257" t="s">
        <v>10874</v>
      </c>
      <c r="C11898" s="256" t="s">
        <v>6799</v>
      </c>
      <c r="E11898" s="258"/>
      <c r="F11898" s="479">
        <v>12.77</v>
      </c>
    </row>
    <row r="11899" spans="1:6" ht="20.399999999999999" x14ac:dyDescent="0.2">
      <c r="A11899" s="256">
        <v>97564</v>
      </c>
      <c r="B11899" s="257" t="s">
        <v>10875</v>
      </c>
      <c r="C11899" s="256" t="s">
        <v>6799</v>
      </c>
      <c r="E11899" s="258"/>
      <c r="F11899" s="479">
        <v>21.29</v>
      </c>
    </row>
    <row r="11900" spans="1:6" ht="20.399999999999999" x14ac:dyDescent="0.2">
      <c r="A11900" s="256">
        <v>104395</v>
      </c>
      <c r="B11900" s="257" t="s">
        <v>10876</v>
      </c>
      <c r="C11900" s="256" t="s">
        <v>6799</v>
      </c>
      <c r="E11900" s="258"/>
      <c r="F11900" s="479">
        <v>23.19</v>
      </c>
    </row>
    <row r="11901" spans="1:6" ht="20.399999999999999" x14ac:dyDescent="0.2">
      <c r="A11901" s="256">
        <v>91924</v>
      </c>
      <c r="B11901" s="257" t="s">
        <v>10877</v>
      </c>
      <c r="C11901" s="256" t="s">
        <v>6804</v>
      </c>
      <c r="E11901" s="258"/>
      <c r="F11901" s="479">
        <v>2.88</v>
      </c>
    </row>
    <row r="11902" spans="1:6" ht="20.399999999999999" x14ac:dyDescent="0.2">
      <c r="A11902" s="256">
        <v>91925</v>
      </c>
      <c r="B11902" s="257" t="s">
        <v>10878</v>
      </c>
      <c r="C11902" s="256" t="s">
        <v>6804</v>
      </c>
      <c r="E11902" s="258"/>
      <c r="F11902" s="479">
        <v>3.37</v>
      </c>
    </row>
    <row r="11903" spans="1:6" ht="20.399999999999999" x14ac:dyDescent="0.2">
      <c r="A11903" s="256">
        <v>91926</v>
      </c>
      <c r="B11903" s="257" t="s">
        <v>10879</v>
      </c>
      <c r="C11903" s="256" t="s">
        <v>6804</v>
      </c>
      <c r="E11903" s="258"/>
      <c r="F11903" s="479">
        <v>4.08</v>
      </c>
    </row>
    <row r="11904" spans="1:6" ht="20.399999999999999" x14ac:dyDescent="0.2">
      <c r="A11904" s="256">
        <v>91927</v>
      </c>
      <c r="B11904" s="257" t="s">
        <v>10880</v>
      </c>
      <c r="C11904" s="256" t="s">
        <v>6804</v>
      </c>
      <c r="E11904" s="258"/>
      <c r="F11904" s="479">
        <v>4.4800000000000004</v>
      </c>
    </row>
    <row r="11905" spans="1:6" ht="20.399999999999999" x14ac:dyDescent="0.2">
      <c r="A11905" s="256">
        <v>91928</v>
      </c>
      <c r="B11905" s="257" t="s">
        <v>10881</v>
      </c>
      <c r="C11905" s="256" t="s">
        <v>6804</v>
      </c>
      <c r="E11905" s="258"/>
      <c r="F11905" s="479">
        <v>6.15</v>
      </c>
    </row>
    <row r="11906" spans="1:6" ht="20.399999999999999" x14ac:dyDescent="0.2">
      <c r="A11906" s="256">
        <v>91929</v>
      </c>
      <c r="B11906" s="257" t="s">
        <v>10882</v>
      </c>
      <c r="C11906" s="256" t="s">
        <v>6804</v>
      </c>
      <c r="E11906" s="258"/>
      <c r="F11906" s="479">
        <v>6.5</v>
      </c>
    </row>
    <row r="11907" spans="1:6" ht="20.399999999999999" x14ac:dyDescent="0.2">
      <c r="A11907" s="256">
        <v>91930</v>
      </c>
      <c r="B11907" s="257" t="s">
        <v>10883</v>
      </c>
      <c r="C11907" s="256" t="s">
        <v>6804</v>
      </c>
      <c r="E11907" s="258"/>
      <c r="F11907" s="479">
        <v>8.49</v>
      </c>
    </row>
    <row r="11908" spans="1:6" ht="20.399999999999999" x14ac:dyDescent="0.2">
      <c r="A11908" s="256">
        <v>91931</v>
      </c>
      <c r="B11908" s="257" t="s">
        <v>10884</v>
      </c>
      <c r="C11908" s="256" t="s">
        <v>6804</v>
      </c>
      <c r="E11908" s="258"/>
      <c r="F11908" s="479">
        <v>9.06</v>
      </c>
    </row>
    <row r="11909" spans="1:6" ht="20.399999999999999" x14ac:dyDescent="0.2">
      <c r="A11909" s="256">
        <v>91932</v>
      </c>
      <c r="B11909" s="257" t="s">
        <v>10885</v>
      </c>
      <c r="C11909" s="256" t="s">
        <v>6804</v>
      </c>
      <c r="E11909" s="258"/>
      <c r="F11909" s="479">
        <v>14.82</v>
      </c>
    </row>
    <row r="11910" spans="1:6" ht="20.399999999999999" x14ac:dyDescent="0.2">
      <c r="A11910" s="256">
        <v>91933</v>
      </c>
      <c r="B11910" s="257" t="s">
        <v>10886</v>
      </c>
      <c r="C11910" s="256" t="s">
        <v>6804</v>
      </c>
      <c r="E11910" s="258"/>
      <c r="F11910" s="479">
        <v>14.35</v>
      </c>
    </row>
    <row r="11911" spans="1:6" ht="20.399999999999999" x14ac:dyDescent="0.2">
      <c r="A11911" s="256">
        <v>91934</v>
      </c>
      <c r="B11911" s="257" t="s">
        <v>10887</v>
      </c>
      <c r="C11911" s="256" t="s">
        <v>6804</v>
      </c>
      <c r="E11911" s="258"/>
      <c r="F11911" s="479">
        <v>21.49</v>
      </c>
    </row>
    <row r="11912" spans="1:6" ht="20.399999999999999" x14ac:dyDescent="0.2">
      <c r="A11912" s="256">
        <v>91935</v>
      </c>
      <c r="B11912" s="257" t="s">
        <v>10888</v>
      </c>
      <c r="C11912" s="256" t="s">
        <v>6804</v>
      </c>
      <c r="E11912" s="258"/>
      <c r="F11912" s="479">
        <v>22.38</v>
      </c>
    </row>
    <row r="11913" spans="1:6" ht="20.399999999999999" x14ac:dyDescent="0.2">
      <c r="A11913" s="256">
        <v>92979</v>
      </c>
      <c r="B11913" s="257" t="s">
        <v>20551</v>
      </c>
      <c r="C11913" s="256" t="s">
        <v>6804</v>
      </c>
      <c r="E11913" s="258"/>
      <c r="F11913" s="479">
        <v>8.82</v>
      </c>
    </row>
    <row r="11914" spans="1:6" ht="20.399999999999999" x14ac:dyDescent="0.2">
      <c r="A11914" s="256">
        <v>92980</v>
      </c>
      <c r="B11914" s="257" t="s">
        <v>20552</v>
      </c>
      <c r="C11914" s="256" t="s">
        <v>6804</v>
      </c>
      <c r="E11914" s="258"/>
      <c r="F11914" s="479">
        <v>8.43</v>
      </c>
    </row>
    <row r="11915" spans="1:6" ht="20.399999999999999" x14ac:dyDescent="0.2">
      <c r="A11915" s="256">
        <v>92981</v>
      </c>
      <c r="B11915" s="257" t="s">
        <v>20553</v>
      </c>
      <c r="C11915" s="256" t="s">
        <v>6804</v>
      </c>
      <c r="E11915" s="258"/>
      <c r="F11915" s="479">
        <v>12.58</v>
      </c>
    </row>
    <row r="11916" spans="1:6" ht="20.399999999999999" x14ac:dyDescent="0.2">
      <c r="A11916" s="256">
        <v>92982</v>
      </c>
      <c r="B11916" s="257" t="s">
        <v>20554</v>
      </c>
      <c r="C11916" s="256" t="s">
        <v>6804</v>
      </c>
      <c r="E11916" s="258"/>
      <c r="F11916" s="479">
        <v>13.31</v>
      </c>
    </row>
    <row r="11917" spans="1:6" ht="20.399999999999999" x14ac:dyDescent="0.2">
      <c r="A11917" s="256">
        <v>92984</v>
      </c>
      <c r="B11917" s="257" t="s">
        <v>10889</v>
      </c>
      <c r="C11917" s="256" t="s">
        <v>6804</v>
      </c>
      <c r="E11917" s="258"/>
      <c r="F11917" s="479">
        <v>22.99</v>
      </c>
    </row>
    <row r="11918" spans="1:6" ht="20.399999999999999" x14ac:dyDescent="0.2">
      <c r="A11918" s="256">
        <v>92986</v>
      </c>
      <c r="B11918" s="257" t="s">
        <v>10890</v>
      </c>
      <c r="C11918" s="256" t="s">
        <v>6804</v>
      </c>
      <c r="E11918" s="258"/>
      <c r="F11918" s="479">
        <v>31.4</v>
      </c>
    </row>
    <row r="11919" spans="1:6" ht="20.399999999999999" x14ac:dyDescent="0.2">
      <c r="A11919" s="256">
        <v>92988</v>
      </c>
      <c r="B11919" s="257" t="s">
        <v>10891</v>
      </c>
      <c r="C11919" s="256" t="s">
        <v>6804</v>
      </c>
      <c r="E11919" s="258"/>
      <c r="F11919" s="479">
        <v>45.13</v>
      </c>
    </row>
    <row r="11920" spans="1:6" ht="20.399999999999999" x14ac:dyDescent="0.2">
      <c r="A11920" s="256">
        <v>92990</v>
      </c>
      <c r="B11920" s="257" t="s">
        <v>10892</v>
      </c>
      <c r="C11920" s="256" t="s">
        <v>6804</v>
      </c>
      <c r="E11920" s="258"/>
      <c r="F11920" s="479">
        <v>62.15</v>
      </c>
    </row>
    <row r="11921" spans="1:6" ht="20.399999999999999" x14ac:dyDescent="0.2">
      <c r="A11921" s="256">
        <v>92992</v>
      </c>
      <c r="B11921" s="257" t="s">
        <v>10893</v>
      </c>
      <c r="C11921" s="256" t="s">
        <v>6804</v>
      </c>
      <c r="E11921" s="258"/>
      <c r="F11921" s="479">
        <v>80.16</v>
      </c>
    </row>
    <row r="11922" spans="1:6" ht="30.6" x14ac:dyDescent="0.2">
      <c r="A11922" s="256">
        <v>92994</v>
      </c>
      <c r="B11922" s="257" t="s">
        <v>10894</v>
      </c>
      <c r="C11922" s="256" t="s">
        <v>6804</v>
      </c>
      <c r="E11922" s="258"/>
      <c r="F11922" s="479">
        <v>103.83</v>
      </c>
    </row>
    <row r="11923" spans="1:6" ht="30.6" x14ac:dyDescent="0.2">
      <c r="A11923" s="256">
        <v>92996</v>
      </c>
      <c r="B11923" s="257" t="s">
        <v>10895</v>
      </c>
      <c r="C11923" s="256" t="s">
        <v>6804</v>
      </c>
      <c r="E11923" s="258"/>
      <c r="F11923" s="479">
        <v>125.52</v>
      </c>
    </row>
    <row r="11924" spans="1:6" ht="30.6" x14ac:dyDescent="0.2">
      <c r="A11924" s="256">
        <v>92998</v>
      </c>
      <c r="B11924" s="257" t="s">
        <v>10896</v>
      </c>
      <c r="C11924" s="256" t="s">
        <v>6804</v>
      </c>
      <c r="E11924" s="258"/>
      <c r="F11924" s="479">
        <v>153.63</v>
      </c>
    </row>
    <row r="11925" spans="1:6" ht="30.6" x14ac:dyDescent="0.2">
      <c r="A11925" s="256">
        <v>93000</v>
      </c>
      <c r="B11925" s="257" t="s">
        <v>10897</v>
      </c>
      <c r="C11925" s="256" t="s">
        <v>6804</v>
      </c>
      <c r="E11925" s="258"/>
      <c r="F11925" s="479">
        <v>202.99</v>
      </c>
    </row>
    <row r="11926" spans="1:6" ht="30.6" x14ac:dyDescent="0.2">
      <c r="A11926" s="256">
        <v>93002</v>
      </c>
      <c r="B11926" s="257" t="s">
        <v>10898</v>
      </c>
      <c r="C11926" s="256" t="s">
        <v>6804</v>
      </c>
      <c r="E11926" s="258"/>
      <c r="F11926" s="479">
        <v>261.99</v>
      </c>
    </row>
    <row r="11927" spans="1:6" ht="20.399999999999999" x14ac:dyDescent="0.2">
      <c r="A11927" s="256">
        <v>101884</v>
      </c>
      <c r="B11927" s="257" t="s">
        <v>10899</v>
      </c>
      <c r="C11927" s="256" t="s">
        <v>6804</v>
      </c>
      <c r="E11927" s="258"/>
      <c r="F11927" s="479">
        <v>8.48</v>
      </c>
    </row>
    <row r="11928" spans="1:6" ht="20.399999999999999" x14ac:dyDescent="0.2">
      <c r="A11928" s="256">
        <v>101885</v>
      </c>
      <c r="B11928" s="257" t="s">
        <v>10900</v>
      </c>
      <c r="C11928" s="256" t="s">
        <v>6804</v>
      </c>
      <c r="E11928" s="258"/>
      <c r="F11928" s="479">
        <v>8.09</v>
      </c>
    </row>
    <row r="11929" spans="1:6" ht="20.399999999999999" x14ac:dyDescent="0.2">
      <c r="A11929" s="256">
        <v>101886</v>
      </c>
      <c r="B11929" s="257" t="s">
        <v>10901</v>
      </c>
      <c r="C11929" s="256" t="s">
        <v>6804</v>
      </c>
      <c r="E11929" s="258"/>
      <c r="F11929" s="479">
        <v>12.19</v>
      </c>
    </row>
    <row r="11930" spans="1:6" ht="20.399999999999999" x14ac:dyDescent="0.2">
      <c r="A11930" s="256">
        <v>101887</v>
      </c>
      <c r="B11930" s="257" t="s">
        <v>10902</v>
      </c>
      <c r="C11930" s="256" t="s">
        <v>6804</v>
      </c>
      <c r="E11930" s="258"/>
      <c r="F11930" s="479">
        <v>12.92</v>
      </c>
    </row>
    <row r="11931" spans="1:6" ht="20.399999999999999" x14ac:dyDescent="0.2">
      <c r="A11931" s="256">
        <v>101888</v>
      </c>
      <c r="B11931" s="257" t="s">
        <v>10903</v>
      </c>
      <c r="C11931" s="256" t="s">
        <v>6804</v>
      </c>
      <c r="E11931" s="258"/>
      <c r="F11931" s="479">
        <v>19.13</v>
      </c>
    </row>
    <row r="11932" spans="1:6" ht="20.399999999999999" x14ac:dyDescent="0.2">
      <c r="A11932" s="256">
        <v>101889</v>
      </c>
      <c r="B11932" s="257" t="s">
        <v>10904</v>
      </c>
      <c r="C11932" s="256" t="s">
        <v>6804</v>
      </c>
      <c r="E11932" s="258"/>
      <c r="F11932" s="479">
        <v>20.09</v>
      </c>
    </row>
    <row r="11933" spans="1:6" ht="20.399999999999999" x14ac:dyDescent="0.2">
      <c r="A11933" s="256">
        <v>91936</v>
      </c>
      <c r="B11933" s="257" t="s">
        <v>10905</v>
      </c>
      <c r="C11933" s="256" t="s">
        <v>6799</v>
      </c>
      <c r="E11933" s="258"/>
      <c r="F11933" s="479">
        <v>20.059999999999999</v>
      </c>
    </row>
    <row r="11934" spans="1:6" ht="20.399999999999999" x14ac:dyDescent="0.2">
      <c r="A11934" s="256">
        <v>91937</v>
      </c>
      <c r="B11934" s="257" t="s">
        <v>10906</v>
      </c>
      <c r="C11934" s="256" t="s">
        <v>6799</v>
      </c>
      <c r="E11934" s="258"/>
      <c r="F11934" s="479">
        <v>18.260000000000002</v>
      </c>
    </row>
    <row r="11935" spans="1:6" ht="20.399999999999999" x14ac:dyDescent="0.2">
      <c r="A11935" s="256">
        <v>91939</v>
      </c>
      <c r="B11935" s="257" t="s">
        <v>10907</v>
      </c>
      <c r="C11935" s="256" t="s">
        <v>6799</v>
      </c>
      <c r="E11935" s="258"/>
      <c r="F11935" s="479">
        <v>38</v>
      </c>
    </row>
    <row r="11936" spans="1:6" ht="20.399999999999999" x14ac:dyDescent="0.2">
      <c r="A11936" s="256">
        <v>91940</v>
      </c>
      <c r="B11936" s="257" t="s">
        <v>10908</v>
      </c>
      <c r="C11936" s="256" t="s">
        <v>6799</v>
      </c>
      <c r="E11936" s="258"/>
      <c r="F11936" s="479">
        <v>21.41</v>
      </c>
    </row>
    <row r="11937" spans="1:6" ht="20.399999999999999" x14ac:dyDescent="0.2">
      <c r="A11937" s="256">
        <v>91941</v>
      </c>
      <c r="B11937" s="257" t="s">
        <v>10909</v>
      </c>
      <c r="C11937" s="256" t="s">
        <v>6799</v>
      </c>
      <c r="E11937" s="258"/>
      <c r="F11937" s="479">
        <v>13.28</v>
      </c>
    </row>
    <row r="11938" spans="1:6" ht="20.399999999999999" x14ac:dyDescent="0.2">
      <c r="A11938" s="256">
        <v>91942</v>
      </c>
      <c r="B11938" s="257" t="s">
        <v>10910</v>
      </c>
      <c r="C11938" s="256" t="s">
        <v>6799</v>
      </c>
      <c r="E11938" s="258"/>
      <c r="F11938" s="479">
        <v>41.62</v>
      </c>
    </row>
    <row r="11939" spans="1:6" ht="20.399999999999999" x14ac:dyDescent="0.2">
      <c r="A11939" s="256">
        <v>91943</v>
      </c>
      <c r="B11939" s="257" t="s">
        <v>10911</v>
      </c>
      <c r="C11939" s="256" t="s">
        <v>6799</v>
      </c>
      <c r="E11939" s="258"/>
      <c r="F11939" s="479">
        <v>24.47</v>
      </c>
    </row>
    <row r="11940" spans="1:6" ht="20.399999999999999" x14ac:dyDescent="0.2">
      <c r="A11940" s="256">
        <v>91944</v>
      </c>
      <c r="B11940" s="257" t="s">
        <v>10912</v>
      </c>
      <c r="C11940" s="256" t="s">
        <v>6799</v>
      </c>
      <c r="E11940" s="258"/>
      <c r="F11940" s="479">
        <v>16.02</v>
      </c>
    </row>
    <row r="11941" spans="1:6" ht="20.399999999999999" x14ac:dyDescent="0.2">
      <c r="A11941" s="256">
        <v>92865</v>
      </c>
      <c r="B11941" s="257" t="s">
        <v>10913</v>
      </c>
      <c r="C11941" s="256" t="s">
        <v>6799</v>
      </c>
      <c r="E11941" s="258"/>
      <c r="F11941" s="479">
        <v>17.32</v>
      </c>
    </row>
    <row r="11942" spans="1:6" ht="20.399999999999999" x14ac:dyDescent="0.2">
      <c r="A11942" s="256">
        <v>92866</v>
      </c>
      <c r="B11942" s="257" t="s">
        <v>10914</v>
      </c>
      <c r="C11942" s="256" t="s">
        <v>6799</v>
      </c>
      <c r="E11942" s="258"/>
      <c r="F11942" s="479">
        <v>15.63</v>
      </c>
    </row>
    <row r="11943" spans="1:6" ht="20.399999999999999" x14ac:dyDescent="0.2">
      <c r="A11943" s="256">
        <v>92867</v>
      </c>
      <c r="B11943" s="257" t="s">
        <v>10915</v>
      </c>
      <c r="C11943" s="256" t="s">
        <v>6799</v>
      </c>
      <c r="E11943" s="258"/>
      <c r="F11943" s="479">
        <v>37.21</v>
      </c>
    </row>
    <row r="11944" spans="1:6" ht="20.399999999999999" x14ac:dyDescent="0.2">
      <c r="A11944" s="256">
        <v>92868</v>
      </c>
      <c r="B11944" s="257" t="s">
        <v>10916</v>
      </c>
      <c r="C11944" s="256" t="s">
        <v>6799</v>
      </c>
      <c r="E11944" s="258"/>
      <c r="F11944" s="479">
        <v>20.62</v>
      </c>
    </row>
    <row r="11945" spans="1:6" ht="20.399999999999999" x14ac:dyDescent="0.2">
      <c r="A11945" s="256">
        <v>92869</v>
      </c>
      <c r="B11945" s="257" t="s">
        <v>10917</v>
      </c>
      <c r="C11945" s="256" t="s">
        <v>6799</v>
      </c>
      <c r="E11945" s="258"/>
      <c r="F11945" s="479">
        <v>12.49</v>
      </c>
    </row>
    <row r="11946" spans="1:6" ht="20.399999999999999" x14ac:dyDescent="0.2">
      <c r="A11946" s="256">
        <v>92870</v>
      </c>
      <c r="B11946" s="257" t="s">
        <v>10918</v>
      </c>
      <c r="C11946" s="256" t="s">
        <v>6799</v>
      </c>
      <c r="E11946" s="258"/>
      <c r="F11946" s="479">
        <v>40.229999999999997</v>
      </c>
    </row>
    <row r="11947" spans="1:6" ht="20.399999999999999" x14ac:dyDescent="0.2">
      <c r="A11947" s="256">
        <v>92871</v>
      </c>
      <c r="B11947" s="257" t="s">
        <v>10919</v>
      </c>
      <c r="C11947" s="256" t="s">
        <v>6799</v>
      </c>
      <c r="E11947" s="258"/>
      <c r="F11947" s="479">
        <v>23.08</v>
      </c>
    </row>
    <row r="11948" spans="1:6" ht="20.399999999999999" x14ac:dyDescent="0.2">
      <c r="A11948" s="256">
        <v>92872</v>
      </c>
      <c r="B11948" s="257" t="s">
        <v>10920</v>
      </c>
      <c r="C11948" s="256" t="s">
        <v>6799</v>
      </c>
      <c r="E11948" s="258"/>
      <c r="F11948" s="479">
        <v>14.63</v>
      </c>
    </row>
    <row r="11949" spans="1:6" ht="20.399999999999999" x14ac:dyDescent="0.2">
      <c r="A11949" s="256">
        <v>95777</v>
      </c>
      <c r="B11949" s="257" t="s">
        <v>10921</v>
      </c>
      <c r="C11949" s="256" t="s">
        <v>6799</v>
      </c>
      <c r="E11949" s="258"/>
      <c r="F11949" s="479">
        <v>29.1</v>
      </c>
    </row>
    <row r="11950" spans="1:6" ht="20.399999999999999" x14ac:dyDescent="0.2">
      <c r="A11950" s="256">
        <v>95778</v>
      </c>
      <c r="B11950" s="257" t="s">
        <v>10922</v>
      </c>
      <c r="C11950" s="256" t="s">
        <v>6799</v>
      </c>
      <c r="E11950" s="258"/>
      <c r="F11950" s="479">
        <v>32.659999999999997</v>
      </c>
    </row>
    <row r="11951" spans="1:6" ht="20.399999999999999" x14ac:dyDescent="0.2">
      <c r="A11951" s="256">
        <v>95779</v>
      </c>
      <c r="B11951" s="257" t="s">
        <v>10923</v>
      </c>
      <c r="C11951" s="256" t="s">
        <v>6799</v>
      </c>
      <c r="E11951" s="258"/>
      <c r="F11951" s="479">
        <v>27.12</v>
      </c>
    </row>
    <row r="11952" spans="1:6" ht="20.399999999999999" x14ac:dyDescent="0.2">
      <c r="A11952" s="256">
        <v>95780</v>
      </c>
      <c r="B11952" s="257" t="s">
        <v>10924</v>
      </c>
      <c r="C11952" s="256" t="s">
        <v>6799</v>
      </c>
      <c r="E11952" s="258"/>
      <c r="F11952" s="479">
        <v>34.619999999999997</v>
      </c>
    </row>
    <row r="11953" spans="1:6" ht="20.399999999999999" x14ac:dyDescent="0.2">
      <c r="A11953" s="256">
        <v>95781</v>
      </c>
      <c r="B11953" s="257" t="s">
        <v>10925</v>
      </c>
      <c r="C11953" s="256" t="s">
        <v>6799</v>
      </c>
      <c r="E11953" s="258"/>
      <c r="F11953" s="479">
        <v>39.58</v>
      </c>
    </row>
    <row r="11954" spans="1:6" ht="20.399999999999999" x14ac:dyDescent="0.2">
      <c r="A11954" s="256">
        <v>95782</v>
      </c>
      <c r="B11954" s="257" t="s">
        <v>10926</v>
      </c>
      <c r="C11954" s="256" t="s">
        <v>6799</v>
      </c>
      <c r="E11954" s="258"/>
      <c r="F11954" s="479">
        <v>36.89</v>
      </c>
    </row>
    <row r="11955" spans="1:6" ht="20.399999999999999" x14ac:dyDescent="0.2">
      <c r="A11955" s="256">
        <v>95785</v>
      </c>
      <c r="B11955" s="257" t="s">
        <v>10927</v>
      </c>
      <c r="C11955" s="256" t="s">
        <v>6799</v>
      </c>
      <c r="E11955" s="258"/>
      <c r="F11955" s="479">
        <v>43.68</v>
      </c>
    </row>
    <row r="11956" spans="1:6" ht="20.399999999999999" x14ac:dyDescent="0.2">
      <c r="A11956" s="256">
        <v>95787</v>
      </c>
      <c r="B11956" s="257" t="s">
        <v>10928</v>
      </c>
      <c r="C11956" s="256" t="s">
        <v>6799</v>
      </c>
      <c r="E11956" s="258"/>
      <c r="F11956" s="479">
        <v>32.979999999999997</v>
      </c>
    </row>
    <row r="11957" spans="1:6" ht="20.399999999999999" x14ac:dyDescent="0.2">
      <c r="A11957" s="256">
        <v>95789</v>
      </c>
      <c r="B11957" s="257" t="s">
        <v>10929</v>
      </c>
      <c r="C11957" s="256" t="s">
        <v>6799</v>
      </c>
      <c r="E11957" s="258"/>
      <c r="F11957" s="479">
        <v>44.88</v>
      </c>
    </row>
    <row r="11958" spans="1:6" ht="20.399999999999999" x14ac:dyDescent="0.2">
      <c r="A11958" s="256">
        <v>95791</v>
      </c>
      <c r="B11958" s="257" t="s">
        <v>10930</v>
      </c>
      <c r="C11958" s="256" t="s">
        <v>6799</v>
      </c>
      <c r="E11958" s="258"/>
      <c r="F11958" s="479">
        <v>62.29</v>
      </c>
    </row>
    <row r="11959" spans="1:6" ht="20.399999999999999" x14ac:dyDescent="0.2">
      <c r="A11959" s="256">
        <v>95795</v>
      </c>
      <c r="B11959" s="257" t="s">
        <v>10931</v>
      </c>
      <c r="C11959" s="256" t="s">
        <v>6799</v>
      </c>
      <c r="E11959" s="258"/>
      <c r="F11959" s="479">
        <v>37.619999999999997</v>
      </c>
    </row>
    <row r="11960" spans="1:6" ht="20.399999999999999" x14ac:dyDescent="0.2">
      <c r="A11960" s="256">
        <v>95796</v>
      </c>
      <c r="B11960" s="257" t="s">
        <v>10932</v>
      </c>
      <c r="C11960" s="256" t="s">
        <v>6799</v>
      </c>
      <c r="E11960" s="258"/>
      <c r="F11960" s="479">
        <v>52.75</v>
      </c>
    </row>
    <row r="11961" spans="1:6" ht="20.399999999999999" x14ac:dyDescent="0.2">
      <c r="A11961" s="256">
        <v>95797</v>
      </c>
      <c r="B11961" s="257" t="s">
        <v>10933</v>
      </c>
      <c r="C11961" s="256" t="s">
        <v>6799</v>
      </c>
      <c r="E11961" s="258"/>
      <c r="F11961" s="479">
        <v>72.89</v>
      </c>
    </row>
    <row r="11962" spans="1:6" ht="20.399999999999999" x14ac:dyDescent="0.2">
      <c r="A11962" s="256">
        <v>95801</v>
      </c>
      <c r="B11962" s="257" t="s">
        <v>10934</v>
      </c>
      <c r="C11962" s="256" t="s">
        <v>6799</v>
      </c>
      <c r="E11962" s="258"/>
      <c r="F11962" s="479">
        <v>44.94</v>
      </c>
    </row>
    <row r="11963" spans="1:6" ht="20.399999999999999" x14ac:dyDescent="0.2">
      <c r="A11963" s="256">
        <v>95802</v>
      </c>
      <c r="B11963" s="257" t="s">
        <v>10935</v>
      </c>
      <c r="C11963" s="256" t="s">
        <v>6799</v>
      </c>
      <c r="E11963" s="258"/>
      <c r="F11963" s="479">
        <v>56.08</v>
      </c>
    </row>
    <row r="11964" spans="1:6" ht="20.399999999999999" x14ac:dyDescent="0.2">
      <c r="A11964" s="256">
        <v>95803</v>
      </c>
      <c r="B11964" s="257" t="s">
        <v>10936</v>
      </c>
      <c r="C11964" s="256" t="s">
        <v>6799</v>
      </c>
      <c r="E11964" s="258"/>
      <c r="F11964" s="479">
        <v>81.42</v>
      </c>
    </row>
    <row r="11965" spans="1:6" ht="20.399999999999999" x14ac:dyDescent="0.2">
      <c r="A11965" s="256">
        <v>95804</v>
      </c>
      <c r="B11965" s="257" t="s">
        <v>10937</v>
      </c>
      <c r="C11965" s="256" t="s">
        <v>6799</v>
      </c>
      <c r="E11965" s="258"/>
      <c r="F11965" s="479">
        <v>23.62</v>
      </c>
    </row>
    <row r="11966" spans="1:6" ht="20.399999999999999" x14ac:dyDescent="0.2">
      <c r="A11966" s="256">
        <v>95805</v>
      </c>
      <c r="B11966" s="257" t="s">
        <v>10938</v>
      </c>
      <c r="C11966" s="256" t="s">
        <v>6799</v>
      </c>
      <c r="E11966" s="258"/>
      <c r="F11966" s="479">
        <v>25.21</v>
      </c>
    </row>
    <row r="11967" spans="1:6" ht="20.399999999999999" x14ac:dyDescent="0.2">
      <c r="A11967" s="256">
        <v>95806</v>
      </c>
      <c r="B11967" s="257" t="s">
        <v>10939</v>
      </c>
      <c r="C11967" s="256" t="s">
        <v>6799</v>
      </c>
      <c r="E11967" s="258"/>
      <c r="F11967" s="479">
        <v>27.88</v>
      </c>
    </row>
    <row r="11968" spans="1:6" ht="20.399999999999999" x14ac:dyDescent="0.2">
      <c r="A11968" s="256">
        <v>95807</v>
      </c>
      <c r="B11968" s="257" t="s">
        <v>10940</v>
      </c>
      <c r="C11968" s="256" t="s">
        <v>6799</v>
      </c>
      <c r="E11968" s="258"/>
      <c r="F11968" s="479">
        <v>28.1</v>
      </c>
    </row>
    <row r="11969" spans="1:6" ht="20.399999999999999" x14ac:dyDescent="0.2">
      <c r="A11969" s="256">
        <v>95808</v>
      </c>
      <c r="B11969" s="257" t="s">
        <v>10941</v>
      </c>
      <c r="C11969" s="256" t="s">
        <v>6799</v>
      </c>
      <c r="E11969" s="258"/>
      <c r="F11969" s="479">
        <v>32.880000000000003</v>
      </c>
    </row>
    <row r="11970" spans="1:6" ht="20.399999999999999" x14ac:dyDescent="0.2">
      <c r="A11970" s="256">
        <v>95809</v>
      </c>
      <c r="B11970" s="257" t="s">
        <v>10942</v>
      </c>
      <c r="C11970" s="256" t="s">
        <v>6799</v>
      </c>
      <c r="E11970" s="258"/>
      <c r="F11970" s="479">
        <v>41.31</v>
      </c>
    </row>
    <row r="11971" spans="1:6" ht="20.399999999999999" x14ac:dyDescent="0.2">
      <c r="A11971" s="256">
        <v>95810</v>
      </c>
      <c r="B11971" s="257" t="s">
        <v>10943</v>
      </c>
      <c r="C11971" s="256" t="s">
        <v>6799</v>
      </c>
      <c r="E11971" s="258"/>
      <c r="F11971" s="479">
        <v>15.73</v>
      </c>
    </row>
    <row r="11972" spans="1:6" ht="20.399999999999999" x14ac:dyDescent="0.2">
      <c r="A11972" s="256">
        <v>95811</v>
      </c>
      <c r="B11972" s="257" t="s">
        <v>10944</v>
      </c>
      <c r="C11972" s="256" t="s">
        <v>6799</v>
      </c>
      <c r="E11972" s="258"/>
      <c r="F11972" s="479">
        <v>20.52</v>
      </c>
    </row>
    <row r="11973" spans="1:6" ht="20.399999999999999" x14ac:dyDescent="0.2">
      <c r="A11973" s="256">
        <v>95812</v>
      </c>
      <c r="B11973" s="257" t="s">
        <v>10945</v>
      </c>
      <c r="C11973" s="256" t="s">
        <v>6799</v>
      </c>
      <c r="E11973" s="258"/>
      <c r="F11973" s="479">
        <v>28.94</v>
      </c>
    </row>
    <row r="11974" spans="1:6" ht="20.399999999999999" x14ac:dyDescent="0.2">
      <c r="A11974" s="256">
        <v>95813</v>
      </c>
      <c r="B11974" s="257" t="s">
        <v>10946</v>
      </c>
      <c r="C11974" s="256" t="s">
        <v>6799</v>
      </c>
      <c r="E11974" s="258"/>
      <c r="F11974" s="479">
        <v>18.559999999999999</v>
      </c>
    </row>
    <row r="11975" spans="1:6" ht="20.399999999999999" x14ac:dyDescent="0.2">
      <c r="A11975" s="256">
        <v>95814</v>
      </c>
      <c r="B11975" s="257" t="s">
        <v>10947</v>
      </c>
      <c r="C11975" s="256" t="s">
        <v>6799</v>
      </c>
      <c r="E11975" s="258"/>
      <c r="F11975" s="479">
        <v>24.96</v>
      </c>
    </row>
    <row r="11976" spans="1:6" ht="20.399999999999999" x14ac:dyDescent="0.2">
      <c r="A11976" s="256">
        <v>95815</v>
      </c>
      <c r="B11976" s="257" t="s">
        <v>10948</v>
      </c>
      <c r="C11976" s="256" t="s">
        <v>6799</v>
      </c>
      <c r="E11976" s="258"/>
      <c r="F11976" s="479">
        <v>37.58</v>
      </c>
    </row>
    <row r="11977" spans="1:6" ht="20.399999999999999" x14ac:dyDescent="0.2">
      <c r="A11977" s="256">
        <v>95816</v>
      </c>
      <c r="B11977" s="257" t="s">
        <v>10949</v>
      </c>
      <c r="C11977" s="256" t="s">
        <v>6799</v>
      </c>
      <c r="E11977" s="258"/>
      <c r="F11977" s="479">
        <v>34</v>
      </c>
    </row>
    <row r="11978" spans="1:6" ht="20.399999999999999" x14ac:dyDescent="0.2">
      <c r="A11978" s="256">
        <v>95817</v>
      </c>
      <c r="B11978" s="257" t="s">
        <v>20555</v>
      </c>
      <c r="C11978" s="256" t="s">
        <v>6799</v>
      </c>
      <c r="E11978" s="258"/>
      <c r="F11978" s="479">
        <v>41.56</v>
      </c>
    </row>
    <row r="11979" spans="1:6" ht="20.399999999999999" x14ac:dyDescent="0.2">
      <c r="A11979" s="256">
        <v>95818</v>
      </c>
      <c r="B11979" s="257" t="s">
        <v>10950</v>
      </c>
      <c r="C11979" s="256" t="s">
        <v>6799</v>
      </c>
      <c r="E11979" s="258"/>
      <c r="F11979" s="479">
        <v>57.7</v>
      </c>
    </row>
    <row r="11980" spans="1:6" ht="20.399999999999999" x14ac:dyDescent="0.2">
      <c r="A11980" s="256">
        <v>97881</v>
      </c>
      <c r="B11980" s="257" t="s">
        <v>10951</v>
      </c>
      <c r="C11980" s="256" t="s">
        <v>6799</v>
      </c>
      <c r="E11980" s="258"/>
      <c r="F11980" s="479">
        <v>139.93</v>
      </c>
    </row>
    <row r="11981" spans="1:6" ht="20.399999999999999" x14ac:dyDescent="0.2">
      <c r="A11981" s="256">
        <v>97882</v>
      </c>
      <c r="B11981" s="257" t="s">
        <v>10952</v>
      </c>
      <c r="C11981" s="256" t="s">
        <v>6799</v>
      </c>
      <c r="E11981" s="258"/>
      <c r="F11981" s="479">
        <v>221.85</v>
      </c>
    </row>
    <row r="11982" spans="1:6" ht="20.399999999999999" x14ac:dyDescent="0.2">
      <c r="A11982" s="256">
        <v>97883</v>
      </c>
      <c r="B11982" s="257" t="s">
        <v>10953</v>
      </c>
      <c r="C11982" s="256" t="s">
        <v>6799</v>
      </c>
      <c r="E11982" s="258"/>
      <c r="F11982" s="479">
        <v>427.78</v>
      </c>
    </row>
    <row r="11983" spans="1:6" ht="20.399999999999999" x14ac:dyDescent="0.2">
      <c r="A11983" s="256">
        <v>97884</v>
      </c>
      <c r="B11983" s="257" t="s">
        <v>10954</v>
      </c>
      <c r="C11983" s="256" t="s">
        <v>6799</v>
      </c>
      <c r="E11983" s="258"/>
      <c r="F11983" s="479">
        <v>843.23</v>
      </c>
    </row>
    <row r="11984" spans="1:6" ht="20.399999999999999" x14ac:dyDescent="0.2">
      <c r="A11984" s="256">
        <v>97885</v>
      </c>
      <c r="B11984" s="257" t="s">
        <v>10955</v>
      </c>
      <c r="C11984" s="256" t="s">
        <v>6799</v>
      </c>
      <c r="E11984" s="258"/>
      <c r="F11984" s="479">
        <v>1298.83</v>
      </c>
    </row>
    <row r="11985" spans="1:6" ht="20.399999999999999" x14ac:dyDescent="0.2">
      <c r="A11985" s="256">
        <v>97886</v>
      </c>
      <c r="B11985" s="257" t="s">
        <v>10956</v>
      </c>
      <c r="C11985" s="256" t="s">
        <v>6799</v>
      </c>
      <c r="E11985" s="258"/>
      <c r="F11985" s="479">
        <v>167.95</v>
      </c>
    </row>
    <row r="11986" spans="1:6" ht="20.399999999999999" x14ac:dyDescent="0.2">
      <c r="A11986" s="256">
        <v>97887</v>
      </c>
      <c r="B11986" s="257" t="s">
        <v>10957</v>
      </c>
      <c r="C11986" s="256" t="s">
        <v>6799</v>
      </c>
      <c r="E11986" s="258"/>
      <c r="F11986" s="479">
        <v>264.95</v>
      </c>
    </row>
    <row r="11987" spans="1:6" ht="20.399999999999999" x14ac:dyDescent="0.2">
      <c r="A11987" s="256">
        <v>97888</v>
      </c>
      <c r="B11987" s="257" t="s">
        <v>10958</v>
      </c>
      <c r="C11987" s="256" t="s">
        <v>6799</v>
      </c>
      <c r="E11987" s="258"/>
      <c r="F11987" s="479">
        <v>510.33</v>
      </c>
    </row>
    <row r="11988" spans="1:6" ht="20.399999999999999" x14ac:dyDescent="0.2">
      <c r="A11988" s="256">
        <v>97889</v>
      </c>
      <c r="B11988" s="257" t="s">
        <v>10959</v>
      </c>
      <c r="C11988" s="256" t="s">
        <v>6799</v>
      </c>
      <c r="E11988" s="258"/>
      <c r="F11988" s="479">
        <v>690.68</v>
      </c>
    </row>
    <row r="11989" spans="1:6" ht="20.399999999999999" x14ac:dyDescent="0.2">
      <c r="A11989" s="256">
        <v>97890</v>
      </c>
      <c r="B11989" s="257" t="s">
        <v>10960</v>
      </c>
      <c r="C11989" s="256" t="s">
        <v>6799</v>
      </c>
      <c r="E11989" s="258"/>
      <c r="F11989" s="479">
        <v>777.68</v>
      </c>
    </row>
    <row r="11990" spans="1:6" ht="20.399999999999999" x14ac:dyDescent="0.2">
      <c r="A11990" s="256">
        <v>97891</v>
      </c>
      <c r="B11990" s="257" t="s">
        <v>10961</v>
      </c>
      <c r="C11990" s="256" t="s">
        <v>6799</v>
      </c>
      <c r="E11990" s="258"/>
      <c r="F11990" s="479">
        <v>203.36</v>
      </c>
    </row>
    <row r="11991" spans="1:6" ht="20.399999999999999" x14ac:dyDescent="0.2">
      <c r="A11991" s="256">
        <v>97892</v>
      </c>
      <c r="B11991" s="257" t="s">
        <v>10962</v>
      </c>
      <c r="C11991" s="256" t="s">
        <v>6799</v>
      </c>
      <c r="E11991" s="258"/>
      <c r="F11991" s="479">
        <v>380.11</v>
      </c>
    </row>
    <row r="11992" spans="1:6" ht="20.399999999999999" x14ac:dyDescent="0.2">
      <c r="A11992" s="256">
        <v>97893</v>
      </c>
      <c r="B11992" s="257" t="s">
        <v>10963</v>
      </c>
      <c r="C11992" s="256" t="s">
        <v>6799</v>
      </c>
      <c r="E11992" s="258"/>
      <c r="F11992" s="479">
        <v>524.59</v>
      </c>
    </row>
    <row r="11993" spans="1:6" ht="20.399999999999999" x14ac:dyDescent="0.2">
      <c r="A11993" s="256">
        <v>97894</v>
      </c>
      <c r="B11993" s="257" t="s">
        <v>10964</v>
      </c>
      <c r="C11993" s="256" t="s">
        <v>6799</v>
      </c>
      <c r="E11993" s="258"/>
      <c r="F11993" s="479">
        <v>576.41999999999996</v>
      </c>
    </row>
    <row r="11994" spans="1:6" ht="20.399999999999999" x14ac:dyDescent="0.2">
      <c r="A11994" s="256">
        <v>104396</v>
      </c>
      <c r="B11994" s="257" t="s">
        <v>10965</v>
      </c>
      <c r="C11994" s="256" t="s">
        <v>6799</v>
      </c>
      <c r="E11994" s="258"/>
      <c r="F11994" s="479">
        <v>24.05</v>
      </c>
    </row>
    <row r="11995" spans="1:6" ht="20.399999999999999" x14ac:dyDescent="0.2">
      <c r="A11995" s="256">
        <v>104397</v>
      </c>
      <c r="B11995" s="257" t="s">
        <v>10966</v>
      </c>
      <c r="C11995" s="256" t="s">
        <v>6799</v>
      </c>
      <c r="E11995" s="258"/>
      <c r="F11995" s="479">
        <v>28.44</v>
      </c>
    </row>
    <row r="11996" spans="1:6" ht="20.399999999999999" x14ac:dyDescent="0.2">
      <c r="A11996" s="256">
        <v>104398</v>
      </c>
      <c r="B11996" s="257" t="s">
        <v>10967</v>
      </c>
      <c r="C11996" s="256" t="s">
        <v>6799</v>
      </c>
      <c r="E11996" s="258"/>
      <c r="F11996" s="479">
        <v>28.09</v>
      </c>
    </row>
    <row r="11997" spans="1:6" ht="20.399999999999999" x14ac:dyDescent="0.2">
      <c r="A11997" s="256">
        <v>104399</v>
      </c>
      <c r="B11997" s="257" t="s">
        <v>10968</v>
      </c>
      <c r="C11997" s="256" t="s">
        <v>6799</v>
      </c>
      <c r="E11997" s="258"/>
      <c r="F11997" s="479">
        <v>31.71</v>
      </c>
    </row>
    <row r="11998" spans="1:6" ht="20.399999999999999" x14ac:dyDescent="0.2">
      <c r="A11998" s="256">
        <v>104400</v>
      </c>
      <c r="B11998" s="257" t="s">
        <v>10969</v>
      </c>
      <c r="C11998" s="256" t="s">
        <v>6799</v>
      </c>
      <c r="E11998" s="258"/>
      <c r="F11998" s="479">
        <v>40.81</v>
      </c>
    </row>
    <row r="11999" spans="1:6" ht="20.399999999999999" x14ac:dyDescent="0.2">
      <c r="A11999" s="256">
        <v>104401</v>
      </c>
      <c r="B11999" s="257" t="s">
        <v>10970</v>
      </c>
      <c r="C11999" s="256" t="s">
        <v>6799</v>
      </c>
      <c r="E11999" s="258"/>
      <c r="F11999" s="479">
        <v>26.33</v>
      </c>
    </row>
    <row r="12000" spans="1:6" ht="20.399999999999999" x14ac:dyDescent="0.2">
      <c r="A12000" s="256">
        <v>104402</v>
      </c>
      <c r="B12000" s="257" t="s">
        <v>10971</v>
      </c>
      <c r="C12000" s="256" t="s">
        <v>6799</v>
      </c>
      <c r="E12000" s="258"/>
      <c r="F12000" s="479">
        <v>28.36</v>
      </c>
    </row>
    <row r="12001" spans="1:6" ht="20.399999999999999" x14ac:dyDescent="0.2">
      <c r="A12001" s="256">
        <v>104403</v>
      </c>
      <c r="B12001" s="257" t="s">
        <v>10972</v>
      </c>
      <c r="C12001" s="256" t="s">
        <v>6799</v>
      </c>
      <c r="E12001" s="258"/>
      <c r="F12001" s="479">
        <v>35.22</v>
      </c>
    </row>
    <row r="12002" spans="1:6" ht="20.399999999999999" x14ac:dyDescent="0.2">
      <c r="A12002" s="256">
        <v>104404</v>
      </c>
      <c r="B12002" s="257" t="s">
        <v>10973</v>
      </c>
      <c r="C12002" s="256" t="s">
        <v>6799</v>
      </c>
      <c r="E12002" s="258"/>
      <c r="F12002" s="479">
        <v>36.950000000000003</v>
      </c>
    </row>
    <row r="12003" spans="1:6" ht="20.399999999999999" x14ac:dyDescent="0.2">
      <c r="A12003" s="256">
        <v>104405</v>
      </c>
      <c r="B12003" s="257" t="s">
        <v>10974</v>
      </c>
      <c r="C12003" s="256" t="s">
        <v>6799</v>
      </c>
      <c r="E12003" s="258"/>
      <c r="F12003" s="479">
        <v>49.94</v>
      </c>
    </row>
    <row r="12004" spans="1:6" ht="20.399999999999999" x14ac:dyDescent="0.2">
      <c r="A12004" s="256">
        <v>93653</v>
      </c>
      <c r="B12004" s="257" t="s">
        <v>10975</v>
      </c>
      <c r="C12004" s="256" t="s">
        <v>6799</v>
      </c>
      <c r="E12004" s="258"/>
      <c r="F12004" s="479">
        <v>10.86</v>
      </c>
    </row>
    <row r="12005" spans="1:6" ht="20.399999999999999" x14ac:dyDescent="0.2">
      <c r="A12005" s="256">
        <v>93654</v>
      </c>
      <c r="B12005" s="257" t="s">
        <v>10976</v>
      </c>
      <c r="C12005" s="256" t="s">
        <v>6799</v>
      </c>
      <c r="E12005" s="258"/>
      <c r="F12005" s="479">
        <v>11.66</v>
      </c>
    </row>
    <row r="12006" spans="1:6" ht="20.399999999999999" x14ac:dyDescent="0.2">
      <c r="A12006" s="256">
        <v>93655</v>
      </c>
      <c r="B12006" s="257" t="s">
        <v>10977</v>
      </c>
      <c r="C12006" s="256" t="s">
        <v>6799</v>
      </c>
      <c r="E12006" s="258"/>
      <c r="F12006" s="479">
        <v>13.16</v>
      </c>
    </row>
    <row r="12007" spans="1:6" ht="20.399999999999999" x14ac:dyDescent="0.2">
      <c r="A12007" s="256">
        <v>93656</v>
      </c>
      <c r="B12007" s="257" t="s">
        <v>10978</v>
      </c>
      <c r="C12007" s="256" t="s">
        <v>6799</v>
      </c>
      <c r="E12007" s="258"/>
      <c r="F12007" s="479">
        <v>13.16</v>
      </c>
    </row>
    <row r="12008" spans="1:6" ht="20.399999999999999" x14ac:dyDescent="0.2">
      <c r="A12008" s="256">
        <v>93657</v>
      </c>
      <c r="B12008" s="257" t="s">
        <v>10979</v>
      </c>
      <c r="C12008" s="256" t="s">
        <v>6799</v>
      </c>
      <c r="E12008" s="258"/>
      <c r="F12008" s="479">
        <v>14.99</v>
      </c>
    </row>
    <row r="12009" spans="1:6" ht="20.399999999999999" x14ac:dyDescent="0.2">
      <c r="A12009" s="256">
        <v>93658</v>
      </c>
      <c r="B12009" s="257" t="s">
        <v>10980</v>
      </c>
      <c r="C12009" s="256" t="s">
        <v>6799</v>
      </c>
      <c r="E12009" s="258"/>
      <c r="F12009" s="479">
        <v>21.63</v>
      </c>
    </row>
    <row r="12010" spans="1:6" ht="20.399999999999999" x14ac:dyDescent="0.2">
      <c r="A12010" s="256">
        <v>93659</v>
      </c>
      <c r="B12010" s="257" t="s">
        <v>10981</v>
      </c>
      <c r="C12010" s="256" t="s">
        <v>6799</v>
      </c>
      <c r="E12010" s="258"/>
      <c r="F12010" s="479">
        <v>25.4</v>
      </c>
    </row>
    <row r="12011" spans="1:6" ht="20.399999999999999" x14ac:dyDescent="0.2">
      <c r="A12011" s="256">
        <v>93660</v>
      </c>
      <c r="B12011" s="257" t="s">
        <v>10982</v>
      </c>
      <c r="C12011" s="256" t="s">
        <v>6799</v>
      </c>
      <c r="E12011" s="258"/>
      <c r="F12011" s="479">
        <v>50.26</v>
      </c>
    </row>
    <row r="12012" spans="1:6" ht="20.399999999999999" x14ac:dyDescent="0.2">
      <c r="A12012" s="256">
        <v>93661</v>
      </c>
      <c r="B12012" s="257" t="s">
        <v>10983</v>
      </c>
      <c r="C12012" s="256" t="s">
        <v>6799</v>
      </c>
      <c r="E12012" s="258"/>
      <c r="F12012" s="479">
        <v>51.85</v>
      </c>
    </row>
    <row r="12013" spans="1:6" ht="20.399999999999999" x14ac:dyDescent="0.2">
      <c r="A12013" s="256">
        <v>93662</v>
      </c>
      <c r="B12013" s="257" t="s">
        <v>10984</v>
      </c>
      <c r="C12013" s="256" t="s">
        <v>6799</v>
      </c>
      <c r="E12013" s="258"/>
      <c r="F12013" s="479">
        <v>54.84</v>
      </c>
    </row>
    <row r="12014" spans="1:6" ht="20.399999999999999" x14ac:dyDescent="0.2">
      <c r="A12014" s="256">
        <v>93663</v>
      </c>
      <c r="B12014" s="257" t="s">
        <v>10985</v>
      </c>
      <c r="C12014" s="256" t="s">
        <v>6799</v>
      </c>
      <c r="E12014" s="258"/>
      <c r="F12014" s="479">
        <v>54.84</v>
      </c>
    </row>
    <row r="12015" spans="1:6" ht="20.399999999999999" x14ac:dyDescent="0.2">
      <c r="A12015" s="256">
        <v>93664</v>
      </c>
      <c r="B12015" s="257" t="s">
        <v>10986</v>
      </c>
      <c r="C12015" s="256" t="s">
        <v>6799</v>
      </c>
      <c r="E12015" s="258"/>
      <c r="F12015" s="479">
        <v>58.54</v>
      </c>
    </row>
    <row r="12016" spans="1:6" ht="20.399999999999999" x14ac:dyDescent="0.2">
      <c r="A12016" s="256">
        <v>93665</v>
      </c>
      <c r="B12016" s="257" t="s">
        <v>10987</v>
      </c>
      <c r="C12016" s="256" t="s">
        <v>6799</v>
      </c>
      <c r="E12016" s="258"/>
      <c r="F12016" s="479">
        <v>63.75</v>
      </c>
    </row>
    <row r="12017" spans="1:6" ht="20.399999999999999" x14ac:dyDescent="0.2">
      <c r="A12017" s="256">
        <v>93666</v>
      </c>
      <c r="B12017" s="257" t="s">
        <v>10988</v>
      </c>
      <c r="C12017" s="256" t="s">
        <v>6799</v>
      </c>
      <c r="E12017" s="258"/>
      <c r="F12017" s="479">
        <v>71.28</v>
      </c>
    </row>
    <row r="12018" spans="1:6" ht="20.399999999999999" x14ac:dyDescent="0.2">
      <c r="A12018" s="256">
        <v>93667</v>
      </c>
      <c r="B12018" s="257" t="s">
        <v>10989</v>
      </c>
      <c r="C12018" s="256" t="s">
        <v>6799</v>
      </c>
      <c r="E12018" s="258"/>
      <c r="F12018" s="479">
        <v>63.37</v>
      </c>
    </row>
    <row r="12019" spans="1:6" ht="20.399999999999999" x14ac:dyDescent="0.2">
      <c r="A12019" s="256">
        <v>93668</v>
      </c>
      <c r="B12019" s="257" t="s">
        <v>10990</v>
      </c>
      <c r="C12019" s="256" t="s">
        <v>6799</v>
      </c>
      <c r="E12019" s="258"/>
      <c r="F12019" s="479">
        <v>65.760000000000005</v>
      </c>
    </row>
    <row r="12020" spans="1:6" ht="20.399999999999999" x14ac:dyDescent="0.2">
      <c r="A12020" s="256">
        <v>93669</v>
      </c>
      <c r="B12020" s="257" t="s">
        <v>10991</v>
      </c>
      <c r="C12020" s="256" t="s">
        <v>6799</v>
      </c>
      <c r="E12020" s="258"/>
      <c r="F12020" s="479">
        <v>70.25</v>
      </c>
    </row>
    <row r="12021" spans="1:6" ht="20.399999999999999" x14ac:dyDescent="0.2">
      <c r="A12021" s="256">
        <v>93670</v>
      </c>
      <c r="B12021" s="257" t="s">
        <v>10992</v>
      </c>
      <c r="C12021" s="256" t="s">
        <v>6799</v>
      </c>
      <c r="E12021" s="258"/>
      <c r="F12021" s="479">
        <v>70.25</v>
      </c>
    </row>
    <row r="12022" spans="1:6" ht="20.399999999999999" x14ac:dyDescent="0.2">
      <c r="A12022" s="256">
        <v>93671</v>
      </c>
      <c r="B12022" s="257" t="s">
        <v>10993</v>
      </c>
      <c r="C12022" s="256" t="s">
        <v>6799</v>
      </c>
      <c r="E12022" s="258"/>
      <c r="F12022" s="479">
        <v>75.77</v>
      </c>
    </row>
    <row r="12023" spans="1:6" ht="20.399999999999999" x14ac:dyDescent="0.2">
      <c r="A12023" s="256">
        <v>93672</v>
      </c>
      <c r="B12023" s="257" t="s">
        <v>10994</v>
      </c>
      <c r="C12023" s="256" t="s">
        <v>6799</v>
      </c>
      <c r="E12023" s="258"/>
      <c r="F12023" s="479">
        <v>84.6</v>
      </c>
    </row>
    <row r="12024" spans="1:6" ht="20.399999999999999" x14ac:dyDescent="0.2">
      <c r="A12024" s="256">
        <v>93673</v>
      </c>
      <c r="B12024" s="257" t="s">
        <v>10995</v>
      </c>
      <c r="C12024" s="256" t="s">
        <v>6799</v>
      </c>
      <c r="E12024" s="258"/>
      <c r="F12024" s="479">
        <v>95.91</v>
      </c>
    </row>
    <row r="12025" spans="1:6" ht="20.399999999999999" x14ac:dyDescent="0.2">
      <c r="A12025" s="256">
        <v>97359</v>
      </c>
      <c r="B12025" s="257" t="s">
        <v>10996</v>
      </c>
      <c r="C12025" s="256" t="s">
        <v>6799</v>
      </c>
      <c r="E12025" s="258"/>
      <c r="F12025" s="479">
        <v>3303.82</v>
      </c>
    </row>
    <row r="12026" spans="1:6" ht="20.399999999999999" x14ac:dyDescent="0.2">
      <c r="A12026" s="256">
        <v>97360</v>
      </c>
      <c r="B12026" s="257" t="s">
        <v>10997</v>
      </c>
      <c r="C12026" s="256" t="s">
        <v>6799</v>
      </c>
      <c r="E12026" s="258"/>
      <c r="F12026" s="479">
        <v>6336.99</v>
      </c>
    </row>
    <row r="12027" spans="1:6" ht="20.399999999999999" x14ac:dyDescent="0.2">
      <c r="A12027" s="256">
        <v>97361</v>
      </c>
      <c r="B12027" s="257" t="s">
        <v>10998</v>
      </c>
      <c r="C12027" s="256" t="s">
        <v>6799</v>
      </c>
      <c r="E12027" s="258"/>
      <c r="F12027" s="479">
        <v>8449.31</v>
      </c>
    </row>
    <row r="12028" spans="1:6" ht="20.399999999999999" x14ac:dyDescent="0.2">
      <c r="A12028" s="256">
        <v>97362</v>
      </c>
      <c r="B12028" s="257" t="s">
        <v>10999</v>
      </c>
      <c r="C12028" s="256" t="s">
        <v>6799</v>
      </c>
      <c r="E12028" s="258"/>
      <c r="F12028" s="479">
        <v>1699.07</v>
      </c>
    </row>
    <row r="12029" spans="1:6" ht="30.6" x14ac:dyDescent="0.2">
      <c r="A12029" s="256">
        <v>101875</v>
      </c>
      <c r="B12029" s="257" t="s">
        <v>11000</v>
      </c>
      <c r="C12029" s="256" t="s">
        <v>6799</v>
      </c>
      <c r="E12029" s="258"/>
      <c r="F12029" s="479">
        <v>371.52</v>
      </c>
    </row>
    <row r="12030" spans="1:6" ht="20.399999999999999" x14ac:dyDescent="0.2">
      <c r="A12030" s="256">
        <v>101876</v>
      </c>
      <c r="B12030" s="257" t="s">
        <v>11001</v>
      </c>
      <c r="C12030" s="256" t="s">
        <v>6799</v>
      </c>
      <c r="E12030" s="258"/>
      <c r="F12030" s="479">
        <v>79.2</v>
      </c>
    </row>
    <row r="12031" spans="1:6" ht="20.399999999999999" x14ac:dyDescent="0.2">
      <c r="A12031" s="256">
        <v>101877</v>
      </c>
      <c r="B12031" s="257" t="s">
        <v>11002</v>
      </c>
      <c r="C12031" s="256" t="s">
        <v>6799</v>
      </c>
      <c r="E12031" s="258"/>
      <c r="F12031" s="479">
        <v>55.97</v>
      </c>
    </row>
    <row r="12032" spans="1:6" ht="30.6" x14ac:dyDescent="0.2">
      <c r="A12032" s="256">
        <v>101878</v>
      </c>
      <c r="B12032" s="257" t="s">
        <v>11003</v>
      </c>
      <c r="C12032" s="256" t="s">
        <v>6799</v>
      </c>
      <c r="E12032" s="258"/>
      <c r="F12032" s="479">
        <v>529.75</v>
      </c>
    </row>
    <row r="12033" spans="1:6" ht="30.6" x14ac:dyDescent="0.2">
      <c r="A12033" s="256">
        <v>101879</v>
      </c>
      <c r="B12033" s="257" t="s">
        <v>11004</v>
      </c>
      <c r="C12033" s="256" t="s">
        <v>6799</v>
      </c>
      <c r="E12033" s="258"/>
      <c r="F12033" s="479">
        <v>534.21</v>
      </c>
    </row>
    <row r="12034" spans="1:6" ht="30.6" x14ac:dyDescent="0.2">
      <c r="A12034" s="256">
        <v>101880</v>
      </c>
      <c r="B12034" s="257" t="s">
        <v>11005</v>
      </c>
      <c r="C12034" s="256" t="s">
        <v>6799</v>
      </c>
      <c r="E12034" s="258"/>
      <c r="F12034" s="479">
        <v>615.66</v>
      </c>
    </row>
    <row r="12035" spans="1:6" ht="30.6" x14ac:dyDescent="0.2">
      <c r="A12035" s="256">
        <v>101881</v>
      </c>
      <c r="B12035" s="257" t="s">
        <v>11006</v>
      </c>
      <c r="C12035" s="256" t="s">
        <v>6799</v>
      </c>
      <c r="E12035" s="258"/>
      <c r="F12035" s="479">
        <v>878.81</v>
      </c>
    </row>
    <row r="12036" spans="1:6" ht="30.6" x14ac:dyDescent="0.2">
      <c r="A12036" s="256">
        <v>101882</v>
      </c>
      <c r="B12036" s="257" t="s">
        <v>11007</v>
      </c>
      <c r="C12036" s="256" t="s">
        <v>6799</v>
      </c>
      <c r="E12036" s="258"/>
      <c r="F12036" s="479">
        <v>1241.3</v>
      </c>
    </row>
    <row r="12037" spans="1:6" ht="30.6" x14ac:dyDescent="0.2">
      <c r="A12037" s="256">
        <v>101883</v>
      </c>
      <c r="B12037" s="257" t="s">
        <v>11008</v>
      </c>
      <c r="C12037" s="256" t="s">
        <v>6799</v>
      </c>
      <c r="E12037" s="258"/>
      <c r="F12037" s="479">
        <v>509.72</v>
      </c>
    </row>
    <row r="12038" spans="1:6" ht="20.399999999999999" x14ac:dyDescent="0.2">
      <c r="A12038" s="256">
        <v>101890</v>
      </c>
      <c r="B12038" s="257" t="s">
        <v>11009</v>
      </c>
      <c r="C12038" s="256" t="s">
        <v>6799</v>
      </c>
      <c r="E12038" s="258"/>
      <c r="F12038" s="479">
        <v>15.42</v>
      </c>
    </row>
    <row r="12039" spans="1:6" ht="20.399999999999999" x14ac:dyDescent="0.2">
      <c r="A12039" s="256">
        <v>101891</v>
      </c>
      <c r="B12039" s="257" t="s">
        <v>11010</v>
      </c>
      <c r="C12039" s="256" t="s">
        <v>6799</v>
      </c>
      <c r="E12039" s="258"/>
      <c r="F12039" s="479">
        <v>26.9</v>
      </c>
    </row>
    <row r="12040" spans="1:6" ht="20.399999999999999" x14ac:dyDescent="0.2">
      <c r="A12040" s="256">
        <v>101892</v>
      </c>
      <c r="B12040" s="257" t="s">
        <v>11011</v>
      </c>
      <c r="C12040" s="256" t="s">
        <v>6799</v>
      </c>
      <c r="E12040" s="258"/>
      <c r="F12040" s="479">
        <v>64.31</v>
      </c>
    </row>
    <row r="12041" spans="1:6" ht="20.399999999999999" x14ac:dyDescent="0.2">
      <c r="A12041" s="256">
        <v>101893</v>
      </c>
      <c r="B12041" s="257" t="s">
        <v>11012</v>
      </c>
      <c r="C12041" s="256" t="s">
        <v>6799</v>
      </c>
      <c r="E12041" s="258"/>
      <c r="F12041" s="479">
        <v>83.02</v>
      </c>
    </row>
    <row r="12042" spans="1:6" ht="20.399999999999999" x14ac:dyDescent="0.2">
      <c r="A12042" s="256">
        <v>101894</v>
      </c>
      <c r="B12042" s="257" t="s">
        <v>11013</v>
      </c>
      <c r="C12042" s="256" t="s">
        <v>6799</v>
      </c>
      <c r="E12042" s="258"/>
      <c r="F12042" s="479">
        <v>151.93</v>
      </c>
    </row>
    <row r="12043" spans="1:6" ht="20.399999999999999" x14ac:dyDescent="0.2">
      <c r="A12043" s="256">
        <v>101895</v>
      </c>
      <c r="B12043" s="257" t="s">
        <v>11014</v>
      </c>
      <c r="C12043" s="256" t="s">
        <v>6799</v>
      </c>
      <c r="E12043" s="258"/>
      <c r="F12043" s="479">
        <v>393.48</v>
      </c>
    </row>
    <row r="12044" spans="1:6" ht="20.399999999999999" x14ac:dyDescent="0.2">
      <c r="A12044" s="256">
        <v>101896</v>
      </c>
      <c r="B12044" s="257" t="s">
        <v>11015</v>
      </c>
      <c r="C12044" s="256" t="s">
        <v>6799</v>
      </c>
      <c r="E12044" s="258"/>
      <c r="F12044" s="479">
        <v>575.41</v>
      </c>
    </row>
    <row r="12045" spans="1:6" ht="20.399999999999999" x14ac:dyDescent="0.2">
      <c r="A12045" s="256">
        <v>101897</v>
      </c>
      <c r="B12045" s="257" t="s">
        <v>11016</v>
      </c>
      <c r="C12045" s="256" t="s">
        <v>6799</v>
      </c>
      <c r="E12045" s="258"/>
      <c r="F12045" s="479">
        <v>899.85</v>
      </c>
    </row>
    <row r="12046" spans="1:6" ht="20.399999999999999" x14ac:dyDescent="0.2">
      <c r="A12046" s="256">
        <v>101898</v>
      </c>
      <c r="B12046" s="257" t="s">
        <v>11017</v>
      </c>
      <c r="C12046" s="256" t="s">
        <v>6799</v>
      </c>
      <c r="E12046" s="258"/>
      <c r="F12046" s="479">
        <v>1191.55</v>
      </c>
    </row>
    <row r="12047" spans="1:6" ht="20.399999999999999" x14ac:dyDescent="0.2">
      <c r="A12047" s="256">
        <v>101899</v>
      </c>
      <c r="B12047" s="257" t="s">
        <v>11018</v>
      </c>
      <c r="C12047" s="256" t="s">
        <v>6799</v>
      </c>
      <c r="E12047" s="258"/>
      <c r="F12047" s="479">
        <v>1885.4</v>
      </c>
    </row>
    <row r="12048" spans="1:6" ht="20.399999999999999" x14ac:dyDescent="0.2">
      <c r="A12048" s="256">
        <v>101900</v>
      </c>
      <c r="B12048" s="257" t="s">
        <v>11019</v>
      </c>
      <c r="C12048" s="256" t="s">
        <v>6799</v>
      </c>
      <c r="E12048" s="258"/>
      <c r="F12048" s="479">
        <v>3895.08</v>
      </c>
    </row>
    <row r="12049" spans="1:6" x14ac:dyDescent="0.2">
      <c r="A12049" s="256">
        <v>101901</v>
      </c>
      <c r="B12049" s="257" t="s">
        <v>11020</v>
      </c>
      <c r="C12049" s="256" t="s">
        <v>6799</v>
      </c>
      <c r="E12049" s="258"/>
      <c r="F12049" s="479">
        <v>173.3</v>
      </c>
    </row>
    <row r="12050" spans="1:6" x14ac:dyDescent="0.2">
      <c r="A12050" s="256">
        <v>101902</v>
      </c>
      <c r="B12050" s="257" t="s">
        <v>11021</v>
      </c>
      <c r="C12050" s="256" t="s">
        <v>6799</v>
      </c>
      <c r="E12050" s="258"/>
      <c r="F12050" s="479">
        <v>214.26</v>
      </c>
    </row>
    <row r="12051" spans="1:6" x14ac:dyDescent="0.2">
      <c r="A12051" s="256">
        <v>101903</v>
      </c>
      <c r="B12051" s="257" t="s">
        <v>11022</v>
      </c>
      <c r="C12051" s="256" t="s">
        <v>6799</v>
      </c>
      <c r="E12051" s="258"/>
      <c r="F12051" s="479">
        <v>447.36</v>
      </c>
    </row>
    <row r="12052" spans="1:6" x14ac:dyDescent="0.2">
      <c r="A12052" s="256">
        <v>101904</v>
      </c>
      <c r="B12052" s="257" t="s">
        <v>11023</v>
      </c>
      <c r="C12052" s="256" t="s">
        <v>6799</v>
      </c>
      <c r="E12052" s="258"/>
      <c r="F12052" s="479">
        <v>1642.37</v>
      </c>
    </row>
    <row r="12053" spans="1:6" ht="20.399999999999999" x14ac:dyDescent="0.2">
      <c r="A12053" s="256">
        <v>101938</v>
      </c>
      <c r="B12053" s="257" t="s">
        <v>11024</v>
      </c>
      <c r="C12053" s="256" t="s">
        <v>6799</v>
      </c>
      <c r="E12053" s="258"/>
      <c r="F12053" s="479">
        <v>105.58</v>
      </c>
    </row>
    <row r="12054" spans="1:6" ht="20.399999999999999" x14ac:dyDescent="0.2">
      <c r="A12054" s="256">
        <v>101946</v>
      </c>
      <c r="B12054" s="257" t="s">
        <v>11025</v>
      </c>
      <c r="C12054" s="256" t="s">
        <v>6799</v>
      </c>
      <c r="E12054" s="258"/>
      <c r="F12054" s="479">
        <v>173.07</v>
      </c>
    </row>
    <row r="12055" spans="1:6" ht="20.399999999999999" x14ac:dyDescent="0.2">
      <c r="A12055" s="256">
        <v>91945</v>
      </c>
      <c r="B12055" s="257" t="s">
        <v>11026</v>
      </c>
      <c r="C12055" s="256" t="s">
        <v>6799</v>
      </c>
      <c r="E12055" s="258"/>
      <c r="F12055" s="479">
        <v>16.66</v>
      </c>
    </row>
    <row r="12056" spans="1:6" ht="20.399999999999999" x14ac:dyDescent="0.2">
      <c r="A12056" s="256">
        <v>91946</v>
      </c>
      <c r="B12056" s="257" t="s">
        <v>11027</v>
      </c>
      <c r="C12056" s="256" t="s">
        <v>6799</v>
      </c>
      <c r="E12056" s="258"/>
      <c r="F12056" s="479">
        <v>12.88</v>
      </c>
    </row>
    <row r="12057" spans="1:6" ht="20.399999999999999" x14ac:dyDescent="0.2">
      <c r="A12057" s="256">
        <v>91947</v>
      </c>
      <c r="B12057" s="257" t="s">
        <v>11028</v>
      </c>
      <c r="C12057" s="256" t="s">
        <v>6799</v>
      </c>
      <c r="E12057" s="258"/>
      <c r="F12057" s="479">
        <v>10.51</v>
      </c>
    </row>
    <row r="12058" spans="1:6" ht="20.399999999999999" x14ac:dyDescent="0.2">
      <c r="A12058" s="256">
        <v>91949</v>
      </c>
      <c r="B12058" s="257" t="s">
        <v>11029</v>
      </c>
      <c r="C12058" s="256" t="s">
        <v>6799</v>
      </c>
      <c r="E12058" s="258"/>
      <c r="F12058" s="479">
        <v>23.11</v>
      </c>
    </row>
    <row r="12059" spans="1:6" ht="20.399999999999999" x14ac:dyDescent="0.2">
      <c r="A12059" s="256">
        <v>91950</v>
      </c>
      <c r="B12059" s="257" t="s">
        <v>11030</v>
      </c>
      <c r="C12059" s="256" t="s">
        <v>6799</v>
      </c>
      <c r="E12059" s="258"/>
      <c r="F12059" s="479">
        <v>18.5</v>
      </c>
    </row>
    <row r="12060" spans="1:6" ht="20.399999999999999" x14ac:dyDescent="0.2">
      <c r="A12060" s="256">
        <v>91951</v>
      </c>
      <c r="B12060" s="257" t="s">
        <v>11031</v>
      </c>
      <c r="C12060" s="256" t="s">
        <v>6799</v>
      </c>
      <c r="E12060" s="258"/>
      <c r="F12060" s="479">
        <v>15.74</v>
      </c>
    </row>
    <row r="12061" spans="1:6" ht="20.399999999999999" x14ac:dyDescent="0.2">
      <c r="A12061" s="256">
        <v>91952</v>
      </c>
      <c r="B12061" s="257" t="s">
        <v>11032</v>
      </c>
      <c r="C12061" s="256" t="s">
        <v>6799</v>
      </c>
      <c r="E12061" s="258"/>
      <c r="F12061" s="479">
        <v>22.15</v>
      </c>
    </row>
    <row r="12062" spans="1:6" ht="20.399999999999999" x14ac:dyDescent="0.2">
      <c r="A12062" s="256">
        <v>91953</v>
      </c>
      <c r="B12062" s="257" t="s">
        <v>11033</v>
      </c>
      <c r="C12062" s="256" t="s">
        <v>6799</v>
      </c>
      <c r="E12062" s="258"/>
      <c r="F12062" s="479">
        <v>35.03</v>
      </c>
    </row>
    <row r="12063" spans="1:6" ht="20.399999999999999" x14ac:dyDescent="0.2">
      <c r="A12063" s="256">
        <v>91954</v>
      </c>
      <c r="B12063" s="257" t="s">
        <v>11034</v>
      </c>
      <c r="C12063" s="256" t="s">
        <v>6799</v>
      </c>
      <c r="E12063" s="258"/>
      <c r="F12063" s="479">
        <v>29.8</v>
      </c>
    </row>
    <row r="12064" spans="1:6" ht="20.399999999999999" x14ac:dyDescent="0.2">
      <c r="A12064" s="256">
        <v>91955</v>
      </c>
      <c r="B12064" s="257" t="s">
        <v>11035</v>
      </c>
      <c r="C12064" s="256" t="s">
        <v>6799</v>
      </c>
      <c r="E12064" s="258"/>
      <c r="F12064" s="479">
        <v>42.68</v>
      </c>
    </row>
    <row r="12065" spans="1:6" ht="20.399999999999999" x14ac:dyDescent="0.2">
      <c r="A12065" s="256">
        <v>91956</v>
      </c>
      <c r="B12065" s="257" t="s">
        <v>11036</v>
      </c>
      <c r="C12065" s="256" t="s">
        <v>6799</v>
      </c>
      <c r="E12065" s="258"/>
      <c r="F12065" s="479">
        <v>47.93</v>
      </c>
    </row>
    <row r="12066" spans="1:6" ht="20.399999999999999" x14ac:dyDescent="0.2">
      <c r="A12066" s="256">
        <v>91957</v>
      </c>
      <c r="B12066" s="257" t="s">
        <v>11037</v>
      </c>
      <c r="C12066" s="256" t="s">
        <v>6799</v>
      </c>
      <c r="E12066" s="258"/>
      <c r="F12066" s="479">
        <v>60.81</v>
      </c>
    </row>
    <row r="12067" spans="1:6" ht="20.399999999999999" x14ac:dyDescent="0.2">
      <c r="A12067" s="256">
        <v>91958</v>
      </c>
      <c r="B12067" s="257" t="s">
        <v>11038</v>
      </c>
      <c r="C12067" s="256" t="s">
        <v>6799</v>
      </c>
      <c r="E12067" s="258"/>
      <c r="F12067" s="479">
        <v>40.340000000000003</v>
      </c>
    </row>
    <row r="12068" spans="1:6" ht="20.399999999999999" x14ac:dyDescent="0.2">
      <c r="A12068" s="256">
        <v>91959</v>
      </c>
      <c r="B12068" s="257" t="s">
        <v>11039</v>
      </c>
      <c r="C12068" s="256" t="s">
        <v>6799</v>
      </c>
      <c r="E12068" s="258"/>
      <c r="F12068" s="479">
        <v>53.22</v>
      </c>
    </row>
    <row r="12069" spans="1:6" ht="20.399999999999999" x14ac:dyDescent="0.2">
      <c r="A12069" s="256">
        <v>91960</v>
      </c>
      <c r="B12069" s="257" t="s">
        <v>11040</v>
      </c>
      <c r="C12069" s="256" t="s">
        <v>6799</v>
      </c>
      <c r="E12069" s="258"/>
      <c r="F12069" s="479">
        <v>55.64</v>
      </c>
    </row>
    <row r="12070" spans="1:6" ht="20.399999999999999" x14ac:dyDescent="0.2">
      <c r="A12070" s="256">
        <v>91961</v>
      </c>
      <c r="B12070" s="257" t="s">
        <v>11041</v>
      </c>
      <c r="C12070" s="256" t="s">
        <v>6799</v>
      </c>
      <c r="E12070" s="258"/>
      <c r="F12070" s="479">
        <v>68.52</v>
      </c>
    </row>
    <row r="12071" spans="1:6" ht="20.399999999999999" x14ac:dyDescent="0.2">
      <c r="A12071" s="256">
        <v>91962</v>
      </c>
      <c r="B12071" s="257" t="s">
        <v>11042</v>
      </c>
      <c r="C12071" s="256" t="s">
        <v>6799</v>
      </c>
      <c r="E12071" s="258"/>
      <c r="F12071" s="479">
        <v>73.760000000000005</v>
      </c>
    </row>
    <row r="12072" spans="1:6" ht="20.399999999999999" x14ac:dyDescent="0.2">
      <c r="A12072" s="256">
        <v>91963</v>
      </c>
      <c r="B12072" s="257" t="s">
        <v>11043</v>
      </c>
      <c r="C12072" s="256" t="s">
        <v>6799</v>
      </c>
      <c r="E12072" s="258"/>
      <c r="F12072" s="479">
        <v>86.64</v>
      </c>
    </row>
    <row r="12073" spans="1:6" ht="20.399999999999999" x14ac:dyDescent="0.2">
      <c r="A12073" s="256">
        <v>91964</v>
      </c>
      <c r="B12073" s="257" t="s">
        <v>11044</v>
      </c>
      <c r="C12073" s="256" t="s">
        <v>6799</v>
      </c>
      <c r="E12073" s="258"/>
      <c r="F12073" s="479">
        <v>66.11</v>
      </c>
    </row>
    <row r="12074" spans="1:6" ht="20.399999999999999" x14ac:dyDescent="0.2">
      <c r="A12074" s="256">
        <v>91965</v>
      </c>
      <c r="B12074" s="257" t="s">
        <v>11045</v>
      </c>
      <c r="C12074" s="256" t="s">
        <v>6799</v>
      </c>
      <c r="E12074" s="258"/>
      <c r="F12074" s="479">
        <v>78.989999999999995</v>
      </c>
    </row>
    <row r="12075" spans="1:6" ht="20.399999999999999" x14ac:dyDescent="0.2">
      <c r="A12075" s="256">
        <v>91966</v>
      </c>
      <c r="B12075" s="257" t="s">
        <v>11046</v>
      </c>
      <c r="C12075" s="256" t="s">
        <v>6799</v>
      </c>
      <c r="E12075" s="258"/>
      <c r="F12075" s="479">
        <v>58.52</v>
      </c>
    </row>
    <row r="12076" spans="1:6" ht="20.399999999999999" x14ac:dyDescent="0.2">
      <c r="A12076" s="256">
        <v>91967</v>
      </c>
      <c r="B12076" s="257" t="s">
        <v>11047</v>
      </c>
      <c r="C12076" s="256" t="s">
        <v>6799</v>
      </c>
      <c r="E12076" s="258"/>
      <c r="F12076" s="479">
        <v>71.400000000000006</v>
      </c>
    </row>
    <row r="12077" spans="1:6" ht="20.399999999999999" x14ac:dyDescent="0.2">
      <c r="A12077" s="256">
        <v>91968</v>
      </c>
      <c r="B12077" s="257" t="s">
        <v>11048</v>
      </c>
      <c r="C12077" s="256" t="s">
        <v>6799</v>
      </c>
      <c r="E12077" s="258"/>
      <c r="F12077" s="479">
        <v>81.41</v>
      </c>
    </row>
    <row r="12078" spans="1:6" ht="20.399999999999999" x14ac:dyDescent="0.2">
      <c r="A12078" s="256">
        <v>91969</v>
      </c>
      <c r="B12078" s="257" t="s">
        <v>11049</v>
      </c>
      <c r="C12078" s="256" t="s">
        <v>6799</v>
      </c>
      <c r="E12078" s="258"/>
      <c r="F12078" s="479">
        <v>94.29</v>
      </c>
    </row>
    <row r="12079" spans="1:6" ht="20.399999999999999" x14ac:dyDescent="0.2">
      <c r="A12079" s="256">
        <v>91970</v>
      </c>
      <c r="B12079" s="257" t="s">
        <v>11050</v>
      </c>
      <c r="C12079" s="256" t="s">
        <v>6799</v>
      </c>
      <c r="E12079" s="258"/>
      <c r="F12079" s="479">
        <v>84.75</v>
      </c>
    </row>
    <row r="12080" spans="1:6" ht="20.399999999999999" x14ac:dyDescent="0.2">
      <c r="A12080" s="256">
        <v>91971</v>
      </c>
      <c r="B12080" s="257" t="s">
        <v>11051</v>
      </c>
      <c r="C12080" s="256" t="s">
        <v>6799</v>
      </c>
      <c r="E12080" s="258"/>
      <c r="F12080" s="479">
        <v>103.25</v>
      </c>
    </row>
    <row r="12081" spans="1:6" ht="20.399999999999999" x14ac:dyDescent="0.2">
      <c r="A12081" s="256">
        <v>91972</v>
      </c>
      <c r="B12081" s="257" t="s">
        <v>11052</v>
      </c>
      <c r="C12081" s="256" t="s">
        <v>6799</v>
      </c>
      <c r="E12081" s="258"/>
      <c r="F12081" s="479">
        <v>92.46</v>
      </c>
    </row>
    <row r="12082" spans="1:6" ht="20.399999999999999" x14ac:dyDescent="0.2">
      <c r="A12082" s="256">
        <v>91973</v>
      </c>
      <c r="B12082" s="257" t="s">
        <v>11053</v>
      </c>
      <c r="C12082" s="256" t="s">
        <v>6799</v>
      </c>
      <c r="E12082" s="258"/>
      <c r="F12082" s="479">
        <v>110.96</v>
      </c>
    </row>
    <row r="12083" spans="1:6" ht="20.399999999999999" x14ac:dyDescent="0.2">
      <c r="A12083" s="256">
        <v>91974</v>
      </c>
      <c r="B12083" s="257" t="s">
        <v>11054</v>
      </c>
      <c r="C12083" s="256" t="s">
        <v>6799</v>
      </c>
      <c r="E12083" s="258"/>
      <c r="F12083" s="479">
        <v>77.09</v>
      </c>
    </row>
    <row r="12084" spans="1:6" ht="20.399999999999999" x14ac:dyDescent="0.2">
      <c r="A12084" s="256">
        <v>91975</v>
      </c>
      <c r="B12084" s="257" t="s">
        <v>11055</v>
      </c>
      <c r="C12084" s="256" t="s">
        <v>6799</v>
      </c>
      <c r="E12084" s="258"/>
      <c r="F12084" s="479">
        <v>95.59</v>
      </c>
    </row>
    <row r="12085" spans="1:6" ht="20.399999999999999" x14ac:dyDescent="0.2">
      <c r="A12085" s="256">
        <v>91976</v>
      </c>
      <c r="B12085" s="257" t="s">
        <v>11056</v>
      </c>
      <c r="C12085" s="256" t="s">
        <v>6799</v>
      </c>
      <c r="E12085" s="258"/>
      <c r="F12085" s="479">
        <v>113.53</v>
      </c>
    </row>
    <row r="12086" spans="1:6" ht="20.399999999999999" x14ac:dyDescent="0.2">
      <c r="A12086" s="256">
        <v>91977</v>
      </c>
      <c r="B12086" s="257" t="s">
        <v>11057</v>
      </c>
      <c r="C12086" s="256" t="s">
        <v>6799</v>
      </c>
      <c r="E12086" s="258"/>
      <c r="F12086" s="479">
        <v>132.03</v>
      </c>
    </row>
    <row r="12087" spans="1:6" ht="20.399999999999999" x14ac:dyDescent="0.2">
      <c r="A12087" s="256">
        <v>91978</v>
      </c>
      <c r="B12087" s="257" t="s">
        <v>11058</v>
      </c>
      <c r="C12087" s="256" t="s">
        <v>6799</v>
      </c>
      <c r="E12087" s="258"/>
      <c r="F12087" s="479">
        <v>45.93</v>
      </c>
    </row>
    <row r="12088" spans="1:6" ht="20.399999999999999" x14ac:dyDescent="0.2">
      <c r="A12088" s="256">
        <v>91979</v>
      </c>
      <c r="B12088" s="257" t="s">
        <v>11059</v>
      </c>
      <c r="C12088" s="256" t="s">
        <v>6799</v>
      </c>
      <c r="E12088" s="258"/>
      <c r="F12088" s="479">
        <v>58.81</v>
      </c>
    </row>
    <row r="12089" spans="1:6" ht="20.399999999999999" x14ac:dyDescent="0.2">
      <c r="A12089" s="256">
        <v>91980</v>
      </c>
      <c r="B12089" s="257" t="s">
        <v>11060</v>
      </c>
      <c r="C12089" s="256" t="s">
        <v>6799</v>
      </c>
      <c r="E12089" s="258"/>
      <c r="F12089" s="479">
        <v>44.65</v>
      </c>
    </row>
    <row r="12090" spans="1:6" ht="20.399999999999999" x14ac:dyDescent="0.2">
      <c r="A12090" s="256">
        <v>91981</v>
      </c>
      <c r="B12090" s="257" t="s">
        <v>11061</v>
      </c>
      <c r="C12090" s="256" t="s">
        <v>6799</v>
      </c>
      <c r="E12090" s="258"/>
      <c r="F12090" s="479">
        <v>57.53</v>
      </c>
    </row>
    <row r="12091" spans="1:6" ht="20.399999999999999" x14ac:dyDescent="0.2">
      <c r="A12091" s="256">
        <v>91982</v>
      </c>
      <c r="B12091" s="257" t="s">
        <v>11062</v>
      </c>
      <c r="C12091" s="256" t="s">
        <v>6799</v>
      </c>
      <c r="E12091" s="258"/>
      <c r="F12091" s="479">
        <v>96.09</v>
      </c>
    </row>
    <row r="12092" spans="1:6" ht="20.399999999999999" x14ac:dyDescent="0.2">
      <c r="A12092" s="256">
        <v>91983</v>
      </c>
      <c r="B12092" s="257" t="s">
        <v>11063</v>
      </c>
      <c r="C12092" s="256" t="s">
        <v>6799</v>
      </c>
      <c r="E12092" s="258"/>
      <c r="F12092" s="479">
        <v>108.97</v>
      </c>
    </row>
    <row r="12093" spans="1:6" ht="20.399999999999999" x14ac:dyDescent="0.2">
      <c r="A12093" s="256">
        <v>91984</v>
      </c>
      <c r="B12093" s="257" t="s">
        <v>11064</v>
      </c>
      <c r="C12093" s="256" t="s">
        <v>6799</v>
      </c>
      <c r="E12093" s="258"/>
      <c r="F12093" s="479">
        <v>20.96</v>
      </c>
    </row>
    <row r="12094" spans="1:6" ht="20.399999999999999" x14ac:dyDescent="0.2">
      <c r="A12094" s="256">
        <v>91985</v>
      </c>
      <c r="B12094" s="257" t="s">
        <v>11065</v>
      </c>
      <c r="C12094" s="256" t="s">
        <v>6799</v>
      </c>
      <c r="E12094" s="258"/>
      <c r="F12094" s="479">
        <v>33.840000000000003</v>
      </c>
    </row>
    <row r="12095" spans="1:6" ht="20.399999999999999" x14ac:dyDescent="0.2">
      <c r="A12095" s="256">
        <v>91986</v>
      </c>
      <c r="B12095" s="257" t="s">
        <v>11066</v>
      </c>
      <c r="C12095" s="256" t="s">
        <v>6799</v>
      </c>
      <c r="E12095" s="258"/>
      <c r="F12095" s="479">
        <v>42.67</v>
      </c>
    </row>
    <row r="12096" spans="1:6" ht="20.399999999999999" x14ac:dyDescent="0.2">
      <c r="A12096" s="256">
        <v>91987</v>
      </c>
      <c r="B12096" s="257" t="s">
        <v>11067</v>
      </c>
      <c r="C12096" s="256" t="s">
        <v>6799</v>
      </c>
      <c r="E12096" s="258"/>
      <c r="F12096" s="479">
        <v>55.55</v>
      </c>
    </row>
    <row r="12097" spans="1:6" ht="20.399999999999999" x14ac:dyDescent="0.2">
      <c r="A12097" s="256">
        <v>91988</v>
      </c>
      <c r="B12097" s="257" t="s">
        <v>11068</v>
      </c>
      <c r="C12097" s="256" t="s">
        <v>6799</v>
      </c>
      <c r="E12097" s="258"/>
      <c r="F12097" s="479">
        <v>25.26</v>
      </c>
    </row>
    <row r="12098" spans="1:6" ht="20.399999999999999" x14ac:dyDescent="0.2">
      <c r="A12098" s="256">
        <v>91989</v>
      </c>
      <c r="B12098" s="257" t="s">
        <v>11069</v>
      </c>
      <c r="C12098" s="256" t="s">
        <v>6799</v>
      </c>
      <c r="E12098" s="258"/>
      <c r="F12098" s="479">
        <v>38.14</v>
      </c>
    </row>
    <row r="12099" spans="1:6" ht="20.399999999999999" x14ac:dyDescent="0.2">
      <c r="A12099" s="256">
        <v>91990</v>
      </c>
      <c r="B12099" s="257" t="s">
        <v>11070</v>
      </c>
      <c r="C12099" s="256" t="s">
        <v>6799</v>
      </c>
      <c r="E12099" s="258"/>
      <c r="F12099" s="479">
        <v>41.01</v>
      </c>
    </row>
    <row r="12100" spans="1:6" ht="20.399999999999999" x14ac:dyDescent="0.2">
      <c r="A12100" s="256">
        <v>91991</v>
      </c>
      <c r="B12100" s="257" t="s">
        <v>11071</v>
      </c>
      <c r="C12100" s="256" t="s">
        <v>6799</v>
      </c>
      <c r="E12100" s="258"/>
      <c r="F12100" s="479">
        <v>43.33</v>
      </c>
    </row>
    <row r="12101" spans="1:6" ht="20.399999999999999" x14ac:dyDescent="0.2">
      <c r="A12101" s="256">
        <v>91992</v>
      </c>
      <c r="B12101" s="257" t="s">
        <v>11072</v>
      </c>
      <c r="C12101" s="256" t="s">
        <v>6799</v>
      </c>
      <c r="E12101" s="258"/>
      <c r="F12101" s="479">
        <v>53.89</v>
      </c>
    </row>
    <row r="12102" spans="1:6" ht="20.399999999999999" x14ac:dyDescent="0.2">
      <c r="A12102" s="256">
        <v>91993</v>
      </c>
      <c r="B12102" s="257" t="s">
        <v>11073</v>
      </c>
      <c r="C12102" s="256" t="s">
        <v>6799</v>
      </c>
      <c r="E12102" s="258"/>
      <c r="F12102" s="479">
        <v>56.21</v>
      </c>
    </row>
    <row r="12103" spans="1:6" ht="20.399999999999999" x14ac:dyDescent="0.2">
      <c r="A12103" s="256">
        <v>91994</v>
      </c>
      <c r="B12103" s="257" t="s">
        <v>11074</v>
      </c>
      <c r="C12103" s="256" t="s">
        <v>6799</v>
      </c>
      <c r="E12103" s="258"/>
      <c r="F12103" s="479">
        <v>28.59</v>
      </c>
    </row>
    <row r="12104" spans="1:6" ht="20.399999999999999" x14ac:dyDescent="0.2">
      <c r="A12104" s="256">
        <v>91995</v>
      </c>
      <c r="B12104" s="257" t="s">
        <v>11075</v>
      </c>
      <c r="C12104" s="256" t="s">
        <v>6799</v>
      </c>
      <c r="E12104" s="258"/>
      <c r="F12104" s="479">
        <v>30.91</v>
      </c>
    </row>
    <row r="12105" spans="1:6" ht="20.399999999999999" x14ac:dyDescent="0.2">
      <c r="A12105" s="256">
        <v>91996</v>
      </c>
      <c r="B12105" s="257" t="s">
        <v>11076</v>
      </c>
      <c r="C12105" s="256" t="s">
        <v>6799</v>
      </c>
      <c r="E12105" s="258"/>
      <c r="F12105" s="479">
        <v>41.47</v>
      </c>
    </row>
    <row r="12106" spans="1:6" ht="20.399999999999999" x14ac:dyDescent="0.2">
      <c r="A12106" s="256">
        <v>91997</v>
      </c>
      <c r="B12106" s="257" t="s">
        <v>11077</v>
      </c>
      <c r="C12106" s="256" t="s">
        <v>6799</v>
      </c>
      <c r="E12106" s="258"/>
      <c r="F12106" s="479">
        <v>43.79</v>
      </c>
    </row>
    <row r="12107" spans="1:6" ht="20.399999999999999" x14ac:dyDescent="0.2">
      <c r="A12107" s="256">
        <v>91998</v>
      </c>
      <c r="B12107" s="257" t="s">
        <v>11078</v>
      </c>
      <c r="C12107" s="256" t="s">
        <v>6799</v>
      </c>
      <c r="E12107" s="258"/>
      <c r="F12107" s="479">
        <v>23.79</v>
      </c>
    </row>
    <row r="12108" spans="1:6" ht="20.399999999999999" x14ac:dyDescent="0.2">
      <c r="A12108" s="256">
        <v>91999</v>
      </c>
      <c r="B12108" s="257" t="s">
        <v>11079</v>
      </c>
      <c r="C12108" s="256" t="s">
        <v>6799</v>
      </c>
      <c r="E12108" s="258"/>
      <c r="F12108" s="479">
        <v>26.11</v>
      </c>
    </row>
    <row r="12109" spans="1:6" ht="20.399999999999999" x14ac:dyDescent="0.2">
      <c r="A12109" s="256">
        <v>92000</v>
      </c>
      <c r="B12109" s="257" t="s">
        <v>11080</v>
      </c>
      <c r="C12109" s="256" t="s">
        <v>6799</v>
      </c>
      <c r="E12109" s="258"/>
      <c r="F12109" s="479">
        <v>36.67</v>
      </c>
    </row>
    <row r="12110" spans="1:6" ht="20.399999999999999" x14ac:dyDescent="0.2">
      <c r="A12110" s="256">
        <v>92001</v>
      </c>
      <c r="B12110" s="257" t="s">
        <v>11081</v>
      </c>
      <c r="C12110" s="256" t="s">
        <v>6799</v>
      </c>
      <c r="E12110" s="258"/>
      <c r="F12110" s="479">
        <v>38.99</v>
      </c>
    </row>
    <row r="12111" spans="1:6" ht="20.399999999999999" x14ac:dyDescent="0.2">
      <c r="A12111" s="256">
        <v>92002</v>
      </c>
      <c r="B12111" s="257" t="s">
        <v>11082</v>
      </c>
      <c r="C12111" s="256" t="s">
        <v>6799</v>
      </c>
      <c r="E12111" s="258"/>
      <c r="F12111" s="479">
        <v>53.22</v>
      </c>
    </row>
    <row r="12112" spans="1:6" ht="20.399999999999999" x14ac:dyDescent="0.2">
      <c r="A12112" s="256">
        <v>92003</v>
      </c>
      <c r="B12112" s="257" t="s">
        <v>11083</v>
      </c>
      <c r="C12112" s="256" t="s">
        <v>6799</v>
      </c>
      <c r="E12112" s="258"/>
      <c r="F12112" s="479">
        <v>57.86</v>
      </c>
    </row>
    <row r="12113" spans="1:6" ht="20.399999999999999" x14ac:dyDescent="0.2">
      <c r="A12113" s="256">
        <v>92004</v>
      </c>
      <c r="B12113" s="257" t="s">
        <v>11084</v>
      </c>
      <c r="C12113" s="256" t="s">
        <v>6799</v>
      </c>
      <c r="E12113" s="258"/>
      <c r="F12113" s="479">
        <v>66.099999999999994</v>
      </c>
    </row>
    <row r="12114" spans="1:6" ht="20.399999999999999" x14ac:dyDescent="0.2">
      <c r="A12114" s="256">
        <v>92005</v>
      </c>
      <c r="B12114" s="257" t="s">
        <v>11085</v>
      </c>
      <c r="C12114" s="256" t="s">
        <v>6799</v>
      </c>
      <c r="E12114" s="258"/>
      <c r="F12114" s="479">
        <v>70.739999999999995</v>
      </c>
    </row>
    <row r="12115" spans="1:6" ht="20.399999999999999" x14ac:dyDescent="0.2">
      <c r="A12115" s="256">
        <v>92006</v>
      </c>
      <c r="B12115" s="257" t="s">
        <v>11086</v>
      </c>
      <c r="C12115" s="256" t="s">
        <v>6799</v>
      </c>
      <c r="E12115" s="258"/>
      <c r="F12115" s="479">
        <v>43.55</v>
      </c>
    </row>
    <row r="12116" spans="1:6" ht="20.399999999999999" x14ac:dyDescent="0.2">
      <c r="A12116" s="256">
        <v>92007</v>
      </c>
      <c r="B12116" s="257" t="s">
        <v>11087</v>
      </c>
      <c r="C12116" s="256" t="s">
        <v>6799</v>
      </c>
      <c r="E12116" s="258"/>
      <c r="F12116" s="479">
        <v>48.19</v>
      </c>
    </row>
    <row r="12117" spans="1:6" ht="20.399999999999999" x14ac:dyDescent="0.2">
      <c r="A12117" s="256">
        <v>92008</v>
      </c>
      <c r="B12117" s="257" t="s">
        <v>11088</v>
      </c>
      <c r="C12117" s="256" t="s">
        <v>6799</v>
      </c>
      <c r="E12117" s="258"/>
      <c r="F12117" s="479">
        <v>56.43</v>
      </c>
    </row>
    <row r="12118" spans="1:6" ht="20.399999999999999" x14ac:dyDescent="0.2">
      <c r="A12118" s="256">
        <v>92009</v>
      </c>
      <c r="B12118" s="257" t="s">
        <v>11089</v>
      </c>
      <c r="C12118" s="256" t="s">
        <v>6799</v>
      </c>
      <c r="E12118" s="258"/>
      <c r="F12118" s="479">
        <v>61.07</v>
      </c>
    </row>
    <row r="12119" spans="1:6" ht="20.399999999999999" x14ac:dyDescent="0.2">
      <c r="A12119" s="256">
        <v>92010</v>
      </c>
      <c r="B12119" s="257" t="s">
        <v>11090</v>
      </c>
      <c r="C12119" s="256" t="s">
        <v>6799</v>
      </c>
      <c r="E12119" s="258"/>
      <c r="F12119" s="479">
        <v>77.78</v>
      </c>
    </row>
    <row r="12120" spans="1:6" ht="20.399999999999999" x14ac:dyDescent="0.2">
      <c r="A12120" s="256">
        <v>92011</v>
      </c>
      <c r="B12120" s="257" t="s">
        <v>11091</v>
      </c>
      <c r="C12120" s="256" t="s">
        <v>6799</v>
      </c>
      <c r="E12120" s="258"/>
      <c r="F12120" s="479">
        <v>84.74</v>
      </c>
    </row>
    <row r="12121" spans="1:6" ht="20.399999999999999" x14ac:dyDescent="0.2">
      <c r="A12121" s="256">
        <v>92012</v>
      </c>
      <c r="B12121" s="257" t="s">
        <v>11092</v>
      </c>
      <c r="C12121" s="256" t="s">
        <v>6799</v>
      </c>
      <c r="E12121" s="258"/>
      <c r="F12121" s="479">
        <v>90.66</v>
      </c>
    </row>
    <row r="12122" spans="1:6" ht="20.399999999999999" x14ac:dyDescent="0.2">
      <c r="A12122" s="256">
        <v>92013</v>
      </c>
      <c r="B12122" s="257" t="s">
        <v>11093</v>
      </c>
      <c r="C12122" s="256" t="s">
        <v>6799</v>
      </c>
      <c r="E12122" s="258"/>
      <c r="F12122" s="479">
        <v>97.62</v>
      </c>
    </row>
    <row r="12123" spans="1:6" ht="20.399999999999999" x14ac:dyDescent="0.2">
      <c r="A12123" s="256">
        <v>92014</v>
      </c>
      <c r="B12123" s="257" t="s">
        <v>11094</v>
      </c>
      <c r="C12123" s="256" t="s">
        <v>6799</v>
      </c>
      <c r="E12123" s="258"/>
      <c r="F12123" s="479">
        <v>63.32</v>
      </c>
    </row>
    <row r="12124" spans="1:6" ht="20.399999999999999" x14ac:dyDescent="0.2">
      <c r="A12124" s="256">
        <v>92015</v>
      </c>
      <c r="B12124" s="257" t="s">
        <v>11095</v>
      </c>
      <c r="C12124" s="256" t="s">
        <v>6799</v>
      </c>
      <c r="E12124" s="258"/>
      <c r="F12124" s="479">
        <v>70.28</v>
      </c>
    </row>
    <row r="12125" spans="1:6" ht="20.399999999999999" x14ac:dyDescent="0.2">
      <c r="A12125" s="256">
        <v>92016</v>
      </c>
      <c r="B12125" s="257" t="s">
        <v>11096</v>
      </c>
      <c r="C12125" s="256" t="s">
        <v>6799</v>
      </c>
      <c r="E12125" s="258"/>
      <c r="F12125" s="479">
        <v>76.2</v>
      </c>
    </row>
    <row r="12126" spans="1:6" ht="20.399999999999999" x14ac:dyDescent="0.2">
      <c r="A12126" s="256">
        <v>92017</v>
      </c>
      <c r="B12126" s="257" t="s">
        <v>11097</v>
      </c>
      <c r="C12126" s="256" t="s">
        <v>6799</v>
      </c>
      <c r="E12126" s="258"/>
      <c r="F12126" s="479">
        <v>83.16</v>
      </c>
    </row>
    <row r="12127" spans="1:6" ht="20.399999999999999" x14ac:dyDescent="0.2">
      <c r="A12127" s="256">
        <v>92018</v>
      </c>
      <c r="B12127" s="257" t="s">
        <v>11098</v>
      </c>
      <c r="C12127" s="256" t="s">
        <v>6799</v>
      </c>
      <c r="E12127" s="258"/>
      <c r="F12127" s="479">
        <v>83.78</v>
      </c>
    </row>
    <row r="12128" spans="1:6" ht="20.399999999999999" x14ac:dyDescent="0.2">
      <c r="A12128" s="256">
        <v>92019</v>
      </c>
      <c r="B12128" s="257" t="s">
        <v>11099</v>
      </c>
      <c r="C12128" s="256" t="s">
        <v>6799</v>
      </c>
      <c r="E12128" s="258"/>
      <c r="F12128" s="479">
        <v>102.28</v>
      </c>
    </row>
    <row r="12129" spans="1:6" ht="20.399999999999999" x14ac:dyDescent="0.2">
      <c r="A12129" s="256">
        <v>92020</v>
      </c>
      <c r="B12129" s="257" t="s">
        <v>11100</v>
      </c>
      <c r="C12129" s="256" t="s">
        <v>6799</v>
      </c>
      <c r="E12129" s="258"/>
      <c r="F12129" s="479">
        <v>123.63</v>
      </c>
    </row>
    <row r="12130" spans="1:6" ht="20.399999999999999" x14ac:dyDescent="0.2">
      <c r="A12130" s="256">
        <v>92021</v>
      </c>
      <c r="B12130" s="257" t="s">
        <v>11101</v>
      </c>
      <c r="C12130" s="256" t="s">
        <v>6799</v>
      </c>
      <c r="E12130" s="258"/>
      <c r="F12130" s="479">
        <v>142.13</v>
      </c>
    </row>
    <row r="12131" spans="1:6" ht="20.399999999999999" x14ac:dyDescent="0.2">
      <c r="A12131" s="256">
        <v>92022</v>
      </c>
      <c r="B12131" s="257" t="s">
        <v>11102</v>
      </c>
      <c r="C12131" s="256" t="s">
        <v>6799</v>
      </c>
      <c r="E12131" s="258"/>
      <c r="F12131" s="479">
        <v>46.72</v>
      </c>
    </row>
    <row r="12132" spans="1:6" ht="20.399999999999999" x14ac:dyDescent="0.2">
      <c r="A12132" s="256">
        <v>92023</v>
      </c>
      <c r="B12132" s="257" t="s">
        <v>11103</v>
      </c>
      <c r="C12132" s="256" t="s">
        <v>6799</v>
      </c>
      <c r="E12132" s="258"/>
      <c r="F12132" s="479">
        <v>59.6</v>
      </c>
    </row>
    <row r="12133" spans="1:6" ht="20.399999999999999" x14ac:dyDescent="0.2">
      <c r="A12133" s="256">
        <v>92024</v>
      </c>
      <c r="B12133" s="257" t="s">
        <v>11104</v>
      </c>
      <c r="C12133" s="256" t="s">
        <v>6799</v>
      </c>
      <c r="E12133" s="258"/>
      <c r="F12133" s="479">
        <v>71.34</v>
      </c>
    </row>
    <row r="12134" spans="1:6" ht="20.399999999999999" x14ac:dyDescent="0.2">
      <c r="A12134" s="256">
        <v>92025</v>
      </c>
      <c r="B12134" s="257" t="s">
        <v>11105</v>
      </c>
      <c r="C12134" s="256" t="s">
        <v>6799</v>
      </c>
      <c r="E12134" s="258"/>
      <c r="F12134" s="479">
        <v>84.22</v>
      </c>
    </row>
    <row r="12135" spans="1:6" ht="20.399999999999999" x14ac:dyDescent="0.2">
      <c r="A12135" s="256">
        <v>92026</v>
      </c>
      <c r="B12135" s="257" t="s">
        <v>11106</v>
      </c>
      <c r="C12135" s="256" t="s">
        <v>6799</v>
      </c>
      <c r="E12135" s="258"/>
      <c r="F12135" s="479">
        <v>64.900000000000006</v>
      </c>
    </row>
    <row r="12136" spans="1:6" ht="20.399999999999999" x14ac:dyDescent="0.2">
      <c r="A12136" s="256">
        <v>92027</v>
      </c>
      <c r="B12136" s="257" t="s">
        <v>11107</v>
      </c>
      <c r="C12136" s="256" t="s">
        <v>6799</v>
      </c>
      <c r="E12136" s="258"/>
      <c r="F12136" s="479">
        <v>77.78</v>
      </c>
    </row>
    <row r="12137" spans="1:6" ht="20.399999999999999" x14ac:dyDescent="0.2">
      <c r="A12137" s="256">
        <v>92028</v>
      </c>
      <c r="B12137" s="257" t="s">
        <v>11108</v>
      </c>
      <c r="C12137" s="256" t="s">
        <v>6799</v>
      </c>
      <c r="E12137" s="258"/>
      <c r="F12137" s="479">
        <v>54.43</v>
      </c>
    </row>
    <row r="12138" spans="1:6" ht="20.399999999999999" x14ac:dyDescent="0.2">
      <c r="A12138" s="256">
        <v>92029</v>
      </c>
      <c r="B12138" s="257" t="s">
        <v>11109</v>
      </c>
      <c r="C12138" s="256" t="s">
        <v>6799</v>
      </c>
      <c r="E12138" s="258"/>
      <c r="F12138" s="479">
        <v>67.31</v>
      </c>
    </row>
    <row r="12139" spans="1:6" ht="20.399999999999999" x14ac:dyDescent="0.2">
      <c r="A12139" s="256">
        <v>92030</v>
      </c>
      <c r="B12139" s="257" t="s">
        <v>11110</v>
      </c>
      <c r="C12139" s="256" t="s">
        <v>6799</v>
      </c>
      <c r="E12139" s="258"/>
      <c r="F12139" s="479">
        <v>78.989999999999995</v>
      </c>
    </row>
    <row r="12140" spans="1:6" ht="20.399999999999999" x14ac:dyDescent="0.2">
      <c r="A12140" s="256">
        <v>92031</v>
      </c>
      <c r="B12140" s="257" t="s">
        <v>11111</v>
      </c>
      <c r="C12140" s="256" t="s">
        <v>6799</v>
      </c>
      <c r="E12140" s="258"/>
      <c r="F12140" s="479">
        <v>91.87</v>
      </c>
    </row>
    <row r="12141" spans="1:6" ht="20.399999999999999" x14ac:dyDescent="0.2">
      <c r="A12141" s="256">
        <v>92032</v>
      </c>
      <c r="B12141" s="257" t="s">
        <v>11112</v>
      </c>
      <c r="C12141" s="256" t="s">
        <v>6799</v>
      </c>
      <c r="E12141" s="258"/>
      <c r="F12141" s="479">
        <v>80.2</v>
      </c>
    </row>
    <row r="12142" spans="1:6" ht="20.399999999999999" x14ac:dyDescent="0.2">
      <c r="A12142" s="256">
        <v>92033</v>
      </c>
      <c r="B12142" s="257" t="s">
        <v>11113</v>
      </c>
      <c r="C12142" s="256" t="s">
        <v>6799</v>
      </c>
      <c r="E12142" s="258"/>
      <c r="F12142" s="479">
        <v>93.08</v>
      </c>
    </row>
    <row r="12143" spans="1:6" ht="30.6" x14ac:dyDescent="0.2">
      <c r="A12143" s="256">
        <v>92034</v>
      </c>
      <c r="B12143" s="257" t="s">
        <v>11114</v>
      </c>
      <c r="C12143" s="256" t="s">
        <v>6799</v>
      </c>
      <c r="E12143" s="258"/>
      <c r="F12143" s="479">
        <v>72.55</v>
      </c>
    </row>
    <row r="12144" spans="1:6" ht="30.6" x14ac:dyDescent="0.2">
      <c r="A12144" s="256">
        <v>92035</v>
      </c>
      <c r="B12144" s="257" t="s">
        <v>11115</v>
      </c>
      <c r="C12144" s="256" t="s">
        <v>6799</v>
      </c>
      <c r="E12144" s="258"/>
      <c r="F12144" s="479">
        <v>85.43</v>
      </c>
    </row>
    <row r="12145" spans="1:6" ht="20.399999999999999" x14ac:dyDescent="0.2">
      <c r="A12145" s="256">
        <v>97583</v>
      </c>
      <c r="B12145" s="257" t="s">
        <v>11116</v>
      </c>
      <c r="C12145" s="256" t="s">
        <v>6799</v>
      </c>
      <c r="E12145" s="258"/>
      <c r="F12145" s="479">
        <v>89.99</v>
      </c>
    </row>
    <row r="12146" spans="1:6" ht="20.399999999999999" x14ac:dyDescent="0.2">
      <c r="A12146" s="256">
        <v>97584</v>
      </c>
      <c r="B12146" s="257" t="s">
        <v>11117</v>
      </c>
      <c r="C12146" s="256" t="s">
        <v>6799</v>
      </c>
      <c r="E12146" s="258"/>
      <c r="F12146" s="479">
        <v>124.49</v>
      </c>
    </row>
    <row r="12147" spans="1:6" ht="20.399999999999999" x14ac:dyDescent="0.2">
      <c r="A12147" s="256">
        <v>97585</v>
      </c>
      <c r="B12147" s="257" t="s">
        <v>11118</v>
      </c>
      <c r="C12147" s="256" t="s">
        <v>6799</v>
      </c>
      <c r="E12147" s="258"/>
      <c r="F12147" s="479">
        <v>120.37</v>
      </c>
    </row>
    <row r="12148" spans="1:6" ht="20.399999999999999" x14ac:dyDescent="0.2">
      <c r="A12148" s="256">
        <v>97586</v>
      </c>
      <c r="B12148" s="257" t="s">
        <v>11119</v>
      </c>
      <c r="C12148" s="256" t="s">
        <v>6799</v>
      </c>
      <c r="E12148" s="258"/>
      <c r="F12148" s="479">
        <v>162.03</v>
      </c>
    </row>
    <row r="12149" spans="1:6" ht="20.399999999999999" x14ac:dyDescent="0.2">
      <c r="A12149" s="256">
        <v>97587</v>
      </c>
      <c r="B12149" s="257" t="s">
        <v>11120</v>
      </c>
      <c r="C12149" s="256" t="s">
        <v>6799</v>
      </c>
      <c r="E12149" s="258"/>
      <c r="F12149" s="479">
        <v>291.82</v>
      </c>
    </row>
    <row r="12150" spans="1:6" ht="20.399999999999999" x14ac:dyDescent="0.2">
      <c r="A12150" s="256">
        <v>97589</v>
      </c>
      <c r="B12150" s="257" t="s">
        <v>11121</v>
      </c>
      <c r="C12150" s="256" t="s">
        <v>6799</v>
      </c>
      <c r="E12150" s="258"/>
      <c r="F12150" s="479">
        <v>48.06</v>
      </c>
    </row>
    <row r="12151" spans="1:6" ht="20.399999999999999" x14ac:dyDescent="0.2">
      <c r="A12151" s="256">
        <v>97590</v>
      </c>
      <c r="B12151" s="257" t="s">
        <v>11122</v>
      </c>
      <c r="C12151" s="256" t="s">
        <v>6799</v>
      </c>
      <c r="E12151" s="258"/>
      <c r="F12151" s="479">
        <v>105.62</v>
      </c>
    </row>
    <row r="12152" spans="1:6" ht="20.399999999999999" x14ac:dyDescent="0.2">
      <c r="A12152" s="256">
        <v>97591</v>
      </c>
      <c r="B12152" s="257" t="s">
        <v>11123</v>
      </c>
      <c r="C12152" s="256" t="s">
        <v>6799</v>
      </c>
      <c r="E12152" s="258"/>
      <c r="F12152" s="479">
        <v>138.91999999999999</v>
      </c>
    </row>
    <row r="12153" spans="1:6" ht="20.399999999999999" x14ac:dyDescent="0.2">
      <c r="A12153" s="256">
        <v>97593</v>
      </c>
      <c r="B12153" s="257" t="s">
        <v>11124</v>
      </c>
      <c r="C12153" s="256" t="s">
        <v>6799</v>
      </c>
      <c r="E12153" s="258"/>
      <c r="F12153" s="479">
        <v>148.93</v>
      </c>
    </row>
    <row r="12154" spans="1:6" ht="20.399999999999999" x14ac:dyDescent="0.2">
      <c r="A12154" s="256">
        <v>97594</v>
      </c>
      <c r="B12154" s="257" t="s">
        <v>11125</v>
      </c>
      <c r="C12154" s="256" t="s">
        <v>6799</v>
      </c>
      <c r="E12154" s="258"/>
      <c r="F12154" s="479">
        <v>138.47</v>
      </c>
    </row>
    <row r="12155" spans="1:6" ht="20.399999999999999" x14ac:dyDescent="0.2">
      <c r="A12155" s="256">
        <v>97595</v>
      </c>
      <c r="B12155" s="257" t="s">
        <v>11126</v>
      </c>
      <c r="C12155" s="256" t="s">
        <v>6799</v>
      </c>
      <c r="E12155" s="258"/>
      <c r="F12155" s="479">
        <v>108.49</v>
      </c>
    </row>
    <row r="12156" spans="1:6" ht="20.399999999999999" x14ac:dyDescent="0.2">
      <c r="A12156" s="256">
        <v>97596</v>
      </c>
      <c r="B12156" s="257" t="s">
        <v>11127</v>
      </c>
      <c r="C12156" s="256" t="s">
        <v>6799</v>
      </c>
      <c r="E12156" s="258"/>
      <c r="F12156" s="479">
        <v>77.39</v>
      </c>
    </row>
    <row r="12157" spans="1:6" ht="20.399999999999999" x14ac:dyDescent="0.2">
      <c r="A12157" s="256">
        <v>97597</v>
      </c>
      <c r="B12157" s="257" t="s">
        <v>11128</v>
      </c>
      <c r="C12157" s="256" t="s">
        <v>6799</v>
      </c>
      <c r="E12157" s="258"/>
      <c r="F12157" s="479">
        <v>74.69</v>
      </c>
    </row>
    <row r="12158" spans="1:6" ht="20.399999999999999" x14ac:dyDescent="0.2">
      <c r="A12158" s="256">
        <v>97598</v>
      </c>
      <c r="B12158" s="257" t="s">
        <v>11129</v>
      </c>
      <c r="C12158" s="256" t="s">
        <v>6799</v>
      </c>
      <c r="E12158" s="258"/>
      <c r="F12158" s="479">
        <v>70.72</v>
      </c>
    </row>
    <row r="12159" spans="1:6" ht="20.399999999999999" x14ac:dyDescent="0.2">
      <c r="A12159" s="256">
        <v>97599</v>
      </c>
      <c r="B12159" s="257" t="s">
        <v>11130</v>
      </c>
      <c r="C12159" s="256" t="s">
        <v>6799</v>
      </c>
      <c r="E12159" s="258"/>
      <c r="F12159" s="479">
        <v>23.63</v>
      </c>
    </row>
    <row r="12160" spans="1:6" x14ac:dyDescent="0.2">
      <c r="A12160" s="256">
        <v>97609</v>
      </c>
      <c r="B12160" s="257" t="s">
        <v>11131</v>
      </c>
      <c r="C12160" s="256" t="s">
        <v>6799</v>
      </c>
      <c r="E12160" s="258"/>
      <c r="F12160" s="479">
        <v>16.25</v>
      </c>
    </row>
    <row r="12161" spans="1:6" x14ac:dyDescent="0.2">
      <c r="A12161" s="256">
        <v>97610</v>
      </c>
      <c r="B12161" s="257" t="s">
        <v>11132</v>
      </c>
      <c r="C12161" s="256" t="s">
        <v>6799</v>
      </c>
      <c r="E12161" s="258"/>
      <c r="F12161" s="479">
        <v>17.04</v>
      </c>
    </row>
    <row r="12162" spans="1:6" ht="20.399999999999999" x14ac:dyDescent="0.2">
      <c r="A12162" s="256">
        <v>97611</v>
      </c>
      <c r="B12162" s="257" t="s">
        <v>11133</v>
      </c>
      <c r="C12162" s="256" t="s">
        <v>6799</v>
      </c>
      <c r="E12162" s="258"/>
      <c r="F12162" s="479">
        <v>26.69</v>
      </c>
    </row>
    <row r="12163" spans="1:6" ht="20.399999999999999" x14ac:dyDescent="0.2">
      <c r="A12163" s="256">
        <v>97612</v>
      </c>
      <c r="B12163" s="257" t="s">
        <v>11134</v>
      </c>
      <c r="C12163" s="256" t="s">
        <v>6799</v>
      </c>
      <c r="E12163" s="258"/>
      <c r="F12163" s="479">
        <v>28.9</v>
      </c>
    </row>
    <row r="12164" spans="1:6" ht="20.399999999999999" x14ac:dyDescent="0.2">
      <c r="A12164" s="256">
        <v>97613</v>
      </c>
      <c r="B12164" s="257" t="s">
        <v>11135</v>
      </c>
      <c r="C12164" s="256" t="s">
        <v>6799</v>
      </c>
      <c r="E12164" s="258"/>
      <c r="F12164" s="479">
        <v>36.22</v>
      </c>
    </row>
    <row r="12165" spans="1:6" ht="20.399999999999999" x14ac:dyDescent="0.2">
      <c r="A12165" s="256">
        <v>97614</v>
      </c>
      <c r="B12165" s="257" t="s">
        <v>11136</v>
      </c>
      <c r="C12165" s="256" t="s">
        <v>6799</v>
      </c>
      <c r="E12165" s="258"/>
      <c r="F12165" s="479">
        <v>62.67</v>
      </c>
    </row>
    <row r="12166" spans="1:6" ht="20.399999999999999" x14ac:dyDescent="0.2">
      <c r="A12166" s="256">
        <v>97615</v>
      </c>
      <c r="B12166" s="257" t="s">
        <v>11137</v>
      </c>
      <c r="C12166" s="256" t="s">
        <v>6799</v>
      </c>
      <c r="E12166" s="258"/>
      <c r="F12166" s="479">
        <v>57.32</v>
      </c>
    </row>
    <row r="12167" spans="1:6" ht="20.399999999999999" x14ac:dyDescent="0.2">
      <c r="A12167" s="256">
        <v>97616</v>
      </c>
      <c r="B12167" s="257" t="s">
        <v>11138</v>
      </c>
      <c r="C12167" s="256" t="s">
        <v>6799</v>
      </c>
      <c r="E12167" s="258"/>
      <c r="F12167" s="479">
        <v>65.319999999999993</v>
      </c>
    </row>
    <row r="12168" spans="1:6" ht="20.399999999999999" x14ac:dyDescent="0.2">
      <c r="A12168" s="256">
        <v>97617</v>
      </c>
      <c r="B12168" s="257" t="s">
        <v>11139</v>
      </c>
      <c r="C12168" s="256" t="s">
        <v>6799</v>
      </c>
      <c r="E12168" s="258"/>
      <c r="F12168" s="479">
        <v>64.97</v>
      </c>
    </row>
    <row r="12169" spans="1:6" ht="20.399999999999999" x14ac:dyDescent="0.2">
      <c r="A12169" s="256">
        <v>97618</v>
      </c>
      <c r="B12169" s="257" t="s">
        <v>11140</v>
      </c>
      <c r="C12169" s="256" t="s">
        <v>6799</v>
      </c>
      <c r="E12169" s="258"/>
      <c r="F12169" s="479">
        <v>60.42</v>
      </c>
    </row>
    <row r="12170" spans="1:6" ht="20.399999999999999" x14ac:dyDescent="0.2">
      <c r="A12170" s="256">
        <v>100902</v>
      </c>
      <c r="B12170" s="257" t="s">
        <v>11141</v>
      </c>
      <c r="C12170" s="256" t="s">
        <v>6799</v>
      </c>
      <c r="E12170" s="258"/>
      <c r="F12170" s="479">
        <v>26.14</v>
      </c>
    </row>
    <row r="12171" spans="1:6" ht="20.399999999999999" x14ac:dyDescent="0.2">
      <c r="A12171" s="256">
        <v>100903</v>
      </c>
      <c r="B12171" s="257" t="s">
        <v>11142</v>
      </c>
      <c r="C12171" s="256" t="s">
        <v>6799</v>
      </c>
      <c r="E12171" s="258"/>
      <c r="F12171" s="479">
        <v>29.62</v>
      </c>
    </row>
    <row r="12172" spans="1:6" ht="20.399999999999999" x14ac:dyDescent="0.2">
      <c r="A12172" s="256">
        <v>100904</v>
      </c>
      <c r="B12172" s="257" t="s">
        <v>11143</v>
      </c>
      <c r="C12172" s="256" t="s">
        <v>6799</v>
      </c>
      <c r="E12172" s="258"/>
      <c r="F12172" s="479">
        <v>89.99</v>
      </c>
    </row>
    <row r="12173" spans="1:6" ht="30.6" x14ac:dyDescent="0.2">
      <c r="A12173" s="256">
        <v>100905</v>
      </c>
      <c r="B12173" s="257" t="s">
        <v>11144</v>
      </c>
      <c r="C12173" s="256" t="s">
        <v>6799</v>
      </c>
      <c r="E12173" s="258"/>
      <c r="F12173" s="479">
        <v>240.75</v>
      </c>
    </row>
    <row r="12174" spans="1:6" ht="30.6" x14ac:dyDescent="0.2">
      <c r="A12174" s="256">
        <v>100906</v>
      </c>
      <c r="B12174" s="257" t="s">
        <v>11145</v>
      </c>
      <c r="C12174" s="256" t="s">
        <v>6799</v>
      </c>
      <c r="E12174" s="258"/>
      <c r="F12174" s="479">
        <v>324.07</v>
      </c>
    </row>
    <row r="12175" spans="1:6" ht="20.399999999999999" x14ac:dyDescent="0.2">
      <c r="A12175" s="256">
        <v>100919</v>
      </c>
      <c r="B12175" s="257" t="s">
        <v>11146</v>
      </c>
      <c r="C12175" s="256" t="s">
        <v>6799</v>
      </c>
      <c r="E12175" s="258"/>
      <c r="F12175" s="479">
        <v>71.31</v>
      </c>
    </row>
    <row r="12176" spans="1:6" ht="20.399999999999999" x14ac:dyDescent="0.2">
      <c r="A12176" s="256">
        <v>100920</v>
      </c>
      <c r="B12176" s="257" t="s">
        <v>11147</v>
      </c>
      <c r="C12176" s="256" t="s">
        <v>6799</v>
      </c>
      <c r="E12176" s="258"/>
      <c r="F12176" s="479">
        <v>120.09</v>
      </c>
    </row>
    <row r="12177" spans="1:6" ht="20.399999999999999" x14ac:dyDescent="0.2">
      <c r="A12177" s="256">
        <v>100921</v>
      </c>
      <c r="B12177" s="257" t="s">
        <v>11148</v>
      </c>
      <c r="C12177" s="256" t="s">
        <v>6799</v>
      </c>
      <c r="E12177" s="258"/>
      <c r="F12177" s="479">
        <v>73.45</v>
      </c>
    </row>
    <row r="12178" spans="1:6" ht="20.399999999999999" x14ac:dyDescent="0.2">
      <c r="A12178" s="256">
        <v>100922</v>
      </c>
      <c r="B12178" s="257" t="s">
        <v>11149</v>
      </c>
      <c r="C12178" s="256" t="s">
        <v>6799</v>
      </c>
      <c r="E12178" s="258"/>
      <c r="F12178" s="479">
        <v>52.53</v>
      </c>
    </row>
    <row r="12179" spans="1:6" ht="20.399999999999999" x14ac:dyDescent="0.2">
      <c r="A12179" s="256">
        <v>100923</v>
      </c>
      <c r="B12179" s="257" t="s">
        <v>11150</v>
      </c>
      <c r="C12179" s="256" t="s">
        <v>6799</v>
      </c>
      <c r="E12179" s="258"/>
      <c r="F12179" s="479">
        <v>59.97</v>
      </c>
    </row>
    <row r="12180" spans="1:6" ht="20.399999999999999" x14ac:dyDescent="0.2">
      <c r="A12180" s="256">
        <v>103782</v>
      </c>
      <c r="B12180" s="257" t="s">
        <v>11151</v>
      </c>
      <c r="C12180" s="256" t="s">
        <v>6799</v>
      </c>
      <c r="E12180" s="258"/>
      <c r="F12180" s="479">
        <v>37.450000000000003</v>
      </c>
    </row>
    <row r="12181" spans="1:6" ht="20.399999999999999" x14ac:dyDescent="0.2">
      <c r="A12181" s="256">
        <v>101489</v>
      </c>
      <c r="B12181" s="257" t="s">
        <v>11152</v>
      </c>
      <c r="C12181" s="256" t="s">
        <v>6799</v>
      </c>
      <c r="E12181" s="258"/>
      <c r="F12181" s="479">
        <v>1418.24</v>
      </c>
    </row>
    <row r="12182" spans="1:6" ht="20.399999999999999" x14ac:dyDescent="0.2">
      <c r="A12182" s="256">
        <v>101490</v>
      </c>
      <c r="B12182" s="257" t="s">
        <v>11153</v>
      </c>
      <c r="C12182" s="256" t="s">
        <v>6799</v>
      </c>
      <c r="E12182" s="258"/>
      <c r="F12182" s="479">
        <v>1506.57</v>
      </c>
    </row>
    <row r="12183" spans="1:6" ht="20.399999999999999" x14ac:dyDescent="0.2">
      <c r="A12183" s="256">
        <v>101491</v>
      </c>
      <c r="B12183" s="257" t="s">
        <v>11154</v>
      </c>
      <c r="C12183" s="256" t="s">
        <v>6799</v>
      </c>
      <c r="E12183" s="258"/>
      <c r="F12183" s="479">
        <v>1513.28</v>
      </c>
    </row>
    <row r="12184" spans="1:6" ht="20.399999999999999" x14ac:dyDescent="0.2">
      <c r="A12184" s="256">
        <v>101492</v>
      </c>
      <c r="B12184" s="257" t="s">
        <v>11155</v>
      </c>
      <c r="C12184" s="256" t="s">
        <v>6799</v>
      </c>
      <c r="E12184" s="258"/>
      <c r="F12184" s="479">
        <v>1636.66</v>
      </c>
    </row>
    <row r="12185" spans="1:6" ht="20.399999999999999" x14ac:dyDescent="0.2">
      <c r="A12185" s="256">
        <v>101493</v>
      </c>
      <c r="B12185" s="257" t="s">
        <v>11156</v>
      </c>
      <c r="C12185" s="256" t="s">
        <v>6799</v>
      </c>
      <c r="E12185" s="258"/>
      <c r="F12185" s="479">
        <v>1396.63</v>
      </c>
    </row>
    <row r="12186" spans="1:6" ht="20.399999999999999" x14ac:dyDescent="0.2">
      <c r="A12186" s="256">
        <v>101494</v>
      </c>
      <c r="B12186" s="257" t="s">
        <v>11157</v>
      </c>
      <c r="C12186" s="256" t="s">
        <v>6799</v>
      </c>
      <c r="E12186" s="258"/>
      <c r="F12186" s="479">
        <v>1484.96</v>
      </c>
    </row>
    <row r="12187" spans="1:6" ht="20.399999999999999" x14ac:dyDescent="0.2">
      <c r="A12187" s="256">
        <v>101495</v>
      </c>
      <c r="B12187" s="257" t="s">
        <v>11158</v>
      </c>
      <c r="C12187" s="256" t="s">
        <v>6799</v>
      </c>
      <c r="E12187" s="258"/>
      <c r="F12187" s="479">
        <v>1491.67</v>
      </c>
    </row>
    <row r="12188" spans="1:6" ht="20.399999999999999" x14ac:dyDescent="0.2">
      <c r="A12188" s="256">
        <v>101496</v>
      </c>
      <c r="B12188" s="257" t="s">
        <v>11159</v>
      </c>
      <c r="C12188" s="256" t="s">
        <v>6799</v>
      </c>
      <c r="E12188" s="258"/>
      <c r="F12188" s="479">
        <v>1615.05</v>
      </c>
    </row>
    <row r="12189" spans="1:6" ht="20.399999999999999" x14ac:dyDescent="0.2">
      <c r="A12189" s="256">
        <v>101497</v>
      </c>
      <c r="B12189" s="257" t="s">
        <v>11160</v>
      </c>
      <c r="C12189" s="256" t="s">
        <v>6799</v>
      </c>
      <c r="E12189" s="258"/>
      <c r="F12189" s="479">
        <v>1647.83</v>
      </c>
    </row>
    <row r="12190" spans="1:6" ht="20.399999999999999" x14ac:dyDescent="0.2">
      <c r="A12190" s="256">
        <v>101498</v>
      </c>
      <c r="B12190" s="257" t="s">
        <v>11161</v>
      </c>
      <c r="C12190" s="256" t="s">
        <v>6799</v>
      </c>
      <c r="E12190" s="258"/>
      <c r="F12190" s="479">
        <v>1781.53</v>
      </c>
    </row>
    <row r="12191" spans="1:6" ht="20.399999999999999" x14ac:dyDescent="0.2">
      <c r="A12191" s="256">
        <v>101499</v>
      </c>
      <c r="B12191" s="257" t="s">
        <v>11162</v>
      </c>
      <c r="C12191" s="256" t="s">
        <v>6799</v>
      </c>
      <c r="E12191" s="258"/>
      <c r="F12191" s="479">
        <v>1791.69</v>
      </c>
    </row>
    <row r="12192" spans="1:6" ht="20.399999999999999" x14ac:dyDescent="0.2">
      <c r="A12192" s="256">
        <v>101500</v>
      </c>
      <c r="B12192" s="257" t="s">
        <v>11163</v>
      </c>
      <c r="C12192" s="256" t="s">
        <v>6799</v>
      </c>
      <c r="E12192" s="258"/>
      <c r="F12192" s="479">
        <v>1962.59</v>
      </c>
    </row>
    <row r="12193" spans="1:6" ht="20.399999999999999" x14ac:dyDescent="0.2">
      <c r="A12193" s="256">
        <v>101501</v>
      </c>
      <c r="B12193" s="257" t="s">
        <v>11164</v>
      </c>
      <c r="C12193" s="256" t="s">
        <v>6799</v>
      </c>
      <c r="E12193" s="258"/>
      <c r="F12193" s="479">
        <v>1634.23</v>
      </c>
    </row>
    <row r="12194" spans="1:6" ht="20.399999999999999" x14ac:dyDescent="0.2">
      <c r="A12194" s="256">
        <v>101502</v>
      </c>
      <c r="B12194" s="257" t="s">
        <v>11165</v>
      </c>
      <c r="C12194" s="256" t="s">
        <v>6799</v>
      </c>
      <c r="E12194" s="258"/>
      <c r="F12194" s="479">
        <v>1767.93</v>
      </c>
    </row>
    <row r="12195" spans="1:6" ht="20.399999999999999" x14ac:dyDescent="0.2">
      <c r="A12195" s="256">
        <v>101503</v>
      </c>
      <c r="B12195" s="257" t="s">
        <v>11166</v>
      </c>
      <c r="C12195" s="256" t="s">
        <v>6799</v>
      </c>
      <c r="E12195" s="258"/>
      <c r="F12195" s="479">
        <v>1778.09</v>
      </c>
    </row>
    <row r="12196" spans="1:6" ht="20.399999999999999" x14ac:dyDescent="0.2">
      <c r="A12196" s="256">
        <v>101504</v>
      </c>
      <c r="B12196" s="257" t="s">
        <v>11167</v>
      </c>
      <c r="C12196" s="256" t="s">
        <v>6799</v>
      </c>
      <c r="E12196" s="258"/>
      <c r="F12196" s="479">
        <v>1948.99</v>
      </c>
    </row>
    <row r="12197" spans="1:6" ht="20.399999999999999" x14ac:dyDescent="0.2">
      <c r="A12197" s="256">
        <v>101505</v>
      </c>
      <c r="B12197" s="257" t="s">
        <v>11168</v>
      </c>
      <c r="C12197" s="256" t="s">
        <v>6799</v>
      </c>
      <c r="E12197" s="258"/>
      <c r="F12197" s="479">
        <v>1752.11</v>
      </c>
    </row>
    <row r="12198" spans="1:6" ht="20.399999999999999" x14ac:dyDescent="0.2">
      <c r="A12198" s="256">
        <v>101506</v>
      </c>
      <c r="B12198" s="257" t="s">
        <v>11169</v>
      </c>
      <c r="C12198" s="256" t="s">
        <v>6799</v>
      </c>
      <c r="E12198" s="258"/>
      <c r="F12198" s="479">
        <v>1930.37</v>
      </c>
    </row>
    <row r="12199" spans="1:6" ht="20.399999999999999" x14ac:dyDescent="0.2">
      <c r="A12199" s="256">
        <v>101507</v>
      </c>
      <c r="B12199" s="257" t="s">
        <v>11170</v>
      </c>
      <c r="C12199" s="256" t="s">
        <v>6799</v>
      </c>
      <c r="E12199" s="258"/>
      <c r="F12199" s="479">
        <v>1943.91</v>
      </c>
    </row>
    <row r="12200" spans="1:6" ht="20.399999999999999" x14ac:dyDescent="0.2">
      <c r="A12200" s="256">
        <v>101508</v>
      </c>
      <c r="B12200" s="257" t="s">
        <v>11171</v>
      </c>
      <c r="C12200" s="256" t="s">
        <v>6799</v>
      </c>
      <c r="E12200" s="258"/>
      <c r="F12200" s="479">
        <v>2161.4899999999998</v>
      </c>
    </row>
    <row r="12201" spans="1:6" ht="20.399999999999999" x14ac:dyDescent="0.2">
      <c r="A12201" s="256">
        <v>101509</v>
      </c>
      <c r="B12201" s="257" t="s">
        <v>11172</v>
      </c>
      <c r="C12201" s="256" t="s">
        <v>6799</v>
      </c>
      <c r="E12201" s="258"/>
      <c r="F12201" s="479">
        <v>1812.21</v>
      </c>
    </row>
    <row r="12202" spans="1:6" ht="20.399999999999999" x14ac:dyDescent="0.2">
      <c r="A12202" s="256">
        <v>101510</v>
      </c>
      <c r="B12202" s="257" t="s">
        <v>11173</v>
      </c>
      <c r="C12202" s="256" t="s">
        <v>6799</v>
      </c>
      <c r="E12202" s="258"/>
      <c r="F12202" s="479">
        <v>1990.47</v>
      </c>
    </row>
    <row r="12203" spans="1:6" ht="20.399999999999999" x14ac:dyDescent="0.2">
      <c r="A12203" s="256">
        <v>101511</v>
      </c>
      <c r="B12203" s="257" t="s">
        <v>11174</v>
      </c>
      <c r="C12203" s="256" t="s">
        <v>6799</v>
      </c>
      <c r="E12203" s="258"/>
      <c r="F12203" s="479">
        <v>2004.01</v>
      </c>
    </row>
    <row r="12204" spans="1:6" ht="20.399999999999999" x14ac:dyDescent="0.2">
      <c r="A12204" s="256">
        <v>101512</v>
      </c>
      <c r="B12204" s="257" t="s">
        <v>11175</v>
      </c>
      <c r="C12204" s="256" t="s">
        <v>6799</v>
      </c>
      <c r="E12204" s="258"/>
      <c r="F12204" s="479">
        <v>2221.59</v>
      </c>
    </row>
    <row r="12205" spans="1:6" ht="30.6" x14ac:dyDescent="0.2">
      <c r="A12205" s="256">
        <v>101513</v>
      </c>
      <c r="B12205" s="257" t="s">
        <v>11176</v>
      </c>
      <c r="C12205" s="256" t="s">
        <v>6799</v>
      </c>
      <c r="E12205" s="258"/>
      <c r="F12205" s="479">
        <v>790.41</v>
      </c>
    </row>
    <row r="12206" spans="1:6" ht="30.6" x14ac:dyDescent="0.2">
      <c r="A12206" s="256">
        <v>101514</v>
      </c>
      <c r="B12206" s="257" t="s">
        <v>11177</v>
      </c>
      <c r="C12206" s="256" t="s">
        <v>6799</v>
      </c>
      <c r="E12206" s="258"/>
      <c r="F12206" s="479">
        <v>896.4</v>
      </c>
    </row>
    <row r="12207" spans="1:6" ht="30.6" x14ac:dyDescent="0.2">
      <c r="A12207" s="256">
        <v>101515</v>
      </c>
      <c r="B12207" s="257" t="s">
        <v>11178</v>
      </c>
      <c r="C12207" s="256" t="s">
        <v>6799</v>
      </c>
      <c r="E12207" s="258"/>
      <c r="F12207" s="479">
        <v>904.45</v>
      </c>
    </row>
    <row r="12208" spans="1:6" ht="30.6" x14ac:dyDescent="0.2">
      <c r="A12208" s="256">
        <v>101516</v>
      </c>
      <c r="B12208" s="257" t="s">
        <v>11179</v>
      </c>
      <c r="C12208" s="256" t="s">
        <v>6799</v>
      </c>
      <c r="E12208" s="258"/>
      <c r="F12208" s="479">
        <v>1015.47</v>
      </c>
    </row>
    <row r="12209" spans="1:6" ht="30.6" x14ac:dyDescent="0.2">
      <c r="A12209" s="256">
        <v>101517</v>
      </c>
      <c r="B12209" s="257" t="s">
        <v>11180</v>
      </c>
      <c r="C12209" s="256" t="s">
        <v>6799</v>
      </c>
      <c r="E12209" s="258"/>
      <c r="F12209" s="479">
        <v>768.8</v>
      </c>
    </row>
    <row r="12210" spans="1:6" ht="30.6" x14ac:dyDescent="0.2">
      <c r="A12210" s="256">
        <v>101518</v>
      </c>
      <c r="B12210" s="257" t="s">
        <v>11181</v>
      </c>
      <c r="C12210" s="256" t="s">
        <v>6799</v>
      </c>
      <c r="E12210" s="258"/>
      <c r="F12210" s="479">
        <v>874.79</v>
      </c>
    </row>
    <row r="12211" spans="1:6" ht="30.6" x14ac:dyDescent="0.2">
      <c r="A12211" s="256">
        <v>101519</v>
      </c>
      <c r="B12211" s="257" t="s">
        <v>11182</v>
      </c>
      <c r="C12211" s="256" t="s">
        <v>6799</v>
      </c>
      <c r="E12211" s="258"/>
      <c r="F12211" s="479">
        <v>882.84</v>
      </c>
    </row>
    <row r="12212" spans="1:6" ht="30.6" x14ac:dyDescent="0.2">
      <c r="A12212" s="256">
        <v>101520</v>
      </c>
      <c r="B12212" s="257" t="s">
        <v>11183</v>
      </c>
      <c r="C12212" s="256" t="s">
        <v>6799</v>
      </c>
      <c r="E12212" s="258"/>
      <c r="F12212" s="479">
        <v>993.86</v>
      </c>
    </row>
    <row r="12213" spans="1:6" ht="20.399999999999999" x14ac:dyDescent="0.2">
      <c r="A12213" s="256">
        <v>101521</v>
      </c>
      <c r="B12213" s="257" t="s">
        <v>11184</v>
      </c>
      <c r="C12213" s="256" t="s">
        <v>6799</v>
      </c>
      <c r="E12213" s="258"/>
      <c r="F12213" s="479">
        <v>1033.6400000000001</v>
      </c>
    </row>
    <row r="12214" spans="1:6" ht="20.399999999999999" x14ac:dyDescent="0.2">
      <c r="A12214" s="256">
        <v>101522</v>
      </c>
      <c r="B12214" s="257" t="s">
        <v>11185</v>
      </c>
      <c r="C12214" s="256" t="s">
        <v>6799</v>
      </c>
      <c r="E12214" s="258"/>
      <c r="F12214" s="479">
        <v>1192.6300000000001</v>
      </c>
    </row>
    <row r="12215" spans="1:6" ht="20.399999999999999" x14ac:dyDescent="0.2">
      <c r="A12215" s="256">
        <v>101523</v>
      </c>
      <c r="B12215" s="257" t="s">
        <v>11186</v>
      </c>
      <c r="C12215" s="256" t="s">
        <v>6799</v>
      </c>
      <c r="E12215" s="258"/>
      <c r="F12215" s="479">
        <v>1204.71</v>
      </c>
    </row>
    <row r="12216" spans="1:6" ht="20.399999999999999" x14ac:dyDescent="0.2">
      <c r="A12216" s="256">
        <v>101524</v>
      </c>
      <c r="B12216" s="257" t="s">
        <v>11187</v>
      </c>
      <c r="C12216" s="256" t="s">
        <v>6799</v>
      </c>
      <c r="E12216" s="258"/>
      <c r="F12216" s="479">
        <v>1371.23</v>
      </c>
    </row>
    <row r="12217" spans="1:6" ht="20.399999999999999" x14ac:dyDescent="0.2">
      <c r="A12217" s="256">
        <v>101525</v>
      </c>
      <c r="B12217" s="257" t="s">
        <v>11188</v>
      </c>
      <c r="C12217" s="256" t="s">
        <v>6799</v>
      </c>
      <c r="E12217" s="258"/>
      <c r="F12217" s="479">
        <v>1020.04</v>
      </c>
    </row>
    <row r="12218" spans="1:6" ht="20.399999999999999" x14ac:dyDescent="0.2">
      <c r="A12218" s="256">
        <v>101526</v>
      </c>
      <c r="B12218" s="257" t="s">
        <v>11189</v>
      </c>
      <c r="C12218" s="256" t="s">
        <v>6799</v>
      </c>
      <c r="E12218" s="258"/>
      <c r="F12218" s="479">
        <v>1179.03</v>
      </c>
    </row>
    <row r="12219" spans="1:6" ht="20.399999999999999" x14ac:dyDescent="0.2">
      <c r="A12219" s="256">
        <v>101527</v>
      </c>
      <c r="B12219" s="257" t="s">
        <v>11190</v>
      </c>
      <c r="C12219" s="256" t="s">
        <v>6799</v>
      </c>
      <c r="E12219" s="258"/>
      <c r="F12219" s="479">
        <v>1191.1099999999999</v>
      </c>
    </row>
    <row r="12220" spans="1:6" ht="20.399999999999999" x14ac:dyDescent="0.2">
      <c r="A12220" s="256">
        <v>101528</v>
      </c>
      <c r="B12220" s="257" t="s">
        <v>11191</v>
      </c>
      <c r="C12220" s="256" t="s">
        <v>6799</v>
      </c>
      <c r="E12220" s="258"/>
      <c r="F12220" s="479">
        <v>1357.63</v>
      </c>
    </row>
    <row r="12221" spans="1:6" ht="20.399999999999999" x14ac:dyDescent="0.2">
      <c r="A12221" s="256">
        <v>101529</v>
      </c>
      <c r="B12221" s="257" t="s">
        <v>11192</v>
      </c>
      <c r="C12221" s="256" t="s">
        <v>6799</v>
      </c>
      <c r="E12221" s="258"/>
      <c r="F12221" s="479">
        <v>1152.98</v>
      </c>
    </row>
    <row r="12222" spans="1:6" ht="20.399999999999999" x14ac:dyDescent="0.2">
      <c r="A12222" s="256">
        <v>101530</v>
      </c>
      <c r="B12222" s="257" t="s">
        <v>11193</v>
      </c>
      <c r="C12222" s="256" t="s">
        <v>6799</v>
      </c>
      <c r="E12222" s="258"/>
      <c r="F12222" s="479">
        <v>1364.97</v>
      </c>
    </row>
    <row r="12223" spans="1:6" ht="20.399999999999999" x14ac:dyDescent="0.2">
      <c r="A12223" s="256">
        <v>101531</v>
      </c>
      <c r="B12223" s="257" t="s">
        <v>11194</v>
      </c>
      <c r="C12223" s="256" t="s">
        <v>6799</v>
      </c>
      <c r="E12223" s="258"/>
      <c r="F12223" s="479">
        <v>1381.07</v>
      </c>
    </row>
    <row r="12224" spans="1:6" ht="20.399999999999999" x14ac:dyDescent="0.2">
      <c r="A12224" s="256">
        <v>101532</v>
      </c>
      <c r="B12224" s="257" t="s">
        <v>11195</v>
      </c>
      <c r="C12224" s="256" t="s">
        <v>6799</v>
      </c>
      <c r="E12224" s="258"/>
      <c r="F12224" s="479">
        <v>1603.1</v>
      </c>
    </row>
    <row r="12225" spans="1:6" ht="20.399999999999999" x14ac:dyDescent="0.2">
      <c r="A12225" s="256">
        <v>101533</v>
      </c>
      <c r="B12225" s="257" t="s">
        <v>11196</v>
      </c>
      <c r="C12225" s="256" t="s">
        <v>6799</v>
      </c>
      <c r="E12225" s="258"/>
      <c r="F12225" s="479">
        <v>1213.08</v>
      </c>
    </row>
    <row r="12226" spans="1:6" ht="20.399999999999999" x14ac:dyDescent="0.2">
      <c r="A12226" s="256">
        <v>101534</v>
      </c>
      <c r="B12226" s="257" t="s">
        <v>11197</v>
      </c>
      <c r="C12226" s="256" t="s">
        <v>6799</v>
      </c>
      <c r="E12226" s="258"/>
      <c r="F12226" s="479">
        <v>1425.07</v>
      </c>
    </row>
    <row r="12227" spans="1:6" ht="20.399999999999999" x14ac:dyDescent="0.2">
      <c r="A12227" s="256">
        <v>101535</v>
      </c>
      <c r="B12227" s="257" t="s">
        <v>11198</v>
      </c>
      <c r="C12227" s="256" t="s">
        <v>6799</v>
      </c>
      <c r="E12227" s="258"/>
      <c r="F12227" s="479">
        <v>1441.17</v>
      </c>
    </row>
    <row r="12228" spans="1:6" ht="20.399999999999999" x14ac:dyDescent="0.2">
      <c r="A12228" s="256">
        <v>101536</v>
      </c>
      <c r="B12228" s="257" t="s">
        <v>11199</v>
      </c>
      <c r="C12228" s="256" t="s">
        <v>6799</v>
      </c>
      <c r="E12228" s="258"/>
      <c r="F12228" s="479">
        <v>1663.2</v>
      </c>
    </row>
    <row r="12229" spans="1:6" ht="20.399999999999999" x14ac:dyDescent="0.2">
      <c r="A12229" s="256">
        <v>101537</v>
      </c>
      <c r="B12229" s="257" t="s">
        <v>11200</v>
      </c>
      <c r="C12229" s="256" t="s">
        <v>6799</v>
      </c>
      <c r="E12229" s="258"/>
      <c r="F12229" s="479">
        <v>118.57</v>
      </c>
    </row>
    <row r="12230" spans="1:6" ht="20.399999999999999" x14ac:dyDescent="0.2">
      <c r="A12230" s="256">
        <v>101538</v>
      </c>
      <c r="B12230" s="257" t="s">
        <v>11201</v>
      </c>
      <c r="C12230" s="256" t="s">
        <v>6799</v>
      </c>
      <c r="E12230" s="258"/>
      <c r="F12230" s="479">
        <v>44.02</v>
      </c>
    </row>
    <row r="12231" spans="1:6" ht="20.399999999999999" x14ac:dyDescent="0.2">
      <c r="A12231" s="256">
        <v>101539</v>
      </c>
      <c r="B12231" s="257" t="s">
        <v>11202</v>
      </c>
      <c r="C12231" s="256" t="s">
        <v>6799</v>
      </c>
      <c r="E12231" s="258"/>
      <c r="F12231" s="479">
        <v>75.16</v>
      </c>
    </row>
    <row r="12232" spans="1:6" ht="20.399999999999999" x14ac:dyDescent="0.2">
      <c r="A12232" s="256">
        <v>101540</v>
      </c>
      <c r="B12232" s="257" t="s">
        <v>11203</v>
      </c>
      <c r="C12232" s="256" t="s">
        <v>6799</v>
      </c>
      <c r="E12232" s="258"/>
      <c r="F12232" s="479">
        <v>124.22</v>
      </c>
    </row>
    <row r="12233" spans="1:6" ht="20.399999999999999" x14ac:dyDescent="0.2">
      <c r="A12233" s="256">
        <v>101541</v>
      </c>
      <c r="B12233" s="257" t="s">
        <v>11204</v>
      </c>
      <c r="C12233" s="256" t="s">
        <v>6799</v>
      </c>
      <c r="E12233" s="258"/>
      <c r="F12233" s="479">
        <v>162.6</v>
      </c>
    </row>
    <row r="12234" spans="1:6" ht="20.399999999999999" x14ac:dyDescent="0.2">
      <c r="A12234" s="256">
        <v>101542</v>
      </c>
      <c r="B12234" s="257" t="s">
        <v>11205</v>
      </c>
      <c r="C12234" s="256" t="s">
        <v>6799</v>
      </c>
      <c r="E12234" s="258"/>
      <c r="F12234" s="479">
        <v>34.04</v>
      </c>
    </row>
    <row r="12235" spans="1:6" ht="20.399999999999999" x14ac:dyDescent="0.2">
      <c r="A12235" s="256">
        <v>101543</v>
      </c>
      <c r="B12235" s="257" t="s">
        <v>11206</v>
      </c>
      <c r="C12235" s="256" t="s">
        <v>6799</v>
      </c>
      <c r="E12235" s="258"/>
      <c r="F12235" s="479">
        <v>61.85</v>
      </c>
    </row>
    <row r="12236" spans="1:6" ht="20.399999999999999" x14ac:dyDescent="0.2">
      <c r="A12236" s="256">
        <v>101544</v>
      </c>
      <c r="B12236" s="257" t="s">
        <v>11207</v>
      </c>
      <c r="C12236" s="256" t="s">
        <v>6799</v>
      </c>
      <c r="E12236" s="258"/>
      <c r="F12236" s="479">
        <v>97.74</v>
      </c>
    </row>
    <row r="12237" spans="1:6" ht="20.399999999999999" x14ac:dyDescent="0.2">
      <c r="A12237" s="256">
        <v>101545</v>
      </c>
      <c r="B12237" s="257" t="s">
        <v>11208</v>
      </c>
      <c r="C12237" s="256" t="s">
        <v>6799</v>
      </c>
      <c r="E12237" s="258"/>
      <c r="F12237" s="479">
        <v>139.74</v>
      </c>
    </row>
    <row r="12238" spans="1:6" x14ac:dyDescent="0.2">
      <c r="A12238" s="256">
        <v>101546</v>
      </c>
      <c r="B12238" s="257" t="s">
        <v>11209</v>
      </c>
      <c r="C12238" s="256" t="s">
        <v>6799</v>
      </c>
      <c r="E12238" s="258"/>
      <c r="F12238" s="479">
        <v>31.98</v>
      </c>
    </row>
    <row r="12239" spans="1:6" x14ac:dyDescent="0.2">
      <c r="A12239" s="256">
        <v>101547</v>
      </c>
      <c r="B12239" s="257" t="s">
        <v>11210</v>
      </c>
      <c r="C12239" s="256" t="s">
        <v>6799</v>
      </c>
      <c r="E12239" s="258"/>
      <c r="F12239" s="479">
        <v>98.97</v>
      </c>
    </row>
    <row r="12240" spans="1:6" ht="20.399999999999999" x14ac:dyDescent="0.2">
      <c r="A12240" s="256">
        <v>101548</v>
      </c>
      <c r="B12240" s="257" t="s">
        <v>11211</v>
      </c>
      <c r="C12240" s="256" t="s">
        <v>6799</v>
      </c>
      <c r="E12240" s="258"/>
      <c r="F12240" s="479">
        <v>8.35</v>
      </c>
    </row>
    <row r="12241" spans="1:6" ht="20.399999999999999" x14ac:dyDescent="0.2">
      <c r="A12241" s="256">
        <v>101549</v>
      </c>
      <c r="B12241" s="257" t="s">
        <v>11212</v>
      </c>
      <c r="C12241" s="256" t="s">
        <v>6799</v>
      </c>
      <c r="E12241" s="258"/>
      <c r="F12241" s="479">
        <v>23.77</v>
      </c>
    </row>
    <row r="12242" spans="1:6" ht="20.399999999999999" x14ac:dyDescent="0.2">
      <c r="A12242" s="256">
        <v>101553</v>
      </c>
      <c r="B12242" s="257" t="s">
        <v>11213</v>
      </c>
      <c r="C12242" s="256" t="s">
        <v>6799</v>
      </c>
      <c r="E12242" s="258"/>
      <c r="F12242" s="479">
        <v>15.38</v>
      </c>
    </row>
    <row r="12243" spans="1:6" ht="20.399999999999999" x14ac:dyDescent="0.2">
      <c r="A12243" s="256">
        <v>101554</v>
      </c>
      <c r="B12243" s="257" t="s">
        <v>11214</v>
      </c>
      <c r="C12243" s="256" t="s">
        <v>6799</v>
      </c>
      <c r="E12243" s="258"/>
      <c r="F12243" s="479">
        <v>11.73</v>
      </c>
    </row>
    <row r="12244" spans="1:6" ht="20.399999999999999" x14ac:dyDescent="0.2">
      <c r="A12244" s="256">
        <v>101555</v>
      </c>
      <c r="B12244" s="257" t="s">
        <v>11215</v>
      </c>
      <c r="C12244" s="256" t="s">
        <v>6799</v>
      </c>
      <c r="E12244" s="258"/>
      <c r="F12244" s="479">
        <v>8.39</v>
      </c>
    </row>
    <row r="12245" spans="1:6" ht="20.399999999999999" x14ac:dyDescent="0.2">
      <c r="A12245" s="256">
        <v>101556</v>
      </c>
      <c r="B12245" s="257" t="s">
        <v>11216</v>
      </c>
      <c r="C12245" s="256" t="s">
        <v>6799</v>
      </c>
      <c r="E12245" s="258"/>
      <c r="F12245" s="479">
        <v>7.86</v>
      </c>
    </row>
    <row r="12246" spans="1:6" ht="20.399999999999999" x14ac:dyDescent="0.2">
      <c r="A12246" s="256">
        <v>101560</v>
      </c>
      <c r="B12246" s="257" t="s">
        <v>11217</v>
      </c>
      <c r="C12246" s="256" t="s">
        <v>6804</v>
      </c>
      <c r="E12246" s="258"/>
      <c r="F12246" s="479">
        <v>7.99</v>
      </c>
    </row>
    <row r="12247" spans="1:6" ht="20.399999999999999" x14ac:dyDescent="0.2">
      <c r="A12247" s="256">
        <v>101561</v>
      </c>
      <c r="B12247" s="257" t="s">
        <v>11218</v>
      </c>
      <c r="C12247" s="256" t="s">
        <v>6804</v>
      </c>
      <c r="E12247" s="258"/>
      <c r="F12247" s="479">
        <v>12.67</v>
      </c>
    </row>
    <row r="12248" spans="1:6" ht="20.399999999999999" x14ac:dyDescent="0.2">
      <c r="A12248" s="256">
        <v>101562</v>
      </c>
      <c r="B12248" s="257" t="s">
        <v>11219</v>
      </c>
      <c r="C12248" s="256" t="s">
        <v>6804</v>
      </c>
      <c r="E12248" s="258"/>
      <c r="F12248" s="479">
        <v>19.61</v>
      </c>
    </row>
    <row r="12249" spans="1:6" ht="20.399999999999999" x14ac:dyDescent="0.2">
      <c r="A12249" s="256">
        <v>101563</v>
      </c>
      <c r="B12249" s="257" t="s">
        <v>11220</v>
      </c>
      <c r="C12249" s="256" t="s">
        <v>6804</v>
      </c>
      <c r="E12249" s="258"/>
      <c r="F12249" s="479">
        <v>27.66</v>
      </c>
    </row>
    <row r="12250" spans="1:6" ht="20.399999999999999" x14ac:dyDescent="0.2">
      <c r="A12250" s="256">
        <v>101564</v>
      </c>
      <c r="B12250" s="257" t="s">
        <v>11221</v>
      </c>
      <c r="C12250" s="256" t="s">
        <v>6804</v>
      </c>
      <c r="E12250" s="258"/>
      <c r="F12250" s="479">
        <v>40.86</v>
      </c>
    </row>
    <row r="12251" spans="1:6" ht="20.399999999999999" x14ac:dyDescent="0.2">
      <c r="A12251" s="256">
        <v>101565</v>
      </c>
      <c r="B12251" s="257" t="s">
        <v>11222</v>
      </c>
      <c r="C12251" s="256" t="s">
        <v>6804</v>
      </c>
      <c r="E12251" s="258"/>
      <c r="F12251" s="479">
        <v>57.13</v>
      </c>
    </row>
    <row r="12252" spans="1:6" ht="20.399999999999999" x14ac:dyDescent="0.2">
      <c r="A12252" s="256">
        <v>101567</v>
      </c>
      <c r="B12252" s="257" t="s">
        <v>11223</v>
      </c>
      <c r="C12252" s="256" t="s">
        <v>6804</v>
      </c>
      <c r="E12252" s="258"/>
      <c r="F12252" s="479">
        <v>74.150000000000006</v>
      </c>
    </row>
    <row r="12253" spans="1:6" ht="30.6" x14ac:dyDescent="0.2">
      <c r="A12253" s="256">
        <v>101568</v>
      </c>
      <c r="B12253" s="257" t="s">
        <v>11224</v>
      </c>
      <c r="C12253" s="256" t="s">
        <v>6804</v>
      </c>
      <c r="E12253" s="258"/>
      <c r="F12253" s="479">
        <v>96.94</v>
      </c>
    </row>
    <row r="12254" spans="1:6" ht="20.399999999999999" x14ac:dyDescent="0.2">
      <c r="A12254" s="256">
        <v>101627</v>
      </c>
      <c r="B12254" s="257" t="s">
        <v>11225</v>
      </c>
      <c r="C12254" s="256" t="s">
        <v>6799</v>
      </c>
      <c r="E12254" s="258"/>
      <c r="F12254" s="479">
        <v>267.36</v>
      </c>
    </row>
    <row r="12255" spans="1:6" ht="20.399999999999999" x14ac:dyDescent="0.2">
      <c r="A12255" s="256">
        <v>101630</v>
      </c>
      <c r="B12255" s="257" t="s">
        <v>11226</v>
      </c>
      <c r="C12255" s="256" t="s">
        <v>6799</v>
      </c>
      <c r="E12255" s="258"/>
      <c r="F12255" s="479">
        <v>83.52</v>
      </c>
    </row>
    <row r="12256" spans="1:6" ht="20.399999999999999" x14ac:dyDescent="0.2">
      <c r="A12256" s="256">
        <v>101631</v>
      </c>
      <c r="B12256" s="257" t="s">
        <v>11227</v>
      </c>
      <c r="C12256" s="256" t="s">
        <v>6799</v>
      </c>
      <c r="E12256" s="258"/>
      <c r="F12256" s="479">
        <v>40.39</v>
      </c>
    </row>
    <row r="12257" spans="1:6" ht="20.399999999999999" x14ac:dyDescent="0.2">
      <c r="A12257" s="256">
        <v>101632</v>
      </c>
      <c r="B12257" s="257" t="s">
        <v>11228</v>
      </c>
      <c r="C12257" s="256" t="s">
        <v>6799</v>
      </c>
      <c r="E12257" s="258"/>
      <c r="F12257" s="479">
        <v>38.11</v>
      </c>
    </row>
    <row r="12258" spans="1:6" ht="20.399999999999999" x14ac:dyDescent="0.2">
      <c r="A12258" s="256">
        <v>101633</v>
      </c>
      <c r="B12258" s="257" t="s">
        <v>11229</v>
      </c>
      <c r="C12258" s="256" t="s">
        <v>6799</v>
      </c>
      <c r="E12258" s="258"/>
      <c r="F12258" s="479">
        <v>104.94</v>
      </c>
    </row>
    <row r="12259" spans="1:6" ht="30.6" x14ac:dyDescent="0.2">
      <c r="A12259" s="256">
        <v>101636</v>
      </c>
      <c r="B12259" s="257" t="s">
        <v>11230</v>
      </c>
      <c r="C12259" s="256" t="s">
        <v>6799</v>
      </c>
      <c r="E12259" s="258"/>
      <c r="F12259" s="479">
        <v>159.77000000000001</v>
      </c>
    </row>
    <row r="12260" spans="1:6" ht="20.399999999999999" x14ac:dyDescent="0.2">
      <c r="A12260" s="256">
        <v>101637</v>
      </c>
      <c r="B12260" s="257" t="s">
        <v>11231</v>
      </c>
      <c r="C12260" s="256" t="s">
        <v>6799</v>
      </c>
      <c r="E12260" s="258"/>
      <c r="F12260" s="479">
        <v>155.63</v>
      </c>
    </row>
    <row r="12261" spans="1:6" x14ac:dyDescent="0.2">
      <c r="A12261" s="256">
        <v>101640</v>
      </c>
      <c r="B12261" s="257" t="s">
        <v>11232</v>
      </c>
      <c r="C12261" s="256" t="s">
        <v>6799</v>
      </c>
      <c r="E12261" s="258"/>
      <c r="F12261" s="479">
        <v>102.76</v>
      </c>
    </row>
    <row r="12262" spans="1:6" x14ac:dyDescent="0.2">
      <c r="A12262" s="256">
        <v>101641</v>
      </c>
      <c r="B12262" s="257" t="s">
        <v>11233</v>
      </c>
      <c r="C12262" s="256" t="s">
        <v>6799</v>
      </c>
      <c r="E12262" s="258"/>
      <c r="F12262" s="479">
        <v>53.37</v>
      </c>
    </row>
    <row r="12263" spans="1:6" x14ac:dyDescent="0.2">
      <c r="A12263" s="256">
        <v>101642</v>
      </c>
      <c r="B12263" s="257" t="s">
        <v>11234</v>
      </c>
      <c r="C12263" s="256" t="s">
        <v>6799</v>
      </c>
      <c r="E12263" s="258"/>
      <c r="F12263" s="479">
        <v>26.92</v>
      </c>
    </row>
    <row r="12264" spans="1:6" x14ac:dyDescent="0.2">
      <c r="A12264" s="256">
        <v>101643</v>
      </c>
      <c r="B12264" s="257" t="s">
        <v>11235</v>
      </c>
      <c r="C12264" s="256" t="s">
        <v>6799</v>
      </c>
      <c r="E12264" s="258"/>
      <c r="F12264" s="479">
        <v>46.62</v>
      </c>
    </row>
    <row r="12265" spans="1:6" x14ac:dyDescent="0.2">
      <c r="A12265" s="256">
        <v>101644</v>
      </c>
      <c r="B12265" s="257" t="s">
        <v>11236</v>
      </c>
      <c r="C12265" s="256" t="s">
        <v>6799</v>
      </c>
      <c r="E12265" s="258"/>
      <c r="F12265" s="479">
        <v>62.98</v>
      </c>
    </row>
    <row r="12266" spans="1:6" x14ac:dyDescent="0.2">
      <c r="A12266" s="256">
        <v>101648</v>
      </c>
      <c r="B12266" s="257" t="s">
        <v>11237</v>
      </c>
      <c r="C12266" s="256" t="s">
        <v>6799</v>
      </c>
      <c r="E12266" s="258"/>
      <c r="F12266" s="479">
        <v>56.28</v>
      </c>
    </row>
    <row r="12267" spans="1:6" x14ac:dyDescent="0.2">
      <c r="A12267" s="256">
        <v>101649</v>
      </c>
      <c r="B12267" s="257" t="s">
        <v>11238</v>
      </c>
      <c r="C12267" s="256" t="s">
        <v>6799</v>
      </c>
      <c r="E12267" s="258"/>
      <c r="F12267" s="479">
        <v>64.8</v>
      </c>
    </row>
    <row r="12268" spans="1:6" x14ac:dyDescent="0.2">
      <c r="A12268" s="256">
        <v>101650</v>
      </c>
      <c r="B12268" s="257" t="s">
        <v>11239</v>
      </c>
      <c r="C12268" s="256" t="s">
        <v>6799</v>
      </c>
      <c r="E12268" s="258"/>
      <c r="F12268" s="479">
        <v>75.27</v>
      </c>
    </row>
    <row r="12269" spans="1:6" ht="20.399999999999999" x14ac:dyDescent="0.2">
      <c r="A12269" s="256">
        <v>101651</v>
      </c>
      <c r="B12269" s="257" t="s">
        <v>11240</v>
      </c>
      <c r="C12269" s="256" t="s">
        <v>6799</v>
      </c>
      <c r="E12269" s="258"/>
      <c r="F12269" s="479">
        <v>69.48</v>
      </c>
    </row>
    <row r="12270" spans="1:6" ht="40.799999999999997" x14ac:dyDescent="0.2">
      <c r="A12270" s="256">
        <v>101653</v>
      </c>
      <c r="B12270" s="257" t="s">
        <v>11241</v>
      </c>
      <c r="C12270" s="256" t="s">
        <v>6799</v>
      </c>
      <c r="E12270" s="258"/>
      <c r="F12270" s="479">
        <v>298.74</v>
      </c>
    </row>
    <row r="12271" spans="1:6" ht="20.399999999999999" x14ac:dyDescent="0.2">
      <c r="A12271" s="256">
        <v>101654</v>
      </c>
      <c r="B12271" s="257" t="s">
        <v>11242</v>
      </c>
      <c r="C12271" s="256" t="s">
        <v>6799</v>
      </c>
      <c r="E12271" s="258"/>
      <c r="F12271" s="479">
        <v>235.45</v>
      </c>
    </row>
    <row r="12272" spans="1:6" ht="20.399999999999999" x14ac:dyDescent="0.2">
      <c r="A12272" s="256">
        <v>101655</v>
      </c>
      <c r="B12272" s="257" t="s">
        <v>11243</v>
      </c>
      <c r="C12272" s="256" t="s">
        <v>6799</v>
      </c>
      <c r="E12272" s="258"/>
      <c r="F12272" s="479">
        <v>365.93</v>
      </c>
    </row>
    <row r="12273" spans="1:6" ht="20.399999999999999" x14ac:dyDescent="0.2">
      <c r="A12273" s="256">
        <v>101656</v>
      </c>
      <c r="B12273" s="257" t="s">
        <v>11244</v>
      </c>
      <c r="C12273" s="256" t="s">
        <v>6799</v>
      </c>
      <c r="E12273" s="258"/>
      <c r="F12273" s="479">
        <v>396.39</v>
      </c>
    </row>
    <row r="12274" spans="1:6" ht="20.399999999999999" x14ac:dyDescent="0.2">
      <c r="A12274" s="256">
        <v>101657</v>
      </c>
      <c r="B12274" s="257" t="s">
        <v>11245</v>
      </c>
      <c r="C12274" s="256" t="s">
        <v>6799</v>
      </c>
      <c r="E12274" s="258"/>
      <c r="F12274" s="479">
        <v>461.28</v>
      </c>
    </row>
    <row r="12275" spans="1:6" ht="20.399999999999999" x14ac:dyDescent="0.2">
      <c r="A12275" s="256">
        <v>101658</v>
      </c>
      <c r="B12275" s="257" t="s">
        <v>11246</v>
      </c>
      <c r="C12275" s="256" t="s">
        <v>6799</v>
      </c>
      <c r="E12275" s="258"/>
      <c r="F12275" s="479">
        <v>594.72</v>
      </c>
    </row>
    <row r="12276" spans="1:6" ht="20.399999999999999" x14ac:dyDescent="0.2">
      <c r="A12276" s="256">
        <v>101659</v>
      </c>
      <c r="B12276" s="257" t="s">
        <v>11247</v>
      </c>
      <c r="C12276" s="256" t="s">
        <v>6799</v>
      </c>
      <c r="E12276" s="258"/>
      <c r="F12276" s="479">
        <v>677.71</v>
      </c>
    </row>
    <row r="12277" spans="1:6" ht="20.399999999999999" x14ac:dyDescent="0.2">
      <c r="A12277" s="256">
        <v>101660</v>
      </c>
      <c r="B12277" s="257" t="s">
        <v>11248</v>
      </c>
      <c r="C12277" s="256" t="s">
        <v>6799</v>
      </c>
      <c r="E12277" s="258"/>
      <c r="F12277" s="479">
        <v>1069.49</v>
      </c>
    </row>
    <row r="12278" spans="1:6" ht="20.399999999999999" x14ac:dyDescent="0.2">
      <c r="A12278" s="256">
        <v>101661</v>
      </c>
      <c r="B12278" s="257" t="s">
        <v>11249</v>
      </c>
      <c r="C12278" s="256" t="s">
        <v>6799</v>
      </c>
      <c r="E12278" s="258"/>
      <c r="F12278" s="479">
        <v>132.9</v>
      </c>
    </row>
    <row r="12279" spans="1:6" ht="20.399999999999999" x14ac:dyDescent="0.2">
      <c r="A12279" s="256">
        <v>101663</v>
      </c>
      <c r="B12279" s="257" t="s">
        <v>11250</v>
      </c>
      <c r="C12279" s="256" t="s">
        <v>6799</v>
      </c>
      <c r="E12279" s="258"/>
      <c r="F12279" s="479">
        <v>31.87</v>
      </c>
    </row>
    <row r="12280" spans="1:6" ht="20.399999999999999" x14ac:dyDescent="0.2">
      <c r="A12280" s="256">
        <v>101664</v>
      </c>
      <c r="B12280" s="257" t="s">
        <v>11251</v>
      </c>
      <c r="C12280" s="256" t="s">
        <v>6799</v>
      </c>
      <c r="E12280" s="258"/>
      <c r="F12280" s="479">
        <v>33.090000000000003</v>
      </c>
    </row>
    <row r="12281" spans="1:6" ht="20.399999999999999" x14ac:dyDescent="0.2">
      <c r="A12281" s="256">
        <v>101665</v>
      </c>
      <c r="B12281" s="257" t="s">
        <v>11252</v>
      </c>
      <c r="C12281" s="256" t="s">
        <v>6799</v>
      </c>
      <c r="E12281" s="258"/>
      <c r="F12281" s="479">
        <v>38.32</v>
      </c>
    </row>
    <row r="12282" spans="1:6" ht="20.399999999999999" x14ac:dyDescent="0.2">
      <c r="A12282" s="256">
        <v>102085</v>
      </c>
      <c r="B12282" s="257" t="s">
        <v>11253</v>
      </c>
      <c r="C12282" s="256" t="s">
        <v>6799</v>
      </c>
      <c r="E12282" s="258"/>
      <c r="F12282" s="479">
        <v>208.13</v>
      </c>
    </row>
    <row r="12283" spans="1:6" ht="30.6" x14ac:dyDescent="0.2">
      <c r="A12283" s="256">
        <v>100578</v>
      </c>
      <c r="B12283" s="257" t="s">
        <v>11254</v>
      </c>
      <c r="C12283" s="256" t="s">
        <v>6799</v>
      </c>
      <c r="E12283" s="258"/>
      <c r="F12283" s="479">
        <v>461.03</v>
      </c>
    </row>
    <row r="12284" spans="1:6" ht="30.6" x14ac:dyDescent="0.2">
      <c r="A12284" s="256">
        <v>100579</v>
      </c>
      <c r="B12284" s="257" t="s">
        <v>11255</v>
      </c>
      <c r="C12284" s="256" t="s">
        <v>6799</v>
      </c>
      <c r="E12284" s="258"/>
      <c r="F12284" s="479">
        <v>503.86</v>
      </c>
    </row>
    <row r="12285" spans="1:6" ht="30.6" x14ac:dyDescent="0.2">
      <c r="A12285" s="256">
        <v>100580</v>
      </c>
      <c r="B12285" s="257" t="s">
        <v>11256</v>
      </c>
      <c r="C12285" s="256" t="s">
        <v>6799</v>
      </c>
      <c r="E12285" s="258"/>
      <c r="F12285" s="479">
        <v>565.69000000000005</v>
      </c>
    </row>
    <row r="12286" spans="1:6" ht="30.6" x14ac:dyDescent="0.2">
      <c r="A12286" s="256">
        <v>100581</v>
      </c>
      <c r="B12286" s="257" t="s">
        <v>11257</v>
      </c>
      <c r="C12286" s="256" t="s">
        <v>6799</v>
      </c>
      <c r="E12286" s="258"/>
      <c r="F12286" s="479">
        <v>525.03</v>
      </c>
    </row>
    <row r="12287" spans="1:6" ht="30.6" x14ac:dyDescent="0.2">
      <c r="A12287" s="256">
        <v>100582</v>
      </c>
      <c r="B12287" s="257" t="s">
        <v>11258</v>
      </c>
      <c r="C12287" s="256" t="s">
        <v>6799</v>
      </c>
      <c r="E12287" s="258"/>
      <c r="F12287" s="479">
        <v>636.55999999999995</v>
      </c>
    </row>
    <row r="12288" spans="1:6" ht="30.6" x14ac:dyDescent="0.2">
      <c r="A12288" s="256">
        <v>100583</v>
      </c>
      <c r="B12288" s="257" t="s">
        <v>11259</v>
      </c>
      <c r="C12288" s="256" t="s">
        <v>6799</v>
      </c>
      <c r="E12288" s="258"/>
      <c r="F12288" s="479">
        <v>548.21</v>
      </c>
    </row>
    <row r="12289" spans="1:6" ht="30.6" x14ac:dyDescent="0.2">
      <c r="A12289" s="256">
        <v>100584</v>
      </c>
      <c r="B12289" s="257" t="s">
        <v>11260</v>
      </c>
      <c r="C12289" s="256" t="s">
        <v>6799</v>
      </c>
      <c r="E12289" s="258"/>
      <c r="F12289" s="479">
        <v>615.21</v>
      </c>
    </row>
    <row r="12290" spans="1:6" ht="30.6" x14ac:dyDescent="0.2">
      <c r="A12290" s="256">
        <v>100585</v>
      </c>
      <c r="B12290" s="257" t="s">
        <v>11261</v>
      </c>
      <c r="C12290" s="256" t="s">
        <v>6799</v>
      </c>
      <c r="E12290" s="258"/>
      <c r="F12290" s="479">
        <v>592.84</v>
      </c>
    </row>
    <row r="12291" spans="1:6" ht="30.6" x14ac:dyDescent="0.2">
      <c r="A12291" s="256">
        <v>100586</v>
      </c>
      <c r="B12291" s="257" t="s">
        <v>11262</v>
      </c>
      <c r="C12291" s="256" t="s">
        <v>6799</v>
      </c>
      <c r="E12291" s="258"/>
      <c r="F12291" s="479">
        <v>699.54</v>
      </c>
    </row>
    <row r="12292" spans="1:6" ht="30.6" x14ac:dyDescent="0.2">
      <c r="A12292" s="256">
        <v>100587</v>
      </c>
      <c r="B12292" s="257" t="s">
        <v>11263</v>
      </c>
      <c r="C12292" s="256" t="s">
        <v>6799</v>
      </c>
      <c r="E12292" s="258"/>
      <c r="F12292" s="479">
        <v>639.62</v>
      </c>
    </row>
    <row r="12293" spans="1:6" ht="30.6" x14ac:dyDescent="0.2">
      <c r="A12293" s="256">
        <v>100588</v>
      </c>
      <c r="B12293" s="257" t="s">
        <v>11264</v>
      </c>
      <c r="C12293" s="256" t="s">
        <v>6799</v>
      </c>
      <c r="E12293" s="258"/>
      <c r="F12293" s="479">
        <v>722.55</v>
      </c>
    </row>
    <row r="12294" spans="1:6" ht="30.6" x14ac:dyDescent="0.2">
      <c r="A12294" s="256">
        <v>100589</v>
      </c>
      <c r="B12294" s="257" t="s">
        <v>11265</v>
      </c>
      <c r="C12294" s="256" t="s">
        <v>6799</v>
      </c>
      <c r="E12294" s="258"/>
      <c r="F12294" s="479">
        <v>720.73</v>
      </c>
    </row>
    <row r="12295" spans="1:6" ht="30.6" x14ac:dyDescent="0.2">
      <c r="A12295" s="256">
        <v>100590</v>
      </c>
      <c r="B12295" s="257" t="s">
        <v>11266</v>
      </c>
      <c r="C12295" s="256" t="s">
        <v>6799</v>
      </c>
      <c r="E12295" s="258"/>
      <c r="F12295" s="479">
        <v>802.86</v>
      </c>
    </row>
    <row r="12296" spans="1:6" ht="30.6" x14ac:dyDescent="0.2">
      <c r="A12296" s="256">
        <v>100591</v>
      </c>
      <c r="B12296" s="257" t="s">
        <v>11267</v>
      </c>
      <c r="C12296" s="256" t="s">
        <v>6799</v>
      </c>
      <c r="E12296" s="258"/>
      <c r="F12296" s="479">
        <v>708.05</v>
      </c>
    </row>
    <row r="12297" spans="1:6" ht="30.6" x14ac:dyDescent="0.2">
      <c r="A12297" s="256">
        <v>100592</v>
      </c>
      <c r="B12297" s="257" t="s">
        <v>11268</v>
      </c>
      <c r="C12297" s="256" t="s">
        <v>6799</v>
      </c>
      <c r="E12297" s="258"/>
      <c r="F12297" s="479">
        <v>776.07</v>
      </c>
    </row>
    <row r="12298" spans="1:6" ht="30.6" x14ac:dyDescent="0.2">
      <c r="A12298" s="256">
        <v>100593</v>
      </c>
      <c r="B12298" s="257" t="s">
        <v>11269</v>
      </c>
      <c r="C12298" s="256" t="s">
        <v>6799</v>
      </c>
      <c r="E12298" s="258"/>
      <c r="F12298" s="479">
        <v>758.52</v>
      </c>
    </row>
    <row r="12299" spans="1:6" ht="30.6" x14ac:dyDescent="0.2">
      <c r="A12299" s="256">
        <v>100594</v>
      </c>
      <c r="B12299" s="257" t="s">
        <v>11270</v>
      </c>
      <c r="C12299" s="256" t="s">
        <v>6799</v>
      </c>
      <c r="E12299" s="258"/>
      <c r="F12299" s="479">
        <v>873.7</v>
      </c>
    </row>
    <row r="12300" spans="1:6" ht="30.6" x14ac:dyDescent="0.2">
      <c r="A12300" s="256">
        <v>100595</v>
      </c>
      <c r="B12300" s="257" t="s">
        <v>11271</v>
      </c>
      <c r="C12300" s="256" t="s">
        <v>6799</v>
      </c>
      <c r="E12300" s="258"/>
      <c r="F12300" s="479">
        <v>910.04</v>
      </c>
    </row>
    <row r="12301" spans="1:6" ht="30.6" x14ac:dyDescent="0.2">
      <c r="A12301" s="256">
        <v>100596</v>
      </c>
      <c r="B12301" s="257" t="s">
        <v>11272</v>
      </c>
      <c r="C12301" s="256" t="s">
        <v>6799</v>
      </c>
      <c r="E12301" s="258"/>
      <c r="F12301" s="479">
        <v>1065.31</v>
      </c>
    </row>
    <row r="12302" spans="1:6" ht="30.6" x14ac:dyDescent="0.2">
      <c r="A12302" s="256">
        <v>100597</v>
      </c>
      <c r="B12302" s="257" t="s">
        <v>11273</v>
      </c>
      <c r="C12302" s="256" t="s">
        <v>6799</v>
      </c>
      <c r="E12302" s="258"/>
      <c r="F12302" s="479">
        <v>1063.8900000000001</v>
      </c>
    </row>
    <row r="12303" spans="1:6" ht="30.6" x14ac:dyDescent="0.2">
      <c r="A12303" s="256">
        <v>100598</v>
      </c>
      <c r="B12303" s="257" t="s">
        <v>11274</v>
      </c>
      <c r="C12303" s="256" t="s">
        <v>6799</v>
      </c>
      <c r="E12303" s="258"/>
      <c r="F12303" s="479">
        <v>1191.9100000000001</v>
      </c>
    </row>
    <row r="12304" spans="1:6" ht="30.6" x14ac:dyDescent="0.2">
      <c r="A12304" s="256">
        <v>100599</v>
      </c>
      <c r="B12304" s="257" t="s">
        <v>11275</v>
      </c>
      <c r="C12304" s="256" t="s">
        <v>6799</v>
      </c>
      <c r="E12304" s="258"/>
      <c r="F12304" s="479">
        <v>462.68</v>
      </c>
    </row>
    <row r="12305" spans="1:6" ht="30.6" x14ac:dyDescent="0.2">
      <c r="A12305" s="256">
        <v>100600</v>
      </c>
      <c r="B12305" s="257" t="s">
        <v>11276</v>
      </c>
      <c r="C12305" s="256" t="s">
        <v>6799</v>
      </c>
      <c r="E12305" s="258"/>
      <c r="F12305" s="479">
        <v>561.41999999999996</v>
      </c>
    </row>
    <row r="12306" spans="1:6" ht="30.6" x14ac:dyDescent="0.2">
      <c r="A12306" s="256">
        <v>100601</v>
      </c>
      <c r="B12306" s="257" t="s">
        <v>11277</v>
      </c>
      <c r="C12306" s="256" t="s">
        <v>6799</v>
      </c>
      <c r="E12306" s="258"/>
      <c r="F12306" s="479">
        <v>722.89</v>
      </c>
    </row>
    <row r="12307" spans="1:6" ht="30.6" x14ac:dyDescent="0.2">
      <c r="A12307" s="256">
        <v>100602</v>
      </c>
      <c r="B12307" s="257" t="s">
        <v>11278</v>
      </c>
      <c r="C12307" s="256" t="s">
        <v>6799</v>
      </c>
      <c r="E12307" s="258"/>
      <c r="F12307" s="479">
        <v>924.34</v>
      </c>
    </row>
    <row r="12308" spans="1:6" ht="30.6" x14ac:dyDescent="0.2">
      <c r="A12308" s="256">
        <v>100603</v>
      </c>
      <c r="B12308" s="257" t="s">
        <v>11279</v>
      </c>
      <c r="C12308" s="256" t="s">
        <v>6799</v>
      </c>
      <c r="E12308" s="258"/>
      <c r="F12308" s="479">
        <v>1444.52</v>
      </c>
    </row>
    <row r="12309" spans="1:6" ht="30.6" x14ac:dyDescent="0.2">
      <c r="A12309" s="256">
        <v>100604</v>
      </c>
      <c r="B12309" s="257" t="s">
        <v>11280</v>
      </c>
      <c r="C12309" s="256" t="s">
        <v>6799</v>
      </c>
      <c r="E12309" s="258"/>
      <c r="F12309" s="479">
        <v>594.46</v>
      </c>
    </row>
    <row r="12310" spans="1:6" ht="30.6" x14ac:dyDescent="0.2">
      <c r="A12310" s="256">
        <v>100605</v>
      </c>
      <c r="B12310" s="257" t="s">
        <v>11281</v>
      </c>
      <c r="C12310" s="256" t="s">
        <v>6799</v>
      </c>
      <c r="E12310" s="258"/>
      <c r="F12310" s="479">
        <v>968.86</v>
      </c>
    </row>
    <row r="12311" spans="1:6" ht="30.6" x14ac:dyDescent="0.2">
      <c r="A12311" s="256">
        <v>100606</v>
      </c>
      <c r="B12311" s="257" t="s">
        <v>11282</v>
      </c>
      <c r="C12311" s="256" t="s">
        <v>6799</v>
      </c>
      <c r="E12311" s="258"/>
      <c r="F12311" s="479">
        <v>1504.03</v>
      </c>
    </row>
    <row r="12312" spans="1:6" ht="30.6" x14ac:dyDescent="0.2">
      <c r="A12312" s="256">
        <v>100607</v>
      </c>
      <c r="B12312" s="257" t="s">
        <v>11283</v>
      </c>
      <c r="C12312" s="256" t="s">
        <v>6799</v>
      </c>
      <c r="E12312" s="258"/>
      <c r="F12312" s="479">
        <v>610.11</v>
      </c>
    </row>
    <row r="12313" spans="1:6" ht="30.6" x14ac:dyDescent="0.2">
      <c r="A12313" s="256">
        <v>100608</v>
      </c>
      <c r="B12313" s="257" t="s">
        <v>11284</v>
      </c>
      <c r="C12313" s="256" t="s">
        <v>6799</v>
      </c>
      <c r="E12313" s="258"/>
      <c r="F12313" s="479">
        <v>990.77</v>
      </c>
    </row>
    <row r="12314" spans="1:6" ht="30.6" x14ac:dyDescent="0.2">
      <c r="A12314" s="256">
        <v>100609</v>
      </c>
      <c r="B12314" s="257" t="s">
        <v>11285</v>
      </c>
      <c r="C12314" s="256" t="s">
        <v>6799</v>
      </c>
      <c r="E12314" s="258"/>
      <c r="F12314" s="479">
        <v>1536.2</v>
      </c>
    </row>
    <row r="12315" spans="1:6" ht="30.6" x14ac:dyDescent="0.2">
      <c r="A12315" s="256">
        <v>100610</v>
      </c>
      <c r="B12315" s="257" t="s">
        <v>11286</v>
      </c>
      <c r="C12315" s="256" t="s">
        <v>6799</v>
      </c>
      <c r="E12315" s="258"/>
      <c r="F12315" s="479">
        <v>625.66</v>
      </c>
    </row>
    <row r="12316" spans="1:6" ht="30.6" x14ac:dyDescent="0.2">
      <c r="A12316" s="256">
        <v>100611</v>
      </c>
      <c r="B12316" s="257" t="s">
        <v>11287</v>
      </c>
      <c r="C12316" s="256" t="s">
        <v>6799</v>
      </c>
      <c r="E12316" s="258"/>
      <c r="F12316" s="479">
        <v>797.29</v>
      </c>
    </row>
    <row r="12317" spans="1:6" ht="30.6" x14ac:dyDescent="0.2">
      <c r="A12317" s="256">
        <v>100612</v>
      </c>
      <c r="B12317" s="257" t="s">
        <v>11288</v>
      </c>
      <c r="C12317" s="256" t="s">
        <v>6799</v>
      </c>
      <c r="E12317" s="258"/>
      <c r="F12317" s="479">
        <v>1012.28</v>
      </c>
    </row>
    <row r="12318" spans="1:6" ht="30.6" x14ac:dyDescent="0.2">
      <c r="A12318" s="256">
        <v>100613</v>
      </c>
      <c r="B12318" s="257" t="s">
        <v>11289</v>
      </c>
      <c r="C12318" s="256" t="s">
        <v>6799</v>
      </c>
      <c r="E12318" s="258"/>
      <c r="F12318" s="479">
        <v>1567.68</v>
      </c>
    </row>
    <row r="12319" spans="1:6" ht="30.6" x14ac:dyDescent="0.2">
      <c r="A12319" s="256">
        <v>100614</v>
      </c>
      <c r="B12319" s="257" t="s">
        <v>11290</v>
      </c>
      <c r="C12319" s="256" t="s">
        <v>6799</v>
      </c>
      <c r="E12319" s="258"/>
      <c r="F12319" s="479">
        <v>833.73</v>
      </c>
    </row>
    <row r="12320" spans="1:6" ht="30.6" x14ac:dyDescent="0.2">
      <c r="A12320" s="256">
        <v>100615</v>
      </c>
      <c r="B12320" s="257" t="s">
        <v>11291</v>
      </c>
      <c r="C12320" s="256" t="s">
        <v>6799</v>
      </c>
      <c r="E12320" s="258"/>
      <c r="F12320" s="479">
        <v>1054.96</v>
      </c>
    </row>
    <row r="12321" spans="1:6" ht="30.6" x14ac:dyDescent="0.2">
      <c r="A12321" s="256">
        <v>100616</v>
      </c>
      <c r="B12321" s="257" t="s">
        <v>11292</v>
      </c>
      <c r="C12321" s="256" t="s">
        <v>6799</v>
      </c>
      <c r="E12321" s="258"/>
      <c r="F12321" s="479">
        <v>1634.44</v>
      </c>
    </row>
    <row r="12322" spans="1:6" ht="30.6" x14ac:dyDescent="0.2">
      <c r="A12322" s="256">
        <v>100617</v>
      </c>
      <c r="B12322" s="257" t="s">
        <v>11293</v>
      </c>
      <c r="C12322" s="256" t="s">
        <v>6799</v>
      </c>
      <c r="E12322" s="258"/>
      <c r="F12322" s="479">
        <v>1097.55</v>
      </c>
    </row>
    <row r="12323" spans="1:6" ht="30.6" x14ac:dyDescent="0.2">
      <c r="A12323" s="256">
        <v>100618</v>
      </c>
      <c r="B12323" s="257" t="s">
        <v>11294</v>
      </c>
      <c r="C12323" s="256" t="s">
        <v>6799</v>
      </c>
      <c r="E12323" s="258"/>
      <c r="F12323" s="479">
        <v>1703.49</v>
      </c>
    </row>
    <row r="12324" spans="1:6" ht="20.399999999999999" x14ac:dyDescent="0.2">
      <c r="A12324" s="256">
        <v>100619</v>
      </c>
      <c r="B12324" s="257" t="s">
        <v>11295</v>
      </c>
      <c r="C12324" s="256" t="s">
        <v>6799</v>
      </c>
      <c r="E12324" s="258"/>
      <c r="F12324" s="479">
        <v>614.6</v>
      </c>
    </row>
    <row r="12325" spans="1:6" ht="20.399999999999999" x14ac:dyDescent="0.2">
      <c r="A12325" s="256">
        <v>100620</v>
      </c>
      <c r="B12325" s="257" t="s">
        <v>11296</v>
      </c>
      <c r="C12325" s="256" t="s">
        <v>6799</v>
      </c>
      <c r="E12325" s="258"/>
      <c r="F12325" s="479">
        <v>2820.12</v>
      </c>
    </row>
    <row r="12326" spans="1:6" ht="20.399999999999999" x14ac:dyDescent="0.2">
      <c r="A12326" s="256">
        <v>100621</v>
      </c>
      <c r="B12326" s="257" t="s">
        <v>11297</v>
      </c>
      <c r="C12326" s="256" t="s">
        <v>6799</v>
      </c>
      <c r="E12326" s="258"/>
      <c r="F12326" s="479">
        <v>3300.31</v>
      </c>
    </row>
    <row r="12327" spans="1:6" ht="20.399999999999999" x14ac:dyDescent="0.2">
      <c r="A12327" s="256">
        <v>100622</v>
      </c>
      <c r="B12327" s="257" t="s">
        <v>11298</v>
      </c>
      <c r="C12327" s="256" t="s">
        <v>6799</v>
      </c>
      <c r="E12327" s="258"/>
      <c r="F12327" s="479">
        <v>2522.1799999999998</v>
      </c>
    </row>
    <row r="12328" spans="1:6" ht="20.399999999999999" x14ac:dyDescent="0.2">
      <c r="A12328" s="256">
        <v>100623</v>
      </c>
      <c r="B12328" s="257" t="s">
        <v>11299</v>
      </c>
      <c r="C12328" s="256" t="s">
        <v>6799</v>
      </c>
      <c r="E12328" s="258"/>
      <c r="F12328" s="479">
        <v>2719.59</v>
      </c>
    </row>
    <row r="12329" spans="1:6" ht="30.6" x14ac:dyDescent="0.2">
      <c r="A12329" s="256">
        <v>97600</v>
      </c>
      <c r="B12329" s="257" t="s">
        <v>11300</v>
      </c>
      <c r="C12329" s="256" t="s">
        <v>6799</v>
      </c>
      <c r="E12329" s="258"/>
      <c r="F12329" s="479">
        <v>354.85</v>
      </c>
    </row>
    <row r="12330" spans="1:6" ht="20.399999999999999" x14ac:dyDescent="0.2">
      <c r="A12330" s="256">
        <v>97601</v>
      </c>
      <c r="B12330" s="257" t="s">
        <v>11301</v>
      </c>
      <c r="C12330" s="256" t="s">
        <v>6799</v>
      </c>
      <c r="E12330" s="258"/>
      <c r="F12330" s="479">
        <v>374.55</v>
      </c>
    </row>
    <row r="12331" spans="1:6" ht="20.399999999999999" x14ac:dyDescent="0.2">
      <c r="A12331" s="256">
        <v>97605</v>
      </c>
      <c r="B12331" s="257" t="s">
        <v>11302</v>
      </c>
      <c r="C12331" s="256" t="s">
        <v>6799</v>
      </c>
      <c r="E12331" s="258"/>
      <c r="F12331" s="479">
        <v>95.72</v>
      </c>
    </row>
    <row r="12332" spans="1:6" ht="20.399999999999999" x14ac:dyDescent="0.2">
      <c r="A12332" s="256">
        <v>97606</v>
      </c>
      <c r="B12332" s="257" t="s">
        <v>11303</v>
      </c>
      <c r="C12332" s="256" t="s">
        <v>6799</v>
      </c>
      <c r="E12332" s="258"/>
      <c r="F12332" s="479">
        <v>106.16</v>
      </c>
    </row>
    <row r="12333" spans="1:6" ht="20.399999999999999" x14ac:dyDescent="0.2">
      <c r="A12333" s="256">
        <v>97607</v>
      </c>
      <c r="B12333" s="257" t="s">
        <v>11304</v>
      </c>
      <c r="C12333" s="256" t="s">
        <v>6799</v>
      </c>
      <c r="E12333" s="258"/>
      <c r="F12333" s="479">
        <v>115.63</v>
      </c>
    </row>
    <row r="12334" spans="1:6" ht="20.399999999999999" x14ac:dyDescent="0.2">
      <c r="A12334" s="256">
        <v>97608</v>
      </c>
      <c r="B12334" s="257" t="s">
        <v>11305</v>
      </c>
      <c r="C12334" s="256" t="s">
        <v>6799</v>
      </c>
      <c r="E12334" s="258"/>
      <c r="F12334" s="479">
        <v>126.07</v>
      </c>
    </row>
    <row r="12335" spans="1:6" ht="30.6" x14ac:dyDescent="0.2">
      <c r="A12335" s="256">
        <v>102102</v>
      </c>
      <c r="B12335" s="257" t="s">
        <v>11306</v>
      </c>
      <c r="C12335" s="256" t="s">
        <v>6799</v>
      </c>
      <c r="E12335" s="258"/>
      <c r="F12335" s="479">
        <v>10760.39</v>
      </c>
    </row>
    <row r="12336" spans="1:6" ht="30.6" x14ac:dyDescent="0.2">
      <c r="A12336" s="256">
        <v>102103</v>
      </c>
      <c r="B12336" s="257" t="s">
        <v>11307</v>
      </c>
      <c r="C12336" s="256" t="s">
        <v>6799</v>
      </c>
      <c r="E12336" s="258"/>
      <c r="F12336" s="479">
        <v>11963.71</v>
      </c>
    </row>
    <row r="12337" spans="1:6" ht="30.6" x14ac:dyDescent="0.2">
      <c r="A12337" s="256">
        <v>102104</v>
      </c>
      <c r="B12337" s="257" t="s">
        <v>11308</v>
      </c>
      <c r="C12337" s="256" t="s">
        <v>6799</v>
      </c>
      <c r="E12337" s="258"/>
      <c r="F12337" s="479">
        <v>15316.64</v>
      </c>
    </row>
    <row r="12338" spans="1:6" ht="30.6" x14ac:dyDescent="0.2">
      <c r="A12338" s="256">
        <v>102105</v>
      </c>
      <c r="B12338" s="257" t="s">
        <v>11309</v>
      </c>
      <c r="C12338" s="256" t="s">
        <v>6799</v>
      </c>
      <c r="E12338" s="258"/>
      <c r="F12338" s="479">
        <v>18800.28</v>
      </c>
    </row>
    <row r="12339" spans="1:6" ht="30.6" x14ac:dyDescent="0.2">
      <c r="A12339" s="256">
        <v>102106</v>
      </c>
      <c r="B12339" s="257" t="s">
        <v>11310</v>
      </c>
      <c r="C12339" s="256" t="s">
        <v>6799</v>
      </c>
      <c r="E12339" s="258"/>
      <c r="F12339" s="479">
        <v>23552.33</v>
      </c>
    </row>
    <row r="12340" spans="1:6" ht="30.6" x14ac:dyDescent="0.2">
      <c r="A12340" s="256">
        <v>102107</v>
      </c>
      <c r="B12340" s="257" t="s">
        <v>11311</v>
      </c>
      <c r="C12340" s="256" t="s">
        <v>6799</v>
      </c>
      <c r="E12340" s="258"/>
      <c r="F12340" s="479">
        <v>32821.43</v>
      </c>
    </row>
    <row r="12341" spans="1:6" ht="30.6" x14ac:dyDescent="0.2">
      <c r="A12341" s="256">
        <v>102108</v>
      </c>
      <c r="B12341" s="257" t="s">
        <v>11312</v>
      </c>
      <c r="C12341" s="256" t="s">
        <v>6799</v>
      </c>
      <c r="E12341" s="258"/>
      <c r="F12341" s="479">
        <v>38203</v>
      </c>
    </row>
    <row r="12342" spans="1:6" ht="20.399999999999999" x14ac:dyDescent="0.2">
      <c r="A12342" s="256">
        <v>102109</v>
      </c>
      <c r="B12342" s="257" t="s">
        <v>11313</v>
      </c>
      <c r="C12342" s="256" t="s">
        <v>6799</v>
      </c>
      <c r="E12342" s="258"/>
      <c r="F12342" s="479">
        <v>59.62</v>
      </c>
    </row>
    <row r="12343" spans="1:6" ht="20.399999999999999" x14ac:dyDescent="0.2">
      <c r="A12343" s="256">
        <v>102110</v>
      </c>
      <c r="B12343" s="257" t="s">
        <v>11314</v>
      </c>
      <c r="C12343" s="256" t="s">
        <v>6799</v>
      </c>
      <c r="E12343" s="258"/>
      <c r="F12343" s="479">
        <v>164.52</v>
      </c>
    </row>
    <row r="12344" spans="1:6" ht="30.6" x14ac:dyDescent="0.2">
      <c r="A12344" s="256">
        <v>103654</v>
      </c>
      <c r="B12344" s="257" t="s">
        <v>11315</v>
      </c>
      <c r="C12344" s="256" t="s">
        <v>6799</v>
      </c>
      <c r="E12344" s="258"/>
      <c r="F12344" s="479">
        <v>61786.94</v>
      </c>
    </row>
    <row r="12345" spans="1:6" ht="30.6" x14ac:dyDescent="0.2">
      <c r="A12345" s="256">
        <v>103655</v>
      </c>
      <c r="B12345" s="257" t="s">
        <v>11316</v>
      </c>
      <c r="C12345" s="256" t="s">
        <v>6799</v>
      </c>
      <c r="E12345" s="258"/>
      <c r="F12345" s="479">
        <v>84612.01</v>
      </c>
    </row>
    <row r="12346" spans="1:6" ht="30.6" x14ac:dyDescent="0.2">
      <c r="A12346" s="256">
        <v>103656</v>
      </c>
      <c r="B12346" s="257" t="s">
        <v>11317</v>
      </c>
      <c r="C12346" s="256" t="s">
        <v>6799</v>
      </c>
      <c r="E12346" s="258"/>
      <c r="F12346" s="479">
        <v>118257.75</v>
      </c>
    </row>
    <row r="12347" spans="1:6" ht="20.399999999999999" x14ac:dyDescent="0.2">
      <c r="A12347" s="256">
        <v>96973</v>
      </c>
      <c r="B12347" s="257" t="s">
        <v>14926</v>
      </c>
      <c r="C12347" s="256" t="s">
        <v>6804</v>
      </c>
      <c r="E12347" s="258"/>
      <c r="F12347" s="479">
        <v>66.5</v>
      </c>
    </row>
    <row r="12348" spans="1:6" ht="20.399999999999999" x14ac:dyDescent="0.2">
      <c r="A12348" s="256">
        <v>96974</v>
      </c>
      <c r="B12348" s="257" t="s">
        <v>14927</v>
      </c>
      <c r="C12348" s="256" t="s">
        <v>6804</v>
      </c>
      <c r="E12348" s="258"/>
      <c r="F12348" s="479">
        <v>83.92</v>
      </c>
    </row>
    <row r="12349" spans="1:6" ht="20.399999999999999" x14ac:dyDescent="0.2">
      <c r="A12349" s="256">
        <v>96975</v>
      </c>
      <c r="B12349" s="257" t="s">
        <v>14928</v>
      </c>
      <c r="C12349" s="256" t="s">
        <v>6804</v>
      </c>
      <c r="E12349" s="258"/>
      <c r="F12349" s="479">
        <v>102.05</v>
      </c>
    </row>
    <row r="12350" spans="1:6" ht="20.399999999999999" x14ac:dyDescent="0.2">
      <c r="A12350" s="256">
        <v>96976</v>
      </c>
      <c r="B12350" s="257" t="s">
        <v>14929</v>
      </c>
      <c r="C12350" s="256" t="s">
        <v>6804</v>
      </c>
      <c r="E12350" s="258"/>
      <c r="F12350" s="479">
        <v>130.96</v>
      </c>
    </row>
    <row r="12351" spans="1:6" ht="20.399999999999999" x14ac:dyDescent="0.2">
      <c r="A12351" s="256">
        <v>96977</v>
      </c>
      <c r="B12351" s="257" t="s">
        <v>14930</v>
      </c>
      <c r="C12351" s="256" t="s">
        <v>6804</v>
      </c>
      <c r="E12351" s="258"/>
      <c r="F12351" s="479">
        <v>45.38</v>
      </c>
    </row>
    <row r="12352" spans="1:6" ht="20.399999999999999" x14ac:dyDescent="0.2">
      <c r="A12352" s="256">
        <v>96978</v>
      </c>
      <c r="B12352" s="257" t="s">
        <v>14931</v>
      </c>
      <c r="C12352" s="256" t="s">
        <v>6804</v>
      </c>
      <c r="E12352" s="258"/>
      <c r="F12352" s="479">
        <v>59.71</v>
      </c>
    </row>
    <row r="12353" spans="1:6" ht="20.399999999999999" x14ac:dyDescent="0.2">
      <c r="A12353" s="256">
        <v>96979</v>
      </c>
      <c r="B12353" s="257" t="s">
        <v>14932</v>
      </c>
      <c r="C12353" s="256" t="s">
        <v>6804</v>
      </c>
      <c r="E12353" s="258"/>
      <c r="F12353" s="479">
        <v>85.16</v>
      </c>
    </row>
    <row r="12354" spans="1:6" ht="20.399999999999999" x14ac:dyDescent="0.2">
      <c r="A12354" s="256">
        <v>96984</v>
      </c>
      <c r="B12354" s="257" t="s">
        <v>14933</v>
      </c>
      <c r="C12354" s="256" t="s">
        <v>6799</v>
      </c>
      <c r="E12354" s="258"/>
      <c r="F12354" s="479">
        <v>64.25</v>
      </c>
    </row>
    <row r="12355" spans="1:6" ht="20.399999999999999" x14ac:dyDescent="0.2">
      <c r="A12355" s="256">
        <v>96985</v>
      </c>
      <c r="B12355" s="257" t="s">
        <v>14934</v>
      </c>
      <c r="C12355" s="256" t="s">
        <v>6799</v>
      </c>
      <c r="E12355" s="258"/>
      <c r="F12355" s="479">
        <v>97.64</v>
      </c>
    </row>
    <row r="12356" spans="1:6" ht="20.399999999999999" x14ac:dyDescent="0.2">
      <c r="A12356" s="256">
        <v>96986</v>
      </c>
      <c r="B12356" s="257" t="s">
        <v>14935</v>
      </c>
      <c r="C12356" s="256" t="s">
        <v>6799</v>
      </c>
      <c r="E12356" s="258"/>
      <c r="F12356" s="479">
        <v>145.79</v>
      </c>
    </row>
    <row r="12357" spans="1:6" ht="20.399999999999999" x14ac:dyDescent="0.2">
      <c r="A12357" s="256">
        <v>96987</v>
      </c>
      <c r="B12357" s="257" t="s">
        <v>14936</v>
      </c>
      <c r="C12357" s="256" t="s">
        <v>6799</v>
      </c>
      <c r="E12357" s="258"/>
      <c r="F12357" s="479">
        <v>141.97999999999999</v>
      </c>
    </row>
    <row r="12358" spans="1:6" x14ac:dyDescent="0.2">
      <c r="A12358" s="256">
        <v>96988</v>
      </c>
      <c r="B12358" s="257" t="s">
        <v>14937</v>
      </c>
      <c r="C12358" s="256" t="s">
        <v>6799</v>
      </c>
      <c r="E12358" s="258"/>
      <c r="F12358" s="479">
        <v>181.78</v>
      </c>
    </row>
    <row r="12359" spans="1:6" x14ac:dyDescent="0.2">
      <c r="A12359" s="256">
        <v>96989</v>
      </c>
      <c r="B12359" s="257" t="s">
        <v>14938</v>
      </c>
      <c r="C12359" s="256" t="s">
        <v>6799</v>
      </c>
      <c r="E12359" s="258"/>
      <c r="F12359" s="479">
        <v>152.13999999999999</v>
      </c>
    </row>
    <row r="12360" spans="1:6" ht="20.399999999999999" x14ac:dyDescent="0.2">
      <c r="A12360" s="256">
        <v>98463</v>
      </c>
      <c r="B12360" s="257" t="s">
        <v>14939</v>
      </c>
      <c r="C12360" s="256" t="s">
        <v>6799</v>
      </c>
      <c r="E12360" s="258"/>
      <c r="F12360" s="479">
        <v>30.35</v>
      </c>
    </row>
    <row r="12361" spans="1:6" x14ac:dyDescent="0.2">
      <c r="A12361" s="256">
        <v>104746</v>
      </c>
      <c r="B12361" s="257" t="s">
        <v>14940</v>
      </c>
      <c r="C12361" s="256" t="s">
        <v>6799</v>
      </c>
      <c r="E12361" s="258"/>
      <c r="F12361" s="479">
        <v>30.67</v>
      </c>
    </row>
    <row r="12362" spans="1:6" ht="20.399999999999999" x14ac:dyDescent="0.2">
      <c r="A12362" s="256">
        <v>104749</v>
      </c>
      <c r="B12362" s="257" t="s">
        <v>14941</v>
      </c>
      <c r="C12362" s="256" t="s">
        <v>6799</v>
      </c>
      <c r="E12362" s="258"/>
      <c r="F12362" s="479">
        <v>24.43</v>
      </c>
    </row>
    <row r="12363" spans="1:6" ht="20.399999999999999" x14ac:dyDescent="0.2">
      <c r="A12363" s="256">
        <v>104750</v>
      </c>
      <c r="B12363" s="257" t="s">
        <v>14942</v>
      </c>
      <c r="C12363" s="256" t="s">
        <v>6799</v>
      </c>
      <c r="E12363" s="258"/>
      <c r="F12363" s="479">
        <v>19.670000000000002</v>
      </c>
    </row>
    <row r="12364" spans="1:6" ht="20.399999999999999" x14ac:dyDescent="0.2">
      <c r="A12364" s="256">
        <v>104751</v>
      </c>
      <c r="B12364" s="257" t="s">
        <v>14943</v>
      </c>
      <c r="C12364" s="256" t="s">
        <v>6799</v>
      </c>
      <c r="E12364" s="258"/>
      <c r="F12364" s="479">
        <v>27.83</v>
      </c>
    </row>
    <row r="12365" spans="1:6" ht="20.399999999999999" x14ac:dyDescent="0.2">
      <c r="A12365" s="256">
        <v>104752</v>
      </c>
      <c r="B12365" s="257" t="s">
        <v>14944</v>
      </c>
      <c r="C12365" s="256" t="s">
        <v>6799</v>
      </c>
      <c r="E12365" s="258"/>
      <c r="F12365" s="479">
        <v>21.96</v>
      </c>
    </row>
    <row r="12366" spans="1:6" ht="20.399999999999999" x14ac:dyDescent="0.2">
      <c r="A12366" s="256">
        <v>104753</v>
      </c>
      <c r="B12366" s="257" t="s">
        <v>14945</v>
      </c>
      <c r="C12366" s="256" t="s">
        <v>6799</v>
      </c>
      <c r="E12366" s="258"/>
      <c r="F12366" s="479">
        <v>26</v>
      </c>
    </row>
    <row r="12367" spans="1:6" ht="20.399999999999999" x14ac:dyDescent="0.2">
      <c r="A12367" s="256">
        <v>104754</v>
      </c>
      <c r="B12367" s="257" t="s">
        <v>14946</v>
      </c>
      <c r="C12367" s="256" t="s">
        <v>6799</v>
      </c>
      <c r="E12367" s="258"/>
      <c r="F12367" s="479">
        <v>32.94</v>
      </c>
    </row>
    <row r="12368" spans="1:6" ht="20.399999999999999" x14ac:dyDescent="0.2">
      <c r="A12368" s="256">
        <v>104755</v>
      </c>
      <c r="B12368" s="257" t="s">
        <v>14947</v>
      </c>
      <c r="C12368" s="256" t="s">
        <v>6799</v>
      </c>
      <c r="E12368" s="258"/>
      <c r="F12368" s="479">
        <v>43.7</v>
      </c>
    </row>
    <row r="12369" spans="1:6" ht="30.6" x14ac:dyDescent="0.2">
      <c r="A12369" s="256">
        <v>103490</v>
      </c>
      <c r="B12369" s="257" t="s">
        <v>11318</v>
      </c>
      <c r="C12369" s="256" t="s">
        <v>6805</v>
      </c>
      <c r="E12369" s="258"/>
      <c r="F12369" s="479">
        <v>3178.68</v>
      </c>
    </row>
    <row r="12370" spans="1:6" ht="30.6" x14ac:dyDescent="0.2">
      <c r="A12370" s="256">
        <v>103491</v>
      </c>
      <c r="B12370" s="257" t="s">
        <v>11319</v>
      </c>
      <c r="C12370" s="256" t="s">
        <v>6805</v>
      </c>
      <c r="E12370" s="258"/>
      <c r="F12370" s="479">
        <v>561.04</v>
      </c>
    </row>
    <row r="12371" spans="1:6" ht="20.399999999999999" x14ac:dyDescent="0.2">
      <c r="A12371" s="256">
        <v>104758</v>
      </c>
      <c r="B12371" s="257" t="s">
        <v>14948</v>
      </c>
      <c r="C12371" s="256" t="s">
        <v>6799</v>
      </c>
      <c r="E12371" s="258"/>
      <c r="F12371" s="479">
        <v>19.23</v>
      </c>
    </row>
    <row r="12372" spans="1:6" ht="20.399999999999999" x14ac:dyDescent="0.2">
      <c r="A12372" s="256">
        <v>104759</v>
      </c>
      <c r="B12372" s="257" t="s">
        <v>14949</v>
      </c>
      <c r="C12372" s="256" t="s">
        <v>6799</v>
      </c>
      <c r="E12372" s="258"/>
      <c r="F12372" s="479">
        <v>51.28</v>
      </c>
    </row>
    <row r="12373" spans="1:6" ht="20.399999999999999" x14ac:dyDescent="0.2">
      <c r="A12373" s="256">
        <v>104760</v>
      </c>
      <c r="B12373" s="257" t="s">
        <v>14950</v>
      </c>
      <c r="C12373" s="256" t="s">
        <v>6799</v>
      </c>
      <c r="E12373" s="258"/>
      <c r="F12373" s="479">
        <v>74.89</v>
      </c>
    </row>
    <row r="12374" spans="1:6" ht="20.399999999999999" x14ac:dyDescent="0.2">
      <c r="A12374" s="256">
        <v>104761</v>
      </c>
      <c r="B12374" s="257" t="s">
        <v>14951</v>
      </c>
      <c r="C12374" s="256" t="s">
        <v>6799</v>
      </c>
      <c r="E12374" s="258"/>
      <c r="F12374" s="479">
        <v>10.08</v>
      </c>
    </row>
    <row r="12375" spans="1:6" ht="20.399999999999999" x14ac:dyDescent="0.2">
      <c r="A12375" s="256">
        <v>104762</v>
      </c>
      <c r="B12375" s="257" t="s">
        <v>14952</v>
      </c>
      <c r="C12375" s="256" t="s">
        <v>6799</v>
      </c>
      <c r="E12375" s="258"/>
      <c r="F12375" s="479">
        <v>26.88</v>
      </c>
    </row>
    <row r="12376" spans="1:6" ht="30.6" x14ac:dyDescent="0.2">
      <c r="A12376" s="256">
        <v>104763</v>
      </c>
      <c r="B12376" s="257" t="s">
        <v>14953</v>
      </c>
      <c r="C12376" s="256" t="s">
        <v>6799</v>
      </c>
      <c r="E12376" s="258"/>
      <c r="F12376" s="479">
        <v>39.270000000000003</v>
      </c>
    </row>
    <row r="12377" spans="1:6" ht="30.6" x14ac:dyDescent="0.2">
      <c r="A12377" s="256">
        <v>104764</v>
      </c>
      <c r="B12377" s="257" t="s">
        <v>14954</v>
      </c>
      <c r="C12377" s="256" t="s">
        <v>6804</v>
      </c>
      <c r="E12377" s="258"/>
      <c r="F12377" s="479">
        <v>23.06</v>
      </c>
    </row>
    <row r="12378" spans="1:6" ht="30.6" x14ac:dyDescent="0.2">
      <c r="A12378" s="256">
        <v>104765</v>
      </c>
      <c r="B12378" s="257" t="s">
        <v>14955</v>
      </c>
      <c r="C12378" s="256" t="s">
        <v>6804</v>
      </c>
      <c r="E12378" s="258"/>
      <c r="F12378" s="479">
        <v>19.22</v>
      </c>
    </row>
    <row r="12379" spans="1:6" ht="20.399999999999999" x14ac:dyDescent="0.2">
      <c r="A12379" s="256">
        <v>104766</v>
      </c>
      <c r="B12379" s="257" t="s">
        <v>14956</v>
      </c>
      <c r="C12379" s="256" t="s">
        <v>6804</v>
      </c>
      <c r="E12379" s="258"/>
      <c r="F12379" s="479">
        <v>18.510000000000002</v>
      </c>
    </row>
    <row r="12380" spans="1:6" ht="20.399999999999999" x14ac:dyDescent="0.2">
      <c r="A12380" s="256">
        <v>104768</v>
      </c>
      <c r="B12380" s="257" t="s">
        <v>14957</v>
      </c>
      <c r="C12380" s="256" t="s">
        <v>6799</v>
      </c>
      <c r="E12380" s="258"/>
      <c r="F12380" s="479">
        <v>0.81</v>
      </c>
    </row>
    <row r="12381" spans="1:6" ht="20.399999999999999" x14ac:dyDescent="0.2">
      <c r="A12381" s="256">
        <v>104770</v>
      </c>
      <c r="B12381" s="257" t="s">
        <v>14958</v>
      </c>
      <c r="C12381" s="256" t="s">
        <v>6799</v>
      </c>
      <c r="E12381" s="258"/>
      <c r="F12381" s="479">
        <v>2.17</v>
      </c>
    </row>
    <row r="12382" spans="1:6" ht="20.399999999999999" x14ac:dyDescent="0.2">
      <c r="A12382" s="256">
        <v>104772</v>
      </c>
      <c r="B12382" s="257" t="s">
        <v>14959</v>
      </c>
      <c r="C12382" s="256" t="s">
        <v>6799</v>
      </c>
      <c r="E12382" s="258"/>
      <c r="F12382" s="479">
        <v>3.17</v>
      </c>
    </row>
    <row r="12383" spans="1:6" ht="20.399999999999999" x14ac:dyDescent="0.2">
      <c r="A12383" s="256">
        <v>104774</v>
      </c>
      <c r="B12383" s="257" t="s">
        <v>14960</v>
      </c>
      <c r="C12383" s="256" t="s">
        <v>6799</v>
      </c>
      <c r="E12383" s="258"/>
      <c r="F12383" s="479">
        <v>2.75</v>
      </c>
    </row>
    <row r="12384" spans="1:6" ht="20.399999999999999" x14ac:dyDescent="0.2">
      <c r="A12384" s="256">
        <v>104776</v>
      </c>
      <c r="B12384" s="257" t="s">
        <v>14961</v>
      </c>
      <c r="C12384" s="256" t="s">
        <v>6799</v>
      </c>
      <c r="E12384" s="258"/>
      <c r="F12384" s="479">
        <v>7.34</v>
      </c>
    </row>
    <row r="12385" spans="1:6" ht="20.399999999999999" x14ac:dyDescent="0.2">
      <c r="A12385" s="256">
        <v>104778</v>
      </c>
      <c r="B12385" s="257" t="s">
        <v>14962</v>
      </c>
      <c r="C12385" s="256" t="s">
        <v>6799</v>
      </c>
      <c r="E12385" s="258"/>
      <c r="F12385" s="479">
        <v>10.74</v>
      </c>
    </row>
    <row r="12386" spans="1:6" ht="20.399999999999999" x14ac:dyDescent="0.2">
      <c r="A12386" s="256">
        <v>104780</v>
      </c>
      <c r="B12386" s="257" t="s">
        <v>14963</v>
      </c>
      <c r="C12386" s="256" t="s">
        <v>6804</v>
      </c>
      <c r="E12386" s="258"/>
      <c r="F12386" s="479">
        <v>6.11</v>
      </c>
    </row>
    <row r="12387" spans="1:6" ht="30.6" x14ac:dyDescent="0.2">
      <c r="A12387" s="256">
        <v>104785</v>
      </c>
      <c r="B12387" s="257" t="s">
        <v>14964</v>
      </c>
      <c r="C12387" s="256" t="s">
        <v>6804</v>
      </c>
      <c r="E12387" s="258"/>
      <c r="F12387" s="479">
        <v>14.6</v>
      </c>
    </row>
    <row r="12388" spans="1:6" ht="30.6" x14ac:dyDescent="0.2">
      <c r="A12388" s="256">
        <v>96765</v>
      </c>
      <c r="B12388" s="257" t="s">
        <v>11320</v>
      </c>
      <c r="C12388" s="256" t="s">
        <v>6799</v>
      </c>
      <c r="E12388" s="258"/>
      <c r="F12388" s="479">
        <v>1776.78</v>
      </c>
    </row>
    <row r="12389" spans="1:6" ht="20.399999999999999" x14ac:dyDescent="0.2">
      <c r="A12389" s="256">
        <v>101905</v>
      </c>
      <c r="B12389" s="257" t="s">
        <v>11321</v>
      </c>
      <c r="C12389" s="256" t="s">
        <v>6799</v>
      </c>
      <c r="E12389" s="258"/>
      <c r="F12389" s="479">
        <v>228.5</v>
      </c>
    </row>
    <row r="12390" spans="1:6" ht="20.399999999999999" x14ac:dyDescent="0.2">
      <c r="A12390" s="256">
        <v>101906</v>
      </c>
      <c r="B12390" s="257" t="s">
        <v>11322</v>
      </c>
      <c r="C12390" s="256" t="s">
        <v>6799</v>
      </c>
      <c r="E12390" s="258"/>
      <c r="F12390" s="479">
        <v>662.28</v>
      </c>
    </row>
    <row r="12391" spans="1:6" ht="20.399999999999999" x14ac:dyDescent="0.2">
      <c r="A12391" s="256">
        <v>101907</v>
      </c>
      <c r="B12391" s="257" t="s">
        <v>11323</v>
      </c>
      <c r="C12391" s="256" t="s">
        <v>6799</v>
      </c>
      <c r="E12391" s="258"/>
      <c r="F12391" s="479">
        <v>715.13</v>
      </c>
    </row>
    <row r="12392" spans="1:6" ht="20.399999999999999" x14ac:dyDescent="0.2">
      <c r="A12392" s="256">
        <v>101908</v>
      </c>
      <c r="B12392" s="257" t="s">
        <v>11324</v>
      </c>
      <c r="C12392" s="256" t="s">
        <v>6799</v>
      </c>
      <c r="E12392" s="258"/>
      <c r="F12392" s="479">
        <v>221.89</v>
      </c>
    </row>
    <row r="12393" spans="1:6" ht="20.399999999999999" x14ac:dyDescent="0.2">
      <c r="A12393" s="256">
        <v>101909</v>
      </c>
      <c r="B12393" s="257" t="s">
        <v>11325</v>
      </c>
      <c r="C12393" s="256" t="s">
        <v>6799</v>
      </c>
      <c r="E12393" s="258"/>
      <c r="F12393" s="479">
        <v>257.13</v>
      </c>
    </row>
    <row r="12394" spans="1:6" ht="20.399999999999999" x14ac:dyDescent="0.2">
      <c r="A12394" s="256">
        <v>101910</v>
      </c>
      <c r="B12394" s="257" t="s">
        <v>11326</v>
      </c>
      <c r="C12394" s="256" t="s">
        <v>6799</v>
      </c>
      <c r="E12394" s="258"/>
      <c r="F12394" s="479">
        <v>301.16000000000003</v>
      </c>
    </row>
    <row r="12395" spans="1:6" ht="20.399999999999999" x14ac:dyDescent="0.2">
      <c r="A12395" s="256">
        <v>101911</v>
      </c>
      <c r="B12395" s="257" t="s">
        <v>11327</v>
      </c>
      <c r="C12395" s="256" t="s">
        <v>6799</v>
      </c>
      <c r="E12395" s="258"/>
      <c r="F12395" s="479">
        <v>345.2</v>
      </c>
    </row>
    <row r="12396" spans="1:6" ht="30.6" x14ac:dyDescent="0.2">
      <c r="A12396" s="256">
        <v>101912</v>
      </c>
      <c r="B12396" s="257" t="s">
        <v>11328</v>
      </c>
      <c r="C12396" s="256" t="s">
        <v>6799</v>
      </c>
      <c r="E12396" s="258"/>
      <c r="F12396" s="479">
        <v>2175.3000000000002</v>
      </c>
    </row>
    <row r="12397" spans="1:6" x14ac:dyDescent="0.2">
      <c r="A12397" s="256">
        <v>101913</v>
      </c>
      <c r="B12397" s="257" t="s">
        <v>11329</v>
      </c>
      <c r="C12397" s="256" t="s">
        <v>6799</v>
      </c>
      <c r="E12397" s="258"/>
      <c r="F12397" s="479">
        <v>371.57</v>
      </c>
    </row>
    <row r="12398" spans="1:6" x14ac:dyDescent="0.2">
      <c r="A12398" s="256">
        <v>101914</v>
      </c>
      <c r="B12398" s="257" t="s">
        <v>11330</v>
      </c>
      <c r="C12398" s="256" t="s">
        <v>6799</v>
      </c>
      <c r="E12398" s="258"/>
      <c r="F12398" s="479">
        <v>472.03</v>
      </c>
    </row>
    <row r="12399" spans="1:6" ht="30.6" x14ac:dyDescent="0.2">
      <c r="A12399" s="256">
        <v>101915</v>
      </c>
      <c r="B12399" s="257" t="s">
        <v>11331</v>
      </c>
      <c r="C12399" s="256" t="s">
        <v>6799</v>
      </c>
      <c r="E12399" s="258"/>
      <c r="F12399" s="479">
        <v>348.28</v>
      </c>
    </row>
    <row r="12400" spans="1:6" ht="20.399999999999999" x14ac:dyDescent="0.2">
      <c r="A12400" s="256">
        <v>101916</v>
      </c>
      <c r="B12400" s="257" t="s">
        <v>11332</v>
      </c>
      <c r="C12400" s="256" t="s">
        <v>6799</v>
      </c>
      <c r="E12400" s="258"/>
      <c r="F12400" s="479">
        <v>3583.92</v>
      </c>
    </row>
    <row r="12401" spans="1:6" ht="20.399999999999999" x14ac:dyDescent="0.2">
      <c r="A12401" s="256">
        <v>101917</v>
      </c>
      <c r="B12401" s="257" t="s">
        <v>11333</v>
      </c>
      <c r="C12401" s="256" t="s">
        <v>6799</v>
      </c>
      <c r="E12401" s="258"/>
      <c r="F12401" s="479">
        <v>154.27000000000001</v>
      </c>
    </row>
    <row r="12402" spans="1:6" ht="20.399999999999999" x14ac:dyDescent="0.2">
      <c r="A12402" s="256">
        <v>98261</v>
      </c>
      <c r="B12402" s="257" t="s">
        <v>11334</v>
      </c>
      <c r="C12402" s="256" t="s">
        <v>6804</v>
      </c>
      <c r="E12402" s="258"/>
      <c r="F12402" s="479">
        <v>4.68</v>
      </c>
    </row>
    <row r="12403" spans="1:6" ht="20.399999999999999" x14ac:dyDescent="0.2">
      <c r="A12403" s="256">
        <v>98262</v>
      </c>
      <c r="B12403" s="257" t="s">
        <v>11335</v>
      </c>
      <c r="C12403" s="256" t="s">
        <v>6804</v>
      </c>
      <c r="E12403" s="258"/>
      <c r="F12403" s="479">
        <v>5.57</v>
      </c>
    </row>
    <row r="12404" spans="1:6" ht="20.399999999999999" x14ac:dyDescent="0.2">
      <c r="A12404" s="256">
        <v>98263</v>
      </c>
      <c r="B12404" s="257" t="s">
        <v>11336</v>
      </c>
      <c r="C12404" s="256" t="s">
        <v>6804</v>
      </c>
      <c r="E12404" s="258"/>
      <c r="F12404" s="479">
        <v>5.81</v>
      </c>
    </row>
    <row r="12405" spans="1:6" ht="20.399999999999999" x14ac:dyDescent="0.2">
      <c r="A12405" s="256">
        <v>98264</v>
      </c>
      <c r="B12405" s="257" t="s">
        <v>11337</v>
      </c>
      <c r="C12405" s="256" t="s">
        <v>6804</v>
      </c>
      <c r="E12405" s="258"/>
      <c r="F12405" s="479">
        <v>6.74</v>
      </c>
    </row>
    <row r="12406" spans="1:6" ht="20.399999999999999" x14ac:dyDescent="0.2">
      <c r="A12406" s="256">
        <v>98265</v>
      </c>
      <c r="B12406" s="257" t="s">
        <v>11338</v>
      </c>
      <c r="C12406" s="256" t="s">
        <v>6804</v>
      </c>
      <c r="E12406" s="258"/>
      <c r="F12406" s="479">
        <v>7.36</v>
      </c>
    </row>
    <row r="12407" spans="1:6" ht="20.399999999999999" x14ac:dyDescent="0.2">
      <c r="A12407" s="256">
        <v>98266</v>
      </c>
      <c r="B12407" s="257" t="s">
        <v>11339</v>
      </c>
      <c r="C12407" s="256" t="s">
        <v>6804</v>
      </c>
      <c r="E12407" s="258"/>
      <c r="F12407" s="479">
        <v>8.1999999999999993</v>
      </c>
    </row>
    <row r="12408" spans="1:6" ht="20.399999999999999" x14ac:dyDescent="0.2">
      <c r="A12408" s="256">
        <v>98267</v>
      </c>
      <c r="B12408" s="257" t="s">
        <v>11340</v>
      </c>
      <c r="C12408" s="256" t="s">
        <v>6804</v>
      </c>
      <c r="E12408" s="258"/>
      <c r="F12408" s="479">
        <v>12.59</v>
      </c>
    </row>
    <row r="12409" spans="1:6" ht="20.399999999999999" x14ac:dyDescent="0.2">
      <c r="A12409" s="256">
        <v>98268</v>
      </c>
      <c r="B12409" s="257" t="s">
        <v>11341</v>
      </c>
      <c r="C12409" s="256" t="s">
        <v>6804</v>
      </c>
      <c r="E12409" s="258"/>
      <c r="F12409" s="479">
        <v>19.41</v>
      </c>
    </row>
    <row r="12410" spans="1:6" ht="20.399999999999999" x14ac:dyDescent="0.2">
      <c r="A12410" s="256">
        <v>98269</v>
      </c>
      <c r="B12410" s="257" t="s">
        <v>11342</v>
      </c>
      <c r="C12410" s="256" t="s">
        <v>6804</v>
      </c>
      <c r="E12410" s="258"/>
      <c r="F12410" s="479">
        <v>25.96</v>
      </c>
    </row>
    <row r="12411" spans="1:6" ht="20.399999999999999" x14ac:dyDescent="0.2">
      <c r="A12411" s="256">
        <v>98270</v>
      </c>
      <c r="B12411" s="257" t="s">
        <v>11343</v>
      </c>
      <c r="C12411" s="256" t="s">
        <v>6804</v>
      </c>
      <c r="E12411" s="258"/>
      <c r="F12411" s="479">
        <v>38.29</v>
      </c>
    </row>
    <row r="12412" spans="1:6" ht="20.399999999999999" x14ac:dyDescent="0.2">
      <c r="A12412" s="256">
        <v>98271</v>
      </c>
      <c r="B12412" s="257" t="s">
        <v>11344</v>
      </c>
      <c r="C12412" s="256" t="s">
        <v>6804</v>
      </c>
      <c r="E12412" s="258"/>
      <c r="F12412" s="479">
        <v>53.08</v>
      </c>
    </row>
    <row r="12413" spans="1:6" ht="20.399999999999999" x14ac:dyDescent="0.2">
      <c r="A12413" s="256">
        <v>98272</v>
      </c>
      <c r="B12413" s="257" t="s">
        <v>11345</v>
      </c>
      <c r="C12413" s="256" t="s">
        <v>6804</v>
      </c>
      <c r="E12413" s="258"/>
      <c r="F12413" s="479">
        <v>119.29</v>
      </c>
    </row>
    <row r="12414" spans="1:6" ht="20.399999999999999" x14ac:dyDescent="0.2">
      <c r="A12414" s="256">
        <v>98273</v>
      </c>
      <c r="B12414" s="257" t="s">
        <v>11346</v>
      </c>
      <c r="C12414" s="256" t="s">
        <v>6804</v>
      </c>
      <c r="E12414" s="258"/>
      <c r="F12414" s="479">
        <v>2.89</v>
      </c>
    </row>
    <row r="12415" spans="1:6" ht="20.399999999999999" x14ac:dyDescent="0.2">
      <c r="A12415" s="256">
        <v>98274</v>
      </c>
      <c r="B12415" s="257" t="s">
        <v>11347</v>
      </c>
      <c r="C12415" s="256" t="s">
        <v>6804</v>
      </c>
      <c r="E12415" s="258"/>
      <c r="F12415" s="479">
        <v>3.5</v>
      </c>
    </row>
    <row r="12416" spans="1:6" ht="20.399999999999999" x14ac:dyDescent="0.2">
      <c r="A12416" s="256">
        <v>98275</v>
      </c>
      <c r="B12416" s="257" t="s">
        <v>11348</v>
      </c>
      <c r="C12416" s="256" t="s">
        <v>6804</v>
      </c>
      <c r="E12416" s="258"/>
      <c r="F12416" s="479">
        <v>4.3499999999999996</v>
      </c>
    </row>
    <row r="12417" spans="1:6" ht="20.399999999999999" x14ac:dyDescent="0.2">
      <c r="A12417" s="256">
        <v>98276</v>
      </c>
      <c r="B12417" s="257" t="s">
        <v>11349</v>
      </c>
      <c r="C12417" s="256" t="s">
        <v>6804</v>
      </c>
      <c r="E12417" s="258"/>
      <c r="F12417" s="479">
        <v>8.73</v>
      </c>
    </row>
    <row r="12418" spans="1:6" ht="20.399999999999999" x14ac:dyDescent="0.2">
      <c r="A12418" s="256">
        <v>98277</v>
      </c>
      <c r="B12418" s="257" t="s">
        <v>11350</v>
      </c>
      <c r="C12418" s="256" t="s">
        <v>6804</v>
      </c>
      <c r="E12418" s="258"/>
      <c r="F12418" s="479">
        <v>15.56</v>
      </c>
    </row>
    <row r="12419" spans="1:6" ht="20.399999999999999" x14ac:dyDescent="0.2">
      <c r="A12419" s="256">
        <v>98278</v>
      </c>
      <c r="B12419" s="257" t="s">
        <v>11351</v>
      </c>
      <c r="C12419" s="256" t="s">
        <v>6804</v>
      </c>
      <c r="E12419" s="258"/>
      <c r="F12419" s="479">
        <v>22.11</v>
      </c>
    </row>
    <row r="12420" spans="1:6" ht="20.399999999999999" x14ac:dyDescent="0.2">
      <c r="A12420" s="256">
        <v>98279</v>
      </c>
      <c r="B12420" s="257" t="s">
        <v>11352</v>
      </c>
      <c r="C12420" s="256" t="s">
        <v>6804</v>
      </c>
      <c r="E12420" s="258"/>
      <c r="F12420" s="479">
        <v>34.43</v>
      </c>
    </row>
    <row r="12421" spans="1:6" ht="20.399999999999999" x14ac:dyDescent="0.2">
      <c r="A12421" s="256">
        <v>98280</v>
      </c>
      <c r="B12421" s="257" t="s">
        <v>11353</v>
      </c>
      <c r="C12421" s="256" t="s">
        <v>6804</v>
      </c>
      <c r="E12421" s="258"/>
      <c r="F12421" s="479">
        <v>9.64</v>
      </c>
    </row>
    <row r="12422" spans="1:6" ht="20.399999999999999" x14ac:dyDescent="0.2">
      <c r="A12422" s="256">
        <v>98281</v>
      </c>
      <c r="B12422" s="257" t="s">
        <v>11354</v>
      </c>
      <c r="C12422" s="256" t="s">
        <v>6804</v>
      </c>
      <c r="E12422" s="258"/>
      <c r="F12422" s="479">
        <v>10.52</v>
      </c>
    </row>
    <row r="12423" spans="1:6" ht="20.399999999999999" x14ac:dyDescent="0.2">
      <c r="A12423" s="256">
        <v>98282</v>
      </c>
      <c r="B12423" s="257" t="s">
        <v>11355</v>
      </c>
      <c r="C12423" s="256" t="s">
        <v>6804</v>
      </c>
      <c r="E12423" s="258"/>
      <c r="F12423" s="479">
        <v>10.76</v>
      </c>
    </row>
    <row r="12424" spans="1:6" ht="20.399999999999999" x14ac:dyDescent="0.2">
      <c r="A12424" s="256">
        <v>98283</v>
      </c>
      <c r="B12424" s="257" t="s">
        <v>11356</v>
      </c>
      <c r="C12424" s="256" t="s">
        <v>6804</v>
      </c>
      <c r="E12424" s="258"/>
      <c r="F12424" s="479">
        <v>11.71</v>
      </c>
    </row>
    <row r="12425" spans="1:6" ht="20.399999999999999" x14ac:dyDescent="0.2">
      <c r="A12425" s="256">
        <v>98284</v>
      </c>
      <c r="B12425" s="257" t="s">
        <v>11357</v>
      </c>
      <c r="C12425" s="256" t="s">
        <v>6804</v>
      </c>
      <c r="E12425" s="258"/>
      <c r="F12425" s="479">
        <v>12.31</v>
      </c>
    </row>
    <row r="12426" spans="1:6" ht="20.399999999999999" x14ac:dyDescent="0.2">
      <c r="A12426" s="256">
        <v>98285</v>
      </c>
      <c r="B12426" s="257" t="s">
        <v>11358</v>
      </c>
      <c r="C12426" s="256" t="s">
        <v>6804</v>
      </c>
      <c r="E12426" s="258"/>
      <c r="F12426" s="479">
        <v>13.17</v>
      </c>
    </row>
    <row r="12427" spans="1:6" ht="20.399999999999999" x14ac:dyDescent="0.2">
      <c r="A12427" s="256">
        <v>98286</v>
      </c>
      <c r="B12427" s="257" t="s">
        <v>11359</v>
      </c>
      <c r="C12427" s="256" t="s">
        <v>6804</v>
      </c>
      <c r="E12427" s="258"/>
      <c r="F12427" s="479">
        <v>17.559999999999999</v>
      </c>
    </row>
    <row r="12428" spans="1:6" ht="20.399999999999999" x14ac:dyDescent="0.2">
      <c r="A12428" s="256">
        <v>98287</v>
      </c>
      <c r="B12428" s="257" t="s">
        <v>11360</v>
      </c>
      <c r="C12428" s="256" t="s">
        <v>6804</v>
      </c>
      <c r="E12428" s="258"/>
      <c r="F12428" s="479">
        <v>1.7</v>
      </c>
    </row>
    <row r="12429" spans="1:6" ht="20.399999999999999" x14ac:dyDescent="0.2">
      <c r="A12429" s="256">
        <v>98288</v>
      </c>
      <c r="B12429" s="257" t="s">
        <v>11361</v>
      </c>
      <c r="C12429" s="256" t="s">
        <v>6804</v>
      </c>
      <c r="E12429" s="258"/>
      <c r="F12429" s="479">
        <v>2.58</v>
      </c>
    </row>
    <row r="12430" spans="1:6" ht="20.399999999999999" x14ac:dyDescent="0.2">
      <c r="A12430" s="256">
        <v>98289</v>
      </c>
      <c r="B12430" s="257" t="s">
        <v>11362</v>
      </c>
      <c r="C12430" s="256" t="s">
        <v>6804</v>
      </c>
      <c r="E12430" s="258"/>
      <c r="F12430" s="479">
        <v>2.82</v>
      </c>
    </row>
    <row r="12431" spans="1:6" ht="20.399999999999999" x14ac:dyDescent="0.2">
      <c r="A12431" s="256">
        <v>98290</v>
      </c>
      <c r="B12431" s="257" t="s">
        <v>11363</v>
      </c>
      <c r="C12431" s="256" t="s">
        <v>6804</v>
      </c>
      <c r="E12431" s="258"/>
      <c r="F12431" s="479">
        <v>3.77</v>
      </c>
    </row>
    <row r="12432" spans="1:6" ht="20.399999999999999" x14ac:dyDescent="0.2">
      <c r="A12432" s="256">
        <v>98291</v>
      </c>
      <c r="B12432" s="257" t="s">
        <v>11364</v>
      </c>
      <c r="C12432" s="256" t="s">
        <v>6804</v>
      </c>
      <c r="E12432" s="258"/>
      <c r="F12432" s="479">
        <v>4.3899999999999997</v>
      </c>
    </row>
    <row r="12433" spans="1:6" ht="20.399999999999999" x14ac:dyDescent="0.2">
      <c r="A12433" s="256">
        <v>98292</v>
      </c>
      <c r="B12433" s="257" t="s">
        <v>11365</v>
      </c>
      <c r="C12433" s="256" t="s">
        <v>6804</v>
      </c>
      <c r="E12433" s="258"/>
      <c r="F12433" s="479">
        <v>5.23</v>
      </c>
    </row>
    <row r="12434" spans="1:6" ht="20.399999999999999" x14ac:dyDescent="0.2">
      <c r="A12434" s="256">
        <v>98293</v>
      </c>
      <c r="B12434" s="257" t="s">
        <v>11366</v>
      </c>
      <c r="C12434" s="256" t="s">
        <v>6804</v>
      </c>
      <c r="E12434" s="258"/>
      <c r="F12434" s="479">
        <v>9.6199999999999992</v>
      </c>
    </row>
    <row r="12435" spans="1:6" ht="20.399999999999999" x14ac:dyDescent="0.2">
      <c r="A12435" s="256">
        <v>98400</v>
      </c>
      <c r="B12435" s="257" t="s">
        <v>11367</v>
      </c>
      <c r="C12435" s="256" t="s">
        <v>6804</v>
      </c>
      <c r="E12435" s="258"/>
      <c r="F12435" s="479">
        <v>15.05</v>
      </c>
    </row>
    <row r="12436" spans="1:6" ht="20.399999999999999" x14ac:dyDescent="0.2">
      <c r="A12436" s="256">
        <v>98401</v>
      </c>
      <c r="B12436" s="257" t="s">
        <v>11368</v>
      </c>
      <c r="C12436" s="256" t="s">
        <v>6804</v>
      </c>
      <c r="E12436" s="258"/>
      <c r="F12436" s="479">
        <v>22.85</v>
      </c>
    </row>
    <row r="12437" spans="1:6" ht="20.399999999999999" x14ac:dyDescent="0.2">
      <c r="A12437" s="256">
        <v>98402</v>
      </c>
      <c r="B12437" s="257" t="s">
        <v>11369</v>
      </c>
      <c r="C12437" s="256" t="s">
        <v>6804</v>
      </c>
      <c r="E12437" s="258"/>
      <c r="F12437" s="479">
        <v>26.5</v>
      </c>
    </row>
    <row r="12438" spans="1:6" ht="20.399999999999999" x14ac:dyDescent="0.2">
      <c r="A12438" s="256">
        <v>100556</v>
      </c>
      <c r="B12438" s="257" t="s">
        <v>11370</v>
      </c>
      <c r="C12438" s="256" t="s">
        <v>6799</v>
      </c>
      <c r="E12438" s="258"/>
      <c r="F12438" s="479">
        <v>43.1</v>
      </c>
    </row>
    <row r="12439" spans="1:6" ht="20.399999999999999" x14ac:dyDescent="0.2">
      <c r="A12439" s="256">
        <v>100557</v>
      </c>
      <c r="B12439" s="257" t="s">
        <v>11371</v>
      </c>
      <c r="C12439" s="256" t="s">
        <v>6799</v>
      </c>
      <c r="E12439" s="258"/>
      <c r="F12439" s="479">
        <v>457.73</v>
      </c>
    </row>
    <row r="12440" spans="1:6" ht="20.399999999999999" x14ac:dyDescent="0.2">
      <c r="A12440" s="256">
        <v>100560</v>
      </c>
      <c r="B12440" s="257" t="s">
        <v>11372</v>
      </c>
      <c r="C12440" s="256" t="s">
        <v>6799</v>
      </c>
      <c r="E12440" s="258"/>
      <c r="F12440" s="479">
        <v>116.06</v>
      </c>
    </row>
    <row r="12441" spans="1:6" ht="20.399999999999999" x14ac:dyDescent="0.2">
      <c r="A12441" s="256">
        <v>100561</v>
      </c>
      <c r="B12441" s="257" t="s">
        <v>11373</v>
      </c>
      <c r="C12441" s="256" t="s">
        <v>6799</v>
      </c>
      <c r="E12441" s="258"/>
      <c r="F12441" s="479">
        <v>196.92</v>
      </c>
    </row>
    <row r="12442" spans="1:6" ht="20.399999999999999" x14ac:dyDescent="0.2">
      <c r="A12442" s="256">
        <v>100562</v>
      </c>
      <c r="B12442" s="257" t="s">
        <v>11374</v>
      </c>
      <c r="C12442" s="256" t="s">
        <v>6799</v>
      </c>
      <c r="E12442" s="258"/>
      <c r="F12442" s="479">
        <v>294.49</v>
      </c>
    </row>
    <row r="12443" spans="1:6" ht="20.399999999999999" x14ac:dyDescent="0.2">
      <c r="A12443" s="256">
        <v>100563</v>
      </c>
      <c r="B12443" s="257" t="s">
        <v>11375</v>
      </c>
      <c r="C12443" s="256" t="s">
        <v>6799</v>
      </c>
      <c r="E12443" s="258"/>
      <c r="F12443" s="479">
        <v>415.72</v>
      </c>
    </row>
    <row r="12444" spans="1:6" ht="20.399999999999999" x14ac:dyDescent="0.2">
      <c r="A12444" s="256">
        <v>101795</v>
      </c>
      <c r="B12444" s="257" t="s">
        <v>11376</v>
      </c>
      <c r="C12444" s="256" t="s">
        <v>6799</v>
      </c>
      <c r="E12444" s="258"/>
      <c r="F12444" s="479">
        <v>570.33000000000004</v>
      </c>
    </row>
    <row r="12445" spans="1:6" ht="20.399999999999999" x14ac:dyDescent="0.2">
      <c r="A12445" s="256">
        <v>101798</v>
      </c>
      <c r="B12445" s="257" t="s">
        <v>11377</v>
      </c>
      <c r="C12445" s="256" t="s">
        <v>6799</v>
      </c>
      <c r="E12445" s="258"/>
      <c r="F12445" s="479">
        <v>380.89</v>
      </c>
    </row>
    <row r="12446" spans="1:6" ht="20.399999999999999" x14ac:dyDescent="0.2">
      <c r="A12446" s="256">
        <v>101799</v>
      </c>
      <c r="B12446" s="257" t="s">
        <v>11378</v>
      </c>
      <c r="C12446" s="256" t="s">
        <v>6799</v>
      </c>
      <c r="E12446" s="258"/>
      <c r="F12446" s="479">
        <v>920.54</v>
      </c>
    </row>
    <row r="12447" spans="1:6" x14ac:dyDescent="0.2">
      <c r="A12447" s="256">
        <v>98397</v>
      </c>
      <c r="B12447" s="257" t="s">
        <v>20556</v>
      </c>
      <c r="C12447" s="256" t="s">
        <v>6801</v>
      </c>
      <c r="E12447" s="258"/>
      <c r="F12447" s="479">
        <v>12.68</v>
      </c>
    </row>
    <row r="12448" spans="1:6" ht="20.399999999999999" x14ac:dyDescent="0.2">
      <c r="A12448" s="256">
        <v>103244</v>
      </c>
      <c r="B12448" s="257" t="s">
        <v>11379</v>
      </c>
      <c r="C12448" s="256" t="s">
        <v>6799</v>
      </c>
      <c r="E12448" s="258"/>
      <c r="F12448" s="479">
        <v>2423.7399999999998</v>
      </c>
    </row>
    <row r="12449" spans="1:6" ht="20.399999999999999" x14ac:dyDescent="0.2">
      <c r="A12449" s="256">
        <v>103245</v>
      </c>
      <c r="B12449" s="257" t="s">
        <v>11380</v>
      </c>
      <c r="C12449" s="256" t="s">
        <v>6799</v>
      </c>
      <c r="E12449" s="258"/>
      <c r="F12449" s="479">
        <v>1914.34</v>
      </c>
    </row>
    <row r="12450" spans="1:6" ht="20.399999999999999" x14ac:dyDescent="0.2">
      <c r="A12450" s="256">
        <v>103246</v>
      </c>
      <c r="B12450" s="257" t="s">
        <v>11381</v>
      </c>
      <c r="C12450" s="256" t="s">
        <v>6799</v>
      </c>
      <c r="E12450" s="258"/>
      <c r="F12450" s="479">
        <v>2086.61</v>
      </c>
    </row>
    <row r="12451" spans="1:6" ht="20.399999999999999" x14ac:dyDescent="0.2">
      <c r="A12451" s="256">
        <v>103247</v>
      </c>
      <c r="B12451" s="257" t="s">
        <v>11382</v>
      </c>
      <c r="C12451" s="256" t="s">
        <v>6799</v>
      </c>
      <c r="E12451" s="258"/>
      <c r="F12451" s="479">
        <v>2688.7</v>
      </c>
    </row>
    <row r="12452" spans="1:6" ht="20.399999999999999" x14ac:dyDescent="0.2">
      <c r="A12452" s="256">
        <v>103248</v>
      </c>
      <c r="B12452" s="257" t="s">
        <v>11383</v>
      </c>
      <c r="C12452" s="256" t="s">
        <v>6799</v>
      </c>
      <c r="E12452" s="258"/>
      <c r="F12452" s="479">
        <v>2199.41</v>
      </c>
    </row>
    <row r="12453" spans="1:6" ht="20.399999999999999" x14ac:dyDescent="0.2">
      <c r="A12453" s="256">
        <v>103249</v>
      </c>
      <c r="B12453" s="257" t="s">
        <v>11384</v>
      </c>
      <c r="C12453" s="256" t="s">
        <v>6799</v>
      </c>
      <c r="E12453" s="258"/>
      <c r="F12453" s="479">
        <v>2361.9899999999998</v>
      </c>
    </row>
    <row r="12454" spans="1:6" ht="20.399999999999999" x14ac:dyDescent="0.2">
      <c r="A12454" s="256">
        <v>103250</v>
      </c>
      <c r="B12454" s="257" t="s">
        <v>11385</v>
      </c>
      <c r="C12454" s="256" t="s">
        <v>6799</v>
      </c>
      <c r="E12454" s="258"/>
      <c r="F12454" s="479">
        <v>3901.3</v>
      </c>
    </row>
    <row r="12455" spans="1:6" ht="20.399999999999999" x14ac:dyDescent="0.2">
      <c r="A12455" s="256">
        <v>103251</v>
      </c>
      <c r="B12455" s="257" t="s">
        <v>11386</v>
      </c>
      <c r="C12455" s="256" t="s">
        <v>6799</v>
      </c>
      <c r="E12455" s="258"/>
      <c r="F12455" s="479">
        <v>3084.11</v>
      </c>
    </row>
    <row r="12456" spans="1:6" ht="20.399999999999999" x14ac:dyDescent="0.2">
      <c r="A12456" s="256">
        <v>103252</v>
      </c>
      <c r="B12456" s="257" t="s">
        <v>11387</v>
      </c>
      <c r="C12456" s="256" t="s">
        <v>6799</v>
      </c>
      <c r="E12456" s="258"/>
      <c r="F12456" s="479">
        <v>3413.66</v>
      </c>
    </row>
    <row r="12457" spans="1:6" ht="20.399999999999999" x14ac:dyDescent="0.2">
      <c r="A12457" s="256">
        <v>103253</v>
      </c>
      <c r="B12457" s="257" t="s">
        <v>11388</v>
      </c>
      <c r="C12457" s="256" t="s">
        <v>6799</v>
      </c>
      <c r="E12457" s="258"/>
      <c r="F12457" s="479">
        <v>5313.92</v>
      </c>
    </row>
    <row r="12458" spans="1:6" ht="20.399999999999999" x14ac:dyDescent="0.2">
      <c r="A12458" s="256">
        <v>103254</v>
      </c>
      <c r="B12458" s="257" t="s">
        <v>11389</v>
      </c>
      <c r="C12458" s="256" t="s">
        <v>6799</v>
      </c>
      <c r="E12458" s="258"/>
      <c r="F12458" s="479">
        <v>3977.9</v>
      </c>
    </row>
    <row r="12459" spans="1:6" ht="20.399999999999999" x14ac:dyDescent="0.2">
      <c r="A12459" s="256">
        <v>103255</v>
      </c>
      <c r="B12459" s="257" t="s">
        <v>11390</v>
      </c>
      <c r="C12459" s="256" t="s">
        <v>6799</v>
      </c>
      <c r="E12459" s="258"/>
      <c r="F12459" s="479">
        <v>4449.29</v>
      </c>
    </row>
    <row r="12460" spans="1:6" ht="20.399999999999999" x14ac:dyDescent="0.2">
      <c r="A12460" s="256">
        <v>103256</v>
      </c>
      <c r="B12460" s="257" t="s">
        <v>11391</v>
      </c>
      <c r="C12460" s="256" t="s">
        <v>6799</v>
      </c>
      <c r="E12460" s="258"/>
      <c r="F12460" s="479">
        <v>9866.85</v>
      </c>
    </row>
    <row r="12461" spans="1:6" ht="20.399999999999999" x14ac:dyDescent="0.2">
      <c r="A12461" s="256">
        <v>103257</v>
      </c>
      <c r="B12461" s="257" t="s">
        <v>11392</v>
      </c>
      <c r="C12461" s="256" t="s">
        <v>6799</v>
      </c>
      <c r="E12461" s="258"/>
      <c r="F12461" s="479">
        <v>5649.25</v>
      </c>
    </row>
    <row r="12462" spans="1:6" ht="20.399999999999999" x14ac:dyDescent="0.2">
      <c r="A12462" s="256">
        <v>103258</v>
      </c>
      <c r="B12462" s="257" t="s">
        <v>11393</v>
      </c>
      <c r="C12462" s="256" t="s">
        <v>6799</v>
      </c>
      <c r="E12462" s="258"/>
      <c r="F12462" s="479">
        <v>11028.53</v>
      </c>
    </row>
    <row r="12463" spans="1:6" ht="20.399999999999999" x14ac:dyDescent="0.2">
      <c r="A12463" s="256">
        <v>103259</v>
      </c>
      <c r="B12463" s="257" t="s">
        <v>11394</v>
      </c>
      <c r="C12463" s="256" t="s">
        <v>6799</v>
      </c>
      <c r="E12463" s="258"/>
      <c r="F12463" s="479">
        <v>5955.94</v>
      </c>
    </row>
    <row r="12464" spans="1:6" ht="20.399999999999999" x14ac:dyDescent="0.2">
      <c r="A12464" s="256">
        <v>103260</v>
      </c>
      <c r="B12464" s="257" t="s">
        <v>11395</v>
      </c>
      <c r="C12464" s="256" t="s">
        <v>6799</v>
      </c>
      <c r="E12464" s="258"/>
      <c r="F12464" s="479">
        <v>6117.36</v>
      </c>
    </row>
    <row r="12465" spans="1:6" ht="20.399999999999999" x14ac:dyDescent="0.2">
      <c r="A12465" s="256">
        <v>103261</v>
      </c>
      <c r="B12465" s="257" t="s">
        <v>11396</v>
      </c>
      <c r="C12465" s="256" t="s">
        <v>6799</v>
      </c>
      <c r="E12465" s="258"/>
      <c r="F12465" s="479">
        <v>12441.05</v>
      </c>
    </row>
    <row r="12466" spans="1:6" ht="20.399999999999999" x14ac:dyDescent="0.2">
      <c r="A12466" s="256">
        <v>103262</v>
      </c>
      <c r="B12466" s="257" t="s">
        <v>11397</v>
      </c>
      <c r="C12466" s="256" t="s">
        <v>6799</v>
      </c>
      <c r="E12466" s="258"/>
      <c r="F12466" s="479">
        <v>7819.23</v>
      </c>
    </row>
    <row r="12467" spans="1:6" ht="20.399999999999999" x14ac:dyDescent="0.2">
      <c r="A12467" s="256">
        <v>103263</v>
      </c>
      <c r="B12467" s="257" t="s">
        <v>11398</v>
      </c>
      <c r="C12467" s="256" t="s">
        <v>6799</v>
      </c>
      <c r="E12467" s="258"/>
      <c r="F12467" s="479">
        <v>17256.71</v>
      </c>
    </row>
    <row r="12468" spans="1:6" ht="20.399999999999999" x14ac:dyDescent="0.2">
      <c r="A12468" s="256">
        <v>103264</v>
      </c>
      <c r="B12468" s="257" t="s">
        <v>11399</v>
      </c>
      <c r="C12468" s="256" t="s">
        <v>6799</v>
      </c>
      <c r="E12468" s="258"/>
      <c r="F12468" s="479">
        <v>9689.4599999999991</v>
      </c>
    </row>
    <row r="12469" spans="1:6" ht="20.399999999999999" x14ac:dyDescent="0.2">
      <c r="A12469" s="256">
        <v>103265</v>
      </c>
      <c r="B12469" s="257" t="s">
        <v>11400</v>
      </c>
      <c r="C12469" s="256" t="s">
        <v>6799</v>
      </c>
      <c r="E12469" s="258"/>
      <c r="F12469" s="479">
        <v>20798.79</v>
      </c>
    </row>
    <row r="12470" spans="1:6" ht="20.399999999999999" x14ac:dyDescent="0.2">
      <c r="A12470" s="256">
        <v>103266</v>
      </c>
      <c r="B12470" s="257" t="s">
        <v>11401</v>
      </c>
      <c r="C12470" s="256" t="s">
        <v>6799</v>
      </c>
      <c r="E12470" s="258"/>
      <c r="F12470" s="479">
        <v>10818.23</v>
      </c>
    </row>
    <row r="12471" spans="1:6" ht="20.399999999999999" x14ac:dyDescent="0.2">
      <c r="A12471" s="256">
        <v>103267</v>
      </c>
      <c r="B12471" s="257" t="s">
        <v>11402</v>
      </c>
      <c r="C12471" s="256" t="s">
        <v>6799</v>
      </c>
      <c r="E12471" s="258"/>
      <c r="F12471" s="479">
        <v>6174.64</v>
      </c>
    </row>
    <row r="12472" spans="1:6" ht="20.399999999999999" x14ac:dyDescent="0.2">
      <c r="A12472" s="256">
        <v>103268</v>
      </c>
      <c r="B12472" s="257" t="s">
        <v>11403</v>
      </c>
      <c r="C12472" s="256" t="s">
        <v>6799</v>
      </c>
      <c r="E12472" s="258"/>
      <c r="F12472" s="479">
        <v>7324.39</v>
      </c>
    </row>
    <row r="12473" spans="1:6" ht="20.399999999999999" x14ac:dyDescent="0.2">
      <c r="A12473" s="256">
        <v>103269</v>
      </c>
      <c r="B12473" s="257" t="s">
        <v>11404</v>
      </c>
      <c r="C12473" s="256" t="s">
        <v>6799</v>
      </c>
      <c r="E12473" s="258"/>
      <c r="F12473" s="479">
        <v>7584.31</v>
      </c>
    </row>
    <row r="12474" spans="1:6" ht="20.399999999999999" x14ac:dyDescent="0.2">
      <c r="A12474" s="256">
        <v>103270</v>
      </c>
      <c r="B12474" s="257" t="s">
        <v>11405</v>
      </c>
      <c r="C12474" s="256" t="s">
        <v>6799</v>
      </c>
      <c r="E12474" s="258"/>
      <c r="F12474" s="479">
        <v>7871.54</v>
      </c>
    </row>
    <row r="12475" spans="1:6" ht="20.399999999999999" x14ac:dyDescent="0.2">
      <c r="A12475" s="256">
        <v>103271</v>
      </c>
      <c r="B12475" s="257" t="s">
        <v>11406</v>
      </c>
      <c r="C12475" s="256" t="s">
        <v>6799</v>
      </c>
      <c r="E12475" s="258"/>
      <c r="F12475" s="479">
        <v>11145.74</v>
      </c>
    </row>
    <row r="12476" spans="1:6" ht="20.399999999999999" x14ac:dyDescent="0.2">
      <c r="A12476" s="256">
        <v>103272</v>
      </c>
      <c r="B12476" s="257" t="s">
        <v>11407</v>
      </c>
      <c r="C12476" s="256" t="s">
        <v>6799</v>
      </c>
      <c r="E12476" s="258"/>
      <c r="F12476" s="479">
        <v>11511</v>
      </c>
    </row>
    <row r="12477" spans="1:6" ht="20.399999999999999" x14ac:dyDescent="0.2">
      <c r="A12477" s="256">
        <v>103273</v>
      </c>
      <c r="B12477" s="257" t="s">
        <v>11408</v>
      </c>
      <c r="C12477" s="256" t="s">
        <v>6799</v>
      </c>
      <c r="E12477" s="258"/>
      <c r="F12477" s="479">
        <v>11833.97</v>
      </c>
    </row>
    <row r="12478" spans="1:6" ht="20.399999999999999" x14ac:dyDescent="0.2">
      <c r="A12478" s="256">
        <v>103274</v>
      </c>
      <c r="B12478" s="257" t="s">
        <v>11409</v>
      </c>
      <c r="C12478" s="256" t="s">
        <v>6799</v>
      </c>
      <c r="E12478" s="258"/>
      <c r="F12478" s="479">
        <v>13551.82</v>
      </c>
    </row>
    <row r="12479" spans="1:6" ht="20.399999999999999" x14ac:dyDescent="0.2">
      <c r="A12479" s="256">
        <v>103275</v>
      </c>
      <c r="B12479" s="257" t="s">
        <v>11410</v>
      </c>
      <c r="C12479" s="256" t="s">
        <v>6799</v>
      </c>
      <c r="E12479" s="258"/>
      <c r="F12479" s="479">
        <v>13481.68</v>
      </c>
    </row>
    <row r="12480" spans="1:6" ht="20.399999999999999" x14ac:dyDescent="0.2">
      <c r="A12480" s="256">
        <v>103276</v>
      </c>
      <c r="B12480" s="257" t="s">
        <v>11411</v>
      </c>
      <c r="C12480" s="256" t="s">
        <v>6799</v>
      </c>
      <c r="E12480" s="258"/>
      <c r="F12480" s="479">
        <v>14146.09</v>
      </c>
    </row>
    <row r="12481" spans="1:6" x14ac:dyDescent="0.2">
      <c r="A12481" s="256">
        <v>103277</v>
      </c>
      <c r="B12481" s="257" t="s">
        <v>11412</v>
      </c>
      <c r="C12481" s="256" t="s">
        <v>6799</v>
      </c>
      <c r="E12481" s="258"/>
      <c r="F12481" s="479">
        <v>26086.86</v>
      </c>
    </row>
    <row r="12482" spans="1:6" x14ac:dyDescent="0.2">
      <c r="A12482" s="256">
        <v>103278</v>
      </c>
      <c r="B12482" s="257" t="s">
        <v>11413</v>
      </c>
      <c r="C12482" s="256" t="s">
        <v>6799</v>
      </c>
      <c r="E12482" s="258"/>
      <c r="F12482" s="479">
        <v>33388.03</v>
      </c>
    </row>
    <row r="12483" spans="1:6" ht="20.399999999999999" x14ac:dyDescent="0.2">
      <c r="A12483" s="256">
        <v>103288</v>
      </c>
      <c r="B12483" s="257" t="s">
        <v>11414</v>
      </c>
      <c r="C12483" s="256" t="s">
        <v>6799</v>
      </c>
      <c r="E12483" s="258"/>
      <c r="F12483" s="479">
        <v>16.91</v>
      </c>
    </row>
    <row r="12484" spans="1:6" ht="20.399999999999999" x14ac:dyDescent="0.2">
      <c r="A12484" s="256">
        <v>103289</v>
      </c>
      <c r="B12484" s="257" t="s">
        <v>11415</v>
      </c>
      <c r="C12484" s="256" t="s">
        <v>6804</v>
      </c>
      <c r="E12484" s="258"/>
      <c r="F12484" s="479">
        <v>30.12</v>
      </c>
    </row>
    <row r="12485" spans="1:6" ht="20.399999999999999" x14ac:dyDescent="0.2">
      <c r="A12485" s="256">
        <v>103290</v>
      </c>
      <c r="B12485" s="257" t="s">
        <v>11416</v>
      </c>
      <c r="C12485" s="256" t="s">
        <v>6804</v>
      </c>
      <c r="E12485" s="258"/>
      <c r="F12485" s="479">
        <v>45.84</v>
      </c>
    </row>
    <row r="12486" spans="1:6" ht="20.399999999999999" x14ac:dyDescent="0.2">
      <c r="A12486" s="256">
        <v>103291</v>
      </c>
      <c r="B12486" s="257" t="s">
        <v>11417</v>
      </c>
      <c r="C12486" s="256" t="s">
        <v>6804</v>
      </c>
      <c r="E12486" s="258"/>
      <c r="F12486" s="479">
        <v>57.39</v>
      </c>
    </row>
    <row r="12487" spans="1:6" ht="20.399999999999999" x14ac:dyDescent="0.2">
      <c r="A12487" s="256">
        <v>103292</v>
      </c>
      <c r="B12487" s="257" t="s">
        <v>11418</v>
      </c>
      <c r="C12487" s="256" t="s">
        <v>6804</v>
      </c>
      <c r="E12487" s="258"/>
      <c r="F12487" s="479">
        <v>69.08</v>
      </c>
    </row>
    <row r="12488" spans="1:6" ht="30.6" x14ac:dyDescent="0.2">
      <c r="A12488" s="256">
        <v>101936</v>
      </c>
      <c r="B12488" s="257" t="s">
        <v>20557</v>
      </c>
      <c r="C12488" s="256" t="s">
        <v>6799</v>
      </c>
      <c r="E12488" s="258"/>
      <c r="F12488" s="479">
        <v>8516.41</v>
      </c>
    </row>
    <row r="12489" spans="1:6" ht="30.6" x14ac:dyDescent="0.2">
      <c r="A12489" s="256">
        <v>101937</v>
      </c>
      <c r="B12489" s="257" t="s">
        <v>20558</v>
      </c>
      <c r="C12489" s="256" t="s">
        <v>6799</v>
      </c>
      <c r="E12489" s="258"/>
      <c r="F12489" s="479">
        <v>15763.62</v>
      </c>
    </row>
    <row r="12490" spans="1:6" ht="20.399999999999999" x14ac:dyDescent="0.2">
      <c r="A12490" s="256">
        <v>98294</v>
      </c>
      <c r="B12490" s="257" t="s">
        <v>11419</v>
      </c>
      <c r="C12490" s="256" t="s">
        <v>6804</v>
      </c>
      <c r="E12490" s="258"/>
      <c r="F12490" s="479">
        <v>7.01</v>
      </c>
    </row>
    <row r="12491" spans="1:6" ht="20.399999999999999" x14ac:dyDescent="0.2">
      <c r="A12491" s="256">
        <v>98295</v>
      </c>
      <c r="B12491" s="257" t="s">
        <v>11420</v>
      </c>
      <c r="C12491" s="256" t="s">
        <v>6804</v>
      </c>
      <c r="E12491" s="258"/>
      <c r="F12491" s="479">
        <v>6.1</v>
      </c>
    </row>
    <row r="12492" spans="1:6" ht="20.399999999999999" x14ac:dyDescent="0.2">
      <c r="A12492" s="256">
        <v>98296</v>
      </c>
      <c r="B12492" s="257" t="s">
        <v>11421</v>
      </c>
      <c r="C12492" s="256" t="s">
        <v>6804</v>
      </c>
      <c r="E12492" s="258"/>
      <c r="F12492" s="479">
        <v>10.25</v>
      </c>
    </row>
    <row r="12493" spans="1:6" ht="20.399999999999999" x14ac:dyDescent="0.2">
      <c r="A12493" s="256">
        <v>98297</v>
      </c>
      <c r="B12493" s="257" t="s">
        <v>11422</v>
      </c>
      <c r="C12493" s="256" t="s">
        <v>6804</v>
      </c>
      <c r="E12493" s="258"/>
      <c r="F12493" s="479">
        <v>8.82</v>
      </c>
    </row>
    <row r="12494" spans="1:6" ht="20.399999999999999" x14ac:dyDescent="0.2">
      <c r="A12494" s="256">
        <v>98298</v>
      </c>
      <c r="B12494" s="257" t="s">
        <v>11423</v>
      </c>
      <c r="C12494" s="256" t="s">
        <v>6804</v>
      </c>
      <c r="E12494" s="258"/>
      <c r="F12494" s="479">
        <v>24.61</v>
      </c>
    </row>
    <row r="12495" spans="1:6" ht="20.399999999999999" x14ac:dyDescent="0.2">
      <c r="A12495" s="256">
        <v>98299</v>
      </c>
      <c r="B12495" s="257" t="s">
        <v>11424</v>
      </c>
      <c r="C12495" s="256" t="s">
        <v>6804</v>
      </c>
      <c r="E12495" s="258"/>
      <c r="F12495" s="479">
        <v>22.84</v>
      </c>
    </row>
    <row r="12496" spans="1:6" x14ac:dyDescent="0.2">
      <c r="A12496" s="256">
        <v>98300</v>
      </c>
      <c r="B12496" s="257" t="s">
        <v>11425</v>
      </c>
      <c r="C12496" s="256" t="s">
        <v>6804</v>
      </c>
      <c r="E12496" s="258"/>
      <c r="F12496" s="479">
        <v>6.82</v>
      </c>
    </row>
    <row r="12497" spans="1:6" x14ac:dyDescent="0.2">
      <c r="A12497" s="256">
        <v>98301</v>
      </c>
      <c r="B12497" s="257" t="s">
        <v>11426</v>
      </c>
      <c r="C12497" s="256" t="s">
        <v>6799</v>
      </c>
      <c r="E12497" s="258"/>
      <c r="F12497" s="479">
        <v>647.63</v>
      </c>
    </row>
    <row r="12498" spans="1:6" x14ac:dyDescent="0.2">
      <c r="A12498" s="256">
        <v>98302</v>
      </c>
      <c r="B12498" s="257" t="s">
        <v>11427</v>
      </c>
      <c r="C12498" s="256" t="s">
        <v>6799</v>
      </c>
      <c r="E12498" s="258"/>
      <c r="F12498" s="479">
        <v>1068.07</v>
      </c>
    </row>
    <row r="12499" spans="1:6" x14ac:dyDescent="0.2">
      <c r="A12499" s="256">
        <v>98304</v>
      </c>
      <c r="B12499" s="257" t="s">
        <v>11428</v>
      </c>
      <c r="C12499" s="256" t="s">
        <v>6799</v>
      </c>
      <c r="E12499" s="258"/>
      <c r="F12499" s="479">
        <v>3154.12</v>
      </c>
    </row>
    <row r="12500" spans="1:6" x14ac:dyDescent="0.2">
      <c r="A12500" s="256">
        <v>98305</v>
      </c>
      <c r="B12500" s="257" t="s">
        <v>11429</v>
      </c>
      <c r="C12500" s="256" t="s">
        <v>6799</v>
      </c>
      <c r="E12500" s="258"/>
      <c r="F12500" s="479">
        <v>2104.62</v>
      </c>
    </row>
    <row r="12501" spans="1:6" ht="20.399999999999999" x14ac:dyDescent="0.2">
      <c r="A12501" s="256">
        <v>98306</v>
      </c>
      <c r="B12501" s="257" t="s">
        <v>11430</v>
      </c>
      <c r="C12501" s="256" t="s">
        <v>6799</v>
      </c>
      <c r="E12501" s="258"/>
      <c r="F12501" s="479">
        <v>65.84</v>
      </c>
    </row>
    <row r="12502" spans="1:6" x14ac:dyDescent="0.2">
      <c r="A12502" s="256">
        <v>98307</v>
      </c>
      <c r="B12502" s="257" t="s">
        <v>11431</v>
      </c>
      <c r="C12502" s="256" t="s">
        <v>6799</v>
      </c>
      <c r="E12502" s="258"/>
      <c r="F12502" s="479">
        <v>51.15</v>
      </c>
    </row>
    <row r="12503" spans="1:6" x14ac:dyDescent="0.2">
      <c r="A12503" s="256">
        <v>98308</v>
      </c>
      <c r="B12503" s="257" t="s">
        <v>11432</v>
      </c>
      <c r="C12503" s="256" t="s">
        <v>6799</v>
      </c>
      <c r="E12503" s="258"/>
      <c r="F12503" s="479">
        <v>34.700000000000003</v>
      </c>
    </row>
    <row r="12504" spans="1:6" x14ac:dyDescent="0.2">
      <c r="A12504" s="256">
        <v>98593</v>
      </c>
      <c r="B12504" s="257" t="s">
        <v>11433</v>
      </c>
      <c r="C12504" s="256" t="s">
        <v>6799</v>
      </c>
      <c r="E12504" s="258"/>
      <c r="F12504" s="479">
        <v>2296.83</v>
      </c>
    </row>
    <row r="12505" spans="1:6" x14ac:dyDescent="0.2">
      <c r="A12505" s="256">
        <v>100553</v>
      </c>
      <c r="B12505" s="257" t="s">
        <v>11434</v>
      </c>
      <c r="C12505" s="256" t="s">
        <v>6804</v>
      </c>
      <c r="E12505" s="258"/>
      <c r="F12505" s="479">
        <v>26.82</v>
      </c>
    </row>
    <row r="12506" spans="1:6" x14ac:dyDescent="0.2">
      <c r="A12506" s="256">
        <v>100554</v>
      </c>
      <c r="B12506" s="257" t="s">
        <v>11435</v>
      </c>
      <c r="C12506" s="256" t="s">
        <v>6804</v>
      </c>
      <c r="E12506" s="258"/>
      <c r="F12506" s="479">
        <v>6.5</v>
      </c>
    </row>
    <row r="12507" spans="1:6" ht="20.399999999999999" x14ac:dyDescent="0.2">
      <c r="A12507" s="256">
        <v>100555</v>
      </c>
      <c r="B12507" s="257" t="s">
        <v>11436</v>
      </c>
      <c r="C12507" s="256" t="s">
        <v>6799</v>
      </c>
      <c r="E12507" s="258"/>
      <c r="F12507" s="479">
        <v>1067.72</v>
      </c>
    </row>
    <row r="12508" spans="1:6" ht="20.399999999999999" x14ac:dyDescent="0.2">
      <c r="A12508" s="256">
        <v>89355</v>
      </c>
      <c r="B12508" s="257" t="s">
        <v>11437</v>
      </c>
      <c r="C12508" s="256" t="s">
        <v>6804</v>
      </c>
      <c r="E12508" s="258"/>
      <c r="F12508" s="479">
        <v>22.78</v>
      </c>
    </row>
    <row r="12509" spans="1:6" ht="20.399999999999999" x14ac:dyDescent="0.2">
      <c r="A12509" s="256">
        <v>89356</v>
      </c>
      <c r="B12509" s="257" t="s">
        <v>11438</v>
      </c>
      <c r="C12509" s="256" t="s">
        <v>6804</v>
      </c>
      <c r="E12509" s="258"/>
      <c r="F12509" s="479">
        <v>26.31</v>
      </c>
    </row>
    <row r="12510" spans="1:6" ht="20.399999999999999" x14ac:dyDescent="0.2">
      <c r="A12510" s="256">
        <v>89357</v>
      </c>
      <c r="B12510" s="257" t="s">
        <v>11439</v>
      </c>
      <c r="C12510" s="256" t="s">
        <v>6804</v>
      </c>
      <c r="E12510" s="258"/>
      <c r="F12510" s="479">
        <v>35.06</v>
      </c>
    </row>
    <row r="12511" spans="1:6" ht="20.399999999999999" x14ac:dyDescent="0.2">
      <c r="A12511" s="256">
        <v>89401</v>
      </c>
      <c r="B12511" s="257" t="s">
        <v>11440</v>
      </c>
      <c r="C12511" s="256" t="s">
        <v>6804</v>
      </c>
      <c r="E12511" s="258"/>
      <c r="F12511" s="479">
        <v>11.47</v>
      </c>
    </row>
    <row r="12512" spans="1:6" ht="20.399999999999999" x14ac:dyDescent="0.2">
      <c r="A12512" s="256">
        <v>89402</v>
      </c>
      <c r="B12512" s="257" t="s">
        <v>11441</v>
      </c>
      <c r="C12512" s="256" t="s">
        <v>6804</v>
      </c>
      <c r="E12512" s="258"/>
      <c r="F12512" s="479">
        <v>13.2</v>
      </c>
    </row>
    <row r="12513" spans="1:6" ht="20.399999999999999" x14ac:dyDescent="0.2">
      <c r="A12513" s="256">
        <v>89403</v>
      </c>
      <c r="B12513" s="257" t="s">
        <v>11442</v>
      </c>
      <c r="C12513" s="256" t="s">
        <v>6804</v>
      </c>
      <c r="E12513" s="258"/>
      <c r="F12513" s="479">
        <v>19.45</v>
      </c>
    </row>
    <row r="12514" spans="1:6" ht="20.399999999999999" x14ac:dyDescent="0.2">
      <c r="A12514" s="256">
        <v>89446</v>
      </c>
      <c r="B12514" s="257" t="s">
        <v>11443</v>
      </c>
      <c r="C12514" s="256" t="s">
        <v>6804</v>
      </c>
      <c r="E12514" s="258"/>
      <c r="F12514" s="479">
        <v>4.99</v>
      </c>
    </row>
    <row r="12515" spans="1:6" ht="20.399999999999999" x14ac:dyDescent="0.2">
      <c r="A12515" s="256">
        <v>89447</v>
      </c>
      <c r="B12515" s="257" t="s">
        <v>11444</v>
      </c>
      <c r="C12515" s="256" t="s">
        <v>6804</v>
      </c>
      <c r="E12515" s="258"/>
      <c r="F12515" s="479">
        <v>9.65</v>
      </c>
    </row>
    <row r="12516" spans="1:6" ht="20.399999999999999" x14ac:dyDescent="0.2">
      <c r="A12516" s="256">
        <v>89448</v>
      </c>
      <c r="B12516" s="257" t="s">
        <v>11445</v>
      </c>
      <c r="C12516" s="256" t="s">
        <v>6804</v>
      </c>
      <c r="E12516" s="258"/>
      <c r="F12516" s="479">
        <v>14.66</v>
      </c>
    </row>
    <row r="12517" spans="1:6" ht="20.399999999999999" x14ac:dyDescent="0.2">
      <c r="A12517" s="256">
        <v>89449</v>
      </c>
      <c r="B12517" s="257" t="s">
        <v>11446</v>
      </c>
      <c r="C12517" s="256" t="s">
        <v>6804</v>
      </c>
      <c r="E12517" s="258"/>
      <c r="F12517" s="479">
        <v>16.28</v>
      </c>
    </row>
    <row r="12518" spans="1:6" ht="20.399999999999999" x14ac:dyDescent="0.2">
      <c r="A12518" s="256">
        <v>89450</v>
      </c>
      <c r="B12518" s="257" t="s">
        <v>11447</v>
      </c>
      <c r="C12518" s="256" t="s">
        <v>6804</v>
      </c>
      <c r="E12518" s="258"/>
      <c r="F12518" s="479">
        <v>25.83</v>
      </c>
    </row>
    <row r="12519" spans="1:6" ht="20.399999999999999" x14ac:dyDescent="0.2">
      <c r="A12519" s="256">
        <v>89451</v>
      </c>
      <c r="B12519" s="257" t="s">
        <v>11448</v>
      </c>
      <c r="C12519" s="256" t="s">
        <v>6804</v>
      </c>
      <c r="E12519" s="258"/>
      <c r="F12519" s="479">
        <v>41.83</v>
      </c>
    </row>
    <row r="12520" spans="1:6" ht="20.399999999999999" x14ac:dyDescent="0.2">
      <c r="A12520" s="256">
        <v>89452</v>
      </c>
      <c r="B12520" s="257" t="s">
        <v>11449</v>
      </c>
      <c r="C12520" s="256" t="s">
        <v>6804</v>
      </c>
      <c r="E12520" s="258"/>
      <c r="F12520" s="479">
        <v>57.39</v>
      </c>
    </row>
    <row r="12521" spans="1:6" ht="20.399999999999999" x14ac:dyDescent="0.2">
      <c r="A12521" s="256">
        <v>89508</v>
      </c>
      <c r="B12521" s="257" t="s">
        <v>11450</v>
      </c>
      <c r="C12521" s="256" t="s">
        <v>6804</v>
      </c>
      <c r="E12521" s="258"/>
      <c r="F12521" s="479">
        <v>17.59</v>
      </c>
    </row>
    <row r="12522" spans="1:6" ht="20.399999999999999" x14ac:dyDescent="0.2">
      <c r="A12522" s="256">
        <v>89509</v>
      </c>
      <c r="B12522" s="257" t="s">
        <v>11451</v>
      </c>
      <c r="C12522" s="256" t="s">
        <v>6804</v>
      </c>
      <c r="E12522" s="258"/>
      <c r="F12522" s="479">
        <v>23.64</v>
      </c>
    </row>
    <row r="12523" spans="1:6" ht="20.399999999999999" x14ac:dyDescent="0.2">
      <c r="A12523" s="256">
        <v>89511</v>
      </c>
      <c r="B12523" s="257" t="s">
        <v>11452</v>
      </c>
      <c r="C12523" s="256" t="s">
        <v>6804</v>
      </c>
      <c r="E12523" s="258"/>
      <c r="F12523" s="479">
        <v>39.96</v>
      </c>
    </row>
    <row r="12524" spans="1:6" ht="20.399999999999999" x14ac:dyDescent="0.2">
      <c r="A12524" s="256">
        <v>89512</v>
      </c>
      <c r="B12524" s="257" t="s">
        <v>11453</v>
      </c>
      <c r="C12524" s="256" t="s">
        <v>6804</v>
      </c>
      <c r="E12524" s="258"/>
      <c r="F12524" s="479">
        <v>51.02</v>
      </c>
    </row>
    <row r="12525" spans="1:6" ht="20.399999999999999" x14ac:dyDescent="0.2">
      <c r="A12525" s="256">
        <v>89576</v>
      </c>
      <c r="B12525" s="257" t="s">
        <v>11454</v>
      </c>
      <c r="C12525" s="256" t="s">
        <v>6804</v>
      </c>
      <c r="E12525" s="258"/>
      <c r="F12525" s="479">
        <v>25.6</v>
      </c>
    </row>
    <row r="12526" spans="1:6" ht="20.399999999999999" x14ac:dyDescent="0.2">
      <c r="A12526" s="256">
        <v>89578</v>
      </c>
      <c r="B12526" s="257" t="s">
        <v>11455</v>
      </c>
      <c r="C12526" s="256" t="s">
        <v>6804</v>
      </c>
      <c r="E12526" s="258"/>
      <c r="F12526" s="479">
        <v>31.96</v>
      </c>
    </row>
    <row r="12527" spans="1:6" ht="20.399999999999999" x14ac:dyDescent="0.2">
      <c r="A12527" s="256">
        <v>89580</v>
      </c>
      <c r="B12527" s="257" t="s">
        <v>11456</v>
      </c>
      <c r="C12527" s="256" t="s">
        <v>6804</v>
      </c>
      <c r="E12527" s="258"/>
      <c r="F12527" s="479">
        <v>65.78</v>
      </c>
    </row>
    <row r="12528" spans="1:6" ht="20.399999999999999" x14ac:dyDescent="0.2">
      <c r="A12528" s="256">
        <v>89633</v>
      </c>
      <c r="B12528" s="257" t="s">
        <v>11457</v>
      </c>
      <c r="C12528" s="256" t="s">
        <v>6804</v>
      </c>
      <c r="E12528" s="258"/>
      <c r="F12528" s="479">
        <v>26.23</v>
      </c>
    </row>
    <row r="12529" spans="1:6" ht="20.399999999999999" x14ac:dyDescent="0.2">
      <c r="A12529" s="256">
        <v>89634</v>
      </c>
      <c r="B12529" s="257" t="s">
        <v>11458</v>
      </c>
      <c r="C12529" s="256" t="s">
        <v>6804</v>
      </c>
      <c r="E12529" s="258"/>
      <c r="F12529" s="479">
        <v>36.54</v>
      </c>
    </row>
    <row r="12530" spans="1:6" ht="20.399999999999999" x14ac:dyDescent="0.2">
      <c r="A12530" s="256">
        <v>89635</v>
      </c>
      <c r="B12530" s="257" t="s">
        <v>11459</v>
      </c>
      <c r="C12530" s="256" t="s">
        <v>6804</v>
      </c>
      <c r="E12530" s="258"/>
      <c r="F12530" s="479">
        <v>51.87</v>
      </c>
    </row>
    <row r="12531" spans="1:6" ht="20.399999999999999" x14ac:dyDescent="0.2">
      <c r="A12531" s="256">
        <v>89636</v>
      </c>
      <c r="B12531" s="257" t="s">
        <v>11460</v>
      </c>
      <c r="C12531" s="256" t="s">
        <v>6804</v>
      </c>
      <c r="E12531" s="258"/>
      <c r="F12531" s="479">
        <v>64.650000000000006</v>
      </c>
    </row>
    <row r="12532" spans="1:6" ht="20.399999999999999" x14ac:dyDescent="0.2">
      <c r="A12532" s="256">
        <v>89711</v>
      </c>
      <c r="B12532" s="257" t="s">
        <v>11461</v>
      </c>
      <c r="C12532" s="256" t="s">
        <v>6804</v>
      </c>
      <c r="E12532" s="258"/>
      <c r="F12532" s="479">
        <v>23.66</v>
      </c>
    </row>
    <row r="12533" spans="1:6" ht="20.399999999999999" x14ac:dyDescent="0.2">
      <c r="A12533" s="256">
        <v>89712</v>
      </c>
      <c r="B12533" s="257" t="s">
        <v>11462</v>
      </c>
      <c r="C12533" s="256" t="s">
        <v>6804</v>
      </c>
      <c r="E12533" s="258"/>
      <c r="F12533" s="479">
        <v>29.36</v>
      </c>
    </row>
    <row r="12534" spans="1:6" ht="20.399999999999999" x14ac:dyDescent="0.2">
      <c r="A12534" s="256">
        <v>89713</v>
      </c>
      <c r="B12534" s="257" t="s">
        <v>11463</v>
      </c>
      <c r="C12534" s="256" t="s">
        <v>6804</v>
      </c>
      <c r="E12534" s="258"/>
      <c r="F12534" s="479">
        <v>36.42</v>
      </c>
    </row>
    <row r="12535" spans="1:6" ht="20.399999999999999" x14ac:dyDescent="0.2">
      <c r="A12535" s="256">
        <v>89714</v>
      </c>
      <c r="B12535" s="257" t="s">
        <v>11464</v>
      </c>
      <c r="C12535" s="256" t="s">
        <v>6804</v>
      </c>
      <c r="E12535" s="258"/>
      <c r="F12535" s="479">
        <v>40.909999999999997</v>
      </c>
    </row>
    <row r="12536" spans="1:6" ht="20.399999999999999" x14ac:dyDescent="0.2">
      <c r="A12536" s="256">
        <v>89716</v>
      </c>
      <c r="B12536" s="257" t="s">
        <v>11465</v>
      </c>
      <c r="C12536" s="256" t="s">
        <v>6804</v>
      </c>
      <c r="E12536" s="258"/>
      <c r="F12536" s="479">
        <v>24.64</v>
      </c>
    </row>
    <row r="12537" spans="1:6" ht="20.399999999999999" x14ac:dyDescent="0.2">
      <c r="A12537" s="256">
        <v>89717</v>
      </c>
      <c r="B12537" s="257" t="s">
        <v>11466</v>
      </c>
      <c r="C12537" s="256" t="s">
        <v>6804</v>
      </c>
      <c r="E12537" s="258"/>
      <c r="F12537" s="479">
        <v>37.83</v>
      </c>
    </row>
    <row r="12538" spans="1:6" ht="20.399999999999999" x14ac:dyDescent="0.2">
      <c r="A12538" s="256">
        <v>89770</v>
      </c>
      <c r="B12538" s="257" t="s">
        <v>11467</v>
      </c>
      <c r="C12538" s="256" t="s">
        <v>6804</v>
      </c>
      <c r="E12538" s="258"/>
      <c r="F12538" s="479">
        <v>37.74</v>
      </c>
    </row>
    <row r="12539" spans="1:6" ht="20.399999999999999" x14ac:dyDescent="0.2">
      <c r="A12539" s="256">
        <v>89771</v>
      </c>
      <c r="B12539" s="257" t="s">
        <v>11468</v>
      </c>
      <c r="C12539" s="256" t="s">
        <v>6804</v>
      </c>
      <c r="E12539" s="258"/>
      <c r="F12539" s="479">
        <v>50.31</v>
      </c>
    </row>
    <row r="12540" spans="1:6" ht="20.399999999999999" x14ac:dyDescent="0.2">
      <c r="A12540" s="256">
        <v>89773</v>
      </c>
      <c r="B12540" s="257" t="s">
        <v>11469</v>
      </c>
      <c r="C12540" s="256" t="s">
        <v>6804</v>
      </c>
      <c r="E12540" s="258"/>
      <c r="F12540" s="479">
        <v>117.85</v>
      </c>
    </row>
    <row r="12541" spans="1:6" ht="20.399999999999999" x14ac:dyDescent="0.2">
      <c r="A12541" s="256">
        <v>89775</v>
      </c>
      <c r="B12541" s="257" t="s">
        <v>11470</v>
      </c>
      <c r="C12541" s="256" t="s">
        <v>6804</v>
      </c>
      <c r="E12541" s="258"/>
      <c r="F12541" s="479">
        <v>183.94</v>
      </c>
    </row>
    <row r="12542" spans="1:6" ht="20.399999999999999" x14ac:dyDescent="0.2">
      <c r="A12542" s="256">
        <v>89798</v>
      </c>
      <c r="B12542" s="257" t="s">
        <v>11471</v>
      </c>
      <c r="C12542" s="256" t="s">
        <v>6804</v>
      </c>
      <c r="E12542" s="258"/>
      <c r="F12542" s="479">
        <v>13.18</v>
      </c>
    </row>
    <row r="12543" spans="1:6" ht="20.399999999999999" x14ac:dyDescent="0.2">
      <c r="A12543" s="256">
        <v>89799</v>
      </c>
      <c r="B12543" s="257" t="s">
        <v>11472</v>
      </c>
      <c r="C12543" s="256" t="s">
        <v>6804</v>
      </c>
      <c r="E12543" s="258"/>
      <c r="F12543" s="479">
        <v>22.99</v>
      </c>
    </row>
    <row r="12544" spans="1:6" ht="20.399999999999999" x14ac:dyDescent="0.2">
      <c r="A12544" s="256">
        <v>89800</v>
      </c>
      <c r="B12544" s="257" t="s">
        <v>11473</v>
      </c>
      <c r="C12544" s="256" t="s">
        <v>6804</v>
      </c>
      <c r="E12544" s="258"/>
      <c r="F12544" s="479">
        <v>30.27</v>
      </c>
    </row>
    <row r="12545" spans="1:6" ht="20.399999999999999" x14ac:dyDescent="0.2">
      <c r="A12545" s="256">
        <v>89848</v>
      </c>
      <c r="B12545" s="257" t="s">
        <v>11474</v>
      </c>
      <c r="C12545" s="256" t="s">
        <v>6804</v>
      </c>
      <c r="E12545" s="258"/>
      <c r="F12545" s="479">
        <v>28.89</v>
      </c>
    </row>
    <row r="12546" spans="1:6" ht="20.399999999999999" x14ac:dyDescent="0.2">
      <c r="A12546" s="256">
        <v>89849</v>
      </c>
      <c r="B12546" s="257" t="s">
        <v>11475</v>
      </c>
      <c r="C12546" s="256" t="s">
        <v>6804</v>
      </c>
      <c r="E12546" s="258"/>
      <c r="F12546" s="479">
        <v>57.06</v>
      </c>
    </row>
    <row r="12547" spans="1:6" ht="20.399999999999999" x14ac:dyDescent="0.2">
      <c r="A12547" s="256">
        <v>89865</v>
      </c>
      <c r="B12547" s="257" t="s">
        <v>11476</v>
      </c>
      <c r="C12547" s="256" t="s">
        <v>6804</v>
      </c>
      <c r="E12547" s="258"/>
      <c r="F12547" s="479">
        <v>18.829999999999998</v>
      </c>
    </row>
    <row r="12548" spans="1:6" ht="20.399999999999999" x14ac:dyDescent="0.2">
      <c r="A12548" s="256">
        <v>92275</v>
      </c>
      <c r="B12548" s="257" t="s">
        <v>11477</v>
      </c>
      <c r="C12548" s="256" t="s">
        <v>6804</v>
      </c>
      <c r="E12548" s="258"/>
      <c r="F12548" s="479">
        <v>53.94</v>
      </c>
    </row>
    <row r="12549" spans="1:6" ht="20.399999999999999" x14ac:dyDescent="0.2">
      <c r="A12549" s="256">
        <v>92276</v>
      </c>
      <c r="B12549" s="257" t="s">
        <v>11478</v>
      </c>
      <c r="C12549" s="256" t="s">
        <v>6804</v>
      </c>
      <c r="E12549" s="258"/>
      <c r="F12549" s="479">
        <v>68.510000000000005</v>
      </c>
    </row>
    <row r="12550" spans="1:6" ht="20.399999999999999" x14ac:dyDescent="0.2">
      <c r="A12550" s="256">
        <v>92277</v>
      </c>
      <c r="B12550" s="257" t="s">
        <v>11479</v>
      </c>
      <c r="C12550" s="256" t="s">
        <v>6804</v>
      </c>
      <c r="E12550" s="258"/>
      <c r="F12550" s="479">
        <v>98.87</v>
      </c>
    </row>
    <row r="12551" spans="1:6" ht="20.399999999999999" x14ac:dyDescent="0.2">
      <c r="A12551" s="256">
        <v>92278</v>
      </c>
      <c r="B12551" s="257" t="s">
        <v>11480</v>
      </c>
      <c r="C12551" s="256" t="s">
        <v>6804</v>
      </c>
      <c r="E12551" s="258"/>
      <c r="F12551" s="479">
        <v>132.91999999999999</v>
      </c>
    </row>
    <row r="12552" spans="1:6" ht="20.399999999999999" x14ac:dyDescent="0.2">
      <c r="A12552" s="256">
        <v>92279</v>
      </c>
      <c r="B12552" s="257" t="s">
        <v>11481</v>
      </c>
      <c r="C12552" s="256" t="s">
        <v>6804</v>
      </c>
      <c r="E12552" s="258"/>
      <c r="F12552" s="479">
        <v>191.97</v>
      </c>
    </row>
    <row r="12553" spans="1:6" ht="20.399999999999999" x14ac:dyDescent="0.2">
      <c r="A12553" s="256">
        <v>92280</v>
      </c>
      <c r="B12553" s="257" t="s">
        <v>11482</v>
      </c>
      <c r="C12553" s="256" t="s">
        <v>6804</v>
      </c>
      <c r="E12553" s="258"/>
      <c r="F12553" s="479">
        <v>269.27999999999997</v>
      </c>
    </row>
    <row r="12554" spans="1:6" ht="20.399999999999999" x14ac:dyDescent="0.2">
      <c r="A12554" s="256">
        <v>92281</v>
      </c>
      <c r="B12554" s="257" t="s">
        <v>11483</v>
      </c>
      <c r="C12554" s="256" t="s">
        <v>6804</v>
      </c>
      <c r="E12554" s="258"/>
      <c r="F12554" s="479">
        <v>102.39</v>
      </c>
    </row>
    <row r="12555" spans="1:6" ht="20.399999999999999" x14ac:dyDescent="0.2">
      <c r="A12555" s="256">
        <v>92282</v>
      </c>
      <c r="B12555" s="257" t="s">
        <v>11484</v>
      </c>
      <c r="C12555" s="256" t="s">
        <v>6804</v>
      </c>
      <c r="E12555" s="258"/>
      <c r="F12555" s="479">
        <v>118.93</v>
      </c>
    </row>
    <row r="12556" spans="1:6" ht="20.399999999999999" x14ac:dyDescent="0.2">
      <c r="A12556" s="256">
        <v>92283</v>
      </c>
      <c r="B12556" s="257" t="s">
        <v>11485</v>
      </c>
      <c r="C12556" s="256" t="s">
        <v>6804</v>
      </c>
      <c r="E12556" s="258"/>
      <c r="F12556" s="479">
        <v>162.43</v>
      </c>
    </row>
    <row r="12557" spans="1:6" ht="20.399999999999999" x14ac:dyDescent="0.2">
      <c r="A12557" s="256">
        <v>92284</v>
      </c>
      <c r="B12557" s="257" t="s">
        <v>11486</v>
      </c>
      <c r="C12557" s="256" t="s">
        <v>6804</v>
      </c>
      <c r="E12557" s="258"/>
      <c r="F12557" s="479">
        <v>205.28</v>
      </c>
    </row>
    <row r="12558" spans="1:6" ht="20.399999999999999" x14ac:dyDescent="0.2">
      <c r="A12558" s="256">
        <v>92285</v>
      </c>
      <c r="B12558" s="257" t="s">
        <v>11487</v>
      </c>
      <c r="C12558" s="256" t="s">
        <v>6804</v>
      </c>
      <c r="E12558" s="258"/>
      <c r="F12558" s="479">
        <v>278.35000000000002</v>
      </c>
    </row>
    <row r="12559" spans="1:6" ht="20.399999999999999" x14ac:dyDescent="0.2">
      <c r="A12559" s="256">
        <v>92286</v>
      </c>
      <c r="B12559" s="257" t="s">
        <v>11488</v>
      </c>
      <c r="C12559" s="256" t="s">
        <v>6804</v>
      </c>
      <c r="E12559" s="258"/>
      <c r="F12559" s="479">
        <v>356.84</v>
      </c>
    </row>
    <row r="12560" spans="1:6" ht="20.399999999999999" x14ac:dyDescent="0.2">
      <c r="A12560" s="256">
        <v>92305</v>
      </c>
      <c r="B12560" s="257" t="s">
        <v>11489</v>
      </c>
      <c r="C12560" s="256" t="s">
        <v>6804</v>
      </c>
      <c r="E12560" s="258"/>
      <c r="F12560" s="479">
        <v>37.81</v>
      </c>
    </row>
    <row r="12561" spans="1:6" ht="20.399999999999999" x14ac:dyDescent="0.2">
      <c r="A12561" s="256">
        <v>92306</v>
      </c>
      <c r="B12561" s="257" t="s">
        <v>11490</v>
      </c>
      <c r="C12561" s="256" t="s">
        <v>6804</v>
      </c>
      <c r="E12561" s="258"/>
      <c r="F12561" s="479">
        <v>60.54</v>
      </c>
    </row>
    <row r="12562" spans="1:6" ht="20.399999999999999" x14ac:dyDescent="0.2">
      <c r="A12562" s="256">
        <v>92307</v>
      </c>
      <c r="B12562" s="257" t="s">
        <v>11491</v>
      </c>
      <c r="C12562" s="256" t="s">
        <v>6804</v>
      </c>
      <c r="E12562" s="258"/>
      <c r="F12562" s="479">
        <v>75.41</v>
      </c>
    </row>
    <row r="12563" spans="1:6" ht="20.399999999999999" x14ac:dyDescent="0.2">
      <c r="A12563" s="256">
        <v>92308</v>
      </c>
      <c r="B12563" s="257" t="s">
        <v>11492</v>
      </c>
      <c r="C12563" s="256" t="s">
        <v>6804</v>
      </c>
      <c r="E12563" s="258"/>
      <c r="F12563" s="479">
        <v>51.88</v>
      </c>
    </row>
    <row r="12564" spans="1:6" ht="20.399999999999999" x14ac:dyDescent="0.2">
      <c r="A12564" s="256">
        <v>92309</v>
      </c>
      <c r="B12564" s="257" t="s">
        <v>11493</v>
      </c>
      <c r="C12564" s="256" t="s">
        <v>6804</v>
      </c>
      <c r="E12564" s="258"/>
      <c r="F12564" s="479">
        <v>112.29</v>
      </c>
    </row>
    <row r="12565" spans="1:6" ht="20.399999999999999" x14ac:dyDescent="0.2">
      <c r="A12565" s="256">
        <v>92310</v>
      </c>
      <c r="B12565" s="257" t="s">
        <v>11494</v>
      </c>
      <c r="C12565" s="256" t="s">
        <v>6804</v>
      </c>
      <c r="E12565" s="258"/>
      <c r="F12565" s="479">
        <v>129.13</v>
      </c>
    </row>
    <row r="12566" spans="1:6" ht="20.399999999999999" x14ac:dyDescent="0.2">
      <c r="A12566" s="256">
        <v>92320</v>
      </c>
      <c r="B12566" s="257" t="s">
        <v>11495</v>
      </c>
      <c r="C12566" s="256" t="s">
        <v>6804</v>
      </c>
      <c r="E12566" s="258"/>
      <c r="F12566" s="479">
        <v>51.38</v>
      </c>
    </row>
    <row r="12567" spans="1:6" ht="20.399999999999999" x14ac:dyDescent="0.2">
      <c r="A12567" s="256">
        <v>92321</v>
      </c>
      <c r="B12567" s="257" t="s">
        <v>11496</v>
      </c>
      <c r="C12567" s="256" t="s">
        <v>6804</v>
      </c>
      <c r="E12567" s="258"/>
      <c r="F12567" s="479">
        <v>83.92</v>
      </c>
    </row>
    <row r="12568" spans="1:6" ht="20.399999999999999" x14ac:dyDescent="0.2">
      <c r="A12568" s="256">
        <v>92322</v>
      </c>
      <c r="B12568" s="257" t="s">
        <v>11497</v>
      </c>
      <c r="C12568" s="256" t="s">
        <v>6804</v>
      </c>
      <c r="E12568" s="258"/>
      <c r="F12568" s="479">
        <v>107.2</v>
      </c>
    </row>
    <row r="12569" spans="1:6" ht="20.399999999999999" x14ac:dyDescent="0.2">
      <c r="A12569" s="256">
        <v>92323</v>
      </c>
      <c r="B12569" s="257" t="s">
        <v>11498</v>
      </c>
      <c r="C12569" s="256" t="s">
        <v>6804</v>
      </c>
      <c r="E12569" s="258"/>
      <c r="F12569" s="479">
        <v>62.19</v>
      </c>
    </row>
    <row r="12570" spans="1:6" ht="20.399999999999999" x14ac:dyDescent="0.2">
      <c r="A12570" s="256">
        <v>92324</v>
      </c>
      <c r="B12570" s="257" t="s">
        <v>11499</v>
      </c>
      <c r="C12570" s="256" t="s">
        <v>6804</v>
      </c>
      <c r="E12570" s="258"/>
      <c r="F12570" s="479">
        <v>132.41</v>
      </c>
    </row>
    <row r="12571" spans="1:6" ht="20.399999999999999" x14ac:dyDescent="0.2">
      <c r="A12571" s="256">
        <v>92325</v>
      </c>
      <c r="B12571" s="257" t="s">
        <v>11500</v>
      </c>
      <c r="C12571" s="256" t="s">
        <v>6804</v>
      </c>
      <c r="E12571" s="258"/>
      <c r="F12571" s="479">
        <v>157.65</v>
      </c>
    </row>
    <row r="12572" spans="1:6" ht="20.399999999999999" x14ac:dyDescent="0.2">
      <c r="A12572" s="256">
        <v>92335</v>
      </c>
      <c r="B12572" s="257" t="s">
        <v>11501</v>
      </c>
      <c r="C12572" s="256" t="s">
        <v>6804</v>
      </c>
      <c r="E12572" s="258"/>
      <c r="F12572" s="479">
        <v>93.68</v>
      </c>
    </row>
    <row r="12573" spans="1:6" ht="20.399999999999999" x14ac:dyDescent="0.2">
      <c r="A12573" s="256">
        <v>92336</v>
      </c>
      <c r="B12573" s="257" t="s">
        <v>11502</v>
      </c>
      <c r="C12573" s="256" t="s">
        <v>6804</v>
      </c>
      <c r="E12573" s="258"/>
      <c r="F12573" s="479">
        <v>114.86</v>
      </c>
    </row>
    <row r="12574" spans="1:6" ht="20.399999999999999" x14ac:dyDescent="0.2">
      <c r="A12574" s="256">
        <v>92337</v>
      </c>
      <c r="B12574" s="257" t="s">
        <v>11503</v>
      </c>
      <c r="C12574" s="256" t="s">
        <v>6804</v>
      </c>
      <c r="E12574" s="258"/>
      <c r="F12574" s="479">
        <v>150.74</v>
      </c>
    </row>
    <row r="12575" spans="1:6" ht="20.399999999999999" x14ac:dyDescent="0.2">
      <c r="A12575" s="256">
        <v>92338</v>
      </c>
      <c r="B12575" s="257" t="s">
        <v>11504</v>
      </c>
      <c r="C12575" s="256" t="s">
        <v>6804</v>
      </c>
      <c r="E12575" s="258"/>
      <c r="F12575" s="479">
        <v>156.01</v>
      </c>
    </row>
    <row r="12576" spans="1:6" ht="20.399999999999999" x14ac:dyDescent="0.2">
      <c r="A12576" s="256">
        <v>92339</v>
      </c>
      <c r="B12576" s="257" t="s">
        <v>11505</v>
      </c>
      <c r="C12576" s="256" t="s">
        <v>6804</v>
      </c>
      <c r="E12576" s="258"/>
      <c r="F12576" s="479">
        <v>235.06</v>
      </c>
    </row>
    <row r="12577" spans="1:6" ht="20.399999999999999" x14ac:dyDescent="0.2">
      <c r="A12577" s="256">
        <v>92341</v>
      </c>
      <c r="B12577" s="257" t="s">
        <v>11506</v>
      </c>
      <c r="C12577" s="256" t="s">
        <v>6804</v>
      </c>
      <c r="E12577" s="258"/>
      <c r="F12577" s="479">
        <v>106.12</v>
      </c>
    </row>
    <row r="12578" spans="1:6" ht="20.399999999999999" x14ac:dyDescent="0.2">
      <c r="A12578" s="256">
        <v>92342</v>
      </c>
      <c r="B12578" s="257" t="s">
        <v>11507</v>
      </c>
      <c r="C12578" s="256" t="s">
        <v>6804</v>
      </c>
      <c r="E12578" s="258"/>
      <c r="F12578" s="479">
        <v>127.4</v>
      </c>
    </row>
    <row r="12579" spans="1:6" ht="20.399999999999999" x14ac:dyDescent="0.2">
      <c r="A12579" s="256">
        <v>92343</v>
      </c>
      <c r="B12579" s="257" t="s">
        <v>11508</v>
      </c>
      <c r="C12579" s="256" t="s">
        <v>6804</v>
      </c>
      <c r="E12579" s="258"/>
      <c r="F12579" s="479">
        <v>163.38999999999999</v>
      </c>
    </row>
    <row r="12580" spans="1:6" ht="20.399999999999999" x14ac:dyDescent="0.2">
      <c r="A12580" s="256">
        <v>92359</v>
      </c>
      <c r="B12580" s="257" t="s">
        <v>11509</v>
      </c>
      <c r="C12580" s="256" t="s">
        <v>6804</v>
      </c>
      <c r="E12580" s="258"/>
      <c r="F12580" s="479">
        <v>72.319999999999993</v>
      </c>
    </row>
    <row r="12581" spans="1:6" ht="20.399999999999999" x14ac:dyDescent="0.2">
      <c r="A12581" s="256">
        <v>92360</v>
      </c>
      <c r="B12581" s="257" t="s">
        <v>11510</v>
      </c>
      <c r="C12581" s="256" t="s">
        <v>6804</v>
      </c>
      <c r="E12581" s="258"/>
      <c r="F12581" s="479">
        <v>96.63</v>
      </c>
    </row>
    <row r="12582" spans="1:6" ht="20.399999999999999" x14ac:dyDescent="0.2">
      <c r="A12582" s="256">
        <v>92361</v>
      </c>
      <c r="B12582" s="257" t="s">
        <v>11511</v>
      </c>
      <c r="C12582" s="256" t="s">
        <v>6804</v>
      </c>
      <c r="E12582" s="258"/>
      <c r="F12582" s="479">
        <v>130.55000000000001</v>
      </c>
    </row>
    <row r="12583" spans="1:6" ht="20.399999999999999" x14ac:dyDescent="0.2">
      <c r="A12583" s="256">
        <v>92362</v>
      </c>
      <c r="B12583" s="257" t="s">
        <v>11512</v>
      </c>
      <c r="C12583" s="256" t="s">
        <v>6804</v>
      </c>
      <c r="E12583" s="258"/>
      <c r="F12583" s="479">
        <v>208.59</v>
      </c>
    </row>
    <row r="12584" spans="1:6" ht="30.6" x14ac:dyDescent="0.2">
      <c r="A12584" s="256">
        <v>92364</v>
      </c>
      <c r="B12584" s="257" t="s">
        <v>11513</v>
      </c>
      <c r="C12584" s="256" t="s">
        <v>6804</v>
      </c>
      <c r="E12584" s="258"/>
      <c r="F12584" s="479">
        <v>57.05</v>
      </c>
    </row>
    <row r="12585" spans="1:6" ht="30.6" x14ac:dyDescent="0.2">
      <c r="A12585" s="256">
        <v>92365</v>
      </c>
      <c r="B12585" s="257" t="s">
        <v>11514</v>
      </c>
      <c r="C12585" s="256" t="s">
        <v>6804</v>
      </c>
      <c r="E12585" s="258"/>
      <c r="F12585" s="479">
        <v>65.53</v>
      </c>
    </row>
    <row r="12586" spans="1:6" ht="30.6" x14ac:dyDescent="0.2">
      <c r="A12586" s="256">
        <v>92366</v>
      </c>
      <c r="B12586" s="257" t="s">
        <v>11515</v>
      </c>
      <c r="C12586" s="256" t="s">
        <v>6804</v>
      </c>
      <c r="E12586" s="258"/>
      <c r="F12586" s="479">
        <v>90.72</v>
      </c>
    </row>
    <row r="12587" spans="1:6" ht="30.6" x14ac:dyDescent="0.2">
      <c r="A12587" s="256">
        <v>92367</v>
      </c>
      <c r="B12587" s="257" t="s">
        <v>11516</v>
      </c>
      <c r="C12587" s="256" t="s">
        <v>6804</v>
      </c>
      <c r="E12587" s="258"/>
      <c r="F12587" s="479">
        <v>111.29</v>
      </c>
    </row>
    <row r="12588" spans="1:6" ht="30.6" x14ac:dyDescent="0.2">
      <c r="A12588" s="256">
        <v>92368</v>
      </c>
      <c r="B12588" s="257" t="s">
        <v>11517</v>
      </c>
      <c r="C12588" s="256" t="s">
        <v>6804</v>
      </c>
      <c r="E12588" s="258"/>
      <c r="F12588" s="479">
        <v>146.63999999999999</v>
      </c>
    </row>
    <row r="12589" spans="1:6" ht="20.399999999999999" x14ac:dyDescent="0.2">
      <c r="A12589" s="256">
        <v>92645</v>
      </c>
      <c r="B12589" s="257" t="s">
        <v>11518</v>
      </c>
      <c r="C12589" s="256" t="s">
        <v>6804</v>
      </c>
      <c r="E12589" s="258"/>
      <c r="F12589" s="479">
        <v>76.900000000000006</v>
      </c>
    </row>
    <row r="12590" spans="1:6" ht="20.399999999999999" x14ac:dyDescent="0.2">
      <c r="A12590" s="256">
        <v>92646</v>
      </c>
      <c r="B12590" s="257" t="s">
        <v>11519</v>
      </c>
      <c r="C12590" s="256" t="s">
        <v>6804</v>
      </c>
      <c r="E12590" s="258"/>
      <c r="F12590" s="479">
        <v>101.2</v>
      </c>
    </row>
    <row r="12591" spans="1:6" ht="20.399999999999999" x14ac:dyDescent="0.2">
      <c r="A12591" s="256">
        <v>92648</v>
      </c>
      <c r="B12591" s="257" t="s">
        <v>11520</v>
      </c>
      <c r="C12591" s="256" t="s">
        <v>6804</v>
      </c>
      <c r="E12591" s="258"/>
      <c r="F12591" s="479">
        <v>110.82</v>
      </c>
    </row>
    <row r="12592" spans="1:6" ht="20.399999999999999" x14ac:dyDescent="0.2">
      <c r="A12592" s="256">
        <v>92649</v>
      </c>
      <c r="B12592" s="257" t="s">
        <v>11521</v>
      </c>
      <c r="C12592" s="256" t="s">
        <v>6804</v>
      </c>
      <c r="E12592" s="258"/>
      <c r="F12592" s="479">
        <v>135.12</v>
      </c>
    </row>
    <row r="12593" spans="1:6" ht="20.399999999999999" x14ac:dyDescent="0.2">
      <c r="A12593" s="256">
        <v>92650</v>
      </c>
      <c r="B12593" s="257" t="s">
        <v>11522</v>
      </c>
      <c r="C12593" s="256" t="s">
        <v>6804</v>
      </c>
      <c r="E12593" s="258"/>
      <c r="F12593" s="479">
        <v>213.17</v>
      </c>
    </row>
    <row r="12594" spans="1:6" ht="30.6" x14ac:dyDescent="0.2">
      <c r="A12594" s="256">
        <v>92652</v>
      </c>
      <c r="B12594" s="257" t="s">
        <v>11523</v>
      </c>
      <c r="C12594" s="256" t="s">
        <v>6804</v>
      </c>
      <c r="E12594" s="258"/>
      <c r="F12594" s="479">
        <v>62.74</v>
      </c>
    </row>
    <row r="12595" spans="1:6" ht="30.6" x14ac:dyDescent="0.2">
      <c r="A12595" s="256">
        <v>92653</v>
      </c>
      <c r="B12595" s="257" t="s">
        <v>11524</v>
      </c>
      <c r="C12595" s="256" t="s">
        <v>6804</v>
      </c>
      <c r="E12595" s="258"/>
      <c r="F12595" s="479">
        <v>71.27</v>
      </c>
    </row>
    <row r="12596" spans="1:6" ht="30.6" x14ac:dyDescent="0.2">
      <c r="A12596" s="256">
        <v>92654</v>
      </c>
      <c r="B12596" s="257" t="s">
        <v>11525</v>
      </c>
      <c r="C12596" s="256" t="s">
        <v>6804</v>
      </c>
      <c r="E12596" s="258"/>
      <c r="F12596" s="479">
        <v>96.46</v>
      </c>
    </row>
    <row r="12597" spans="1:6" ht="30.6" x14ac:dyDescent="0.2">
      <c r="A12597" s="256">
        <v>92655</v>
      </c>
      <c r="B12597" s="257" t="s">
        <v>11526</v>
      </c>
      <c r="C12597" s="256" t="s">
        <v>6804</v>
      </c>
      <c r="E12597" s="258"/>
      <c r="F12597" s="479">
        <v>117.16</v>
      </c>
    </row>
    <row r="12598" spans="1:6" ht="30.6" x14ac:dyDescent="0.2">
      <c r="A12598" s="256">
        <v>92656</v>
      </c>
      <c r="B12598" s="257" t="s">
        <v>11527</v>
      </c>
      <c r="C12598" s="256" t="s">
        <v>6804</v>
      </c>
      <c r="E12598" s="258"/>
      <c r="F12598" s="479">
        <v>152.5</v>
      </c>
    </row>
    <row r="12599" spans="1:6" ht="30.6" x14ac:dyDescent="0.2">
      <c r="A12599" s="256">
        <v>92687</v>
      </c>
      <c r="B12599" s="257" t="s">
        <v>11528</v>
      </c>
      <c r="C12599" s="256" t="s">
        <v>6804</v>
      </c>
      <c r="E12599" s="258"/>
      <c r="F12599" s="479">
        <v>29.82</v>
      </c>
    </row>
    <row r="12600" spans="1:6" ht="30.6" x14ac:dyDescent="0.2">
      <c r="A12600" s="256">
        <v>92688</v>
      </c>
      <c r="B12600" s="257" t="s">
        <v>11529</v>
      </c>
      <c r="C12600" s="256" t="s">
        <v>6804</v>
      </c>
      <c r="E12600" s="258"/>
      <c r="F12600" s="479">
        <v>42.3</v>
      </c>
    </row>
    <row r="12601" spans="1:6" ht="20.399999999999999" x14ac:dyDescent="0.2">
      <c r="A12601" s="256">
        <v>92689</v>
      </c>
      <c r="B12601" s="257" t="s">
        <v>11530</v>
      </c>
      <c r="C12601" s="256" t="s">
        <v>6804</v>
      </c>
      <c r="E12601" s="258"/>
      <c r="F12601" s="479">
        <v>54.54</v>
      </c>
    </row>
    <row r="12602" spans="1:6" ht="20.399999999999999" x14ac:dyDescent="0.2">
      <c r="A12602" s="256">
        <v>92690</v>
      </c>
      <c r="B12602" s="257" t="s">
        <v>11531</v>
      </c>
      <c r="C12602" s="256" t="s">
        <v>6804</v>
      </c>
      <c r="E12602" s="258"/>
      <c r="F12602" s="479">
        <v>78.12</v>
      </c>
    </row>
    <row r="12603" spans="1:6" ht="20.399999999999999" x14ac:dyDescent="0.2">
      <c r="A12603" s="256">
        <v>92691</v>
      </c>
      <c r="B12603" s="257" t="s">
        <v>11532</v>
      </c>
      <c r="C12603" s="256" t="s">
        <v>6804</v>
      </c>
      <c r="E12603" s="258"/>
      <c r="F12603" s="479">
        <v>102.73</v>
      </c>
    </row>
    <row r="12604" spans="1:6" ht="30.6" x14ac:dyDescent="0.2">
      <c r="A12604" s="256">
        <v>94462</v>
      </c>
      <c r="B12604" s="257" t="s">
        <v>20559</v>
      </c>
      <c r="C12604" s="256" t="s">
        <v>6804</v>
      </c>
      <c r="E12604" s="258"/>
      <c r="F12604" s="479">
        <v>106.01</v>
      </c>
    </row>
    <row r="12605" spans="1:6" ht="30.6" x14ac:dyDescent="0.2">
      <c r="A12605" s="256">
        <v>94463</v>
      </c>
      <c r="B12605" s="257" t="s">
        <v>20560</v>
      </c>
      <c r="C12605" s="256" t="s">
        <v>6804</v>
      </c>
      <c r="E12605" s="258"/>
      <c r="F12605" s="479">
        <v>123.37</v>
      </c>
    </row>
    <row r="12606" spans="1:6" ht="30.6" x14ac:dyDescent="0.2">
      <c r="A12606" s="256">
        <v>94464</v>
      </c>
      <c r="B12606" s="257" t="s">
        <v>20561</v>
      </c>
      <c r="C12606" s="256" t="s">
        <v>6804</v>
      </c>
      <c r="E12606" s="258"/>
      <c r="F12606" s="479">
        <v>172.93</v>
      </c>
    </row>
    <row r="12607" spans="1:6" ht="30.6" x14ac:dyDescent="0.2">
      <c r="A12607" s="256">
        <v>94602</v>
      </c>
      <c r="B12607" s="257" t="s">
        <v>20562</v>
      </c>
      <c r="C12607" s="256" t="s">
        <v>6804</v>
      </c>
      <c r="E12607" s="258"/>
      <c r="F12607" s="479">
        <v>212.57</v>
      </c>
    </row>
    <row r="12608" spans="1:6" ht="30.6" x14ac:dyDescent="0.2">
      <c r="A12608" s="256">
        <v>94603</v>
      </c>
      <c r="B12608" s="257" t="s">
        <v>20563</v>
      </c>
      <c r="C12608" s="256" t="s">
        <v>6804</v>
      </c>
      <c r="E12608" s="258"/>
      <c r="F12608" s="479">
        <v>283.14999999999998</v>
      </c>
    </row>
    <row r="12609" spans="1:6" ht="30.6" x14ac:dyDescent="0.2">
      <c r="A12609" s="256">
        <v>94604</v>
      </c>
      <c r="B12609" s="257" t="s">
        <v>20564</v>
      </c>
      <c r="C12609" s="256" t="s">
        <v>6804</v>
      </c>
      <c r="E12609" s="258"/>
      <c r="F12609" s="479">
        <v>384.87</v>
      </c>
    </row>
    <row r="12610" spans="1:6" ht="30.6" x14ac:dyDescent="0.2">
      <c r="A12610" s="256">
        <v>94605</v>
      </c>
      <c r="B12610" s="257" t="s">
        <v>20565</v>
      </c>
      <c r="C12610" s="256" t="s">
        <v>6804</v>
      </c>
      <c r="E12610" s="258"/>
      <c r="F12610" s="479">
        <v>546.88</v>
      </c>
    </row>
    <row r="12611" spans="1:6" ht="30.6" x14ac:dyDescent="0.2">
      <c r="A12611" s="256">
        <v>94648</v>
      </c>
      <c r="B12611" s="257" t="s">
        <v>11533</v>
      </c>
      <c r="C12611" s="256" t="s">
        <v>6804</v>
      </c>
      <c r="E12611" s="258"/>
      <c r="F12611" s="479">
        <v>11.59</v>
      </c>
    </row>
    <row r="12612" spans="1:6" ht="30.6" x14ac:dyDescent="0.2">
      <c r="A12612" s="256">
        <v>94649</v>
      </c>
      <c r="B12612" s="257" t="s">
        <v>11534</v>
      </c>
      <c r="C12612" s="256" t="s">
        <v>6804</v>
      </c>
      <c r="E12612" s="258"/>
      <c r="F12612" s="479">
        <v>16.010000000000002</v>
      </c>
    </row>
    <row r="12613" spans="1:6" ht="30.6" x14ac:dyDescent="0.2">
      <c r="A12613" s="256">
        <v>94650</v>
      </c>
      <c r="B12613" s="257" t="s">
        <v>11535</v>
      </c>
      <c r="C12613" s="256" t="s">
        <v>6804</v>
      </c>
      <c r="E12613" s="258"/>
      <c r="F12613" s="479">
        <v>23.81</v>
      </c>
    </row>
    <row r="12614" spans="1:6" ht="30.6" x14ac:dyDescent="0.2">
      <c r="A12614" s="256">
        <v>94651</v>
      </c>
      <c r="B12614" s="257" t="s">
        <v>11536</v>
      </c>
      <c r="C12614" s="256" t="s">
        <v>6804</v>
      </c>
      <c r="E12614" s="258"/>
      <c r="F12614" s="479">
        <v>25.04</v>
      </c>
    </row>
    <row r="12615" spans="1:6" ht="30.6" x14ac:dyDescent="0.2">
      <c r="A12615" s="256">
        <v>94652</v>
      </c>
      <c r="B12615" s="257" t="s">
        <v>11537</v>
      </c>
      <c r="C12615" s="256" t="s">
        <v>6804</v>
      </c>
      <c r="E12615" s="258"/>
      <c r="F12615" s="479">
        <v>40.18</v>
      </c>
    </row>
    <row r="12616" spans="1:6" ht="30.6" x14ac:dyDescent="0.2">
      <c r="A12616" s="256">
        <v>94653</v>
      </c>
      <c r="B12616" s="257" t="s">
        <v>11538</v>
      </c>
      <c r="C12616" s="256" t="s">
        <v>6804</v>
      </c>
      <c r="E12616" s="258"/>
      <c r="F12616" s="479">
        <v>54.76</v>
      </c>
    </row>
    <row r="12617" spans="1:6" ht="30.6" x14ac:dyDescent="0.2">
      <c r="A12617" s="256">
        <v>94654</v>
      </c>
      <c r="B12617" s="257" t="s">
        <v>11539</v>
      </c>
      <c r="C12617" s="256" t="s">
        <v>6804</v>
      </c>
      <c r="E12617" s="258"/>
      <c r="F12617" s="479">
        <v>80.16</v>
      </c>
    </row>
    <row r="12618" spans="1:6" ht="30.6" x14ac:dyDescent="0.2">
      <c r="A12618" s="256">
        <v>94655</v>
      </c>
      <c r="B12618" s="257" t="s">
        <v>11540</v>
      </c>
      <c r="C12618" s="256" t="s">
        <v>6804</v>
      </c>
      <c r="E12618" s="258"/>
      <c r="F12618" s="479">
        <v>107.62</v>
      </c>
    </row>
    <row r="12619" spans="1:6" ht="30.6" x14ac:dyDescent="0.2">
      <c r="A12619" s="256">
        <v>94716</v>
      </c>
      <c r="B12619" s="257" t="s">
        <v>20566</v>
      </c>
      <c r="C12619" s="256" t="s">
        <v>6804</v>
      </c>
      <c r="E12619" s="258"/>
      <c r="F12619" s="479">
        <v>23.04</v>
      </c>
    </row>
    <row r="12620" spans="1:6" ht="30.6" x14ac:dyDescent="0.2">
      <c r="A12620" s="256">
        <v>94717</v>
      </c>
      <c r="B12620" s="257" t="s">
        <v>20567</v>
      </c>
      <c r="C12620" s="256" t="s">
        <v>6804</v>
      </c>
      <c r="E12620" s="258"/>
      <c r="F12620" s="479">
        <v>34.450000000000003</v>
      </c>
    </row>
    <row r="12621" spans="1:6" ht="30.6" x14ac:dyDescent="0.2">
      <c r="A12621" s="256">
        <v>94718</v>
      </c>
      <c r="B12621" s="257" t="s">
        <v>20568</v>
      </c>
      <c r="C12621" s="256" t="s">
        <v>6804</v>
      </c>
      <c r="E12621" s="258"/>
      <c r="F12621" s="479">
        <v>44.64</v>
      </c>
    </row>
    <row r="12622" spans="1:6" ht="30.6" x14ac:dyDescent="0.2">
      <c r="A12622" s="256">
        <v>94719</v>
      </c>
      <c r="B12622" s="257" t="s">
        <v>20569</v>
      </c>
      <c r="C12622" s="256" t="s">
        <v>6804</v>
      </c>
      <c r="E12622" s="258"/>
      <c r="F12622" s="479">
        <v>56.52</v>
      </c>
    </row>
    <row r="12623" spans="1:6" ht="30.6" x14ac:dyDescent="0.2">
      <c r="A12623" s="256">
        <v>94720</v>
      </c>
      <c r="B12623" s="257" t="s">
        <v>20570</v>
      </c>
      <c r="C12623" s="256" t="s">
        <v>6804</v>
      </c>
      <c r="E12623" s="258"/>
      <c r="F12623" s="479">
        <v>83.19</v>
      </c>
    </row>
    <row r="12624" spans="1:6" ht="30.6" x14ac:dyDescent="0.2">
      <c r="A12624" s="256">
        <v>94721</v>
      </c>
      <c r="B12624" s="257" t="s">
        <v>20571</v>
      </c>
      <c r="C12624" s="256" t="s">
        <v>6804</v>
      </c>
      <c r="E12624" s="258"/>
      <c r="F12624" s="479">
        <v>124.28</v>
      </c>
    </row>
    <row r="12625" spans="1:6" ht="30.6" x14ac:dyDescent="0.2">
      <c r="A12625" s="256">
        <v>94722</v>
      </c>
      <c r="B12625" s="257" t="s">
        <v>20572</v>
      </c>
      <c r="C12625" s="256" t="s">
        <v>6804</v>
      </c>
      <c r="E12625" s="258"/>
      <c r="F12625" s="479">
        <v>216.24</v>
      </c>
    </row>
    <row r="12626" spans="1:6" ht="30.6" x14ac:dyDescent="0.2">
      <c r="A12626" s="256">
        <v>94723</v>
      </c>
      <c r="B12626" s="257" t="s">
        <v>20573</v>
      </c>
      <c r="C12626" s="256" t="s">
        <v>6804</v>
      </c>
      <c r="E12626" s="258"/>
      <c r="F12626" s="479">
        <v>381.15</v>
      </c>
    </row>
    <row r="12627" spans="1:6" ht="20.399999999999999" x14ac:dyDescent="0.2">
      <c r="A12627" s="256">
        <v>95697</v>
      </c>
      <c r="B12627" s="257" t="s">
        <v>11541</v>
      </c>
      <c r="C12627" s="256" t="s">
        <v>6804</v>
      </c>
      <c r="E12627" s="258"/>
      <c r="F12627" s="479">
        <v>106.24</v>
      </c>
    </row>
    <row r="12628" spans="1:6" ht="20.399999999999999" x14ac:dyDescent="0.2">
      <c r="A12628" s="256">
        <v>96635</v>
      </c>
      <c r="B12628" s="257" t="s">
        <v>11542</v>
      </c>
      <c r="C12628" s="256" t="s">
        <v>6804</v>
      </c>
      <c r="E12628" s="258"/>
      <c r="F12628" s="479">
        <v>44.66</v>
      </c>
    </row>
    <row r="12629" spans="1:6" ht="20.399999999999999" x14ac:dyDescent="0.2">
      <c r="A12629" s="256">
        <v>96636</v>
      </c>
      <c r="B12629" s="257" t="s">
        <v>11543</v>
      </c>
      <c r="C12629" s="256" t="s">
        <v>6804</v>
      </c>
      <c r="E12629" s="258"/>
      <c r="F12629" s="479">
        <v>47.17</v>
      </c>
    </row>
    <row r="12630" spans="1:6" ht="20.399999999999999" x14ac:dyDescent="0.2">
      <c r="A12630" s="256">
        <v>96644</v>
      </c>
      <c r="B12630" s="257" t="s">
        <v>11544</v>
      </c>
      <c r="C12630" s="256" t="s">
        <v>6804</v>
      </c>
      <c r="E12630" s="258"/>
      <c r="F12630" s="479">
        <v>23</v>
      </c>
    </row>
    <row r="12631" spans="1:6" ht="20.399999999999999" x14ac:dyDescent="0.2">
      <c r="A12631" s="256">
        <v>96645</v>
      </c>
      <c r="B12631" s="257" t="s">
        <v>11545</v>
      </c>
      <c r="C12631" s="256" t="s">
        <v>6804</v>
      </c>
      <c r="E12631" s="258"/>
      <c r="F12631" s="479">
        <v>20.59</v>
      </c>
    </row>
    <row r="12632" spans="1:6" ht="20.399999999999999" x14ac:dyDescent="0.2">
      <c r="A12632" s="256">
        <v>96646</v>
      </c>
      <c r="B12632" s="257" t="s">
        <v>11546</v>
      </c>
      <c r="C12632" s="256" t="s">
        <v>6804</v>
      </c>
      <c r="E12632" s="258"/>
      <c r="F12632" s="479">
        <v>24.85</v>
      </c>
    </row>
    <row r="12633" spans="1:6" ht="20.399999999999999" x14ac:dyDescent="0.2">
      <c r="A12633" s="256">
        <v>96647</v>
      </c>
      <c r="B12633" s="257" t="s">
        <v>11547</v>
      </c>
      <c r="C12633" s="256" t="s">
        <v>6804</v>
      </c>
      <c r="E12633" s="258"/>
      <c r="F12633" s="479">
        <v>24.86</v>
      </c>
    </row>
    <row r="12634" spans="1:6" ht="20.399999999999999" x14ac:dyDescent="0.2">
      <c r="A12634" s="256">
        <v>96648</v>
      </c>
      <c r="B12634" s="257" t="s">
        <v>11548</v>
      </c>
      <c r="C12634" s="256" t="s">
        <v>6804</v>
      </c>
      <c r="E12634" s="258"/>
      <c r="F12634" s="479">
        <v>30.32</v>
      </c>
    </row>
    <row r="12635" spans="1:6" ht="20.399999999999999" x14ac:dyDescent="0.2">
      <c r="A12635" s="256">
        <v>96649</v>
      </c>
      <c r="B12635" s="257" t="s">
        <v>11549</v>
      </c>
      <c r="C12635" s="256" t="s">
        <v>6804</v>
      </c>
      <c r="E12635" s="258"/>
      <c r="F12635" s="479">
        <v>39.520000000000003</v>
      </c>
    </row>
    <row r="12636" spans="1:6" ht="20.399999999999999" x14ac:dyDescent="0.2">
      <c r="A12636" s="256">
        <v>96668</v>
      </c>
      <c r="B12636" s="257" t="s">
        <v>11550</v>
      </c>
      <c r="C12636" s="256" t="s">
        <v>6804</v>
      </c>
      <c r="E12636" s="258"/>
      <c r="F12636" s="479">
        <v>17.23</v>
      </c>
    </row>
    <row r="12637" spans="1:6" ht="20.399999999999999" x14ac:dyDescent="0.2">
      <c r="A12637" s="256">
        <v>96669</v>
      </c>
      <c r="B12637" s="257" t="s">
        <v>11551</v>
      </c>
      <c r="C12637" s="256" t="s">
        <v>6804</v>
      </c>
      <c r="E12637" s="258"/>
      <c r="F12637" s="479">
        <v>17.52</v>
      </c>
    </row>
    <row r="12638" spans="1:6" ht="20.399999999999999" x14ac:dyDescent="0.2">
      <c r="A12638" s="256">
        <v>96670</v>
      </c>
      <c r="B12638" s="257" t="s">
        <v>11552</v>
      </c>
      <c r="C12638" s="256" t="s">
        <v>6804</v>
      </c>
      <c r="E12638" s="258"/>
      <c r="F12638" s="479">
        <v>22.64</v>
      </c>
    </row>
    <row r="12639" spans="1:6" ht="20.399999999999999" x14ac:dyDescent="0.2">
      <c r="A12639" s="256">
        <v>96671</v>
      </c>
      <c r="B12639" s="257" t="s">
        <v>11553</v>
      </c>
      <c r="C12639" s="256" t="s">
        <v>6804</v>
      </c>
      <c r="E12639" s="258"/>
      <c r="F12639" s="479">
        <v>33.75</v>
      </c>
    </row>
    <row r="12640" spans="1:6" ht="20.399999999999999" x14ac:dyDescent="0.2">
      <c r="A12640" s="256">
        <v>96672</v>
      </c>
      <c r="B12640" s="257" t="s">
        <v>11554</v>
      </c>
      <c r="C12640" s="256" t="s">
        <v>6804</v>
      </c>
      <c r="E12640" s="258"/>
      <c r="F12640" s="479">
        <v>50.83</v>
      </c>
    </row>
    <row r="12641" spans="1:6" ht="20.399999999999999" x14ac:dyDescent="0.2">
      <c r="A12641" s="256">
        <v>96673</v>
      </c>
      <c r="B12641" s="257" t="s">
        <v>11555</v>
      </c>
      <c r="C12641" s="256" t="s">
        <v>6804</v>
      </c>
      <c r="E12641" s="258"/>
      <c r="F12641" s="479">
        <v>63.83</v>
      </c>
    </row>
    <row r="12642" spans="1:6" ht="20.399999999999999" x14ac:dyDescent="0.2">
      <c r="A12642" s="256">
        <v>96674</v>
      </c>
      <c r="B12642" s="257" t="s">
        <v>11556</v>
      </c>
      <c r="C12642" s="256" t="s">
        <v>6804</v>
      </c>
      <c r="E12642" s="258"/>
      <c r="F12642" s="479">
        <v>101.95</v>
      </c>
    </row>
    <row r="12643" spans="1:6" ht="20.399999999999999" x14ac:dyDescent="0.2">
      <c r="A12643" s="256">
        <v>96675</v>
      </c>
      <c r="B12643" s="257" t="s">
        <v>11557</v>
      </c>
      <c r="C12643" s="256" t="s">
        <v>6804</v>
      </c>
      <c r="E12643" s="258"/>
      <c r="F12643" s="479">
        <v>147.35</v>
      </c>
    </row>
    <row r="12644" spans="1:6" ht="20.399999999999999" x14ac:dyDescent="0.2">
      <c r="A12644" s="256">
        <v>96676</v>
      </c>
      <c r="B12644" s="257" t="s">
        <v>11558</v>
      </c>
      <c r="C12644" s="256" t="s">
        <v>6804</v>
      </c>
      <c r="E12644" s="258"/>
      <c r="F12644" s="479">
        <v>22.21</v>
      </c>
    </row>
    <row r="12645" spans="1:6" ht="20.399999999999999" x14ac:dyDescent="0.2">
      <c r="A12645" s="256">
        <v>96677</v>
      </c>
      <c r="B12645" s="257" t="s">
        <v>11559</v>
      </c>
      <c r="C12645" s="256" t="s">
        <v>6804</v>
      </c>
      <c r="E12645" s="258"/>
      <c r="F12645" s="479">
        <v>28.83</v>
      </c>
    </row>
    <row r="12646" spans="1:6" ht="20.399999999999999" x14ac:dyDescent="0.2">
      <c r="A12646" s="256">
        <v>96678</v>
      </c>
      <c r="B12646" s="257" t="s">
        <v>11560</v>
      </c>
      <c r="C12646" s="256" t="s">
        <v>6804</v>
      </c>
      <c r="E12646" s="258"/>
      <c r="F12646" s="479">
        <v>39.36</v>
      </c>
    </row>
    <row r="12647" spans="1:6" ht="20.399999999999999" x14ac:dyDescent="0.2">
      <c r="A12647" s="256">
        <v>96679</v>
      </c>
      <c r="B12647" s="257" t="s">
        <v>11561</v>
      </c>
      <c r="C12647" s="256" t="s">
        <v>6804</v>
      </c>
      <c r="E12647" s="258"/>
      <c r="F12647" s="479">
        <v>58.02</v>
      </c>
    </row>
    <row r="12648" spans="1:6" ht="20.399999999999999" x14ac:dyDescent="0.2">
      <c r="A12648" s="256">
        <v>96680</v>
      </c>
      <c r="B12648" s="257" t="s">
        <v>11562</v>
      </c>
      <c r="C12648" s="256" t="s">
        <v>6804</v>
      </c>
      <c r="E12648" s="258"/>
      <c r="F12648" s="479">
        <v>94.77</v>
      </c>
    </row>
    <row r="12649" spans="1:6" ht="20.399999999999999" x14ac:dyDescent="0.2">
      <c r="A12649" s="256">
        <v>96681</v>
      </c>
      <c r="B12649" s="257" t="s">
        <v>11563</v>
      </c>
      <c r="C12649" s="256" t="s">
        <v>6804</v>
      </c>
      <c r="E12649" s="258"/>
      <c r="F12649" s="479">
        <v>126.92</v>
      </c>
    </row>
    <row r="12650" spans="1:6" ht="20.399999999999999" x14ac:dyDescent="0.2">
      <c r="A12650" s="256">
        <v>96682</v>
      </c>
      <c r="B12650" s="257" t="s">
        <v>11564</v>
      </c>
      <c r="C12650" s="256" t="s">
        <v>6804</v>
      </c>
      <c r="E12650" s="258"/>
      <c r="F12650" s="479">
        <v>207.52</v>
      </c>
    </row>
    <row r="12651" spans="1:6" ht="20.399999999999999" x14ac:dyDescent="0.2">
      <c r="A12651" s="256">
        <v>96683</v>
      </c>
      <c r="B12651" s="257" t="s">
        <v>11565</v>
      </c>
      <c r="C12651" s="256" t="s">
        <v>6804</v>
      </c>
      <c r="E12651" s="258"/>
      <c r="F12651" s="479">
        <v>284.05</v>
      </c>
    </row>
    <row r="12652" spans="1:6" ht="30.6" x14ac:dyDescent="0.2">
      <c r="A12652" s="256">
        <v>96718</v>
      </c>
      <c r="B12652" s="257" t="s">
        <v>20574</v>
      </c>
      <c r="C12652" s="256" t="s">
        <v>6804</v>
      </c>
      <c r="E12652" s="258"/>
      <c r="F12652" s="479">
        <v>9.59</v>
      </c>
    </row>
    <row r="12653" spans="1:6" ht="30.6" x14ac:dyDescent="0.2">
      <c r="A12653" s="256">
        <v>96719</v>
      </c>
      <c r="B12653" s="257" t="s">
        <v>20575</v>
      </c>
      <c r="C12653" s="256" t="s">
        <v>6804</v>
      </c>
      <c r="E12653" s="258"/>
      <c r="F12653" s="479">
        <v>20.11</v>
      </c>
    </row>
    <row r="12654" spans="1:6" ht="30.6" x14ac:dyDescent="0.2">
      <c r="A12654" s="256">
        <v>96720</v>
      </c>
      <c r="B12654" s="257" t="s">
        <v>20576</v>
      </c>
      <c r="C12654" s="256" t="s">
        <v>6804</v>
      </c>
      <c r="E12654" s="258"/>
      <c r="F12654" s="479">
        <v>19.059999999999999</v>
      </c>
    </row>
    <row r="12655" spans="1:6" ht="30.6" x14ac:dyDescent="0.2">
      <c r="A12655" s="256">
        <v>96721</v>
      </c>
      <c r="B12655" s="257" t="s">
        <v>20577</v>
      </c>
      <c r="C12655" s="256" t="s">
        <v>6804</v>
      </c>
      <c r="E12655" s="258"/>
      <c r="F12655" s="479">
        <v>22.6</v>
      </c>
    </row>
    <row r="12656" spans="1:6" ht="30.6" x14ac:dyDescent="0.2">
      <c r="A12656" s="256">
        <v>96722</v>
      </c>
      <c r="B12656" s="257" t="s">
        <v>20578</v>
      </c>
      <c r="C12656" s="256" t="s">
        <v>6804</v>
      </c>
      <c r="E12656" s="258"/>
      <c r="F12656" s="479">
        <v>35.99</v>
      </c>
    </row>
    <row r="12657" spans="1:6" ht="30.6" x14ac:dyDescent="0.2">
      <c r="A12657" s="256">
        <v>96723</v>
      </c>
      <c r="B12657" s="257" t="s">
        <v>20579</v>
      </c>
      <c r="C12657" s="256" t="s">
        <v>6804</v>
      </c>
      <c r="E12657" s="258"/>
      <c r="F12657" s="479">
        <v>49.96</v>
      </c>
    </row>
    <row r="12658" spans="1:6" ht="30.6" x14ac:dyDescent="0.2">
      <c r="A12658" s="256">
        <v>96724</v>
      </c>
      <c r="B12658" s="257" t="s">
        <v>20580</v>
      </c>
      <c r="C12658" s="256" t="s">
        <v>6804</v>
      </c>
      <c r="E12658" s="258"/>
      <c r="F12658" s="479">
        <v>68</v>
      </c>
    </row>
    <row r="12659" spans="1:6" ht="30.6" x14ac:dyDescent="0.2">
      <c r="A12659" s="256">
        <v>96725</v>
      </c>
      <c r="B12659" s="257" t="s">
        <v>20581</v>
      </c>
      <c r="C12659" s="256" t="s">
        <v>6804</v>
      </c>
      <c r="E12659" s="258"/>
      <c r="F12659" s="479">
        <v>100.74</v>
      </c>
    </row>
    <row r="12660" spans="1:6" ht="30.6" x14ac:dyDescent="0.2">
      <c r="A12660" s="256">
        <v>96726</v>
      </c>
      <c r="B12660" s="257" t="s">
        <v>20582</v>
      </c>
      <c r="C12660" s="256" t="s">
        <v>6804</v>
      </c>
      <c r="E12660" s="258"/>
      <c r="F12660" s="479">
        <v>143.93</v>
      </c>
    </row>
    <row r="12661" spans="1:6" ht="30.6" x14ac:dyDescent="0.2">
      <c r="A12661" s="256">
        <v>96727</v>
      </c>
      <c r="B12661" s="257" t="s">
        <v>20583</v>
      </c>
      <c r="C12661" s="256" t="s">
        <v>6804</v>
      </c>
      <c r="E12661" s="258"/>
      <c r="F12661" s="479">
        <v>18.47</v>
      </c>
    </row>
    <row r="12662" spans="1:6" ht="30.6" x14ac:dyDescent="0.2">
      <c r="A12662" s="256">
        <v>96728</v>
      </c>
      <c r="B12662" s="257" t="s">
        <v>20584</v>
      </c>
      <c r="C12662" s="256" t="s">
        <v>6804</v>
      </c>
      <c r="E12662" s="258"/>
      <c r="F12662" s="479">
        <v>22.34</v>
      </c>
    </row>
    <row r="12663" spans="1:6" ht="30.6" x14ac:dyDescent="0.2">
      <c r="A12663" s="256">
        <v>96729</v>
      </c>
      <c r="B12663" s="257" t="s">
        <v>20585</v>
      </c>
      <c r="C12663" s="256" t="s">
        <v>6804</v>
      </c>
      <c r="E12663" s="258"/>
      <c r="F12663" s="479">
        <v>29.22</v>
      </c>
    </row>
    <row r="12664" spans="1:6" ht="30.6" x14ac:dyDescent="0.2">
      <c r="A12664" s="256">
        <v>96730</v>
      </c>
      <c r="B12664" s="257" t="s">
        <v>20586</v>
      </c>
      <c r="C12664" s="256" t="s">
        <v>6804</v>
      </c>
      <c r="E12664" s="258"/>
      <c r="F12664" s="479">
        <v>37.42</v>
      </c>
    </row>
    <row r="12665" spans="1:6" ht="30.6" x14ac:dyDescent="0.2">
      <c r="A12665" s="256">
        <v>96731</v>
      </c>
      <c r="B12665" s="257" t="s">
        <v>20587</v>
      </c>
      <c r="C12665" s="256" t="s">
        <v>6804</v>
      </c>
      <c r="E12665" s="258"/>
      <c r="F12665" s="479">
        <v>58.16</v>
      </c>
    </row>
    <row r="12666" spans="1:6" ht="30.6" x14ac:dyDescent="0.2">
      <c r="A12666" s="256">
        <v>96732</v>
      </c>
      <c r="B12666" s="257" t="s">
        <v>20588</v>
      </c>
      <c r="C12666" s="256" t="s">
        <v>6804</v>
      </c>
      <c r="E12666" s="258"/>
      <c r="F12666" s="479">
        <v>89.94</v>
      </c>
    </row>
    <row r="12667" spans="1:6" ht="30.6" x14ac:dyDescent="0.2">
      <c r="A12667" s="256">
        <v>96733</v>
      </c>
      <c r="B12667" s="257" t="s">
        <v>20589</v>
      </c>
      <c r="C12667" s="256" t="s">
        <v>6804</v>
      </c>
      <c r="E12667" s="258"/>
      <c r="F12667" s="479">
        <v>125.88</v>
      </c>
    </row>
    <row r="12668" spans="1:6" ht="30.6" x14ac:dyDescent="0.2">
      <c r="A12668" s="256">
        <v>96734</v>
      </c>
      <c r="B12668" s="257" t="s">
        <v>20590</v>
      </c>
      <c r="C12668" s="256" t="s">
        <v>6804</v>
      </c>
      <c r="E12668" s="258"/>
      <c r="F12668" s="479">
        <v>197.01</v>
      </c>
    </row>
    <row r="12669" spans="1:6" ht="30.6" x14ac:dyDescent="0.2">
      <c r="A12669" s="256">
        <v>96735</v>
      </c>
      <c r="B12669" s="257" t="s">
        <v>20591</v>
      </c>
      <c r="C12669" s="256" t="s">
        <v>6804</v>
      </c>
      <c r="E12669" s="258"/>
      <c r="F12669" s="479">
        <v>261.82</v>
      </c>
    </row>
    <row r="12670" spans="1:6" ht="20.399999999999999" x14ac:dyDescent="0.2">
      <c r="A12670" s="256">
        <v>96798</v>
      </c>
      <c r="B12670" s="257" t="s">
        <v>11566</v>
      </c>
      <c r="C12670" s="256" t="s">
        <v>6804</v>
      </c>
      <c r="E12670" s="258"/>
      <c r="F12670" s="479">
        <v>8.68</v>
      </c>
    </row>
    <row r="12671" spans="1:6" ht="20.399999999999999" x14ac:dyDescent="0.2">
      <c r="A12671" s="256">
        <v>96799</v>
      </c>
      <c r="B12671" s="257" t="s">
        <v>11567</v>
      </c>
      <c r="C12671" s="256" t="s">
        <v>6804</v>
      </c>
      <c r="E12671" s="258"/>
      <c r="F12671" s="479">
        <v>11.11</v>
      </c>
    </row>
    <row r="12672" spans="1:6" ht="20.399999999999999" x14ac:dyDescent="0.2">
      <c r="A12672" s="256">
        <v>96800</v>
      </c>
      <c r="B12672" s="257" t="s">
        <v>11568</v>
      </c>
      <c r="C12672" s="256" t="s">
        <v>6804</v>
      </c>
      <c r="E12672" s="258"/>
      <c r="F12672" s="479">
        <v>15.09</v>
      </c>
    </row>
    <row r="12673" spans="1:6" ht="20.399999999999999" x14ac:dyDescent="0.2">
      <c r="A12673" s="256">
        <v>96801</v>
      </c>
      <c r="B12673" s="257" t="s">
        <v>11569</v>
      </c>
      <c r="C12673" s="256" t="s">
        <v>6804</v>
      </c>
      <c r="E12673" s="258"/>
      <c r="F12673" s="479">
        <v>22.78</v>
      </c>
    </row>
    <row r="12674" spans="1:6" ht="30.6" x14ac:dyDescent="0.2">
      <c r="A12674" s="256">
        <v>97327</v>
      </c>
      <c r="B12674" s="257" t="s">
        <v>20592</v>
      </c>
      <c r="C12674" s="256" t="s">
        <v>6804</v>
      </c>
      <c r="E12674" s="258"/>
      <c r="F12674" s="479">
        <v>25.3</v>
      </c>
    </row>
    <row r="12675" spans="1:6" ht="30.6" x14ac:dyDescent="0.2">
      <c r="A12675" s="256">
        <v>97328</v>
      </c>
      <c r="B12675" s="257" t="s">
        <v>20593</v>
      </c>
      <c r="C12675" s="256" t="s">
        <v>6804</v>
      </c>
      <c r="E12675" s="258"/>
      <c r="F12675" s="479">
        <v>40.97</v>
      </c>
    </row>
    <row r="12676" spans="1:6" ht="30.6" x14ac:dyDescent="0.2">
      <c r="A12676" s="256">
        <v>97329</v>
      </c>
      <c r="B12676" s="257" t="s">
        <v>20594</v>
      </c>
      <c r="C12676" s="256" t="s">
        <v>6804</v>
      </c>
      <c r="E12676" s="258"/>
      <c r="F12676" s="479">
        <v>52.41</v>
      </c>
    </row>
    <row r="12677" spans="1:6" ht="30.6" x14ac:dyDescent="0.2">
      <c r="A12677" s="256">
        <v>97330</v>
      </c>
      <c r="B12677" s="257" t="s">
        <v>20595</v>
      </c>
      <c r="C12677" s="256" t="s">
        <v>6804</v>
      </c>
      <c r="E12677" s="258"/>
      <c r="F12677" s="479">
        <v>64.03</v>
      </c>
    </row>
    <row r="12678" spans="1:6" ht="30.6" x14ac:dyDescent="0.2">
      <c r="A12678" s="256">
        <v>97331</v>
      </c>
      <c r="B12678" s="257" t="s">
        <v>20596</v>
      </c>
      <c r="C12678" s="256" t="s">
        <v>6804</v>
      </c>
      <c r="E12678" s="258"/>
      <c r="F12678" s="479">
        <v>25.71</v>
      </c>
    </row>
    <row r="12679" spans="1:6" ht="30.6" x14ac:dyDescent="0.2">
      <c r="A12679" s="256">
        <v>97332</v>
      </c>
      <c r="B12679" s="257" t="s">
        <v>20597</v>
      </c>
      <c r="C12679" s="256" t="s">
        <v>6804</v>
      </c>
      <c r="E12679" s="258"/>
      <c r="F12679" s="479">
        <v>41.43</v>
      </c>
    </row>
    <row r="12680" spans="1:6" ht="30.6" x14ac:dyDescent="0.2">
      <c r="A12680" s="256">
        <v>97333</v>
      </c>
      <c r="B12680" s="257" t="s">
        <v>20598</v>
      </c>
      <c r="C12680" s="256" t="s">
        <v>6804</v>
      </c>
      <c r="E12680" s="258"/>
      <c r="F12680" s="479">
        <v>52.98</v>
      </c>
    </row>
    <row r="12681" spans="1:6" ht="30.6" x14ac:dyDescent="0.2">
      <c r="A12681" s="256">
        <v>97334</v>
      </c>
      <c r="B12681" s="257" t="s">
        <v>20599</v>
      </c>
      <c r="C12681" s="256" t="s">
        <v>6804</v>
      </c>
      <c r="E12681" s="258"/>
      <c r="F12681" s="479">
        <v>64.67</v>
      </c>
    </row>
    <row r="12682" spans="1:6" ht="20.399999999999999" x14ac:dyDescent="0.2">
      <c r="A12682" s="256">
        <v>97335</v>
      </c>
      <c r="B12682" s="257" t="s">
        <v>11570</v>
      </c>
      <c r="C12682" s="256" t="s">
        <v>6804</v>
      </c>
      <c r="E12682" s="258"/>
      <c r="F12682" s="479">
        <v>77.37</v>
      </c>
    </row>
    <row r="12683" spans="1:6" ht="20.399999999999999" x14ac:dyDescent="0.2">
      <c r="A12683" s="256">
        <v>97336</v>
      </c>
      <c r="B12683" s="257" t="s">
        <v>11571</v>
      </c>
      <c r="C12683" s="256" t="s">
        <v>6804</v>
      </c>
      <c r="E12683" s="258"/>
      <c r="F12683" s="479">
        <v>98.49</v>
      </c>
    </row>
    <row r="12684" spans="1:6" ht="20.399999999999999" x14ac:dyDescent="0.2">
      <c r="A12684" s="256">
        <v>97337</v>
      </c>
      <c r="B12684" s="257" t="s">
        <v>11572</v>
      </c>
      <c r="C12684" s="256" t="s">
        <v>6804</v>
      </c>
      <c r="E12684" s="258"/>
      <c r="F12684" s="479">
        <v>147.94</v>
      </c>
    </row>
    <row r="12685" spans="1:6" ht="20.399999999999999" x14ac:dyDescent="0.2">
      <c r="A12685" s="256">
        <v>97338</v>
      </c>
      <c r="B12685" s="257" t="s">
        <v>11573</v>
      </c>
      <c r="C12685" s="256" t="s">
        <v>6804</v>
      </c>
      <c r="E12685" s="258"/>
      <c r="F12685" s="479">
        <v>178</v>
      </c>
    </row>
    <row r="12686" spans="1:6" ht="20.399999999999999" x14ac:dyDescent="0.2">
      <c r="A12686" s="256">
        <v>97339</v>
      </c>
      <c r="B12686" s="257" t="s">
        <v>11574</v>
      </c>
      <c r="C12686" s="256" t="s">
        <v>6804</v>
      </c>
      <c r="E12686" s="258"/>
      <c r="F12686" s="479">
        <v>191.97</v>
      </c>
    </row>
    <row r="12687" spans="1:6" ht="20.399999999999999" x14ac:dyDescent="0.2">
      <c r="A12687" s="256">
        <v>97340</v>
      </c>
      <c r="B12687" s="257" t="s">
        <v>11575</v>
      </c>
      <c r="C12687" s="256" t="s">
        <v>6804</v>
      </c>
      <c r="E12687" s="258"/>
      <c r="F12687" s="479">
        <v>193.48</v>
      </c>
    </row>
    <row r="12688" spans="1:6" ht="20.399999999999999" x14ac:dyDescent="0.2">
      <c r="A12688" s="256">
        <v>97347</v>
      </c>
      <c r="B12688" s="257" t="s">
        <v>20600</v>
      </c>
      <c r="C12688" s="256" t="s">
        <v>6804</v>
      </c>
      <c r="E12688" s="258"/>
      <c r="F12688" s="479">
        <v>93.15</v>
      </c>
    </row>
    <row r="12689" spans="1:6" ht="20.399999999999999" x14ac:dyDescent="0.2">
      <c r="A12689" s="256">
        <v>97348</v>
      </c>
      <c r="B12689" s="257" t="s">
        <v>20601</v>
      </c>
      <c r="C12689" s="256" t="s">
        <v>6804</v>
      </c>
      <c r="E12689" s="258"/>
      <c r="F12689" s="479">
        <v>128.53</v>
      </c>
    </row>
    <row r="12690" spans="1:6" ht="20.399999999999999" x14ac:dyDescent="0.2">
      <c r="A12690" s="256">
        <v>97349</v>
      </c>
      <c r="B12690" s="257" t="s">
        <v>20602</v>
      </c>
      <c r="C12690" s="256" t="s">
        <v>6804</v>
      </c>
      <c r="E12690" s="258"/>
      <c r="F12690" s="479">
        <v>185.04</v>
      </c>
    </row>
    <row r="12691" spans="1:6" ht="20.399999999999999" x14ac:dyDescent="0.2">
      <c r="A12691" s="256">
        <v>97350</v>
      </c>
      <c r="B12691" s="257" t="s">
        <v>20603</v>
      </c>
      <c r="C12691" s="256" t="s">
        <v>6804</v>
      </c>
      <c r="E12691" s="258"/>
      <c r="F12691" s="479">
        <v>224.59</v>
      </c>
    </row>
    <row r="12692" spans="1:6" ht="20.399999999999999" x14ac:dyDescent="0.2">
      <c r="A12692" s="256">
        <v>97351</v>
      </c>
      <c r="B12692" s="257" t="s">
        <v>20604</v>
      </c>
      <c r="C12692" s="256" t="s">
        <v>6804</v>
      </c>
      <c r="E12692" s="258"/>
      <c r="F12692" s="479">
        <v>310.39</v>
      </c>
    </row>
    <row r="12693" spans="1:6" ht="20.399999999999999" x14ac:dyDescent="0.2">
      <c r="A12693" s="256">
        <v>97352</v>
      </c>
      <c r="B12693" s="257" t="s">
        <v>20605</v>
      </c>
      <c r="C12693" s="256" t="s">
        <v>6804</v>
      </c>
      <c r="E12693" s="258"/>
      <c r="F12693" s="479">
        <v>402.06</v>
      </c>
    </row>
    <row r="12694" spans="1:6" ht="20.399999999999999" x14ac:dyDescent="0.2">
      <c r="A12694" s="256">
        <v>97353</v>
      </c>
      <c r="B12694" s="257" t="s">
        <v>20606</v>
      </c>
      <c r="C12694" s="256" t="s">
        <v>6804</v>
      </c>
      <c r="E12694" s="258"/>
      <c r="F12694" s="479">
        <v>62.77</v>
      </c>
    </row>
    <row r="12695" spans="1:6" ht="20.399999999999999" x14ac:dyDescent="0.2">
      <c r="A12695" s="256">
        <v>97354</v>
      </c>
      <c r="B12695" s="257" t="s">
        <v>20607</v>
      </c>
      <c r="C12695" s="256" t="s">
        <v>6804</v>
      </c>
      <c r="E12695" s="258"/>
      <c r="F12695" s="479">
        <v>98.83</v>
      </c>
    </row>
    <row r="12696" spans="1:6" ht="20.399999999999999" x14ac:dyDescent="0.2">
      <c r="A12696" s="256">
        <v>97355</v>
      </c>
      <c r="B12696" s="257" t="s">
        <v>20608</v>
      </c>
      <c r="C12696" s="256" t="s">
        <v>6804</v>
      </c>
      <c r="E12696" s="258"/>
      <c r="F12696" s="479">
        <v>134.62</v>
      </c>
    </row>
    <row r="12697" spans="1:6" ht="20.399999999999999" x14ac:dyDescent="0.2">
      <c r="A12697" s="256">
        <v>97356</v>
      </c>
      <c r="B12697" s="257" t="s">
        <v>20609</v>
      </c>
      <c r="C12697" s="256" t="s">
        <v>6804</v>
      </c>
      <c r="E12697" s="258"/>
      <c r="F12697" s="479">
        <v>75.239999999999995</v>
      </c>
    </row>
    <row r="12698" spans="1:6" ht="20.399999999999999" x14ac:dyDescent="0.2">
      <c r="A12698" s="256">
        <v>97357</v>
      </c>
      <c r="B12698" s="257" t="s">
        <v>20610</v>
      </c>
      <c r="C12698" s="256" t="s">
        <v>6804</v>
      </c>
      <c r="E12698" s="258"/>
      <c r="F12698" s="479">
        <v>120.27</v>
      </c>
    </row>
    <row r="12699" spans="1:6" ht="20.399999999999999" x14ac:dyDescent="0.2">
      <c r="A12699" s="256">
        <v>97358</v>
      </c>
      <c r="B12699" s="257" t="s">
        <v>20611</v>
      </c>
      <c r="C12699" s="256" t="s">
        <v>6804</v>
      </c>
      <c r="E12699" s="258"/>
      <c r="F12699" s="479">
        <v>163.84</v>
      </c>
    </row>
    <row r="12700" spans="1:6" ht="30.6" x14ac:dyDescent="0.2">
      <c r="A12700" s="256">
        <v>97498</v>
      </c>
      <c r="B12700" s="257" t="s">
        <v>11576</v>
      </c>
      <c r="C12700" s="256" t="s">
        <v>6804</v>
      </c>
      <c r="E12700" s="258"/>
      <c r="F12700" s="479">
        <v>46.51</v>
      </c>
    </row>
    <row r="12701" spans="1:6" ht="30.6" x14ac:dyDescent="0.2">
      <c r="A12701" s="256">
        <v>97535</v>
      </c>
      <c r="B12701" s="257" t="s">
        <v>11577</v>
      </c>
      <c r="C12701" s="256" t="s">
        <v>6804</v>
      </c>
      <c r="E12701" s="258"/>
      <c r="F12701" s="479">
        <v>52.19</v>
      </c>
    </row>
    <row r="12702" spans="1:6" ht="30.6" x14ac:dyDescent="0.2">
      <c r="A12702" s="256">
        <v>97536</v>
      </c>
      <c r="B12702" s="257" t="s">
        <v>11578</v>
      </c>
      <c r="C12702" s="256" t="s">
        <v>6804</v>
      </c>
      <c r="E12702" s="258"/>
      <c r="F12702" s="479">
        <v>65.260000000000005</v>
      </c>
    </row>
    <row r="12703" spans="1:6" ht="30.6" x14ac:dyDescent="0.2">
      <c r="A12703" s="256">
        <v>100788</v>
      </c>
      <c r="B12703" s="257" t="s">
        <v>11579</v>
      </c>
      <c r="C12703" s="256" t="s">
        <v>6799</v>
      </c>
      <c r="E12703" s="258"/>
      <c r="F12703" s="479">
        <v>691.91</v>
      </c>
    </row>
    <row r="12704" spans="1:6" ht="20.399999999999999" x14ac:dyDescent="0.2">
      <c r="A12704" s="256">
        <v>100791</v>
      </c>
      <c r="B12704" s="257" t="s">
        <v>11580</v>
      </c>
      <c r="C12704" s="256" t="s">
        <v>6804</v>
      </c>
      <c r="E12704" s="258"/>
      <c r="F12704" s="479">
        <v>18.95</v>
      </c>
    </row>
    <row r="12705" spans="1:6" ht="20.399999999999999" x14ac:dyDescent="0.2">
      <c r="A12705" s="256">
        <v>100792</v>
      </c>
      <c r="B12705" s="257" t="s">
        <v>11581</v>
      </c>
      <c r="C12705" s="256" t="s">
        <v>6804</v>
      </c>
      <c r="E12705" s="258"/>
      <c r="F12705" s="479">
        <v>26.94</v>
      </c>
    </row>
    <row r="12706" spans="1:6" ht="20.399999999999999" x14ac:dyDescent="0.2">
      <c r="A12706" s="256">
        <v>100793</v>
      </c>
      <c r="B12706" s="257" t="s">
        <v>11582</v>
      </c>
      <c r="C12706" s="256" t="s">
        <v>6804</v>
      </c>
      <c r="E12706" s="258"/>
      <c r="F12706" s="479">
        <v>35.29</v>
      </c>
    </row>
    <row r="12707" spans="1:6" ht="20.399999999999999" x14ac:dyDescent="0.2">
      <c r="A12707" s="256">
        <v>100794</v>
      </c>
      <c r="B12707" s="257" t="s">
        <v>11583</v>
      </c>
      <c r="C12707" s="256" t="s">
        <v>6804</v>
      </c>
      <c r="E12707" s="258"/>
      <c r="F12707" s="479">
        <v>47.08</v>
      </c>
    </row>
    <row r="12708" spans="1:6" ht="20.399999999999999" x14ac:dyDescent="0.2">
      <c r="A12708" s="256">
        <v>100799</v>
      </c>
      <c r="B12708" s="257" t="s">
        <v>11584</v>
      </c>
      <c r="C12708" s="256" t="s">
        <v>6804</v>
      </c>
      <c r="E12708" s="258"/>
      <c r="F12708" s="479">
        <v>19.53</v>
      </c>
    </row>
    <row r="12709" spans="1:6" ht="20.399999999999999" x14ac:dyDescent="0.2">
      <c r="A12709" s="256">
        <v>100800</v>
      </c>
      <c r="B12709" s="257" t="s">
        <v>11585</v>
      </c>
      <c r="C12709" s="256" t="s">
        <v>6804</v>
      </c>
      <c r="E12709" s="258"/>
      <c r="F12709" s="479">
        <v>27.52</v>
      </c>
    </row>
    <row r="12710" spans="1:6" ht="20.399999999999999" x14ac:dyDescent="0.2">
      <c r="A12710" s="256">
        <v>100801</v>
      </c>
      <c r="B12710" s="257" t="s">
        <v>11586</v>
      </c>
      <c r="C12710" s="256" t="s">
        <v>6804</v>
      </c>
      <c r="E12710" s="258"/>
      <c r="F12710" s="479">
        <v>35.86</v>
      </c>
    </row>
    <row r="12711" spans="1:6" ht="20.399999999999999" x14ac:dyDescent="0.2">
      <c r="A12711" s="256">
        <v>100802</v>
      </c>
      <c r="B12711" s="257" t="s">
        <v>11587</v>
      </c>
      <c r="C12711" s="256" t="s">
        <v>6804</v>
      </c>
      <c r="E12711" s="258"/>
      <c r="F12711" s="479">
        <v>47.66</v>
      </c>
    </row>
    <row r="12712" spans="1:6" ht="20.399999999999999" x14ac:dyDescent="0.2">
      <c r="A12712" s="256">
        <v>100803</v>
      </c>
      <c r="B12712" s="257" t="s">
        <v>11588</v>
      </c>
      <c r="C12712" s="256" t="s">
        <v>6804</v>
      </c>
      <c r="E12712" s="258"/>
      <c r="F12712" s="479">
        <v>17.77</v>
      </c>
    </row>
    <row r="12713" spans="1:6" ht="20.399999999999999" x14ac:dyDescent="0.2">
      <c r="A12713" s="256">
        <v>100804</v>
      </c>
      <c r="B12713" s="257" t="s">
        <v>11589</v>
      </c>
      <c r="C12713" s="256" t="s">
        <v>6804</v>
      </c>
      <c r="E12713" s="258"/>
      <c r="F12713" s="479">
        <v>25.54</v>
      </c>
    </row>
    <row r="12714" spans="1:6" ht="20.399999999999999" x14ac:dyDescent="0.2">
      <c r="A12714" s="256">
        <v>100805</v>
      </c>
      <c r="B12714" s="257" t="s">
        <v>11590</v>
      </c>
      <c r="C12714" s="256" t="s">
        <v>6804</v>
      </c>
      <c r="E12714" s="258"/>
      <c r="F12714" s="479">
        <v>33.61</v>
      </c>
    </row>
    <row r="12715" spans="1:6" ht="20.399999999999999" x14ac:dyDescent="0.2">
      <c r="A12715" s="256">
        <v>100806</v>
      </c>
      <c r="B12715" s="257" t="s">
        <v>11591</v>
      </c>
      <c r="C12715" s="256" t="s">
        <v>6804</v>
      </c>
      <c r="E12715" s="258"/>
      <c r="F12715" s="479">
        <v>45.02</v>
      </c>
    </row>
    <row r="12716" spans="1:6" ht="20.399999999999999" x14ac:dyDescent="0.2">
      <c r="A12716" s="256">
        <v>100807</v>
      </c>
      <c r="B12716" s="257" t="s">
        <v>11592</v>
      </c>
      <c r="C12716" s="256" t="s">
        <v>6804</v>
      </c>
      <c r="E12716" s="258"/>
      <c r="F12716" s="479">
        <v>26.25</v>
      </c>
    </row>
    <row r="12717" spans="1:6" ht="20.399999999999999" x14ac:dyDescent="0.2">
      <c r="A12717" s="256">
        <v>100808</v>
      </c>
      <c r="B12717" s="257" t="s">
        <v>11593</v>
      </c>
      <c r="C12717" s="256" t="s">
        <v>6804</v>
      </c>
      <c r="E12717" s="258"/>
      <c r="F12717" s="479">
        <v>35.5</v>
      </c>
    </row>
    <row r="12718" spans="1:6" ht="20.399999999999999" x14ac:dyDescent="0.2">
      <c r="A12718" s="256">
        <v>100809</v>
      </c>
      <c r="B12718" s="257" t="s">
        <v>11594</v>
      </c>
      <c r="C12718" s="256" t="s">
        <v>6804</v>
      </c>
      <c r="E12718" s="258"/>
      <c r="F12718" s="479">
        <v>45.41</v>
      </c>
    </row>
    <row r="12719" spans="1:6" ht="20.399999999999999" x14ac:dyDescent="0.2">
      <c r="A12719" s="256">
        <v>100810</v>
      </c>
      <c r="B12719" s="257" t="s">
        <v>11595</v>
      </c>
      <c r="C12719" s="256" t="s">
        <v>6804</v>
      </c>
      <c r="E12719" s="258"/>
      <c r="F12719" s="479">
        <v>59.4</v>
      </c>
    </row>
    <row r="12720" spans="1:6" ht="20.399999999999999" x14ac:dyDescent="0.2">
      <c r="A12720" s="256">
        <v>101918</v>
      </c>
      <c r="B12720" s="257" t="s">
        <v>11596</v>
      </c>
      <c r="C12720" s="256" t="s">
        <v>6804</v>
      </c>
      <c r="E12720" s="258"/>
      <c r="F12720" s="479">
        <v>216.11</v>
      </c>
    </row>
    <row r="12721" spans="1:6" ht="20.399999999999999" x14ac:dyDescent="0.2">
      <c r="A12721" s="256">
        <v>101919</v>
      </c>
      <c r="B12721" s="257" t="s">
        <v>11597</v>
      </c>
      <c r="C12721" s="256" t="s">
        <v>6799</v>
      </c>
      <c r="E12721" s="258"/>
      <c r="F12721" s="479">
        <v>459.05</v>
      </c>
    </row>
    <row r="12722" spans="1:6" ht="20.399999999999999" x14ac:dyDescent="0.2">
      <c r="A12722" s="256">
        <v>101920</v>
      </c>
      <c r="B12722" s="257" t="s">
        <v>11598</v>
      </c>
      <c r="C12722" s="256" t="s">
        <v>6799</v>
      </c>
      <c r="E12722" s="258"/>
      <c r="F12722" s="479">
        <v>220.08</v>
      </c>
    </row>
    <row r="12723" spans="1:6" ht="20.399999999999999" x14ac:dyDescent="0.2">
      <c r="A12723" s="256">
        <v>101921</v>
      </c>
      <c r="B12723" s="257" t="s">
        <v>11599</v>
      </c>
      <c r="C12723" s="256" t="s">
        <v>6799</v>
      </c>
      <c r="E12723" s="258"/>
      <c r="F12723" s="479">
        <v>250.85</v>
      </c>
    </row>
    <row r="12724" spans="1:6" ht="20.399999999999999" x14ac:dyDescent="0.2">
      <c r="A12724" s="256">
        <v>101922</v>
      </c>
      <c r="B12724" s="257" t="s">
        <v>11600</v>
      </c>
      <c r="C12724" s="256" t="s">
        <v>6799</v>
      </c>
      <c r="E12724" s="258"/>
      <c r="F12724" s="479">
        <v>250.85</v>
      </c>
    </row>
    <row r="12725" spans="1:6" ht="20.399999999999999" x14ac:dyDescent="0.2">
      <c r="A12725" s="256">
        <v>101923</v>
      </c>
      <c r="B12725" s="257" t="s">
        <v>11601</v>
      </c>
      <c r="C12725" s="256" t="s">
        <v>6799</v>
      </c>
      <c r="E12725" s="258"/>
      <c r="F12725" s="479">
        <v>250.85</v>
      </c>
    </row>
    <row r="12726" spans="1:6" ht="20.399999999999999" x14ac:dyDescent="0.2">
      <c r="A12726" s="256">
        <v>101924</v>
      </c>
      <c r="B12726" s="257" t="s">
        <v>11602</v>
      </c>
      <c r="C12726" s="256" t="s">
        <v>6799</v>
      </c>
      <c r="E12726" s="258"/>
      <c r="F12726" s="479">
        <v>207.2</v>
      </c>
    </row>
    <row r="12727" spans="1:6" ht="20.399999999999999" x14ac:dyDescent="0.2">
      <c r="A12727" s="256">
        <v>101925</v>
      </c>
      <c r="B12727" s="257" t="s">
        <v>11603</v>
      </c>
      <c r="C12727" s="256" t="s">
        <v>6799</v>
      </c>
      <c r="E12727" s="258"/>
      <c r="F12727" s="479">
        <v>346.39</v>
      </c>
    </row>
    <row r="12728" spans="1:6" ht="20.399999999999999" x14ac:dyDescent="0.2">
      <c r="A12728" s="256">
        <v>101926</v>
      </c>
      <c r="B12728" s="257" t="s">
        <v>11604</v>
      </c>
      <c r="C12728" s="256" t="s">
        <v>6799</v>
      </c>
      <c r="E12728" s="258"/>
      <c r="F12728" s="479">
        <v>446.67</v>
      </c>
    </row>
    <row r="12729" spans="1:6" ht="30.6" x14ac:dyDescent="0.2">
      <c r="A12729" s="256">
        <v>101927</v>
      </c>
      <c r="B12729" s="257" t="s">
        <v>11605</v>
      </c>
      <c r="C12729" s="256" t="s">
        <v>6804</v>
      </c>
      <c r="E12729" s="258"/>
      <c r="F12729" s="479">
        <v>198.4</v>
      </c>
    </row>
    <row r="12730" spans="1:6" ht="20.399999999999999" x14ac:dyDescent="0.2">
      <c r="A12730" s="256">
        <v>101928</v>
      </c>
      <c r="B12730" s="257" t="s">
        <v>11606</v>
      </c>
      <c r="C12730" s="256" t="s">
        <v>6799</v>
      </c>
      <c r="E12730" s="258"/>
      <c r="F12730" s="479">
        <v>465.84</v>
      </c>
    </row>
    <row r="12731" spans="1:6" ht="20.399999999999999" x14ac:dyDescent="0.2">
      <c r="A12731" s="256">
        <v>101929</v>
      </c>
      <c r="B12731" s="257" t="s">
        <v>11607</v>
      </c>
      <c r="C12731" s="256" t="s">
        <v>6799</v>
      </c>
      <c r="E12731" s="258"/>
      <c r="F12731" s="479">
        <v>226.87</v>
      </c>
    </row>
    <row r="12732" spans="1:6" ht="30.6" x14ac:dyDescent="0.2">
      <c r="A12732" s="256">
        <v>101930</v>
      </c>
      <c r="B12732" s="257" t="s">
        <v>11608</v>
      </c>
      <c r="C12732" s="256" t="s">
        <v>6799</v>
      </c>
      <c r="E12732" s="258"/>
      <c r="F12732" s="479">
        <v>257.64</v>
      </c>
    </row>
    <row r="12733" spans="1:6" ht="20.399999999999999" x14ac:dyDescent="0.2">
      <c r="A12733" s="256">
        <v>101931</v>
      </c>
      <c r="B12733" s="257" t="s">
        <v>11609</v>
      </c>
      <c r="C12733" s="256" t="s">
        <v>6799</v>
      </c>
      <c r="E12733" s="258"/>
      <c r="F12733" s="479">
        <v>257.64</v>
      </c>
    </row>
    <row r="12734" spans="1:6" ht="20.399999999999999" x14ac:dyDescent="0.2">
      <c r="A12734" s="256">
        <v>101932</v>
      </c>
      <c r="B12734" s="257" t="s">
        <v>11610</v>
      </c>
      <c r="C12734" s="256" t="s">
        <v>6799</v>
      </c>
      <c r="E12734" s="258"/>
      <c r="F12734" s="479">
        <v>257.64</v>
      </c>
    </row>
    <row r="12735" spans="1:6" ht="20.399999999999999" x14ac:dyDescent="0.2">
      <c r="A12735" s="256">
        <v>101933</v>
      </c>
      <c r="B12735" s="257" t="s">
        <v>11611</v>
      </c>
      <c r="C12735" s="256" t="s">
        <v>6799</v>
      </c>
      <c r="E12735" s="258"/>
      <c r="F12735" s="479">
        <v>213.99</v>
      </c>
    </row>
    <row r="12736" spans="1:6" ht="20.399999999999999" x14ac:dyDescent="0.2">
      <c r="A12736" s="256">
        <v>101934</v>
      </c>
      <c r="B12736" s="257" t="s">
        <v>11612</v>
      </c>
      <c r="C12736" s="256" t="s">
        <v>6799</v>
      </c>
      <c r="E12736" s="258"/>
      <c r="F12736" s="479">
        <v>356.57</v>
      </c>
    </row>
    <row r="12737" spans="1:6" ht="20.399999999999999" x14ac:dyDescent="0.2">
      <c r="A12737" s="256">
        <v>101935</v>
      </c>
      <c r="B12737" s="257" t="s">
        <v>11613</v>
      </c>
      <c r="C12737" s="256" t="s">
        <v>6799</v>
      </c>
      <c r="E12737" s="258"/>
      <c r="F12737" s="479">
        <v>460.24</v>
      </c>
    </row>
    <row r="12738" spans="1:6" ht="20.399999999999999" x14ac:dyDescent="0.2">
      <c r="A12738" s="256">
        <v>103802</v>
      </c>
      <c r="B12738" s="257" t="s">
        <v>11614</v>
      </c>
      <c r="C12738" s="256" t="s">
        <v>6804</v>
      </c>
      <c r="E12738" s="258"/>
      <c r="F12738" s="479">
        <v>40.4</v>
      </c>
    </row>
    <row r="12739" spans="1:6" ht="20.399999999999999" x14ac:dyDescent="0.2">
      <c r="A12739" s="256">
        <v>103803</v>
      </c>
      <c r="B12739" s="257" t="s">
        <v>11615</v>
      </c>
      <c r="C12739" s="256" t="s">
        <v>6804</v>
      </c>
      <c r="E12739" s="258"/>
      <c r="F12739" s="479">
        <v>69.459999999999994</v>
      </c>
    </row>
    <row r="12740" spans="1:6" ht="20.399999999999999" x14ac:dyDescent="0.2">
      <c r="A12740" s="256">
        <v>103804</v>
      </c>
      <c r="B12740" s="257" t="s">
        <v>11616</v>
      </c>
      <c r="C12740" s="256" t="s">
        <v>6804</v>
      </c>
      <c r="E12740" s="258"/>
      <c r="F12740" s="479">
        <v>83.28</v>
      </c>
    </row>
    <row r="12741" spans="1:6" ht="20.399999999999999" x14ac:dyDescent="0.2">
      <c r="A12741" s="256">
        <v>103835</v>
      </c>
      <c r="B12741" s="257" t="s">
        <v>11617</v>
      </c>
      <c r="C12741" s="256" t="s">
        <v>6804</v>
      </c>
      <c r="E12741" s="258"/>
      <c r="F12741" s="479">
        <v>63.25</v>
      </c>
    </row>
    <row r="12742" spans="1:6" ht="20.399999999999999" x14ac:dyDescent="0.2">
      <c r="A12742" s="256">
        <v>103836</v>
      </c>
      <c r="B12742" s="257" t="s">
        <v>11618</v>
      </c>
      <c r="C12742" s="256" t="s">
        <v>6804</v>
      </c>
      <c r="E12742" s="258"/>
      <c r="F12742" s="479">
        <v>97.5</v>
      </c>
    </row>
    <row r="12743" spans="1:6" ht="20.399999999999999" x14ac:dyDescent="0.2">
      <c r="A12743" s="256">
        <v>103837</v>
      </c>
      <c r="B12743" s="257" t="s">
        <v>11619</v>
      </c>
      <c r="C12743" s="256" t="s">
        <v>6804</v>
      </c>
      <c r="E12743" s="258"/>
      <c r="F12743" s="479">
        <v>122.72</v>
      </c>
    </row>
    <row r="12744" spans="1:6" ht="20.399999999999999" x14ac:dyDescent="0.2">
      <c r="A12744" s="256">
        <v>103868</v>
      </c>
      <c r="B12744" s="257" t="s">
        <v>11620</v>
      </c>
      <c r="C12744" s="256" t="s">
        <v>6804</v>
      </c>
      <c r="E12744" s="258"/>
      <c r="F12744" s="479">
        <v>52.12</v>
      </c>
    </row>
    <row r="12745" spans="1:6" ht="20.399999999999999" x14ac:dyDescent="0.2">
      <c r="A12745" s="256">
        <v>103869</v>
      </c>
      <c r="B12745" s="257" t="s">
        <v>11621</v>
      </c>
      <c r="C12745" s="256" t="s">
        <v>6804</v>
      </c>
      <c r="E12745" s="258"/>
      <c r="F12745" s="479">
        <v>77.67</v>
      </c>
    </row>
    <row r="12746" spans="1:6" ht="20.399999999999999" x14ac:dyDescent="0.2">
      <c r="A12746" s="256">
        <v>103870</v>
      </c>
      <c r="B12746" s="257" t="s">
        <v>11622</v>
      </c>
      <c r="C12746" s="256" t="s">
        <v>6804</v>
      </c>
      <c r="E12746" s="258"/>
      <c r="F12746" s="479">
        <v>94.93</v>
      </c>
    </row>
    <row r="12747" spans="1:6" ht="20.399999999999999" x14ac:dyDescent="0.2">
      <c r="A12747" s="256">
        <v>103871</v>
      </c>
      <c r="B12747" s="257" t="s">
        <v>11623</v>
      </c>
      <c r="C12747" s="256" t="s">
        <v>6804</v>
      </c>
      <c r="E12747" s="258"/>
      <c r="F12747" s="479">
        <v>62.8</v>
      </c>
    </row>
    <row r="12748" spans="1:6" ht="20.399999999999999" x14ac:dyDescent="0.2">
      <c r="A12748" s="256">
        <v>103872</v>
      </c>
      <c r="B12748" s="257" t="s">
        <v>11624</v>
      </c>
      <c r="C12748" s="256" t="s">
        <v>6804</v>
      </c>
      <c r="E12748" s="258"/>
      <c r="F12748" s="479">
        <v>126.01</v>
      </c>
    </row>
    <row r="12749" spans="1:6" ht="20.399999999999999" x14ac:dyDescent="0.2">
      <c r="A12749" s="256">
        <v>103873</v>
      </c>
      <c r="B12749" s="257" t="s">
        <v>11625</v>
      </c>
      <c r="C12749" s="256" t="s">
        <v>6804</v>
      </c>
      <c r="E12749" s="258"/>
      <c r="F12749" s="479">
        <v>145.26</v>
      </c>
    </row>
    <row r="12750" spans="1:6" ht="20.399999999999999" x14ac:dyDescent="0.2">
      <c r="A12750" s="256">
        <v>103978</v>
      </c>
      <c r="B12750" s="257" t="s">
        <v>11626</v>
      </c>
      <c r="C12750" s="256" t="s">
        <v>6804</v>
      </c>
      <c r="E12750" s="258"/>
      <c r="F12750" s="479">
        <v>26.17</v>
      </c>
    </row>
    <row r="12751" spans="1:6" ht="20.399999999999999" x14ac:dyDescent="0.2">
      <c r="A12751" s="256">
        <v>103979</v>
      </c>
      <c r="B12751" s="257" t="s">
        <v>11627</v>
      </c>
      <c r="C12751" s="256" t="s">
        <v>6804</v>
      </c>
      <c r="E12751" s="258"/>
      <c r="F12751" s="479">
        <v>30.02</v>
      </c>
    </row>
    <row r="12752" spans="1:6" ht="20.399999999999999" x14ac:dyDescent="0.2">
      <c r="A12752" s="256">
        <v>104021</v>
      </c>
      <c r="B12752" s="257" t="s">
        <v>11628</v>
      </c>
      <c r="C12752" s="256" t="s">
        <v>6804</v>
      </c>
      <c r="E12752" s="258"/>
      <c r="F12752" s="479">
        <v>62.23</v>
      </c>
    </row>
    <row r="12753" spans="1:6" ht="20.399999999999999" x14ac:dyDescent="0.2">
      <c r="A12753" s="256">
        <v>104166</v>
      </c>
      <c r="B12753" s="257" t="s">
        <v>11629</v>
      </c>
      <c r="C12753" s="256" t="s">
        <v>6804</v>
      </c>
      <c r="E12753" s="258"/>
      <c r="F12753" s="479">
        <v>72.8</v>
      </c>
    </row>
    <row r="12754" spans="1:6" ht="20.399999999999999" x14ac:dyDescent="0.2">
      <c r="A12754" s="256">
        <v>104194</v>
      </c>
      <c r="B12754" s="257" t="s">
        <v>11630</v>
      </c>
      <c r="C12754" s="256" t="s">
        <v>6804</v>
      </c>
      <c r="E12754" s="258"/>
      <c r="F12754" s="479">
        <v>22.86</v>
      </c>
    </row>
    <row r="12755" spans="1:6" ht="20.399999999999999" x14ac:dyDescent="0.2">
      <c r="A12755" s="256">
        <v>104195</v>
      </c>
      <c r="B12755" s="257" t="s">
        <v>11631</v>
      </c>
      <c r="C12755" s="256" t="s">
        <v>6804</v>
      </c>
      <c r="E12755" s="258"/>
      <c r="F12755" s="479">
        <v>24.19</v>
      </c>
    </row>
    <row r="12756" spans="1:6" ht="20.399999999999999" x14ac:dyDescent="0.2">
      <c r="A12756" s="256">
        <v>104315</v>
      </c>
      <c r="B12756" s="257" t="s">
        <v>11632</v>
      </c>
      <c r="C12756" s="256" t="s">
        <v>6804</v>
      </c>
      <c r="E12756" s="258"/>
      <c r="F12756" s="479">
        <v>17.63</v>
      </c>
    </row>
    <row r="12757" spans="1:6" ht="20.399999999999999" x14ac:dyDescent="0.2">
      <c r="A12757" s="256">
        <v>104316</v>
      </c>
      <c r="B12757" s="257" t="s">
        <v>11633</v>
      </c>
      <c r="C12757" s="256" t="s">
        <v>6804</v>
      </c>
      <c r="E12757" s="258"/>
      <c r="F12757" s="479">
        <v>24.33</v>
      </c>
    </row>
    <row r="12758" spans="1:6" ht="20.399999999999999" x14ac:dyDescent="0.2">
      <c r="A12758" s="256">
        <v>89358</v>
      </c>
      <c r="B12758" s="257" t="s">
        <v>11634</v>
      </c>
      <c r="C12758" s="256" t="s">
        <v>6799</v>
      </c>
      <c r="E12758" s="258"/>
      <c r="F12758" s="479">
        <v>8.8699999999999992</v>
      </c>
    </row>
    <row r="12759" spans="1:6" ht="20.399999999999999" x14ac:dyDescent="0.2">
      <c r="A12759" s="256">
        <v>89359</v>
      </c>
      <c r="B12759" s="257" t="s">
        <v>11635</v>
      </c>
      <c r="C12759" s="256" t="s">
        <v>6799</v>
      </c>
      <c r="E12759" s="258"/>
      <c r="F12759" s="479">
        <v>9.35</v>
      </c>
    </row>
    <row r="12760" spans="1:6" ht="20.399999999999999" x14ac:dyDescent="0.2">
      <c r="A12760" s="256">
        <v>89360</v>
      </c>
      <c r="B12760" s="257" t="s">
        <v>11636</v>
      </c>
      <c r="C12760" s="256" t="s">
        <v>6799</v>
      </c>
      <c r="E12760" s="258"/>
      <c r="F12760" s="479">
        <v>10.210000000000001</v>
      </c>
    </row>
    <row r="12761" spans="1:6" ht="20.399999999999999" x14ac:dyDescent="0.2">
      <c r="A12761" s="256">
        <v>89361</v>
      </c>
      <c r="B12761" s="257" t="s">
        <v>11637</v>
      </c>
      <c r="C12761" s="256" t="s">
        <v>6799</v>
      </c>
      <c r="E12761" s="258"/>
      <c r="F12761" s="479">
        <v>10.28</v>
      </c>
    </row>
    <row r="12762" spans="1:6" ht="20.399999999999999" x14ac:dyDescent="0.2">
      <c r="A12762" s="256">
        <v>89362</v>
      </c>
      <c r="B12762" s="257" t="s">
        <v>11638</v>
      </c>
      <c r="C12762" s="256" t="s">
        <v>6799</v>
      </c>
      <c r="E12762" s="258"/>
      <c r="F12762" s="479">
        <v>10.46</v>
      </c>
    </row>
    <row r="12763" spans="1:6" ht="20.399999999999999" x14ac:dyDescent="0.2">
      <c r="A12763" s="256">
        <v>89363</v>
      </c>
      <c r="B12763" s="257" t="s">
        <v>11639</v>
      </c>
      <c r="C12763" s="256" t="s">
        <v>6799</v>
      </c>
      <c r="E12763" s="258"/>
      <c r="F12763" s="479">
        <v>11.14</v>
      </c>
    </row>
    <row r="12764" spans="1:6" ht="20.399999999999999" x14ac:dyDescent="0.2">
      <c r="A12764" s="256">
        <v>89364</v>
      </c>
      <c r="B12764" s="257" t="s">
        <v>11640</v>
      </c>
      <c r="C12764" s="256" t="s">
        <v>6799</v>
      </c>
      <c r="E12764" s="258"/>
      <c r="F12764" s="479">
        <v>12.45</v>
      </c>
    </row>
    <row r="12765" spans="1:6" ht="20.399999999999999" x14ac:dyDescent="0.2">
      <c r="A12765" s="256">
        <v>89365</v>
      </c>
      <c r="B12765" s="257" t="s">
        <v>11641</v>
      </c>
      <c r="C12765" s="256" t="s">
        <v>6799</v>
      </c>
      <c r="E12765" s="258"/>
      <c r="F12765" s="479">
        <v>11.98</v>
      </c>
    </row>
    <row r="12766" spans="1:6" ht="20.399999999999999" x14ac:dyDescent="0.2">
      <c r="A12766" s="256">
        <v>89366</v>
      </c>
      <c r="B12766" s="257" t="s">
        <v>11642</v>
      </c>
      <c r="C12766" s="256" t="s">
        <v>6799</v>
      </c>
      <c r="E12766" s="258"/>
      <c r="F12766" s="479">
        <v>16.190000000000001</v>
      </c>
    </row>
    <row r="12767" spans="1:6" ht="20.399999999999999" x14ac:dyDescent="0.2">
      <c r="A12767" s="256">
        <v>89367</v>
      </c>
      <c r="B12767" s="257" t="s">
        <v>11643</v>
      </c>
      <c r="C12767" s="256" t="s">
        <v>6799</v>
      </c>
      <c r="E12767" s="258"/>
      <c r="F12767" s="479">
        <v>13.99</v>
      </c>
    </row>
    <row r="12768" spans="1:6" ht="20.399999999999999" x14ac:dyDescent="0.2">
      <c r="A12768" s="256">
        <v>89368</v>
      </c>
      <c r="B12768" s="257" t="s">
        <v>11644</v>
      </c>
      <c r="C12768" s="256" t="s">
        <v>6799</v>
      </c>
      <c r="E12768" s="258"/>
      <c r="F12768" s="479">
        <v>15.51</v>
      </c>
    </row>
    <row r="12769" spans="1:6" ht="20.399999999999999" x14ac:dyDescent="0.2">
      <c r="A12769" s="256">
        <v>89369</v>
      </c>
      <c r="B12769" s="257" t="s">
        <v>11645</v>
      </c>
      <c r="C12769" s="256" t="s">
        <v>6799</v>
      </c>
      <c r="E12769" s="258"/>
      <c r="F12769" s="479">
        <v>17.55</v>
      </c>
    </row>
    <row r="12770" spans="1:6" ht="20.399999999999999" x14ac:dyDescent="0.2">
      <c r="A12770" s="256">
        <v>89370</v>
      </c>
      <c r="B12770" s="257" t="s">
        <v>11646</v>
      </c>
      <c r="C12770" s="256" t="s">
        <v>6799</v>
      </c>
      <c r="E12770" s="258"/>
      <c r="F12770" s="479">
        <v>15.8</v>
      </c>
    </row>
    <row r="12771" spans="1:6" ht="20.399999999999999" x14ac:dyDescent="0.2">
      <c r="A12771" s="256">
        <v>89371</v>
      </c>
      <c r="B12771" s="257" t="s">
        <v>11647</v>
      </c>
      <c r="C12771" s="256" t="s">
        <v>6799</v>
      </c>
      <c r="E12771" s="258"/>
      <c r="F12771" s="479">
        <v>6.47</v>
      </c>
    </row>
    <row r="12772" spans="1:6" ht="20.399999999999999" x14ac:dyDescent="0.2">
      <c r="A12772" s="256">
        <v>89372</v>
      </c>
      <c r="B12772" s="257" t="s">
        <v>11648</v>
      </c>
      <c r="C12772" s="256" t="s">
        <v>6799</v>
      </c>
      <c r="E12772" s="258"/>
      <c r="F12772" s="479">
        <v>15.13</v>
      </c>
    </row>
    <row r="12773" spans="1:6" ht="20.399999999999999" x14ac:dyDescent="0.2">
      <c r="A12773" s="256">
        <v>89373</v>
      </c>
      <c r="B12773" s="257" t="s">
        <v>11649</v>
      </c>
      <c r="C12773" s="256" t="s">
        <v>6799</v>
      </c>
      <c r="E12773" s="258"/>
      <c r="F12773" s="479">
        <v>7.56</v>
      </c>
    </row>
    <row r="12774" spans="1:6" ht="20.399999999999999" x14ac:dyDescent="0.2">
      <c r="A12774" s="256">
        <v>89374</v>
      </c>
      <c r="B12774" s="257" t="s">
        <v>11650</v>
      </c>
      <c r="C12774" s="256" t="s">
        <v>6799</v>
      </c>
      <c r="E12774" s="258"/>
      <c r="F12774" s="479">
        <v>9.94</v>
      </c>
    </row>
    <row r="12775" spans="1:6" ht="20.399999999999999" x14ac:dyDescent="0.2">
      <c r="A12775" s="256">
        <v>89375</v>
      </c>
      <c r="B12775" s="257" t="s">
        <v>11651</v>
      </c>
      <c r="C12775" s="256" t="s">
        <v>6799</v>
      </c>
      <c r="E12775" s="258"/>
      <c r="F12775" s="479">
        <v>11.63</v>
      </c>
    </row>
    <row r="12776" spans="1:6" ht="30.6" x14ac:dyDescent="0.2">
      <c r="A12776" s="256">
        <v>89376</v>
      </c>
      <c r="B12776" s="257" t="s">
        <v>11652</v>
      </c>
      <c r="C12776" s="256" t="s">
        <v>6799</v>
      </c>
      <c r="E12776" s="258"/>
      <c r="F12776" s="479">
        <v>6.1</v>
      </c>
    </row>
    <row r="12777" spans="1:6" ht="20.399999999999999" x14ac:dyDescent="0.2">
      <c r="A12777" s="256">
        <v>89377</v>
      </c>
      <c r="B12777" s="257" t="s">
        <v>11653</v>
      </c>
      <c r="C12777" s="256" t="s">
        <v>6799</v>
      </c>
      <c r="E12777" s="258"/>
      <c r="F12777" s="479">
        <v>10.130000000000001</v>
      </c>
    </row>
    <row r="12778" spans="1:6" ht="20.399999999999999" x14ac:dyDescent="0.2">
      <c r="A12778" s="256">
        <v>89378</v>
      </c>
      <c r="B12778" s="257" t="s">
        <v>11654</v>
      </c>
      <c r="C12778" s="256" t="s">
        <v>6799</v>
      </c>
      <c r="E12778" s="258"/>
      <c r="F12778" s="479">
        <v>7.57</v>
      </c>
    </row>
    <row r="12779" spans="1:6" ht="20.399999999999999" x14ac:dyDescent="0.2">
      <c r="A12779" s="256">
        <v>89379</v>
      </c>
      <c r="B12779" s="257" t="s">
        <v>11655</v>
      </c>
      <c r="C12779" s="256" t="s">
        <v>6799</v>
      </c>
      <c r="E12779" s="258"/>
      <c r="F12779" s="479">
        <v>17.72</v>
      </c>
    </row>
    <row r="12780" spans="1:6" ht="20.399999999999999" x14ac:dyDescent="0.2">
      <c r="A12780" s="256">
        <v>89380</v>
      </c>
      <c r="B12780" s="257" t="s">
        <v>11656</v>
      </c>
      <c r="C12780" s="256" t="s">
        <v>6799</v>
      </c>
      <c r="E12780" s="258"/>
      <c r="F12780" s="479">
        <v>10.32</v>
      </c>
    </row>
    <row r="12781" spans="1:6" ht="20.399999999999999" x14ac:dyDescent="0.2">
      <c r="A12781" s="256">
        <v>89381</v>
      </c>
      <c r="B12781" s="257" t="s">
        <v>11657</v>
      </c>
      <c r="C12781" s="256" t="s">
        <v>6799</v>
      </c>
      <c r="E12781" s="258"/>
      <c r="F12781" s="479">
        <v>12.12</v>
      </c>
    </row>
    <row r="12782" spans="1:6" ht="20.399999999999999" x14ac:dyDescent="0.2">
      <c r="A12782" s="256">
        <v>89382</v>
      </c>
      <c r="B12782" s="257" t="s">
        <v>11658</v>
      </c>
      <c r="C12782" s="256" t="s">
        <v>6799</v>
      </c>
      <c r="E12782" s="258"/>
      <c r="F12782" s="479">
        <v>13.89</v>
      </c>
    </row>
    <row r="12783" spans="1:6" ht="30.6" x14ac:dyDescent="0.2">
      <c r="A12783" s="256">
        <v>89383</v>
      </c>
      <c r="B12783" s="257" t="s">
        <v>11659</v>
      </c>
      <c r="C12783" s="256" t="s">
        <v>6799</v>
      </c>
      <c r="E12783" s="258"/>
      <c r="F12783" s="479">
        <v>7.11</v>
      </c>
    </row>
    <row r="12784" spans="1:6" ht="20.399999999999999" x14ac:dyDescent="0.2">
      <c r="A12784" s="256">
        <v>89384</v>
      </c>
      <c r="B12784" s="257" t="s">
        <v>11660</v>
      </c>
      <c r="C12784" s="256" t="s">
        <v>6799</v>
      </c>
      <c r="E12784" s="258"/>
      <c r="F12784" s="479">
        <v>12.74</v>
      </c>
    </row>
    <row r="12785" spans="1:6" ht="20.399999999999999" x14ac:dyDescent="0.2">
      <c r="A12785" s="256">
        <v>89385</v>
      </c>
      <c r="B12785" s="257" t="s">
        <v>11661</v>
      </c>
      <c r="C12785" s="256" t="s">
        <v>6799</v>
      </c>
      <c r="E12785" s="258"/>
      <c r="F12785" s="479">
        <v>7.66</v>
      </c>
    </row>
    <row r="12786" spans="1:6" ht="20.399999999999999" x14ac:dyDescent="0.2">
      <c r="A12786" s="256">
        <v>89386</v>
      </c>
      <c r="B12786" s="257" t="s">
        <v>11662</v>
      </c>
      <c r="C12786" s="256" t="s">
        <v>6799</v>
      </c>
      <c r="E12786" s="258"/>
      <c r="F12786" s="479">
        <v>10.08</v>
      </c>
    </row>
    <row r="12787" spans="1:6" ht="20.399999999999999" x14ac:dyDescent="0.2">
      <c r="A12787" s="256">
        <v>89387</v>
      </c>
      <c r="B12787" s="257" t="s">
        <v>11663</v>
      </c>
      <c r="C12787" s="256" t="s">
        <v>6799</v>
      </c>
      <c r="E12787" s="258"/>
      <c r="F12787" s="479">
        <v>27.63</v>
      </c>
    </row>
    <row r="12788" spans="1:6" ht="20.399999999999999" x14ac:dyDescent="0.2">
      <c r="A12788" s="256">
        <v>89389</v>
      </c>
      <c r="B12788" s="257" t="s">
        <v>11664</v>
      </c>
      <c r="C12788" s="256" t="s">
        <v>6799</v>
      </c>
      <c r="E12788" s="258"/>
      <c r="F12788" s="479">
        <v>11.55</v>
      </c>
    </row>
    <row r="12789" spans="1:6" ht="20.399999999999999" x14ac:dyDescent="0.2">
      <c r="A12789" s="256">
        <v>89390</v>
      </c>
      <c r="B12789" s="257" t="s">
        <v>11665</v>
      </c>
      <c r="C12789" s="256" t="s">
        <v>6799</v>
      </c>
      <c r="E12789" s="258"/>
      <c r="F12789" s="479">
        <v>20.18</v>
      </c>
    </row>
    <row r="12790" spans="1:6" ht="30.6" x14ac:dyDescent="0.2">
      <c r="A12790" s="256">
        <v>89391</v>
      </c>
      <c r="B12790" s="257" t="s">
        <v>11666</v>
      </c>
      <c r="C12790" s="256" t="s">
        <v>6799</v>
      </c>
      <c r="E12790" s="258"/>
      <c r="F12790" s="479">
        <v>9.16</v>
      </c>
    </row>
    <row r="12791" spans="1:6" ht="20.399999999999999" x14ac:dyDescent="0.2">
      <c r="A12791" s="256">
        <v>89392</v>
      </c>
      <c r="B12791" s="257" t="s">
        <v>11667</v>
      </c>
      <c r="C12791" s="256" t="s">
        <v>6799</v>
      </c>
      <c r="E12791" s="258"/>
      <c r="F12791" s="479">
        <v>22.86</v>
      </c>
    </row>
    <row r="12792" spans="1:6" ht="20.399999999999999" x14ac:dyDescent="0.2">
      <c r="A12792" s="256">
        <v>89393</v>
      </c>
      <c r="B12792" s="257" t="s">
        <v>11668</v>
      </c>
      <c r="C12792" s="256" t="s">
        <v>6799</v>
      </c>
      <c r="E12792" s="258"/>
      <c r="F12792" s="479">
        <v>12.18</v>
      </c>
    </row>
    <row r="12793" spans="1:6" ht="20.399999999999999" x14ac:dyDescent="0.2">
      <c r="A12793" s="256">
        <v>89394</v>
      </c>
      <c r="B12793" s="257" t="s">
        <v>11669</v>
      </c>
      <c r="C12793" s="256" t="s">
        <v>6799</v>
      </c>
      <c r="E12793" s="258"/>
      <c r="F12793" s="479">
        <v>18.510000000000002</v>
      </c>
    </row>
    <row r="12794" spans="1:6" ht="20.399999999999999" x14ac:dyDescent="0.2">
      <c r="A12794" s="256">
        <v>89395</v>
      </c>
      <c r="B12794" s="257" t="s">
        <v>11670</v>
      </c>
      <c r="C12794" s="256" t="s">
        <v>6799</v>
      </c>
      <c r="E12794" s="258"/>
      <c r="F12794" s="479">
        <v>14.32</v>
      </c>
    </row>
    <row r="12795" spans="1:6" ht="20.399999999999999" x14ac:dyDescent="0.2">
      <c r="A12795" s="256">
        <v>89396</v>
      </c>
      <c r="B12795" s="257" t="s">
        <v>11671</v>
      </c>
      <c r="C12795" s="256" t="s">
        <v>6799</v>
      </c>
      <c r="E12795" s="258"/>
      <c r="F12795" s="479">
        <v>20.260000000000002</v>
      </c>
    </row>
    <row r="12796" spans="1:6" ht="20.399999999999999" x14ac:dyDescent="0.2">
      <c r="A12796" s="256">
        <v>89397</v>
      </c>
      <c r="B12796" s="257" t="s">
        <v>11672</v>
      </c>
      <c r="C12796" s="256" t="s">
        <v>6799</v>
      </c>
      <c r="E12796" s="258"/>
      <c r="F12796" s="479">
        <v>15.63</v>
      </c>
    </row>
    <row r="12797" spans="1:6" ht="20.399999999999999" x14ac:dyDescent="0.2">
      <c r="A12797" s="256">
        <v>89398</v>
      </c>
      <c r="B12797" s="257" t="s">
        <v>11673</v>
      </c>
      <c r="C12797" s="256" t="s">
        <v>6799</v>
      </c>
      <c r="E12797" s="258"/>
      <c r="F12797" s="479">
        <v>19.350000000000001</v>
      </c>
    </row>
    <row r="12798" spans="1:6" ht="20.399999999999999" x14ac:dyDescent="0.2">
      <c r="A12798" s="256">
        <v>89399</v>
      </c>
      <c r="B12798" s="257" t="s">
        <v>11674</v>
      </c>
      <c r="C12798" s="256" t="s">
        <v>6799</v>
      </c>
      <c r="E12798" s="258"/>
      <c r="F12798" s="479">
        <v>24.37</v>
      </c>
    </row>
    <row r="12799" spans="1:6" ht="20.399999999999999" x14ac:dyDescent="0.2">
      <c r="A12799" s="256">
        <v>89400</v>
      </c>
      <c r="B12799" s="257" t="s">
        <v>11675</v>
      </c>
      <c r="C12799" s="256" t="s">
        <v>6799</v>
      </c>
      <c r="E12799" s="258"/>
      <c r="F12799" s="479">
        <v>20.54</v>
      </c>
    </row>
    <row r="12800" spans="1:6" ht="20.399999999999999" x14ac:dyDescent="0.2">
      <c r="A12800" s="256">
        <v>89404</v>
      </c>
      <c r="B12800" s="257" t="s">
        <v>11676</v>
      </c>
      <c r="C12800" s="256" t="s">
        <v>6799</v>
      </c>
      <c r="E12800" s="258"/>
      <c r="F12800" s="479">
        <v>8.0500000000000007</v>
      </c>
    </row>
    <row r="12801" spans="1:6" ht="20.399999999999999" x14ac:dyDescent="0.2">
      <c r="A12801" s="256">
        <v>89405</v>
      </c>
      <c r="B12801" s="257" t="s">
        <v>11677</v>
      </c>
      <c r="C12801" s="256" t="s">
        <v>6799</v>
      </c>
      <c r="E12801" s="258"/>
      <c r="F12801" s="479">
        <v>8.5299999999999994</v>
      </c>
    </row>
    <row r="12802" spans="1:6" ht="20.399999999999999" x14ac:dyDescent="0.2">
      <c r="A12802" s="256">
        <v>89406</v>
      </c>
      <c r="B12802" s="257" t="s">
        <v>11678</v>
      </c>
      <c r="C12802" s="256" t="s">
        <v>6799</v>
      </c>
      <c r="E12802" s="258"/>
      <c r="F12802" s="479">
        <v>9.39</v>
      </c>
    </row>
    <row r="12803" spans="1:6" ht="20.399999999999999" x14ac:dyDescent="0.2">
      <c r="A12803" s="256">
        <v>89407</v>
      </c>
      <c r="B12803" s="257" t="s">
        <v>11679</v>
      </c>
      <c r="C12803" s="256" t="s">
        <v>6799</v>
      </c>
      <c r="E12803" s="258"/>
      <c r="F12803" s="479">
        <v>9.4600000000000009</v>
      </c>
    </row>
    <row r="12804" spans="1:6" ht="20.399999999999999" x14ac:dyDescent="0.2">
      <c r="A12804" s="256">
        <v>89408</v>
      </c>
      <c r="B12804" s="257" t="s">
        <v>11680</v>
      </c>
      <c r="C12804" s="256" t="s">
        <v>6799</v>
      </c>
      <c r="E12804" s="258"/>
      <c r="F12804" s="479">
        <v>9.51</v>
      </c>
    </row>
    <row r="12805" spans="1:6" ht="20.399999999999999" x14ac:dyDescent="0.2">
      <c r="A12805" s="256">
        <v>89409</v>
      </c>
      <c r="B12805" s="257" t="s">
        <v>11681</v>
      </c>
      <c r="C12805" s="256" t="s">
        <v>6799</v>
      </c>
      <c r="E12805" s="258"/>
      <c r="F12805" s="479">
        <v>10.19</v>
      </c>
    </row>
    <row r="12806" spans="1:6" ht="20.399999999999999" x14ac:dyDescent="0.2">
      <c r="A12806" s="256">
        <v>89410</v>
      </c>
      <c r="B12806" s="257" t="s">
        <v>11682</v>
      </c>
      <c r="C12806" s="256" t="s">
        <v>6799</v>
      </c>
      <c r="E12806" s="258"/>
      <c r="F12806" s="479">
        <v>11.5</v>
      </c>
    </row>
    <row r="12807" spans="1:6" ht="20.399999999999999" x14ac:dyDescent="0.2">
      <c r="A12807" s="256">
        <v>89411</v>
      </c>
      <c r="B12807" s="257" t="s">
        <v>11683</v>
      </c>
      <c r="C12807" s="256" t="s">
        <v>6799</v>
      </c>
      <c r="E12807" s="258"/>
      <c r="F12807" s="479">
        <v>11.03</v>
      </c>
    </row>
    <row r="12808" spans="1:6" ht="20.399999999999999" x14ac:dyDescent="0.2">
      <c r="A12808" s="256">
        <v>89412</v>
      </c>
      <c r="B12808" s="257" t="s">
        <v>11684</v>
      </c>
      <c r="C12808" s="256" t="s">
        <v>6799</v>
      </c>
      <c r="E12808" s="258"/>
      <c r="F12808" s="479">
        <v>10.34</v>
      </c>
    </row>
    <row r="12809" spans="1:6" ht="20.399999999999999" x14ac:dyDescent="0.2">
      <c r="A12809" s="256">
        <v>89413</v>
      </c>
      <c r="B12809" s="257" t="s">
        <v>11685</v>
      </c>
      <c r="C12809" s="256" t="s">
        <v>6799</v>
      </c>
      <c r="E12809" s="258"/>
      <c r="F12809" s="479">
        <v>12.86</v>
      </c>
    </row>
    <row r="12810" spans="1:6" ht="20.399999999999999" x14ac:dyDescent="0.2">
      <c r="A12810" s="256">
        <v>89414</v>
      </c>
      <c r="B12810" s="257" t="s">
        <v>11686</v>
      </c>
      <c r="C12810" s="256" t="s">
        <v>6799</v>
      </c>
      <c r="E12810" s="258"/>
      <c r="F12810" s="479">
        <v>14.38</v>
      </c>
    </row>
    <row r="12811" spans="1:6" ht="20.399999999999999" x14ac:dyDescent="0.2">
      <c r="A12811" s="256">
        <v>89415</v>
      </c>
      <c r="B12811" s="257" t="s">
        <v>11687</v>
      </c>
      <c r="C12811" s="256" t="s">
        <v>6799</v>
      </c>
      <c r="E12811" s="258"/>
      <c r="F12811" s="479">
        <v>16.420000000000002</v>
      </c>
    </row>
    <row r="12812" spans="1:6" ht="20.399999999999999" x14ac:dyDescent="0.2">
      <c r="A12812" s="256">
        <v>89416</v>
      </c>
      <c r="B12812" s="257" t="s">
        <v>11688</v>
      </c>
      <c r="C12812" s="256" t="s">
        <v>6799</v>
      </c>
      <c r="E12812" s="258"/>
      <c r="F12812" s="479">
        <v>14.67</v>
      </c>
    </row>
    <row r="12813" spans="1:6" ht="20.399999999999999" x14ac:dyDescent="0.2">
      <c r="A12813" s="256">
        <v>89417</v>
      </c>
      <c r="B12813" s="257" t="s">
        <v>11689</v>
      </c>
      <c r="C12813" s="256" t="s">
        <v>6799</v>
      </c>
      <c r="E12813" s="258"/>
      <c r="F12813" s="479">
        <v>5.91</v>
      </c>
    </row>
    <row r="12814" spans="1:6" ht="20.399999999999999" x14ac:dyDescent="0.2">
      <c r="A12814" s="256">
        <v>89418</v>
      </c>
      <c r="B12814" s="257" t="s">
        <v>11690</v>
      </c>
      <c r="C12814" s="256" t="s">
        <v>6799</v>
      </c>
      <c r="E12814" s="258"/>
      <c r="F12814" s="479">
        <v>14.57</v>
      </c>
    </row>
    <row r="12815" spans="1:6" ht="20.399999999999999" x14ac:dyDescent="0.2">
      <c r="A12815" s="256">
        <v>89419</v>
      </c>
      <c r="B12815" s="257" t="s">
        <v>11691</v>
      </c>
      <c r="C12815" s="256" t="s">
        <v>6799</v>
      </c>
      <c r="E12815" s="258"/>
      <c r="F12815" s="479">
        <v>6.96</v>
      </c>
    </row>
    <row r="12816" spans="1:6" ht="20.399999999999999" x14ac:dyDescent="0.2">
      <c r="A12816" s="256">
        <v>89421</v>
      </c>
      <c r="B12816" s="257" t="s">
        <v>11692</v>
      </c>
      <c r="C12816" s="256" t="s">
        <v>6799</v>
      </c>
      <c r="E12816" s="258"/>
      <c r="F12816" s="479">
        <v>11.07</v>
      </c>
    </row>
    <row r="12817" spans="1:6" ht="20.399999999999999" x14ac:dyDescent="0.2">
      <c r="A12817" s="256">
        <v>89423</v>
      </c>
      <c r="B12817" s="257" t="s">
        <v>11693</v>
      </c>
      <c r="C12817" s="256" t="s">
        <v>6799</v>
      </c>
      <c r="E12817" s="258"/>
      <c r="F12817" s="479">
        <v>9.57</v>
      </c>
    </row>
    <row r="12818" spans="1:6" ht="20.399999999999999" x14ac:dyDescent="0.2">
      <c r="A12818" s="256">
        <v>89424</v>
      </c>
      <c r="B12818" s="257" t="s">
        <v>11694</v>
      </c>
      <c r="C12818" s="256" t="s">
        <v>6799</v>
      </c>
      <c r="E12818" s="258"/>
      <c r="F12818" s="479">
        <v>6.94</v>
      </c>
    </row>
    <row r="12819" spans="1:6" ht="20.399999999999999" x14ac:dyDescent="0.2">
      <c r="A12819" s="256">
        <v>89425</v>
      </c>
      <c r="B12819" s="257" t="s">
        <v>11695</v>
      </c>
      <c r="C12819" s="256" t="s">
        <v>6799</v>
      </c>
      <c r="E12819" s="258"/>
      <c r="F12819" s="479">
        <v>17.09</v>
      </c>
    </row>
    <row r="12820" spans="1:6" ht="20.399999999999999" x14ac:dyDescent="0.2">
      <c r="A12820" s="256">
        <v>89426</v>
      </c>
      <c r="B12820" s="257" t="s">
        <v>11696</v>
      </c>
      <c r="C12820" s="256" t="s">
        <v>6799</v>
      </c>
      <c r="E12820" s="258"/>
      <c r="F12820" s="479">
        <v>9.6300000000000008</v>
      </c>
    </row>
    <row r="12821" spans="1:6" ht="20.399999999999999" x14ac:dyDescent="0.2">
      <c r="A12821" s="256">
        <v>89427</v>
      </c>
      <c r="B12821" s="257" t="s">
        <v>11697</v>
      </c>
      <c r="C12821" s="256" t="s">
        <v>6799</v>
      </c>
      <c r="E12821" s="258"/>
      <c r="F12821" s="479">
        <v>11.52</v>
      </c>
    </row>
    <row r="12822" spans="1:6" ht="20.399999999999999" x14ac:dyDescent="0.2">
      <c r="A12822" s="256">
        <v>89428</v>
      </c>
      <c r="B12822" s="257" t="s">
        <v>11698</v>
      </c>
      <c r="C12822" s="256" t="s">
        <v>6799</v>
      </c>
      <c r="E12822" s="258"/>
      <c r="F12822" s="479">
        <v>13.26</v>
      </c>
    </row>
    <row r="12823" spans="1:6" ht="30.6" x14ac:dyDescent="0.2">
      <c r="A12823" s="256">
        <v>89429</v>
      </c>
      <c r="B12823" s="257" t="s">
        <v>11699</v>
      </c>
      <c r="C12823" s="256" t="s">
        <v>6799</v>
      </c>
      <c r="E12823" s="258"/>
      <c r="F12823" s="479">
        <v>6.51</v>
      </c>
    </row>
    <row r="12824" spans="1:6" ht="20.399999999999999" x14ac:dyDescent="0.2">
      <c r="A12824" s="256">
        <v>89430</v>
      </c>
      <c r="B12824" s="257" t="s">
        <v>11700</v>
      </c>
      <c r="C12824" s="256" t="s">
        <v>6799</v>
      </c>
      <c r="E12824" s="258"/>
      <c r="F12824" s="479">
        <v>12.11</v>
      </c>
    </row>
    <row r="12825" spans="1:6" ht="20.399999999999999" x14ac:dyDescent="0.2">
      <c r="A12825" s="256">
        <v>89431</v>
      </c>
      <c r="B12825" s="257" t="s">
        <v>11701</v>
      </c>
      <c r="C12825" s="256" t="s">
        <v>6799</v>
      </c>
      <c r="E12825" s="258"/>
      <c r="F12825" s="479">
        <v>9.33</v>
      </c>
    </row>
    <row r="12826" spans="1:6" ht="20.399999999999999" x14ac:dyDescent="0.2">
      <c r="A12826" s="256">
        <v>89432</v>
      </c>
      <c r="B12826" s="257" t="s">
        <v>11702</v>
      </c>
      <c r="C12826" s="256" t="s">
        <v>6799</v>
      </c>
      <c r="E12826" s="258"/>
      <c r="F12826" s="479">
        <v>26.88</v>
      </c>
    </row>
    <row r="12827" spans="1:6" ht="20.399999999999999" x14ac:dyDescent="0.2">
      <c r="A12827" s="256">
        <v>89433</v>
      </c>
      <c r="B12827" s="257" t="s">
        <v>11703</v>
      </c>
      <c r="C12827" s="256" t="s">
        <v>6799</v>
      </c>
      <c r="E12827" s="258"/>
      <c r="F12827" s="479">
        <v>12.98</v>
      </c>
    </row>
    <row r="12828" spans="1:6" ht="20.399999999999999" x14ac:dyDescent="0.2">
      <c r="A12828" s="256">
        <v>89434</v>
      </c>
      <c r="B12828" s="257" t="s">
        <v>11704</v>
      </c>
      <c r="C12828" s="256" t="s">
        <v>6799</v>
      </c>
      <c r="E12828" s="258"/>
      <c r="F12828" s="479">
        <v>10.86</v>
      </c>
    </row>
    <row r="12829" spans="1:6" ht="20.399999999999999" x14ac:dyDescent="0.2">
      <c r="A12829" s="256">
        <v>89435</v>
      </c>
      <c r="B12829" s="257" t="s">
        <v>11705</v>
      </c>
      <c r="C12829" s="256" t="s">
        <v>6799</v>
      </c>
      <c r="E12829" s="258"/>
      <c r="F12829" s="479">
        <v>19.43</v>
      </c>
    </row>
    <row r="12830" spans="1:6" ht="30.6" x14ac:dyDescent="0.2">
      <c r="A12830" s="256">
        <v>89436</v>
      </c>
      <c r="B12830" s="257" t="s">
        <v>11706</v>
      </c>
      <c r="C12830" s="256" t="s">
        <v>6799</v>
      </c>
      <c r="E12830" s="258"/>
      <c r="F12830" s="479">
        <v>8.4700000000000006</v>
      </c>
    </row>
    <row r="12831" spans="1:6" ht="20.399999999999999" x14ac:dyDescent="0.2">
      <c r="A12831" s="256">
        <v>89437</v>
      </c>
      <c r="B12831" s="257" t="s">
        <v>11707</v>
      </c>
      <c r="C12831" s="256" t="s">
        <v>6799</v>
      </c>
      <c r="E12831" s="258"/>
      <c r="F12831" s="479">
        <v>22.11</v>
      </c>
    </row>
    <row r="12832" spans="1:6" ht="20.399999999999999" x14ac:dyDescent="0.2">
      <c r="A12832" s="256">
        <v>89438</v>
      </c>
      <c r="B12832" s="257" t="s">
        <v>11708</v>
      </c>
      <c r="C12832" s="256" t="s">
        <v>6799</v>
      </c>
      <c r="E12832" s="258"/>
      <c r="F12832" s="479">
        <v>11.08</v>
      </c>
    </row>
    <row r="12833" spans="1:6" ht="20.399999999999999" x14ac:dyDescent="0.2">
      <c r="A12833" s="256">
        <v>89439</v>
      </c>
      <c r="B12833" s="257" t="s">
        <v>11709</v>
      </c>
      <c r="C12833" s="256" t="s">
        <v>6799</v>
      </c>
      <c r="E12833" s="258"/>
      <c r="F12833" s="479">
        <v>12.38</v>
      </c>
    </row>
    <row r="12834" spans="1:6" ht="20.399999999999999" x14ac:dyDescent="0.2">
      <c r="A12834" s="256">
        <v>89440</v>
      </c>
      <c r="B12834" s="257" t="s">
        <v>11710</v>
      </c>
      <c r="C12834" s="256" t="s">
        <v>6799</v>
      </c>
      <c r="E12834" s="258"/>
      <c r="F12834" s="479">
        <v>13.05</v>
      </c>
    </row>
    <row r="12835" spans="1:6" ht="20.399999999999999" x14ac:dyDescent="0.2">
      <c r="A12835" s="256">
        <v>89442</v>
      </c>
      <c r="B12835" s="257" t="s">
        <v>11711</v>
      </c>
      <c r="C12835" s="256" t="s">
        <v>6799</v>
      </c>
      <c r="E12835" s="258"/>
      <c r="F12835" s="479">
        <v>14.46</v>
      </c>
    </row>
    <row r="12836" spans="1:6" ht="20.399999999999999" x14ac:dyDescent="0.2">
      <c r="A12836" s="256">
        <v>89443</v>
      </c>
      <c r="B12836" s="257" t="s">
        <v>11712</v>
      </c>
      <c r="C12836" s="256" t="s">
        <v>6799</v>
      </c>
      <c r="E12836" s="258"/>
      <c r="F12836" s="479">
        <v>17.84</v>
      </c>
    </row>
    <row r="12837" spans="1:6" ht="20.399999999999999" x14ac:dyDescent="0.2">
      <c r="A12837" s="256">
        <v>89444</v>
      </c>
      <c r="B12837" s="257" t="s">
        <v>11713</v>
      </c>
      <c r="C12837" s="256" t="s">
        <v>6799</v>
      </c>
      <c r="E12837" s="258"/>
      <c r="F12837" s="479">
        <v>23.63</v>
      </c>
    </row>
    <row r="12838" spans="1:6" ht="20.399999999999999" x14ac:dyDescent="0.2">
      <c r="A12838" s="256">
        <v>89445</v>
      </c>
      <c r="B12838" s="257" t="s">
        <v>11714</v>
      </c>
      <c r="C12838" s="256" t="s">
        <v>6799</v>
      </c>
      <c r="E12838" s="258"/>
      <c r="F12838" s="479">
        <v>19.170000000000002</v>
      </c>
    </row>
    <row r="12839" spans="1:6" ht="20.399999999999999" x14ac:dyDescent="0.2">
      <c r="A12839" s="256">
        <v>89481</v>
      </c>
      <c r="B12839" s="257" t="s">
        <v>11715</v>
      </c>
      <c r="C12839" s="256" t="s">
        <v>6799</v>
      </c>
      <c r="E12839" s="258"/>
      <c r="F12839" s="479">
        <v>5.63</v>
      </c>
    </row>
    <row r="12840" spans="1:6" ht="20.399999999999999" x14ac:dyDescent="0.2">
      <c r="A12840" s="256">
        <v>89485</v>
      </c>
      <c r="B12840" s="257" t="s">
        <v>11716</v>
      </c>
      <c r="C12840" s="256" t="s">
        <v>6799</v>
      </c>
      <c r="E12840" s="258"/>
      <c r="F12840" s="479">
        <v>6.31</v>
      </c>
    </row>
    <row r="12841" spans="1:6" ht="20.399999999999999" x14ac:dyDescent="0.2">
      <c r="A12841" s="256">
        <v>89489</v>
      </c>
      <c r="B12841" s="257" t="s">
        <v>11717</v>
      </c>
      <c r="C12841" s="256" t="s">
        <v>6799</v>
      </c>
      <c r="E12841" s="258"/>
      <c r="F12841" s="479">
        <v>7.62</v>
      </c>
    </row>
    <row r="12842" spans="1:6" ht="20.399999999999999" x14ac:dyDescent="0.2">
      <c r="A12842" s="256">
        <v>89490</v>
      </c>
      <c r="B12842" s="257" t="s">
        <v>11718</v>
      </c>
      <c r="C12842" s="256" t="s">
        <v>6799</v>
      </c>
      <c r="E12842" s="258"/>
      <c r="F12842" s="479">
        <v>7.15</v>
      </c>
    </row>
    <row r="12843" spans="1:6" ht="20.399999999999999" x14ac:dyDescent="0.2">
      <c r="A12843" s="256">
        <v>89492</v>
      </c>
      <c r="B12843" s="257" t="s">
        <v>11719</v>
      </c>
      <c r="C12843" s="256" t="s">
        <v>6799</v>
      </c>
      <c r="E12843" s="258"/>
      <c r="F12843" s="479">
        <v>8.34</v>
      </c>
    </row>
    <row r="12844" spans="1:6" ht="20.399999999999999" x14ac:dyDescent="0.2">
      <c r="A12844" s="256">
        <v>89493</v>
      </c>
      <c r="B12844" s="257" t="s">
        <v>11720</v>
      </c>
      <c r="C12844" s="256" t="s">
        <v>6799</v>
      </c>
      <c r="E12844" s="258"/>
      <c r="F12844" s="479">
        <v>9.86</v>
      </c>
    </row>
    <row r="12845" spans="1:6" ht="20.399999999999999" x14ac:dyDescent="0.2">
      <c r="A12845" s="256">
        <v>89494</v>
      </c>
      <c r="B12845" s="257" t="s">
        <v>11721</v>
      </c>
      <c r="C12845" s="256" t="s">
        <v>6799</v>
      </c>
      <c r="E12845" s="258"/>
      <c r="F12845" s="479">
        <v>11.9</v>
      </c>
    </row>
    <row r="12846" spans="1:6" ht="20.399999999999999" x14ac:dyDescent="0.2">
      <c r="A12846" s="256">
        <v>89496</v>
      </c>
      <c r="B12846" s="257" t="s">
        <v>11722</v>
      </c>
      <c r="C12846" s="256" t="s">
        <v>6799</v>
      </c>
      <c r="E12846" s="258"/>
      <c r="F12846" s="479">
        <v>10.15</v>
      </c>
    </row>
    <row r="12847" spans="1:6" ht="20.399999999999999" x14ac:dyDescent="0.2">
      <c r="A12847" s="256">
        <v>89497</v>
      </c>
      <c r="B12847" s="257" t="s">
        <v>11723</v>
      </c>
      <c r="C12847" s="256" t="s">
        <v>6799</v>
      </c>
      <c r="E12847" s="258"/>
      <c r="F12847" s="479">
        <v>12.82</v>
      </c>
    </row>
    <row r="12848" spans="1:6" ht="20.399999999999999" x14ac:dyDescent="0.2">
      <c r="A12848" s="256">
        <v>89498</v>
      </c>
      <c r="B12848" s="257" t="s">
        <v>11724</v>
      </c>
      <c r="C12848" s="256" t="s">
        <v>6799</v>
      </c>
      <c r="E12848" s="258"/>
      <c r="F12848" s="479">
        <v>12.87</v>
      </c>
    </row>
    <row r="12849" spans="1:6" ht="20.399999999999999" x14ac:dyDescent="0.2">
      <c r="A12849" s="256">
        <v>89499</v>
      </c>
      <c r="B12849" s="257" t="s">
        <v>11725</v>
      </c>
      <c r="C12849" s="256" t="s">
        <v>6799</v>
      </c>
      <c r="E12849" s="258"/>
      <c r="F12849" s="479">
        <v>18.21</v>
      </c>
    </row>
    <row r="12850" spans="1:6" ht="20.399999999999999" x14ac:dyDescent="0.2">
      <c r="A12850" s="256">
        <v>89500</v>
      </c>
      <c r="B12850" s="257" t="s">
        <v>11726</v>
      </c>
      <c r="C12850" s="256" t="s">
        <v>6799</v>
      </c>
      <c r="E12850" s="258"/>
      <c r="F12850" s="479">
        <v>12.39</v>
      </c>
    </row>
    <row r="12851" spans="1:6" ht="20.399999999999999" x14ac:dyDescent="0.2">
      <c r="A12851" s="256">
        <v>89501</v>
      </c>
      <c r="B12851" s="257" t="s">
        <v>11727</v>
      </c>
      <c r="C12851" s="256" t="s">
        <v>6799</v>
      </c>
      <c r="E12851" s="258"/>
      <c r="F12851" s="479">
        <v>14.06</v>
      </c>
    </row>
    <row r="12852" spans="1:6" ht="20.399999999999999" x14ac:dyDescent="0.2">
      <c r="A12852" s="256">
        <v>89502</v>
      </c>
      <c r="B12852" s="257" t="s">
        <v>11728</v>
      </c>
      <c r="C12852" s="256" t="s">
        <v>6799</v>
      </c>
      <c r="E12852" s="258"/>
      <c r="F12852" s="479">
        <v>16.260000000000002</v>
      </c>
    </row>
    <row r="12853" spans="1:6" ht="20.399999999999999" x14ac:dyDescent="0.2">
      <c r="A12853" s="256">
        <v>89503</v>
      </c>
      <c r="B12853" s="257" t="s">
        <v>11729</v>
      </c>
      <c r="C12853" s="256" t="s">
        <v>6799</v>
      </c>
      <c r="E12853" s="258"/>
      <c r="F12853" s="479">
        <v>21.15</v>
      </c>
    </row>
    <row r="12854" spans="1:6" ht="20.399999999999999" x14ac:dyDescent="0.2">
      <c r="A12854" s="256">
        <v>89504</v>
      </c>
      <c r="B12854" s="257" t="s">
        <v>11730</v>
      </c>
      <c r="C12854" s="256" t="s">
        <v>6799</v>
      </c>
      <c r="E12854" s="258"/>
      <c r="F12854" s="479">
        <v>17.829999999999998</v>
      </c>
    </row>
    <row r="12855" spans="1:6" ht="20.399999999999999" x14ac:dyDescent="0.2">
      <c r="A12855" s="256">
        <v>89505</v>
      </c>
      <c r="B12855" s="257" t="s">
        <v>11731</v>
      </c>
      <c r="C12855" s="256" t="s">
        <v>6799</v>
      </c>
      <c r="E12855" s="258"/>
      <c r="F12855" s="479">
        <v>37.29</v>
      </c>
    </row>
    <row r="12856" spans="1:6" ht="20.399999999999999" x14ac:dyDescent="0.2">
      <c r="A12856" s="256">
        <v>89506</v>
      </c>
      <c r="B12856" s="257" t="s">
        <v>11732</v>
      </c>
      <c r="C12856" s="256" t="s">
        <v>6799</v>
      </c>
      <c r="E12856" s="258"/>
      <c r="F12856" s="479">
        <v>35.75</v>
      </c>
    </row>
    <row r="12857" spans="1:6" ht="20.399999999999999" x14ac:dyDescent="0.2">
      <c r="A12857" s="256">
        <v>89507</v>
      </c>
      <c r="B12857" s="257" t="s">
        <v>11733</v>
      </c>
      <c r="C12857" s="256" t="s">
        <v>6799</v>
      </c>
      <c r="E12857" s="258"/>
      <c r="F12857" s="479">
        <v>41.82</v>
      </c>
    </row>
    <row r="12858" spans="1:6" ht="20.399999999999999" x14ac:dyDescent="0.2">
      <c r="A12858" s="256">
        <v>89510</v>
      </c>
      <c r="B12858" s="257" t="s">
        <v>11734</v>
      </c>
      <c r="C12858" s="256" t="s">
        <v>6799</v>
      </c>
      <c r="E12858" s="258"/>
      <c r="F12858" s="479">
        <v>24.97</v>
      </c>
    </row>
    <row r="12859" spans="1:6" ht="20.399999999999999" x14ac:dyDescent="0.2">
      <c r="A12859" s="256">
        <v>89513</v>
      </c>
      <c r="B12859" s="257" t="s">
        <v>11735</v>
      </c>
      <c r="C12859" s="256" t="s">
        <v>6799</v>
      </c>
      <c r="E12859" s="258"/>
      <c r="F12859" s="479">
        <v>90.48</v>
      </c>
    </row>
    <row r="12860" spans="1:6" ht="20.399999999999999" x14ac:dyDescent="0.2">
      <c r="A12860" s="256">
        <v>89514</v>
      </c>
      <c r="B12860" s="257" t="s">
        <v>11736</v>
      </c>
      <c r="C12860" s="256" t="s">
        <v>6799</v>
      </c>
      <c r="E12860" s="258"/>
      <c r="F12860" s="479">
        <v>7.96</v>
      </c>
    </row>
    <row r="12861" spans="1:6" ht="20.399999999999999" x14ac:dyDescent="0.2">
      <c r="A12861" s="256">
        <v>89515</v>
      </c>
      <c r="B12861" s="257" t="s">
        <v>11737</v>
      </c>
      <c r="C12861" s="256" t="s">
        <v>6799</v>
      </c>
      <c r="E12861" s="258"/>
      <c r="F12861" s="479">
        <v>72.72</v>
      </c>
    </row>
    <row r="12862" spans="1:6" ht="20.399999999999999" x14ac:dyDescent="0.2">
      <c r="A12862" s="256">
        <v>89516</v>
      </c>
      <c r="B12862" s="257" t="s">
        <v>11738</v>
      </c>
      <c r="C12862" s="256" t="s">
        <v>6799</v>
      </c>
      <c r="E12862" s="258"/>
      <c r="F12862" s="479">
        <v>8.0399999999999991</v>
      </c>
    </row>
    <row r="12863" spans="1:6" ht="20.399999999999999" x14ac:dyDescent="0.2">
      <c r="A12863" s="256">
        <v>89517</v>
      </c>
      <c r="B12863" s="257" t="s">
        <v>11739</v>
      </c>
      <c r="C12863" s="256" t="s">
        <v>6799</v>
      </c>
      <c r="E12863" s="258"/>
      <c r="F12863" s="479">
        <v>61.39</v>
      </c>
    </row>
    <row r="12864" spans="1:6" ht="20.399999999999999" x14ac:dyDescent="0.2">
      <c r="A12864" s="256">
        <v>89518</v>
      </c>
      <c r="B12864" s="257" t="s">
        <v>11740</v>
      </c>
      <c r="C12864" s="256" t="s">
        <v>6799</v>
      </c>
      <c r="E12864" s="258"/>
      <c r="F12864" s="479">
        <v>14.47</v>
      </c>
    </row>
    <row r="12865" spans="1:6" ht="20.399999999999999" x14ac:dyDescent="0.2">
      <c r="A12865" s="256">
        <v>89519</v>
      </c>
      <c r="B12865" s="257" t="s">
        <v>11741</v>
      </c>
      <c r="C12865" s="256" t="s">
        <v>6799</v>
      </c>
      <c r="E12865" s="258"/>
      <c r="F12865" s="479">
        <v>42.53</v>
      </c>
    </row>
    <row r="12866" spans="1:6" ht="20.399999999999999" x14ac:dyDescent="0.2">
      <c r="A12866" s="256">
        <v>89520</v>
      </c>
      <c r="B12866" s="257" t="s">
        <v>11742</v>
      </c>
      <c r="C12866" s="256" t="s">
        <v>6799</v>
      </c>
      <c r="E12866" s="258"/>
      <c r="F12866" s="479">
        <v>15.15</v>
      </c>
    </row>
    <row r="12867" spans="1:6" ht="20.399999999999999" x14ac:dyDescent="0.2">
      <c r="A12867" s="256">
        <v>89521</v>
      </c>
      <c r="B12867" s="257" t="s">
        <v>11743</v>
      </c>
      <c r="C12867" s="256" t="s">
        <v>6799</v>
      </c>
      <c r="E12867" s="258"/>
      <c r="F12867" s="479">
        <v>107.63</v>
      </c>
    </row>
    <row r="12868" spans="1:6" ht="20.399999999999999" x14ac:dyDescent="0.2">
      <c r="A12868" s="256">
        <v>89522</v>
      </c>
      <c r="B12868" s="257" t="s">
        <v>11744</v>
      </c>
      <c r="C12868" s="256" t="s">
        <v>6799</v>
      </c>
      <c r="E12868" s="258"/>
      <c r="F12868" s="479">
        <v>28.11</v>
      </c>
    </row>
    <row r="12869" spans="1:6" ht="20.399999999999999" x14ac:dyDescent="0.2">
      <c r="A12869" s="256">
        <v>89523</v>
      </c>
      <c r="B12869" s="257" t="s">
        <v>11745</v>
      </c>
      <c r="C12869" s="256" t="s">
        <v>6799</v>
      </c>
      <c r="E12869" s="258"/>
      <c r="F12869" s="479">
        <v>88.61</v>
      </c>
    </row>
    <row r="12870" spans="1:6" ht="20.399999999999999" x14ac:dyDescent="0.2">
      <c r="A12870" s="256">
        <v>89524</v>
      </c>
      <c r="B12870" s="257" t="s">
        <v>11746</v>
      </c>
      <c r="C12870" s="256" t="s">
        <v>6799</v>
      </c>
      <c r="E12870" s="258"/>
      <c r="F12870" s="479">
        <v>28.54</v>
      </c>
    </row>
    <row r="12871" spans="1:6" ht="20.399999999999999" x14ac:dyDescent="0.2">
      <c r="A12871" s="256">
        <v>89525</v>
      </c>
      <c r="B12871" s="257" t="s">
        <v>11747</v>
      </c>
      <c r="C12871" s="256" t="s">
        <v>6799</v>
      </c>
      <c r="E12871" s="258"/>
      <c r="F12871" s="479">
        <v>76.790000000000006</v>
      </c>
    </row>
    <row r="12872" spans="1:6" ht="20.399999999999999" x14ac:dyDescent="0.2">
      <c r="A12872" s="256">
        <v>89526</v>
      </c>
      <c r="B12872" s="257" t="s">
        <v>11748</v>
      </c>
      <c r="C12872" s="256" t="s">
        <v>6799</v>
      </c>
      <c r="E12872" s="258"/>
      <c r="F12872" s="479">
        <v>36.49</v>
      </c>
    </row>
    <row r="12873" spans="1:6" ht="20.399999999999999" x14ac:dyDescent="0.2">
      <c r="A12873" s="256">
        <v>89527</v>
      </c>
      <c r="B12873" s="257" t="s">
        <v>11749</v>
      </c>
      <c r="C12873" s="256" t="s">
        <v>6799</v>
      </c>
      <c r="E12873" s="258"/>
      <c r="F12873" s="479">
        <v>50.98</v>
      </c>
    </row>
    <row r="12874" spans="1:6" ht="20.399999999999999" x14ac:dyDescent="0.2">
      <c r="A12874" s="256">
        <v>89528</v>
      </c>
      <c r="B12874" s="257" t="s">
        <v>11750</v>
      </c>
      <c r="C12874" s="256" t="s">
        <v>6799</v>
      </c>
      <c r="E12874" s="258"/>
      <c r="F12874" s="479">
        <v>4.33</v>
      </c>
    </row>
    <row r="12875" spans="1:6" ht="20.399999999999999" x14ac:dyDescent="0.2">
      <c r="A12875" s="256">
        <v>89529</v>
      </c>
      <c r="B12875" s="257" t="s">
        <v>11751</v>
      </c>
      <c r="C12875" s="256" t="s">
        <v>6799</v>
      </c>
      <c r="E12875" s="258"/>
      <c r="F12875" s="479">
        <v>34.99</v>
      </c>
    </row>
    <row r="12876" spans="1:6" ht="20.399999999999999" x14ac:dyDescent="0.2">
      <c r="A12876" s="256">
        <v>89530</v>
      </c>
      <c r="B12876" s="257" t="s">
        <v>11752</v>
      </c>
      <c r="C12876" s="256" t="s">
        <v>6799</v>
      </c>
      <c r="E12876" s="258"/>
      <c r="F12876" s="479">
        <v>14.48</v>
      </c>
    </row>
    <row r="12877" spans="1:6" ht="20.399999999999999" x14ac:dyDescent="0.2">
      <c r="A12877" s="256">
        <v>89531</v>
      </c>
      <c r="B12877" s="257" t="s">
        <v>11753</v>
      </c>
      <c r="C12877" s="256" t="s">
        <v>6799</v>
      </c>
      <c r="E12877" s="258"/>
      <c r="F12877" s="479">
        <v>35.96</v>
      </c>
    </row>
    <row r="12878" spans="1:6" ht="20.399999999999999" x14ac:dyDescent="0.2">
      <c r="A12878" s="256">
        <v>89532</v>
      </c>
      <c r="B12878" s="257" t="s">
        <v>11754</v>
      </c>
      <c r="C12878" s="256" t="s">
        <v>6799</v>
      </c>
      <c r="E12878" s="258"/>
      <c r="F12878" s="479">
        <v>6.83</v>
      </c>
    </row>
    <row r="12879" spans="1:6" ht="20.399999999999999" x14ac:dyDescent="0.2">
      <c r="A12879" s="256">
        <v>89535</v>
      </c>
      <c r="B12879" s="257" t="s">
        <v>11755</v>
      </c>
      <c r="C12879" s="256" t="s">
        <v>6799</v>
      </c>
      <c r="E12879" s="258"/>
      <c r="F12879" s="479">
        <v>40.11</v>
      </c>
    </row>
    <row r="12880" spans="1:6" ht="20.399999999999999" x14ac:dyDescent="0.2">
      <c r="A12880" s="256">
        <v>89536</v>
      </c>
      <c r="B12880" s="257" t="s">
        <v>11756</v>
      </c>
      <c r="C12880" s="256" t="s">
        <v>6799</v>
      </c>
      <c r="E12880" s="258"/>
      <c r="F12880" s="479">
        <v>10.65</v>
      </c>
    </row>
    <row r="12881" spans="1:6" ht="20.399999999999999" x14ac:dyDescent="0.2">
      <c r="A12881" s="256">
        <v>89540</v>
      </c>
      <c r="B12881" s="257" t="s">
        <v>11757</v>
      </c>
      <c r="C12881" s="256" t="s">
        <v>6799</v>
      </c>
      <c r="E12881" s="258"/>
      <c r="F12881" s="479">
        <v>9.5</v>
      </c>
    </row>
    <row r="12882" spans="1:6" ht="20.399999999999999" x14ac:dyDescent="0.2">
      <c r="A12882" s="256">
        <v>89541</v>
      </c>
      <c r="B12882" s="257" t="s">
        <v>11758</v>
      </c>
      <c r="C12882" s="256" t="s">
        <v>6799</v>
      </c>
      <c r="E12882" s="258"/>
      <c r="F12882" s="479">
        <v>6.32</v>
      </c>
    </row>
    <row r="12883" spans="1:6" ht="20.399999999999999" x14ac:dyDescent="0.2">
      <c r="A12883" s="256">
        <v>89542</v>
      </c>
      <c r="B12883" s="257" t="s">
        <v>11759</v>
      </c>
      <c r="C12883" s="256" t="s">
        <v>6799</v>
      </c>
      <c r="E12883" s="258"/>
      <c r="F12883" s="479">
        <v>23.87</v>
      </c>
    </row>
    <row r="12884" spans="1:6" ht="20.399999999999999" x14ac:dyDescent="0.2">
      <c r="A12884" s="256">
        <v>89544</v>
      </c>
      <c r="B12884" s="257" t="s">
        <v>11760</v>
      </c>
      <c r="C12884" s="256" t="s">
        <v>6799</v>
      </c>
      <c r="E12884" s="258"/>
      <c r="F12884" s="479">
        <v>7.97</v>
      </c>
    </row>
    <row r="12885" spans="1:6" ht="20.399999999999999" x14ac:dyDescent="0.2">
      <c r="A12885" s="256">
        <v>89545</v>
      </c>
      <c r="B12885" s="257" t="s">
        <v>11761</v>
      </c>
      <c r="C12885" s="256" t="s">
        <v>6799</v>
      </c>
      <c r="E12885" s="258"/>
      <c r="F12885" s="479">
        <v>15.63</v>
      </c>
    </row>
    <row r="12886" spans="1:6" ht="20.399999999999999" x14ac:dyDescent="0.2">
      <c r="A12886" s="256">
        <v>89546</v>
      </c>
      <c r="B12886" s="257" t="s">
        <v>11762</v>
      </c>
      <c r="C12886" s="256" t="s">
        <v>6799</v>
      </c>
      <c r="E12886" s="258"/>
      <c r="F12886" s="479">
        <v>10.48</v>
      </c>
    </row>
    <row r="12887" spans="1:6" ht="20.399999999999999" x14ac:dyDescent="0.2">
      <c r="A12887" s="256">
        <v>89547</v>
      </c>
      <c r="B12887" s="257" t="s">
        <v>11763</v>
      </c>
      <c r="C12887" s="256" t="s">
        <v>6799</v>
      </c>
      <c r="E12887" s="258"/>
      <c r="F12887" s="479">
        <v>20.68</v>
      </c>
    </row>
    <row r="12888" spans="1:6" ht="20.399999999999999" x14ac:dyDescent="0.2">
      <c r="A12888" s="256">
        <v>89548</v>
      </c>
      <c r="B12888" s="257" t="s">
        <v>11764</v>
      </c>
      <c r="C12888" s="256" t="s">
        <v>6799</v>
      </c>
      <c r="E12888" s="258"/>
      <c r="F12888" s="479">
        <v>21.49</v>
      </c>
    </row>
    <row r="12889" spans="1:6" ht="20.399999999999999" x14ac:dyDescent="0.2">
      <c r="A12889" s="256">
        <v>89549</v>
      </c>
      <c r="B12889" s="257" t="s">
        <v>11765</v>
      </c>
      <c r="C12889" s="256" t="s">
        <v>6799</v>
      </c>
      <c r="E12889" s="258"/>
      <c r="F12889" s="479">
        <v>17.809999999999999</v>
      </c>
    </row>
    <row r="12890" spans="1:6" ht="20.399999999999999" x14ac:dyDescent="0.2">
      <c r="A12890" s="256">
        <v>89550</v>
      </c>
      <c r="B12890" s="257" t="s">
        <v>11766</v>
      </c>
      <c r="C12890" s="256" t="s">
        <v>6799</v>
      </c>
      <c r="E12890" s="258"/>
      <c r="F12890" s="479">
        <v>38.130000000000003</v>
      </c>
    </row>
    <row r="12891" spans="1:6" ht="20.399999999999999" x14ac:dyDescent="0.2">
      <c r="A12891" s="256">
        <v>89551</v>
      </c>
      <c r="B12891" s="257" t="s">
        <v>11767</v>
      </c>
      <c r="C12891" s="256" t="s">
        <v>6799</v>
      </c>
      <c r="E12891" s="258"/>
      <c r="F12891" s="479">
        <v>8.06</v>
      </c>
    </row>
    <row r="12892" spans="1:6" ht="20.399999999999999" x14ac:dyDescent="0.2">
      <c r="A12892" s="256">
        <v>89552</v>
      </c>
      <c r="B12892" s="257" t="s">
        <v>11768</v>
      </c>
      <c r="C12892" s="256" t="s">
        <v>6799</v>
      </c>
      <c r="E12892" s="258"/>
      <c r="F12892" s="479">
        <v>16.420000000000002</v>
      </c>
    </row>
    <row r="12893" spans="1:6" ht="20.399999999999999" x14ac:dyDescent="0.2">
      <c r="A12893" s="256">
        <v>89553</v>
      </c>
      <c r="B12893" s="257" t="s">
        <v>11769</v>
      </c>
      <c r="C12893" s="256" t="s">
        <v>6799</v>
      </c>
      <c r="E12893" s="258"/>
      <c r="F12893" s="479">
        <v>5.67</v>
      </c>
    </row>
    <row r="12894" spans="1:6" ht="20.399999999999999" x14ac:dyDescent="0.2">
      <c r="A12894" s="256">
        <v>89554</v>
      </c>
      <c r="B12894" s="257" t="s">
        <v>11770</v>
      </c>
      <c r="C12894" s="256" t="s">
        <v>6799</v>
      </c>
      <c r="E12894" s="258"/>
      <c r="F12894" s="479">
        <v>26.2</v>
      </c>
    </row>
    <row r="12895" spans="1:6" ht="20.399999999999999" x14ac:dyDescent="0.2">
      <c r="A12895" s="256">
        <v>89555</v>
      </c>
      <c r="B12895" s="257" t="s">
        <v>11771</v>
      </c>
      <c r="C12895" s="256" t="s">
        <v>6799</v>
      </c>
      <c r="E12895" s="258"/>
      <c r="F12895" s="479">
        <v>19.100000000000001</v>
      </c>
    </row>
    <row r="12896" spans="1:6" ht="20.399999999999999" x14ac:dyDescent="0.2">
      <c r="A12896" s="256">
        <v>89556</v>
      </c>
      <c r="B12896" s="257" t="s">
        <v>11772</v>
      </c>
      <c r="C12896" s="256" t="s">
        <v>6799</v>
      </c>
      <c r="E12896" s="258"/>
      <c r="F12896" s="479">
        <v>37.29</v>
      </c>
    </row>
    <row r="12897" spans="1:6" ht="20.399999999999999" x14ac:dyDescent="0.2">
      <c r="A12897" s="256">
        <v>89557</v>
      </c>
      <c r="B12897" s="257" t="s">
        <v>11773</v>
      </c>
      <c r="C12897" s="256" t="s">
        <v>6799</v>
      </c>
      <c r="E12897" s="258"/>
      <c r="F12897" s="479">
        <v>29.66</v>
      </c>
    </row>
    <row r="12898" spans="1:6" ht="20.399999999999999" x14ac:dyDescent="0.2">
      <c r="A12898" s="256">
        <v>89558</v>
      </c>
      <c r="B12898" s="257" t="s">
        <v>11774</v>
      </c>
      <c r="C12898" s="256" t="s">
        <v>6799</v>
      </c>
      <c r="E12898" s="258"/>
      <c r="F12898" s="479">
        <v>9.3000000000000007</v>
      </c>
    </row>
    <row r="12899" spans="1:6" ht="20.399999999999999" x14ac:dyDescent="0.2">
      <c r="A12899" s="256">
        <v>89559</v>
      </c>
      <c r="B12899" s="257" t="s">
        <v>11775</v>
      </c>
      <c r="C12899" s="256" t="s">
        <v>6799</v>
      </c>
      <c r="E12899" s="258"/>
      <c r="F12899" s="479">
        <v>61.89</v>
      </c>
    </row>
    <row r="12900" spans="1:6" ht="20.399999999999999" x14ac:dyDescent="0.2">
      <c r="A12900" s="256">
        <v>89560</v>
      </c>
      <c r="B12900" s="257" t="s">
        <v>11776</v>
      </c>
      <c r="C12900" s="256" t="s">
        <v>6799</v>
      </c>
      <c r="E12900" s="258"/>
      <c r="F12900" s="479">
        <v>30.51</v>
      </c>
    </row>
    <row r="12901" spans="1:6" ht="20.399999999999999" x14ac:dyDescent="0.2">
      <c r="A12901" s="256">
        <v>89561</v>
      </c>
      <c r="B12901" s="257" t="s">
        <v>11777</v>
      </c>
      <c r="C12901" s="256" t="s">
        <v>6799</v>
      </c>
      <c r="E12901" s="258"/>
      <c r="F12901" s="479">
        <v>14.02</v>
      </c>
    </row>
    <row r="12902" spans="1:6" ht="20.399999999999999" x14ac:dyDescent="0.2">
      <c r="A12902" s="256">
        <v>89562</v>
      </c>
      <c r="B12902" s="257" t="s">
        <v>11778</v>
      </c>
      <c r="C12902" s="256" t="s">
        <v>6799</v>
      </c>
      <c r="E12902" s="258"/>
      <c r="F12902" s="479">
        <v>9.7200000000000006</v>
      </c>
    </row>
    <row r="12903" spans="1:6" ht="20.399999999999999" x14ac:dyDescent="0.2">
      <c r="A12903" s="256">
        <v>89563</v>
      </c>
      <c r="B12903" s="257" t="s">
        <v>11779</v>
      </c>
      <c r="C12903" s="256" t="s">
        <v>6799</v>
      </c>
      <c r="E12903" s="258"/>
      <c r="F12903" s="479">
        <v>32.46</v>
      </c>
    </row>
    <row r="12904" spans="1:6" ht="20.399999999999999" x14ac:dyDescent="0.2">
      <c r="A12904" s="256">
        <v>89564</v>
      </c>
      <c r="B12904" s="257" t="s">
        <v>11780</v>
      </c>
      <c r="C12904" s="256" t="s">
        <v>6799</v>
      </c>
      <c r="E12904" s="258"/>
      <c r="F12904" s="479">
        <v>14.15</v>
      </c>
    </row>
    <row r="12905" spans="1:6" ht="20.399999999999999" x14ac:dyDescent="0.2">
      <c r="A12905" s="256">
        <v>89565</v>
      </c>
      <c r="B12905" s="257" t="s">
        <v>11781</v>
      </c>
      <c r="C12905" s="256" t="s">
        <v>6799</v>
      </c>
      <c r="E12905" s="258"/>
      <c r="F12905" s="479">
        <v>52.3</v>
      </c>
    </row>
    <row r="12906" spans="1:6" ht="20.399999999999999" x14ac:dyDescent="0.2">
      <c r="A12906" s="256">
        <v>89566</v>
      </c>
      <c r="B12906" s="257" t="s">
        <v>11782</v>
      </c>
      <c r="C12906" s="256" t="s">
        <v>6799</v>
      </c>
      <c r="E12906" s="258"/>
      <c r="F12906" s="479">
        <v>44.5</v>
      </c>
    </row>
    <row r="12907" spans="1:6" ht="20.399999999999999" x14ac:dyDescent="0.2">
      <c r="A12907" s="256">
        <v>89567</v>
      </c>
      <c r="B12907" s="257" t="s">
        <v>11783</v>
      </c>
      <c r="C12907" s="256" t="s">
        <v>6799</v>
      </c>
      <c r="E12907" s="258"/>
      <c r="F12907" s="479">
        <v>74.89</v>
      </c>
    </row>
    <row r="12908" spans="1:6" ht="20.399999999999999" x14ac:dyDescent="0.2">
      <c r="A12908" s="256">
        <v>89568</v>
      </c>
      <c r="B12908" s="257" t="s">
        <v>11784</v>
      </c>
      <c r="C12908" s="256" t="s">
        <v>6799</v>
      </c>
      <c r="E12908" s="258"/>
      <c r="F12908" s="479">
        <v>28.36</v>
      </c>
    </row>
    <row r="12909" spans="1:6" ht="20.399999999999999" x14ac:dyDescent="0.2">
      <c r="A12909" s="256">
        <v>89569</v>
      </c>
      <c r="B12909" s="257" t="s">
        <v>11785</v>
      </c>
      <c r="C12909" s="256" t="s">
        <v>6799</v>
      </c>
      <c r="E12909" s="258"/>
      <c r="F12909" s="479">
        <v>87.08</v>
      </c>
    </row>
    <row r="12910" spans="1:6" ht="20.399999999999999" x14ac:dyDescent="0.2">
      <c r="A12910" s="256">
        <v>89570</v>
      </c>
      <c r="B12910" s="257" t="s">
        <v>11786</v>
      </c>
      <c r="C12910" s="256" t="s">
        <v>6799</v>
      </c>
      <c r="E12910" s="258"/>
      <c r="F12910" s="479">
        <v>10.68</v>
      </c>
    </row>
    <row r="12911" spans="1:6" ht="20.399999999999999" x14ac:dyDescent="0.2">
      <c r="A12911" s="256">
        <v>89571</v>
      </c>
      <c r="B12911" s="257" t="s">
        <v>11787</v>
      </c>
      <c r="C12911" s="256" t="s">
        <v>6799</v>
      </c>
      <c r="E12911" s="258"/>
      <c r="F12911" s="479">
        <v>65.069999999999993</v>
      </c>
    </row>
    <row r="12912" spans="1:6" ht="20.399999999999999" x14ac:dyDescent="0.2">
      <c r="A12912" s="256">
        <v>89572</v>
      </c>
      <c r="B12912" s="257" t="s">
        <v>11788</v>
      </c>
      <c r="C12912" s="256" t="s">
        <v>6799</v>
      </c>
      <c r="E12912" s="258"/>
      <c r="F12912" s="479">
        <v>8.31</v>
      </c>
    </row>
    <row r="12913" spans="1:6" ht="20.399999999999999" x14ac:dyDescent="0.2">
      <c r="A12913" s="256">
        <v>89573</v>
      </c>
      <c r="B12913" s="257" t="s">
        <v>11789</v>
      </c>
      <c r="C12913" s="256" t="s">
        <v>6799</v>
      </c>
      <c r="E12913" s="258"/>
      <c r="F12913" s="479">
        <v>71.180000000000007</v>
      </c>
    </row>
    <row r="12914" spans="1:6" ht="20.399999999999999" x14ac:dyDescent="0.2">
      <c r="A12914" s="256">
        <v>89574</v>
      </c>
      <c r="B12914" s="257" t="s">
        <v>11790</v>
      </c>
      <c r="C12914" s="256" t="s">
        <v>6799</v>
      </c>
      <c r="E12914" s="258"/>
      <c r="F12914" s="479">
        <v>144.05000000000001</v>
      </c>
    </row>
    <row r="12915" spans="1:6" ht="20.399999999999999" x14ac:dyDescent="0.2">
      <c r="A12915" s="256">
        <v>89575</v>
      </c>
      <c r="B12915" s="257" t="s">
        <v>11791</v>
      </c>
      <c r="C12915" s="256" t="s">
        <v>6799</v>
      </c>
      <c r="E12915" s="258"/>
      <c r="F12915" s="479">
        <v>11.02</v>
      </c>
    </row>
    <row r="12916" spans="1:6" ht="20.399999999999999" x14ac:dyDescent="0.2">
      <c r="A12916" s="256">
        <v>89577</v>
      </c>
      <c r="B12916" s="257" t="s">
        <v>11792</v>
      </c>
      <c r="C12916" s="256" t="s">
        <v>6799</v>
      </c>
      <c r="E12916" s="258"/>
      <c r="F12916" s="479">
        <v>32.35</v>
      </c>
    </row>
    <row r="12917" spans="1:6" ht="20.399999999999999" x14ac:dyDescent="0.2">
      <c r="A12917" s="256">
        <v>89579</v>
      </c>
      <c r="B12917" s="257" t="s">
        <v>11793</v>
      </c>
      <c r="C12917" s="256" t="s">
        <v>6799</v>
      </c>
      <c r="E12917" s="258"/>
      <c r="F12917" s="479">
        <v>10.88</v>
      </c>
    </row>
    <row r="12918" spans="1:6" ht="20.399999999999999" x14ac:dyDescent="0.2">
      <c r="A12918" s="256">
        <v>89581</v>
      </c>
      <c r="B12918" s="257" t="s">
        <v>11794</v>
      </c>
      <c r="C12918" s="256" t="s">
        <v>6799</v>
      </c>
      <c r="E12918" s="258"/>
      <c r="F12918" s="479">
        <v>32.770000000000003</v>
      </c>
    </row>
    <row r="12919" spans="1:6" ht="20.399999999999999" x14ac:dyDescent="0.2">
      <c r="A12919" s="256">
        <v>89582</v>
      </c>
      <c r="B12919" s="257" t="s">
        <v>11795</v>
      </c>
      <c r="C12919" s="256" t="s">
        <v>6799</v>
      </c>
      <c r="E12919" s="258"/>
      <c r="F12919" s="479">
        <v>33.200000000000003</v>
      </c>
    </row>
    <row r="12920" spans="1:6" ht="20.399999999999999" x14ac:dyDescent="0.2">
      <c r="A12920" s="256">
        <v>89583</v>
      </c>
      <c r="B12920" s="257" t="s">
        <v>11796</v>
      </c>
      <c r="C12920" s="256" t="s">
        <v>6799</v>
      </c>
      <c r="E12920" s="258"/>
      <c r="F12920" s="479">
        <v>41.15</v>
      </c>
    </row>
    <row r="12921" spans="1:6" ht="20.399999999999999" x14ac:dyDescent="0.2">
      <c r="A12921" s="256">
        <v>89584</v>
      </c>
      <c r="B12921" s="257" t="s">
        <v>11797</v>
      </c>
      <c r="C12921" s="256" t="s">
        <v>6799</v>
      </c>
      <c r="E12921" s="258"/>
      <c r="F12921" s="479">
        <v>43.43</v>
      </c>
    </row>
    <row r="12922" spans="1:6" ht="20.399999999999999" x14ac:dyDescent="0.2">
      <c r="A12922" s="256">
        <v>89585</v>
      </c>
      <c r="B12922" s="257" t="s">
        <v>11798</v>
      </c>
      <c r="C12922" s="256" t="s">
        <v>6799</v>
      </c>
      <c r="E12922" s="258"/>
      <c r="F12922" s="479">
        <v>44.4</v>
      </c>
    </row>
    <row r="12923" spans="1:6" ht="20.399999999999999" x14ac:dyDescent="0.2">
      <c r="A12923" s="256">
        <v>89587</v>
      </c>
      <c r="B12923" s="257" t="s">
        <v>11799</v>
      </c>
      <c r="C12923" s="256" t="s">
        <v>6799</v>
      </c>
      <c r="E12923" s="258"/>
      <c r="F12923" s="479">
        <v>48.55</v>
      </c>
    </row>
    <row r="12924" spans="1:6" ht="20.399999999999999" x14ac:dyDescent="0.2">
      <c r="A12924" s="256">
        <v>89590</v>
      </c>
      <c r="B12924" s="257" t="s">
        <v>11800</v>
      </c>
      <c r="C12924" s="256" t="s">
        <v>6799</v>
      </c>
      <c r="E12924" s="258"/>
      <c r="F12924" s="479">
        <v>127.07</v>
      </c>
    </row>
    <row r="12925" spans="1:6" ht="20.399999999999999" x14ac:dyDescent="0.2">
      <c r="A12925" s="256">
        <v>89591</v>
      </c>
      <c r="B12925" s="257" t="s">
        <v>11801</v>
      </c>
      <c r="C12925" s="256" t="s">
        <v>6799</v>
      </c>
      <c r="E12925" s="258"/>
      <c r="F12925" s="479">
        <v>124.11</v>
      </c>
    </row>
    <row r="12926" spans="1:6" ht="20.399999999999999" x14ac:dyDescent="0.2">
      <c r="A12926" s="256">
        <v>89592</v>
      </c>
      <c r="B12926" s="257" t="s">
        <v>11802</v>
      </c>
      <c r="C12926" s="256" t="s">
        <v>6799</v>
      </c>
      <c r="E12926" s="258"/>
      <c r="F12926" s="479">
        <v>150.13</v>
      </c>
    </row>
    <row r="12927" spans="1:6" ht="20.399999999999999" x14ac:dyDescent="0.2">
      <c r="A12927" s="256">
        <v>89593</v>
      </c>
      <c r="B12927" s="257" t="s">
        <v>11803</v>
      </c>
      <c r="C12927" s="256" t="s">
        <v>6799</v>
      </c>
      <c r="E12927" s="258"/>
      <c r="F12927" s="479">
        <v>22.1</v>
      </c>
    </row>
    <row r="12928" spans="1:6" ht="20.399999999999999" x14ac:dyDescent="0.2">
      <c r="A12928" s="256">
        <v>89594</v>
      </c>
      <c r="B12928" s="257" t="s">
        <v>11804</v>
      </c>
      <c r="C12928" s="256" t="s">
        <v>6799</v>
      </c>
      <c r="E12928" s="258"/>
      <c r="F12928" s="479">
        <v>31.53</v>
      </c>
    </row>
    <row r="12929" spans="1:6" ht="20.399999999999999" x14ac:dyDescent="0.2">
      <c r="A12929" s="256">
        <v>89595</v>
      </c>
      <c r="B12929" s="257" t="s">
        <v>11805</v>
      </c>
      <c r="C12929" s="256" t="s">
        <v>6799</v>
      </c>
      <c r="E12929" s="258"/>
      <c r="F12929" s="479">
        <v>13.29</v>
      </c>
    </row>
    <row r="12930" spans="1:6" ht="20.399999999999999" x14ac:dyDescent="0.2">
      <c r="A12930" s="256">
        <v>89596</v>
      </c>
      <c r="B12930" s="257" t="s">
        <v>11806</v>
      </c>
      <c r="C12930" s="256" t="s">
        <v>6799</v>
      </c>
      <c r="E12930" s="258"/>
      <c r="F12930" s="479">
        <v>9.93</v>
      </c>
    </row>
    <row r="12931" spans="1:6" ht="20.399999999999999" x14ac:dyDescent="0.2">
      <c r="A12931" s="256">
        <v>89597</v>
      </c>
      <c r="B12931" s="257" t="s">
        <v>11807</v>
      </c>
      <c r="C12931" s="256" t="s">
        <v>6799</v>
      </c>
      <c r="E12931" s="258"/>
      <c r="F12931" s="479">
        <v>20.59</v>
      </c>
    </row>
    <row r="12932" spans="1:6" ht="20.399999999999999" x14ac:dyDescent="0.2">
      <c r="A12932" s="256">
        <v>89598</v>
      </c>
      <c r="B12932" s="257" t="s">
        <v>11808</v>
      </c>
      <c r="C12932" s="256" t="s">
        <v>6799</v>
      </c>
      <c r="E12932" s="258"/>
      <c r="F12932" s="479">
        <v>43.41</v>
      </c>
    </row>
    <row r="12933" spans="1:6" ht="20.399999999999999" x14ac:dyDescent="0.2">
      <c r="A12933" s="256">
        <v>89599</v>
      </c>
      <c r="B12933" s="257" t="s">
        <v>11809</v>
      </c>
      <c r="C12933" s="256" t="s">
        <v>6799</v>
      </c>
      <c r="E12933" s="258"/>
      <c r="F12933" s="479">
        <v>23.81</v>
      </c>
    </row>
    <row r="12934" spans="1:6" ht="20.399999999999999" x14ac:dyDescent="0.2">
      <c r="A12934" s="256">
        <v>89600</v>
      </c>
      <c r="B12934" s="257" t="s">
        <v>11810</v>
      </c>
      <c r="C12934" s="256" t="s">
        <v>6799</v>
      </c>
      <c r="E12934" s="258"/>
      <c r="F12934" s="479">
        <v>24.6</v>
      </c>
    </row>
    <row r="12935" spans="1:6" ht="20.399999999999999" x14ac:dyDescent="0.2">
      <c r="A12935" s="256">
        <v>89605</v>
      </c>
      <c r="B12935" s="257" t="s">
        <v>11811</v>
      </c>
      <c r="C12935" s="256" t="s">
        <v>6799</v>
      </c>
      <c r="E12935" s="258"/>
      <c r="F12935" s="479">
        <v>18.78</v>
      </c>
    </row>
    <row r="12936" spans="1:6" ht="20.399999999999999" x14ac:dyDescent="0.2">
      <c r="A12936" s="256">
        <v>89609</v>
      </c>
      <c r="B12936" s="257" t="s">
        <v>11812</v>
      </c>
      <c r="C12936" s="256" t="s">
        <v>6799</v>
      </c>
      <c r="E12936" s="258"/>
      <c r="F12936" s="479">
        <v>72.180000000000007</v>
      </c>
    </row>
    <row r="12937" spans="1:6" ht="20.399999999999999" x14ac:dyDescent="0.2">
      <c r="A12937" s="256">
        <v>89610</v>
      </c>
      <c r="B12937" s="257" t="s">
        <v>11813</v>
      </c>
      <c r="C12937" s="256" t="s">
        <v>6799</v>
      </c>
      <c r="E12937" s="258"/>
      <c r="F12937" s="479">
        <v>17.850000000000001</v>
      </c>
    </row>
    <row r="12938" spans="1:6" ht="20.399999999999999" x14ac:dyDescent="0.2">
      <c r="A12938" s="256">
        <v>89611</v>
      </c>
      <c r="B12938" s="257" t="s">
        <v>11814</v>
      </c>
      <c r="C12938" s="256" t="s">
        <v>6799</v>
      </c>
      <c r="E12938" s="258"/>
      <c r="F12938" s="479">
        <v>28.82</v>
      </c>
    </row>
    <row r="12939" spans="1:6" ht="20.399999999999999" x14ac:dyDescent="0.2">
      <c r="A12939" s="256">
        <v>89612</v>
      </c>
      <c r="B12939" s="257" t="s">
        <v>11815</v>
      </c>
      <c r="C12939" s="256" t="s">
        <v>6799</v>
      </c>
      <c r="E12939" s="258"/>
      <c r="F12939" s="479">
        <v>140.65</v>
      </c>
    </row>
    <row r="12940" spans="1:6" ht="20.399999999999999" x14ac:dyDescent="0.2">
      <c r="A12940" s="256">
        <v>89613</v>
      </c>
      <c r="B12940" s="257" t="s">
        <v>20612</v>
      </c>
      <c r="C12940" s="256" t="s">
        <v>6799</v>
      </c>
      <c r="E12940" s="258"/>
      <c r="F12940" s="479">
        <v>27.35</v>
      </c>
    </row>
    <row r="12941" spans="1:6" ht="20.399999999999999" x14ac:dyDescent="0.2">
      <c r="A12941" s="256">
        <v>89614</v>
      </c>
      <c r="B12941" s="257" t="s">
        <v>11816</v>
      </c>
      <c r="C12941" s="256" t="s">
        <v>6799</v>
      </c>
      <c r="E12941" s="258"/>
      <c r="F12941" s="479">
        <v>52.27</v>
      </c>
    </row>
    <row r="12942" spans="1:6" ht="20.399999999999999" x14ac:dyDescent="0.2">
      <c r="A12942" s="256">
        <v>89615</v>
      </c>
      <c r="B12942" s="257" t="s">
        <v>11817</v>
      </c>
      <c r="C12942" s="256" t="s">
        <v>6799</v>
      </c>
      <c r="E12942" s="258"/>
      <c r="F12942" s="479">
        <v>165.98</v>
      </c>
    </row>
    <row r="12943" spans="1:6" ht="20.399999999999999" x14ac:dyDescent="0.2">
      <c r="A12943" s="256">
        <v>89616</v>
      </c>
      <c r="B12943" s="257" t="s">
        <v>11818</v>
      </c>
      <c r="C12943" s="256" t="s">
        <v>6799</v>
      </c>
      <c r="E12943" s="258"/>
      <c r="F12943" s="479">
        <v>36.22</v>
      </c>
    </row>
    <row r="12944" spans="1:6" ht="20.399999999999999" x14ac:dyDescent="0.2">
      <c r="A12944" s="256">
        <v>89617</v>
      </c>
      <c r="B12944" s="257" t="s">
        <v>11819</v>
      </c>
      <c r="C12944" s="256" t="s">
        <v>6799</v>
      </c>
      <c r="E12944" s="258"/>
      <c r="F12944" s="479">
        <v>7.88</v>
      </c>
    </row>
    <row r="12945" spans="1:6" ht="20.399999999999999" x14ac:dyDescent="0.2">
      <c r="A12945" s="256">
        <v>89620</v>
      </c>
      <c r="B12945" s="257" t="s">
        <v>11820</v>
      </c>
      <c r="C12945" s="256" t="s">
        <v>6799</v>
      </c>
      <c r="E12945" s="258"/>
      <c r="F12945" s="479">
        <v>11.85</v>
      </c>
    </row>
    <row r="12946" spans="1:6" ht="20.399999999999999" x14ac:dyDescent="0.2">
      <c r="A12946" s="256">
        <v>89622</v>
      </c>
      <c r="B12946" s="257" t="s">
        <v>11821</v>
      </c>
      <c r="C12946" s="256" t="s">
        <v>6799</v>
      </c>
      <c r="E12946" s="258"/>
      <c r="F12946" s="479">
        <v>13.57</v>
      </c>
    </row>
    <row r="12947" spans="1:6" ht="20.399999999999999" x14ac:dyDescent="0.2">
      <c r="A12947" s="256">
        <v>89623</v>
      </c>
      <c r="B12947" s="257" t="s">
        <v>11822</v>
      </c>
      <c r="C12947" s="256" t="s">
        <v>6799</v>
      </c>
      <c r="E12947" s="258"/>
      <c r="F12947" s="479">
        <v>18.57</v>
      </c>
    </row>
    <row r="12948" spans="1:6" ht="20.399999999999999" x14ac:dyDescent="0.2">
      <c r="A12948" s="256">
        <v>89624</v>
      </c>
      <c r="B12948" s="257" t="s">
        <v>11823</v>
      </c>
      <c r="C12948" s="256" t="s">
        <v>6799</v>
      </c>
      <c r="E12948" s="258"/>
      <c r="F12948" s="479">
        <v>17.13</v>
      </c>
    </row>
    <row r="12949" spans="1:6" ht="20.399999999999999" x14ac:dyDescent="0.2">
      <c r="A12949" s="256">
        <v>89625</v>
      </c>
      <c r="B12949" s="257" t="s">
        <v>11824</v>
      </c>
      <c r="C12949" s="256" t="s">
        <v>6799</v>
      </c>
      <c r="E12949" s="258"/>
      <c r="F12949" s="479">
        <v>21.78</v>
      </c>
    </row>
    <row r="12950" spans="1:6" ht="20.399999999999999" x14ac:dyDescent="0.2">
      <c r="A12950" s="256">
        <v>89626</v>
      </c>
      <c r="B12950" s="257" t="s">
        <v>11825</v>
      </c>
      <c r="C12950" s="256" t="s">
        <v>6799</v>
      </c>
      <c r="E12950" s="258"/>
      <c r="F12950" s="479">
        <v>27.8</v>
      </c>
    </row>
    <row r="12951" spans="1:6" ht="20.399999999999999" x14ac:dyDescent="0.2">
      <c r="A12951" s="256">
        <v>89627</v>
      </c>
      <c r="B12951" s="257" t="s">
        <v>11826</v>
      </c>
      <c r="C12951" s="256" t="s">
        <v>6799</v>
      </c>
      <c r="E12951" s="258"/>
      <c r="F12951" s="479">
        <v>19.02</v>
      </c>
    </row>
    <row r="12952" spans="1:6" ht="20.399999999999999" x14ac:dyDescent="0.2">
      <c r="A12952" s="256">
        <v>89628</v>
      </c>
      <c r="B12952" s="257" t="s">
        <v>11827</v>
      </c>
      <c r="C12952" s="256" t="s">
        <v>6799</v>
      </c>
      <c r="E12952" s="258"/>
      <c r="F12952" s="479">
        <v>43.46</v>
      </c>
    </row>
    <row r="12953" spans="1:6" ht="20.399999999999999" x14ac:dyDescent="0.2">
      <c r="A12953" s="256">
        <v>89629</v>
      </c>
      <c r="B12953" s="257" t="s">
        <v>11828</v>
      </c>
      <c r="C12953" s="256" t="s">
        <v>6799</v>
      </c>
      <c r="E12953" s="258"/>
      <c r="F12953" s="479">
        <v>71.680000000000007</v>
      </c>
    </row>
    <row r="12954" spans="1:6" ht="20.399999999999999" x14ac:dyDescent="0.2">
      <c r="A12954" s="256">
        <v>89630</v>
      </c>
      <c r="B12954" s="257" t="s">
        <v>11829</v>
      </c>
      <c r="C12954" s="256" t="s">
        <v>6799</v>
      </c>
      <c r="E12954" s="258"/>
      <c r="F12954" s="479">
        <v>54.72</v>
      </c>
    </row>
    <row r="12955" spans="1:6" ht="20.399999999999999" x14ac:dyDescent="0.2">
      <c r="A12955" s="256">
        <v>89631</v>
      </c>
      <c r="B12955" s="257" t="s">
        <v>11830</v>
      </c>
      <c r="C12955" s="256" t="s">
        <v>6799</v>
      </c>
      <c r="E12955" s="258"/>
      <c r="F12955" s="479">
        <v>93.36</v>
      </c>
    </row>
    <row r="12956" spans="1:6" ht="20.399999999999999" x14ac:dyDescent="0.2">
      <c r="A12956" s="256">
        <v>89632</v>
      </c>
      <c r="B12956" s="257" t="s">
        <v>11831</v>
      </c>
      <c r="C12956" s="256" t="s">
        <v>6799</v>
      </c>
      <c r="E12956" s="258"/>
      <c r="F12956" s="479">
        <v>107.09</v>
      </c>
    </row>
    <row r="12957" spans="1:6" ht="20.399999999999999" x14ac:dyDescent="0.2">
      <c r="A12957" s="256">
        <v>89637</v>
      </c>
      <c r="B12957" s="257" t="s">
        <v>11832</v>
      </c>
      <c r="C12957" s="256" t="s">
        <v>6799</v>
      </c>
      <c r="E12957" s="258"/>
      <c r="F12957" s="479">
        <v>10.76</v>
      </c>
    </row>
    <row r="12958" spans="1:6" ht="20.399999999999999" x14ac:dyDescent="0.2">
      <c r="A12958" s="256">
        <v>89638</v>
      </c>
      <c r="B12958" s="257" t="s">
        <v>11833</v>
      </c>
      <c r="C12958" s="256" t="s">
        <v>6799</v>
      </c>
      <c r="E12958" s="258"/>
      <c r="F12958" s="479">
        <v>11.51</v>
      </c>
    </row>
    <row r="12959" spans="1:6" ht="20.399999999999999" x14ac:dyDescent="0.2">
      <c r="A12959" s="256">
        <v>89639</v>
      </c>
      <c r="B12959" s="257" t="s">
        <v>11834</v>
      </c>
      <c r="C12959" s="256" t="s">
        <v>6799</v>
      </c>
      <c r="E12959" s="258"/>
      <c r="F12959" s="479">
        <v>12.03</v>
      </c>
    </row>
    <row r="12960" spans="1:6" ht="20.399999999999999" x14ac:dyDescent="0.2">
      <c r="A12960" s="256">
        <v>89640</v>
      </c>
      <c r="B12960" s="257" t="s">
        <v>20613</v>
      </c>
      <c r="C12960" s="256" t="s">
        <v>6799</v>
      </c>
      <c r="E12960" s="258"/>
      <c r="F12960" s="479">
        <v>17.649999999999999</v>
      </c>
    </row>
    <row r="12961" spans="1:6" ht="20.399999999999999" x14ac:dyDescent="0.2">
      <c r="A12961" s="256">
        <v>89641</v>
      </c>
      <c r="B12961" s="257" t="s">
        <v>11835</v>
      </c>
      <c r="C12961" s="256" t="s">
        <v>6799</v>
      </c>
      <c r="E12961" s="258"/>
      <c r="F12961" s="479">
        <v>13.86</v>
      </c>
    </row>
    <row r="12962" spans="1:6" ht="20.399999999999999" x14ac:dyDescent="0.2">
      <c r="A12962" s="256">
        <v>89642</v>
      </c>
      <c r="B12962" s="257" t="s">
        <v>11836</v>
      </c>
      <c r="C12962" s="256" t="s">
        <v>6799</v>
      </c>
      <c r="E12962" s="258"/>
      <c r="F12962" s="479">
        <v>15.16</v>
      </c>
    </row>
    <row r="12963" spans="1:6" ht="20.399999999999999" x14ac:dyDescent="0.2">
      <c r="A12963" s="256">
        <v>89643</v>
      </c>
      <c r="B12963" s="257" t="s">
        <v>11837</v>
      </c>
      <c r="C12963" s="256" t="s">
        <v>6799</v>
      </c>
      <c r="E12963" s="258"/>
      <c r="F12963" s="479">
        <v>16.2</v>
      </c>
    </row>
    <row r="12964" spans="1:6" ht="20.399999999999999" x14ac:dyDescent="0.2">
      <c r="A12964" s="256">
        <v>89644</v>
      </c>
      <c r="B12964" s="257" t="s">
        <v>20614</v>
      </c>
      <c r="C12964" s="256" t="s">
        <v>6799</v>
      </c>
      <c r="E12964" s="258"/>
      <c r="F12964" s="479">
        <v>21.35</v>
      </c>
    </row>
    <row r="12965" spans="1:6" ht="20.399999999999999" x14ac:dyDescent="0.2">
      <c r="A12965" s="256">
        <v>89645</v>
      </c>
      <c r="B12965" s="257" t="s">
        <v>20615</v>
      </c>
      <c r="C12965" s="256" t="s">
        <v>6799</v>
      </c>
      <c r="E12965" s="258"/>
      <c r="F12965" s="479">
        <v>29.05</v>
      </c>
    </row>
    <row r="12966" spans="1:6" ht="20.399999999999999" x14ac:dyDescent="0.2">
      <c r="A12966" s="256">
        <v>89646</v>
      </c>
      <c r="B12966" s="257" t="s">
        <v>11838</v>
      </c>
      <c r="C12966" s="256" t="s">
        <v>6799</v>
      </c>
      <c r="E12966" s="258"/>
      <c r="F12966" s="479">
        <v>20.02</v>
      </c>
    </row>
    <row r="12967" spans="1:6" ht="20.399999999999999" x14ac:dyDescent="0.2">
      <c r="A12967" s="256">
        <v>89647</v>
      </c>
      <c r="B12967" s="257" t="s">
        <v>11839</v>
      </c>
      <c r="C12967" s="256" t="s">
        <v>6799</v>
      </c>
      <c r="E12967" s="258"/>
      <c r="F12967" s="479">
        <v>19.48</v>
      </c>
    </row>
    <row r="12968" spans="1:6" ht="20.399999999999999" x14ac:dyDescent="0.2">
      <c r="A12968" s="256">
        <v>89648</v>
      </c>
      <c r="B12968" s="257" t="s">
        <v>11840</v>
      </c>
      <c r="C12968" s="256" t="s">
        <v>6799</v>
      </c>
      <c r="E12968" s="258"/>
      <c r="F12968" s="479">
        <v>23.54</v>
      </c>
    </row>
    <row r="12969" spans="1:6" ht="20.399999999999999" x14ac:dyDescent="0.2">
      <c r="A12969" s="256">
        <v>89649</v>
      </c>
      <c r="B12969" s="257" t="s">
        <v>11841</v>
      </c>
      <c r="C12969" s="256" t="s">
        <v>6799</v>
      </c>
      <c r="E12969" s="258"/>
      <c r="F12969" s="479">
        <v>28.5</v>
      </c>
    </row>
    <row r="12970" spans="1:6" ht="20.399999999999999" x14ac:dyDescent="0.2">
      <c r="A12970" s="256">
        <v>89650</v>
      </c>
      <c r="B12970" s="257" t="s">
        <v>11842</v>
      </c>
      <c r="C12970" s="256" t="s">
        <v>6799</v>
      </c>
      <c r="E12970" s="258"/>
      <c r="F12970" s="479">
        <v>27.17</v>
      </c>
    </row>
    <row r="12971" spans="1:6" ht="20.399999999999999" x14ac:dyDescent="0.2">
      <c r="A12971" s="256">
        <v>89651</v>
      </c>
      <c r="B12971" s="257" t="s">
        <v>11843</v>
      </c>
      <c r="C12971" s="256" t="s">
        <v>6799</v>
      </c>
      <c r="E12971" s="258"/>
      <c r="F12971" s="479">
        <v>7.25</v>
      </c>
    </row>
    <row r="12972" spans="1:6" ht="20.399999999999999" x14ac:dyDescent="0.2">
      <c r="A12972" s="256">
        <v>89652</v>
      </c>
      <c r="B12972" s="257" t="s">
        <v>11844</v>
      </c>
      <c r="C12972" s="256" t="s">
        <v>6799</v>
      </c>
      <c r="E12972" s="258"/>
      <c r="F12972" s="479">
        <v>11.38</v>
      </c>
    </row>
    <row r="12973" spans="1:6" ht="20.399999999999999" x14ac:dyDescent="0.2">
      <c r="A12973" s="256">
        <v>89653</v>
      </c>
      <c r="B12973" s="257" t="s">
        <v>20616</v>
      </c>
      <c r="C12973" s="256" t="s">
        <v>6799</v>
      </c>
      <c r="E12973" s="258"/>
      <c r="F12973" s="479">
        <v>15.56</v>
      </c>
    </row>
    <row r="12974" spans="1:6" ht="20.399999999999999" x14ac:dyDescent="0.2">
      <c r="A12974" s="256">
        <v>89654</v>
      </c>
      <c r="B12974" s="257" t="s">
        <v>11845</v>
      </c>
      <c r="C12974" s="256" t="s">
        <v>6799</v>
      </c>
      <c r="E12974" s="258"/>
      <c r="F12974" s="479">
        <v>17.8</v>
      </c>
    </row>
    <row r="12975" spans="1:6" ht="20.399999999999999" x14ac:dyDescent="0.2">
      <c r="A12975" s="256">
        <v>89655</v>
      </c>
      <c r="B12975" s="257" t="s">
        <v>11846</v>
      </c>
      <c r="C12975" s="256" t="s">
        <v>6799</v>
      </c>
      <c r="E12975" s="258"/>
      <c r="F12975" s="479">
        <v>20.94</v>
      </c>
    </row>
    <row r="12976" spans="1:6" ht="20.399999999999999" x14ac:dyDescent="0.2">
      <c r="A12976" s="256">
        <v>89656</v>
      </c>
      <c r="B12976" s="257" t="s">
        <v>11847</v>
      </c>
      <c r="C12976" s="256" t="s">
        <v>6799</v>
      </c>
      <c r="E12976" s="258"/>
      <c r="F12976" s="479">
        <v>19.61</v>
      </c>
    </row>
    <row r="12977" spans="1:6" ht="20.399999999999999" x14ac:dyDescent="0.2">
      <c r="A12977" s="256">
        <v>89657</v>
      </c>
      <c r="B12977" s="257" t="s">
        <v>11848</v>
      </c>
      <c r="C12977" s="256" t="s">
        <v>6799</v>
      </c>
      <c r="E12977" s="258"/>
      <c r="F12977" s="479">
        <v>12.7</v>
      </c>
    </row>
    <row r="12978" spans="1:6" ht="20.399999999999999" x14ac:dyDescent="0.2">
      <c r="A12978" s="256">
        <v>89658</v>
      </c>
      <c r="B12978" s="257" t="s">
        <v>11849</v>
      </c>
      <c r="C12978" s="256" t="s">
        <v>6799</v>
      </c>
      <c r="E12978" s="258"/>
      <c r="F12978" s="479">
        <v>9.57</v>
      </c>
    </row>
    <row r="12979" spans="1:6" ht="20.399999999999999" x14ac:dyDescent="0.2">
      <c r="A12979" s="256">
        <v>89659</v>
      </c>
      <c r="B12979" s="257" t="s">
        <v>11850</v>
      </c>
      <c r="C12979" s="256" t="s">
        <v>6799</v>
      </c>
      <c r="E12979" s="258"/>
      <c r="F12979" s="479">
        <v>15.8</v>
      </c>
    </row>
    <row r="12980" spans="1:6" ht="20.399999999999999" x14ac:dyDescent="0.2">
      <c r="A12980" s="256">
        <v>89660</v>
      </c>
      <c r="B12980" s="257" t="s">
        <v>11851</v>
      </c>
      <c r="C12980" s="256" t="s">
        <v>6799</v>
      </c>
      <c r="E12980" s="258"/>
      <c r="F12980" s="479">
        <v>9.7799999999999994</v>
      </c>
    </row>
    <row r="12981" spans="1:6" ht="20.399999999999999" x14ac:dyDescent="0.2">
      <c r="A12981" s="256">
        <v>89661</v>
      </c>
      <c r="B12981" s="257" t="s">
        <v>11852</v>
      </c>
      <c r="C12981" s="256" t="s">
        <v>6799</v>
      </c>
      <c r="E12981" s="258"/>
      <c r="F12981" s="479">
        <v>20.92</v>
      </c>
    </row>
    <row r="12982" spans="1:6" ht="20.399999999999999" x14ac:dyDescent="0.2">
      <c r="A12982" s="256">
        <v>89662</v>
      </c>
      <c r="B12982" s="257" t="s">
        <v>11853</v>
      </c>
      <c r="C12982" s="256" t="s">
        <v>6799</v>
      </c>
      <c r="E12982" s="258"/>
      <c r="F12982" s="479">
        <v>26.88</v>
      </c>
    </row>
    <row r="12983" spans="1:6" ht="20.399999999999999" x14ac:dyDescent="0.2">
      <c r="A12983" s="256">
        <v>89663</v>
      </c>
      <c r="B12983" s="257" t="s">
        <v>11854</v>
      </c>
      <c r="C12983" s="256" t="s">
        <v>6799</v>
      </c>
      <c r="E12983" s="258"/>
      <c r="F12983" s="479">
        <v>26.18</v>
      </c>
    </row>
    <row r="12984" spans="1:6" ht="20.399999999999999" x14ac:dyDescent="0.2">
      <c r="A12984" s="256">
        <v>89664</v>
      </c>
      <c r="B12984" s="257" t="s">
        <v>11855</v>
      </c>
      <c r="C12984" s="256" t="s">
        <v>6799</v>
      </c>
      <c r="E12984" s="258"/>
      <c r="F12984" s="479">
        <v>15.75</v>
      </c>
    </row>
    <row r="12985" spans="1:6" ht="20.399999999999999" x14ac:dyDescent="0.2">
      <c r="A12985" s="256">
        <v>89666</v>
      </c>
      <c r="B12985" s="257" t="s">
        <v>11856</v>
      </c>
      <c r="C12985" s="256" t="s">
        <v>6799</v>
      </c>
      <c r="E12985" s="258"/>
      <c r="F12985" s="479">
        <v>7.64</v>
      </c>
    </row>
    <row r="12986" spans="1:6" ht="20.399999999999999" x14ac:dyDescent="0.2">
      <c r="A12986" s="256">
        <v>89667</v>
      </c>
      <c r="B12986" s="257" t="s">
        <v>11857</v>
      </c>
      <c r="C12986" s="256" t="s">
        <v>6799</v>
      </c>
      <c r="E12986" s="258"/>
      <c r="F12986" s="479">
        <v>41.24</v>
      </c>
    </row>
    <row r="12987" spans="1:6" ht="20.399999999999999" x14ac:dyDescent="0.2">
      <c r="A12987" s="256">
        <v>89668</v>
      </c>
      <c r="B12987" s="257" t="s">
        <v>20617</v>
      </c>
      <c r="C12987" s="256" t="s">
        <v>6799</v>
      </c>
      <c r="E12987" s="258"/>
      <c r="F12987" s="479">
        <v>25.54</v>
      </c>
    </row>
    <row r="12988" spans="1:6" ht="20.399999999999999" x14ac:dyDescent="0.2">
      <c r="A12988" s="256">
        <v>89669</v>
      </c>
      <c r="B12988" s="257" t="s">
        <v>11858</v>
      </c>
      <c r="C12988" s="256" t="s">
        <v>6799</v>
      </c>
      <c r="E12988" s="258"/>
      <c r="F12988" s="479">
        <v>31.86</v>
      </c>
    </row>
    <row r="12989" spans="1:6" ht="20.399999999999999" x14ac:dyDescent="0.2">
      <c r="A12989" s="256">
        <v>89670</v>
      </c>
      <c r="B12989" s="257" t="s">
        <v>11859</v>
      </c>
      <c r="C12989" s="256" t="s">
        <v>6799</v>
      </c>
      <c r="E12989" s="258"/>
      <c r="F12989" s="479">
        <v>13.68</v>
      </c>
    </row>
    <row r="12990" spans="1:6" ht="20.399999999999999" x14ac:dyDescent="0.2">
      <c r="A12990" s="256">
        <v>89671</v>
      </c>
      <c r="B12990" s="257" t="s">
        <v>11860</v>
      </c>
      <c r="C12990" s="256" t="s">
        <v>6799</v>
      </c>
      <c r="E12990" s="258"/>
      <c r="F12990" s="479">
        <v>42.91</v>
      </c>
    </row>
    <row r="12991" spans="1:6" ht="20.399999999999999" x14ac:dyDescent="0.2">
      <c r="A12991" s="256">
        <v>89672</v>
      </c>
      <c r="B12991" s="257" t="s">
        <v>11861</v>
      </c>
      <c r="C12991" s="256" t="s">
        <v>6799</v>
      </c>
      <c r="E12991" s="258"/>
      <c r="F12991" s="479">
        <v>21.43</v>
      </c>
    </row>
    <row r="12992" spans="1:6" ht="20.399999999999999" x14ac:dyDescent="0.2">
      <c r="A12992" s="256">
        <v>89673</v>
      </c>
      <c r="B12992" s="257" t="s">
        <v>11862</v>
      </c>
      <c r="C12992" s="256" t="s">
        <v>6799</v>
      </c>
      <c r="E12992" s="258"/>
      <c r="F12992" s="479">
        <v>34.03</v>
      </c>
    </row>
    <row r="12993" spans="1:6" ht="20.399999999999999" x14ac:dyDescent="0.2">
      <c r="A12993" s="256">
        <v>89674</v>
      </c>
      <c r="B12993" s="257" t="s">
        <v>11863</v>
      </c>
      <c r="C12993" s="256" t="s">
        <v>6799</v>
      </c>
      <c r="E12993" s="258"/>
      <c r="F12993" s="479">
        <v>27.03</v>
      </c>
    </row>
    <row r="12994" spans="1:6" ht="20.399999999999999" x14ac:dyDescent="0.2">
      <c r="A12994" s="256">
        <v>89675</v>
      </c>
      <c r="B12994" s="257" t="s">
        <v>11864</v>
      </c>
      <c r="C12994" s="256" t="s">
        <v>6799</v>
      </c>
      <c r="E12994" s="258"/>
      <c r="F12994" s="479">
        <v>67.510000000000005</v>
      </c>
    </row>
    <row r="12995" spans="1:6" ht="20.399999999999999" x14ac:dyDescent="0.2">
      <c r="A12995" s="256">
        <v>89676</v>
      </c>
      <c r="B12995" s="257" t="s">
        <v>11865</v>
      </c>
      <c r="C12995" s="256" t="s">
        <v>6799</v>
      </c>
      <c r="E12995" s="258"/>
      <c r="F12995" s="479">
        <v>32.01</v>
      </c>
    </row>
    <row r="12996" spans="1:6" ht="20.399999999999999" x14ac:dyDescent="0.2">
      <c r="A12996" s="256">
        <v>89677</v>
      </c>
      <c r="B12996" s="257" t="s">
        <v>11866</v>
      </c>
      <c r="C12996" s="256" t="s">
        <v>6799</v>
      </c>
      <c r="E12996" s="258"/>
      <c r="F12996" s="479">
        <v>73.56</v>
      </c>
    </row>
    <row r="12997" spans="1:6" ht="20.399999999999999" x14ac:dyDescent="0.2">
      <c r="A12997" s="256">
        <v>89678</v>
      </c>
      <c r="B12997" s="257" t="s">
        <v>11867</v>
      </c>
      <c r="C12997" s="256" t="s">
        <v>6799</v>
      </c>
      <c r="E12997" s="258"/>
      <c r="F12997" s="479">
        <v>11.79</v>
      </c>
    </row>
    <row r="12998" spans="1:6" ht="20.399999999999999" x14ac:dyDescent="0.2">
      <c r="A12998" s="256">
        <v>89679</v>
      </c>
      <c r="B12998" s="257" t="s">
        <v>11868</v>
      </c>
      <c r="C12998" s="256" t="s">
        <v>6799</v>
      </c>
      <c r="E12998" s="258"/>
      <c r="F12998" s="479">
        <v>115.76</v>
      </c>
    </row>
    <row r="12999" spans="1:6" ht="20.399999999999999" x14ac:dyDescent="0.2">
      <c r="A12999" s="256">
        <v>89680</v>
      </c>
      <c r="B12999" s="257" t="s">
        <v>11869</v>
      </c>
      <c r="C12999" s="256" t="s">
        <v>6799</v>
      </c>
      <c r="E12999" s="258"/>
      <c r="F12999" s="479">
        <v>20.86</v>
      </c>
    </row>
    <row r="13000" spans="1:6" ht="20.399999999999999" x14ac:dyDescent="0.2">
      <c r="A13000" s="256">
        <v>89681</v>
      </c>
      <c r="B13000" s="257" t="s">
        <v>11870</v>
      </c>
      <c r="C13000" s="256" t="s">
        <v>6799</v>
      </c>
      <c r="E13000" s="258"/>
      <c r="F13000" s="479">
        <v>84.61</v>
      </c>
    </row>
    <row r="13001" spans="1:6" ht="20.399999999999999" x14ac:dyDescent="0.2">
      <c r="A13001" s="256">
        <v>89682</v>
      </c>
      <c r="B13001" s="257" t="s">
        <v>11871</v>
      </c>
      <c r="C13001" s="256" t="s">
        <v>6799</v>
      </c>
      <c r="E13001" s="258"/>
      <c r="F13001" s="479">
        <v>28.18</v>
      </c>
    </row>
    <row r="13002" spans="1:6" ht="20.399999999999999" x14ac:dyDescent="0.2">
      <c r="A13002" s="256">
        <v>89683</v>
      </c>
      <c r="B13002" s="257" t="s">
        <v>11872</v>
      </c>
      <c r="C13002" s="256" t="s">
        <v>6799</v>
      </c>
      <c r="E13002" s="258"/>
      <c r="F13002" s="479">
        <v>261.70999999999998</v>
      </c>
    </row>
    <row r="13003" spans="1:6" ht="20.399999999999999" x14ac:dyDescent="0.2">
      <c r="A13003" s="256">
        <v>89684</v>
      </c>
      <c r="B13003" s="257" t="s">
        <v>11873</v>
      </c>
      <c r="C13003" s="256" t="s">
        <v>6799</v>
      </c>
      <c r="E13003" s="258"/>
      <c r="F13003" s="479">
        <v>38.65</v>
      </c>
    </row>
    <row r="13004" spans="1:6" ht="20.399999999999999" x14ac:dyDescent="0.2">
      <c r="A13004" s="256">
        <v>89685</v>
      </c>
      <c r="B13004" s="257" t="s">
        <v>11874</v>
      </c>
      <c r="C13004" s="256" t="s">
        <v>6799</v>
      </c>
      <c r="E13004" s="258"/>
      <c r="F13004" s="479">
        <v>58.52</v>
      </c>
    </row>
    <row r="13005" spans="1:6" ht="20.399999999999999" x14ac:dyDescent="0.2">
      <c r="A13005" s="256">
        <v>89686</v>
      </c>
      <c r="B13005" s="257" t="s">
        <v>11875</v>
      </c>
      <c r="C13005" s="256" t="s">
        <v>6799</v>
      </c>
      <c r="E13005" s="258"/>
      <c r="F13005" s="479">
        <v>48.22</v>
      </c>
    </row>
    <row r="13006" spans="1:6" ht="20.399999999999999" x14ac:dyDescent="0.2">
      <c r="A13006" s="256">
        <v>89687</v>
      </c>
      <c r="B13006" s="257" t="s">
        <v>11876</v>
      </c>
      <c r="C13006" s="256" t="s">
        <v>6799</v>
      </c>
      <c r="E13006" s="258"/>
      <c r="F13006" s="479">
        <v>50.72</v>
      </c>
    </row>
    <row r="13007" spans="1:6" ht="20.399999999999999" x14ac:dyDescent="0.2">
      <c r="A13007" s="256">
        <v>89689</v>
      </c>
      <c r="B13007" s="257" t="s">
        <v>11877</v>
      </c>
      <c r="C13007" s="256" t="s">
        <v>6799</v>
      </c>
      <c r="E13007" s="258"/>
      <c r="F13007" s="479">
        <v>32.92</v>
      </c>
    </row>
    <row r="13008" spans="1:6" ht="20.399999999999999" x14ac:dyDescent="0.2">
      <c r="A13008" s="256">
        <v>89690</v>
      </c>
      <c r="B13008" s="257" t="s">
        <v>11878</v>
      </c>
      <c r="C13008" s="256" t="s">
        <v>6799</v>
      </c>
      <c r="E13008" s="258"/>
      <c r="F13008" s="479">
        <v>86.14</v>
      </c>
    </row>
    <row r="13009" spans="1:6" ht="20.399999999999999" x14ac:dyDescent="0.2">
      <c r="A13009" s="256">
        <v>89691</v>
      </c>
      <c r="B13009" s="257" t="s">
        <v>11879</v>
      </c>
      <c r="C13009" s="256" t="s">
        <v>6799</v>
      </c>
      <c r="E13009" s="258"/>
      <c r="F13009" s="479">
        <v>13.96</v>
      </c>
    </row>
    <row r="13010" spans="1:6" ht="20.399999999999999" x14ac:dyDescent="0.2">
      <c r="A13010" s="256">
        <v>89692</v>
      </c>
      <c r="B13010" s="257" t="s">
        <v>11880</v>
      </c>
      <c r="C13010" s="256" t="s">
        <v>6799</v>
      </c>
      <c r="E13010" s="258"/>
      <c r="F13010" s="479">
        <v>96.65</v>
      </c>
    </row>
    <row r="13011" spans="1:6" ht="20.399999999999999" x14ac:dyDescent="0.2">
      <c r="A13011" s="256">
        <v>89693</v>
      </c>
      <c r="B13011" s="257" t="s">
        <v>11881</v>
      </c>
      <c r="C13011" s="256" t="s">
        <v>6799</v>
      </c>
      <c r="E13011" s="258"/>
      <c r="F13011" s="479">
        <v>76.319999999999993</v>
      </c>
    </row>
    <row r="13012" spans="1:6" ht="20.399999999999999" x14ac:dyDescent="0.2">
      <c r="A13012" s="256">
        <v>89694</v>
      </c>
      <c r="B13012" s="257" t="s">
        <v>11882</v>
      </c>
      <c r="C13012" s="256" t="s">
        <v>6799</v>
      </c>
      <c r="E13012" s="258"/>
      <c r="F13012" s="479">
        <v>19.260000000000002</v>
      </c>
    </row>
    <row r="13013" spans="1:6" ht="20.399999999999999" x14ac:dyDescent="0.2">
      <c r="A13013" s="256">
        <v>89695</v>
      </c>
      <c r="B13013" s="257" t="s">
        <v>11883</v>
      </c>
      <c r="C13013" s="256" t="s">
        <v>6799</v>
      </c>
      <c r="E13013" s="258"/>
      <c r="F13013" s="479">
        <v>16.809999999999999</v>
      </c>
    </row>
    <row r="13014" spans="1:6" ht="20.399999999999999" x14ac:dyDescent="0.2">
      <c r="A13014" s="256">
        <v>89696</v>
      </c>
      <c r="B13014" s="257" t="s">
        <v>11884</v>
      </c>
      <c r="C13014" s="256" t="s">
        <v>6799</v>
      </c>
      <c r="E13014" s="258"/>
      <c r="F13014" s="479">
        <v>80.75</v>
      </c>
    </row>
    <row r="13015" spans="1:6" ht="20.399999999999999" x14ac:dyDescent="0.2">
      <c r="A13015" s="256">
        <v>89697</v>
      </c>
      <c r="B13015" s="257" t="s">
        <v>11885</v>
      </c>
      <c r="C13015" s="256" t="s">
        <v>6799</v>
      </c>
      <c r="E13015" s="258"/>
      <c r="F13015" s="479">
        <v>18.13</v>
      </c>
    </row>
    <row r="13016" spans="1:6" ht="20.399999999999999" x14ac:dyDescent="0.2">
      <c r="A13016" s="256">
        <v>89698</v>
      </c>
      <c r="B13016" s="257" t="s">
        <v>11886</v>
      </c>
      <c r="C13016" s="256" t="s">
        <v>6799</v>
      </c>
      <c r="E13016" s="258"/>
      <c r="F13016" s="479">
        <v>249.41</v>
      </c>
    </row>
    <row r="13017" spans="1:6" ht="20.399999999999999" x14ac:dyDescent="0.2">
      <c r="A13017" s="256">
        <v>89699</v>
      </c>
      <c r="B13017" s="257" t="s">
        <v>11887</v>
      </c>
      <c r="C13017" s="256" t="s">
        <v>6799</v>
      </c>
      <c r="E13017" s="258"/>
      <c r="F13017" s="479">
        <v>189.13</v>
      </c>
    </row>
    <row r="13018" spans="1:6" ht="20.399999999999999" x14ac:dyDescent="0.2">
      <c r="A13018" s="256">
        <v>89700</v>
      </c>
      <c r="B13018" s="257" t="s">
        <v>11888</v>
      </c>
      <c r="C13018" s="256" t="s">
        <v>6799</v>
      </c>
      <c r="E13018" s="258"/>
      <c r="F13018" s="479">
        <v>22.01</v>
      </c>
    </row>
    <row r="13019" spans="1:6" ht="20.399999999999999" x14ac:dyDescent="0.2">
      <c r="A13019" s="256">
        <v>89701</v>
      </c>
      <c r="B13019" s="257" t="s">
        <v>11889</v>
      </c>
      <c r="C13019" s="256" t="s">
        <v>6799</v>
      </c>
      <c r="E13019" s="258"/>
      <c r="F13019" s="479">
        <v>186.32</v>
      </c>
    </row>
    <row r="13020" spans="1:6" ht="20.399999999999999" x14ac:dyDescent="0.2">
      <c r="A13020" s="256">
        <v>89702</v>
      </c>
      <c r="B13020" s="257" t="s">
        <v>11890</v>
      </c>
      <c r="C13020" s="256" t="s">
        <v>6799</v>
      </c>
      <c r="E13020" s="258"/>
      <c r="F13020" s="479">
        <v>21.6</v>
      </c>
    </row>
    <row r="13021" spans="1:6" ht="20.399999999999999" x14ac:dyDescent="0.2">
      <c r="A13021" s="256">
        <v>89703</v>
      </c>
      <c r="B13021" s="257" t="s">
        <v>20618</v>
      </c>
      <c r="C13021" s="256" t="s">
        <v>6799</v>
      </c>
      <c r="E13021" s="258"/>
      <c r="F13021" s="479">
        <v>42.4</v>
      </c>
    </row>
    <row r="13022" spans="1:6" ht="20.399999999999999" x14ac:dyDescent="0.2">
      <c r="A13022" s="256">
        <v>89704</v>
      </c>
      <c r="B13022" s="257" t="s">
        <v>11891</v>
      </c>
      <c r="C13022" s="256" t="s">
        <v>6799</v>
      </c>
      <c r="E13022" s="258"/>
      <c r="F13022" s="479">
        <v>144.66</v>
      </c>
    </row>
    <row r="13023" spans="1:6" ht="20.399999999999999" x14ac:dyDescent="0.2">
      <c r="A13023" s="256">
        <v>89705</v>
      </c>
      <c r="B13023" s="257" t="s">
        <v>11892</v>
      </c>
      <c r="C13023" s="256" t="s">
        <v>6799</v>
      </c>
      <c r="E13023" s="258"/>
      <c r="F13023" s="479">
        <v>25.16</v>
      </c>
    </row>
    <row r="13024" spans="1:6" ht="20.399999999999999" x14ac:dyDescent="0.2">
      <c r="A13024" s="256">
        <v>89706</v>
      </c>
      <c r="B13024" s="257" t="s">
        <v>11893</v>
      </c>
      <c r="C13024" s="256" t="s">
        <v>6799</v>
      </c>
      <c r="E13024" s="258"/>
      <c r="F13024" s="479">
        <v>50.94</v>
      </c>
    </row>
    <row r="13025" spans="1:6" ht="20.399999999999999" x14ac:dyDescent="0.2">
      <c r="A13025" s="256">
        <v>89718</v>
      </c>
      <c r="B13025" s="257" t="s">
        <v>11894</v>
      </c>
      <c r="C13025" s="256" t="s">
        <v>6804</v>
      </c>
      <c r="E13025" s="258"/>
      <c r="F13025" s="479">
        <v>48.13</v>
      </c>
    </row>
    <row r="13026" spans="1:6" ht="20.399999999999999" x14ac:dyDescent="0.2">
      <c r="A13026" s="256">
        <v>89719</v>
      </c>
      <c r="B13026" s="257" t="s">
        <v>11895</v>
      </c>
      <c r="C13026" s="256" t="s">
        <v>6799</v>
      </c>
      <c r="E13026" s="258"/>
      <c r="F13026" s="479">
        <v>12.99</v>
      </c>
    </row>
    <row r="13027" spans="1:6" ht="20.399999999999999" x14ac:dyDescent="0.2">
      <c r="A13027" s="256">
        <v>89720</v>
      </c>
      <c r="B13027" s="257" t="s">
        <v>11896</v>
      </c>
      <c r="C13027" s="256" t="s">
        <v>6799</v>
      </c>
      <c r="E13027" s="258"/>
      <c r="F13027" s="479">
        <v>14.29</v>
      </c>
    </row>
    <row r="13028" spans="1:6" ht="20.399999999999999" x14ac:dyDescent="0.2">
      <c r="A13028" s="256">
        <v>89721</v>
      </c>
      <c r="B13028" s="257" t="s">
        <v>11897</v>
      </c>
      <c r="C13028" s="256" t="s">
        <v>6799</v>
      </c>
      <c r="E13028" s="258"/>
      <c r="F13028" s="479">
        <v>15.33</v>
      </c>
    </row>
    <row r="13029" spans="1:6" ht="20.399999999999999" x14ac:dyDescent="0.2">
      <c r="A13029" s="256">
        <v>89723</v>
      </c>
      <c r="B13029" s="257" t="s">
        <v>11898</v>
      </c>
      <c r="C13029" s="256" t="s">
        <v>6799</v>
      </c>
      <c r="E13029" s="258"/>
      <c r="F13029" s="479">
        <v>19.010000000000002</v>
      </c>
    </row>
    <row r="13030" spans="1:6" ht="30.6" x14ac:dyDescent="0.2">
      <c r="A13030" s="256">
        <v>89724</v>
      </c>
      <c r="B13030" s="257" t="s">
        <v>11899</v>
      </c>
      <c r="C13030" s="256" t="s">
        <v>6799</v>
      </c>
      <c r="E13030" s="258"/>
      <c r="F13030" s="479">
        <v>10.85</v>
      </c>
    </row>
    <row r="13031" spans="1:6" ht="20.399999999999999" x14ac:dyDescent="0.2">
      <c r="A13031" s="256">
        <v>89725</v>
      </c>
      <c r="B13031" s="257" t="s">
        <v>11900</v>
      </c>
      <c r="C13031" s="256" t="s">
        <v>6799</v>
      </c>
      <c r="E13031" s="258"/>
      <c r="F13031" s="479">
        <v>18.47</v>
      </c>
    </row>
    <row r="13032" spans="1:6" ht="30.6" x14ac:dyDescent="0.2">
      <c r="A13032" s="256">
        <v>89726</v>
      </c>
      <c r="B13032" s="257" t="s">
        <v>11901</v>
      </c>
      <c r="C13032" s="256" t="s">
        <v>6799</v>
      </c>
      <c r="E13032" s="258"/>
      <c r="F13032" s="479">
        <v>11.07</v>
      </c>
    </row>
    <row r="13033" spans="1:6" ht="20.399999999999999" x14ac:dyDescent="0.2">
      <c r="A13033" s="256">
        <v>89727</v>
      </c>
      <c r="B13033" s="257" t="s">
        <v>11902</v>
      </c>
      <c r="C13033" s="256" t="s">
        <v>6799</v>
      </c>
      <c r="E13033" s="258"/>
      <c r="F13033" s="479">
        <v>22.53</v>
      </c>
    </row>
    <row r="13034" spans="1:6" ht="30.6" x14ac:dyDescent="0.2">
      <c r="A13034" s="256">
        <v>89728</v>
      </c>
      <c r="B13034" s="257" t="s">
        <v>11903</v>
      </c>
      <c r="C13034" s="256" t="s">
        <v>6799</v>
      </c>
      <c r="E13034" s="258"/>
      <c r="F13034" s="479">
        <v>13.6</v>
      </c>
    </row>
    <row r="13035" spans="1:6" ht="20.399999999999999" x14ac:dyDescent="0.2">
      <c r="A13035" s="256">
        <v>89729</v>
      </c>
      <c r="B13035" s="257" t="s">
        <v>11904</v>
      </c>
      <c r="C13035" s="256" t="s">
        <v>6799</v>
      </c>
      <c r="E13035" s="258"/>
      <c r="F13035" s="479">
        <v>27.31</v>
      </c>
    </row>
    <row r="13036" spans="1:6" ht="30.6" x14ac:dyDescent="0.2">
      <c r="A13036" s="256">
        <v>89730</v>
      </c>
      <c r="B13036" s="257" t="s">
        <v>11905</v>
      </c>
      <c r="C13036" s="256" t="s">
        <v>6799</v>
      </c>
      <c r="E13036" s="258"/>
      <c r="F13036" s="479">
        <v>15.39</v>
      </c>
    </row>
    <row r="13037" spans="1:6" ht="30.6" x14ac:dyDescent="0.2">
      <c r="A13037" s="256">
        <v>89731</v>
      </c>
      <c r="B13037" s="257" t="s">
        <v>11906</v>
      </c>
      <c r="C13037" s="256" t="s">
        <v>6799</v>
      </c>
      <c r="E13037" s="258"/>
      <c r="F13037" s="479">
        <v>15.22</v>
      </c>
    </row>
    <row r="13038" spans="1:6" ht="30.6" x14ac:dyDescent="0.2">
      <c r="A13038" s="256">
        <v>89732</v>
      </c>
      <c r="B13038" s="257" t="s">
        <v>11907</v>
      </c>
      <c r="C13038" s="256" t="s">
        <v>6799</v>
      </c>
      <c r="E13038" s="258"/>
      <c r="F13038" s="479">
        <v>15.91</v>
      </c>
    </row>
    <row r="13039" spans="1:6" ht="30.6" x14ac:dyDescent="0.2">
      <c r="A13039" s="256">
        <v>89733</v>
      </c>
      <c r="B13039" s="257" t="s">
        <v>11908</v>
      </c>
      <c r="C13039" s="256" t="s">
        <v>6799</v>
      </c>
      <c r="E13039" s="258"/>
      <c r="F13039" s="479">
        <v>23.19</v>
      </c>
    </row>
    <row r="13040" spans="1:6" ht="20.399999999999999" x14ac:dyDescent="0.2">
      <c r="A13040" s="256">
        <v>89734</v>
      </c>
      <c r="B13040" s="257" t="s">
        <v>11909</v>
      </c>
      <c r="C13040" s="256" t="s">
        <v>6799</v>
      </c>
      <c r="E13040" s="258"/>
      <c r="F13040" s="479">
        <v>25.98</v>
      </c>
    </row>
    <row r="13041" spans="1:6" ht="30.6" x14ac:dyDescent="0.2">
      <c r="A13041" s="256">
        <v>89735</v>
      </c>
      <c r="B13041" s="257" t="s">
        <v>11910</v>
      </c>
      <c r="C13041" s="256" t="s">
        <v>6799</v>
      </c>
      <c r="E13041" s="258"/>
      <c r="F13041" s="479">
        <v>25.24</v>
      </c>
    </row>
    <row r="13042" spans="1:6" ht="20.399999999999999" x14ac:dyDescent="0.2">
      <c r="A13042" s="256">
        <v>89736</v>
      </c>
      <c r="B13042" s="257" t="s">
        <v>11911</v>
      </c>
      <c r="C13042" s="256" t="s">
        <v>6799</v>
      </c>
      <c r="E13042" s="258"/>
      <c r="F13042" s="479">
        <v>8.99</v>
      </c>
    </row>
    <row r="13043" spans="1:6" ht="30.6" x14ac:dyDescent="0.2">
      <c r="A13043" s="256">
        <v>89737</v>
      </c>
      <c r="B13043" s="257" t="s">
        <v>11912</v>
      </c>
      <c r="C13043" s="256" t="s">
        <v>6799</v>
      </c>
      <c r="E13043" s="258"/>
      <c r="F13043" s="479">
        <v>22.54</v>
      </c>
    </row>
    <row r="13044" spans="1:6" ht="20.399999999999999" x14ac:dyDescent="0.2">
      <c r="A13044" s="256">
        <v>89738</v>
      </c>
      <c r="B13044" s="257" t="s">
        <v>11913</v>
      </c>
      <c r="C13044" s="256" t="s">
        <v>6799</v>
      </c>
      <c r="E13044" s="258"/>
      <c r="F13044" s="479">
        <v>15.22</v>
      </c>
    </row>
    <row r="13045" spans="1:6" ht="30.6" x14ac:dyDescent="0.2">
      <c r="A13045" s="256">
        <v>89739</v>
      </c>
      <c r="B13045" s="257" t="s">
        <v>11914</v>
      </c>
      <c r="C13045" s="256" t="s">
        <v>6799</v>
      </c>
      <c r="E13045" s="258"/>
      <c r="F13045" s="479">
        <v>23.46</v>
      </c>
    </row>
    <row r="13046" spans="1:6" ht="20.399999999999999" x14ac:dyDescent="0.2">
      <c r="A13046" s="256">
        <v>89740</v>
      </c>
      <c r="B13046" s="257" t="s">
        <v>11915</v>
      </c>
      <c r="C13046" s="256" t="s">
        <v>6799</v>
      </c>
      <c r="E13046" s="258"/>
      <c r="F13046" s="479">
        <v>9.18</v>
      </c>
    </row>
    <row r="13047" spans="1:6" ht="20.399999999999999" x14ac:dyDescent="0.2">
      <c r="A13047" s="256">
        <v>89741</v>
      </c>
      <c r="B13047" s="257" t="s">
        <v>11916</v>
      </c>
      <c r="C13047" s="256" t="s">
        <v>6799</v>
      </c>
      <c r="E13047" s="258"/>
      <c r="F13047" s="479">
        <v>20.34</v>
      </c>
    </row>
    <row r="13048" spans="1:6" ht="30.6" x14ac:dyDescent="0.2">
      <c r="A13048" s="256">
        <v>89742</v>
      </c>
      <c r="B13048" s="257" t="s">
        <v>11917</v>
      </c>
      <c r="C13048" s="256" t="s">
        <v>6799</v>
      </c>
      <c r="E13048" s="258"/>
      <c r="F13048" s="479">
        <v>38.630000000000003</v>
      </c>
    </row>
    <row r="13049" spans="1:6" ht="30.6" x14ac:dyDescent="0.2">
      <c r="A13049" s="256">
        <v>89743</v>
      </c>
      <c r="B13049" s="257" t="s">
        <v>11918</v>
      </c>
      <c r="C13049" s="256" t="s">
        <v>6799</v>
      </c>
      <c r="E13049" s="258"/>
      <c r="F13049" s="479">
        <v>58.02</v>
      </c>
    </row>
    <row r="13050" spans="1:6" ht="30.6" x14ac:dyDescent="0.2">
      <c r="A13050" s="256">
        <v>89744</v>
      </c>
      <c r="B13050" s="257" t="s">
        <v>11919</v>
      </c>
      <c r="C13050" s="256" t="s">
        <v>6799</v>
      </c>
      <c r="E13050" s="258"/>
      <c r="F13050" s="479">
        <v>27.27</v>
      </c>
    </row>
    <row r="13051" spans="1:6" ht="30.6" x14ac:dyDescent="0.2">
      <c r="A13051" s="256">
        <v>89746</v>
      </c>
      <c r="B13051" s="257" t="s">
        <v>11920</v>
      </c>
      <c r="C13051" s="256" t="s">
        <v>6799</v>
      </c>
      <c r="E13051" s="258"/>
      <c r="F13051" s="479">
        <v>28.06</v>
      </c>
    </row>
    <row r="13052" spans="1:6" ht="20.399999999999999" x14ac:dyDescent="0.2">
      <c r="A13052" s="256">
        <v>89747</v>
      </c>
      <c r="B13052" s="257" t="s">
        <v>11921</v>
      </c>
      <c r="C13052" s="256" t="s">
        <v>6799</v>
      </c>
      <c r="E13052" s="258"/>
      <c r="F13052" s="479">
        <v>25.6</v>
      </c>
    </row>
    <row r="13053" spans="1:6" ht="30.6" x14ac:dyDescent="0.2">
      <c r="A13053" s="256">
        <v>89748</v>
      </c>
      <c r="B13053" s="257" t="s">
        <v>11922</v>
      </c>
      <c r="C13053" s="256" t="s">
        <v>6799</v>
      </c>
      <c r="E13053" s="258"/>
      <c r="F13053" s="479">
        <v>41.44</v>
      </c>
    </row>
    <row r="13054" spans="1:6" ht="20.399999999999999" x14ac:dyDescent="0.2">
      <c r="A13054" s="256">
        <v>89749</v>
      </c>
      <c r="B13054" s="257" t="s">
        <v>11923</v>
      </c>
      <c r="C13054" s="256" t="s">
        <v>6799</v>
      </c>
      <c r="E13054" s="258"/>
      <c r="F13054" s="479">
        <v>15.17</v>
      </c>
    </row>
    <row r="13055" spans="1:6" ht="30.6" x14ac:dyDescent="0.2">
      <c r="A13055" s="256">
        <v>89750</v>
      </c>
      <c r="B13055" s="257" t="s">
        <v>11924</v>
      </c>
      <c r="C13055" s="256" t="s">
        <v>6799</v>
      </c>
      <c r="E13055" s="258"/>
      <c r="F13055" s="479">
        <v>74.459999999999994</v>
      </c>
    </row>
    <row r="13056" spans="1:6" ht="30.6" x14ac:dyDescent="0.2">
      <c r="A13056" s="256">
        <v>89752</v>
      </c>
      <c r="B13056" s="257" t="s">
        <v>11925</v>
      </c>
      <c r="C13056" s="256" t="s">
        <v>6799</v>
      </c>
      <c r="E13056" s="258"/>
      <c r="F13056" s="479">
        <v>7.89</v>
      </c>
    </row>
    <row r="13057" spans="1:6" ht="30.6" x14ac:dyDescent="0.2">
      <c r="A13057" s="256">
        <v>89753</v>
      </c>
      <c r="B13057" s="257" t="s">
        <v>11926</v>
      </c>
      <c r="C13057" s="256" t="s">
        <v>6799</v>
      </c>
      <c r="E13057" s="258"/>
      <c r="F13057" s="479">
        <v>9.6300000000000008</v>
      </c>
    </row>
    <row r="13058" spans="1:6" ht="30.6" x14ac:dyDescent="0.2">
      <c r="A13058" s="256">
        <v>89754</v>
      </c>
      <c r="B13058" s="257" t="s">
        <v>11927</v>
      </c>
      <c r="C13058" s="256" t="s">
        <v>6799</v>
      </c>
      <c r="E13058" s="258"/>
      <c r="F13058" s="479">
        <v>20.260000000000002</v>
      </c>
    </row>
    <row r="13059" spans="1:6" ht="20.399999999999999" x14ac:dyDescent="0.2">
      <c r="A13059" s="256">
        <v>89755</v>
      </c>
      <c r="B13059" s="257" t="s">
        <v>11928</v>
      </c>
      <c r="C13059" s="256" t="s">
        <v>6799</v>
      </c>
      <c r="E13059" s="258"/>
      <c r="F13059" s="479">
        <v>13</v>
      </c>
    </row>
    <row r="13060" spans="1:6" ht="20.399999999999999" x14ac:dyDescent="0.2">
      <c r="A13060" s="256">
        <v>89756</v>
      </c>
      <c r="B13060" s="257" t="s">
        <v>11929</v>
      </c>
      <c r="C13060" s="256" t="s">
        <v>6799</v>
      </c>
      <c r="E13060" s="258"/>
      <c r="F13060" s="479">
        <v>20.75</v>
      </c>
    </row>
    <row r="13061" spans="1:6" ht="20.399999999999999" x14ac:dyDescent="0.2">
      <c r="A13061" s="256">
        <v>89757</v>
      </c>
      <c r="B13061" s="257" t="s">
        <v>11930</v>
      </c>
      <c r="C13061" s="256" t="s">
        <v>6799</v>
      </c>
      <c r="E13061" s="258"/>
      <c r="F13061" s="479">
        <v>26.35</v>
      </c>
    </row>
    <row r="13062" spans="1:6" ht="20.399999999999999" x14ac:dyDescent="0.2">
      <c r="A13062" s="256">
        <v>89758</v>
      </c>
      <c r="B13062" s="257" t="s">
        <v>11931</v>
      </c>
      <c r="C13062" s="256" t="s">
        <v>6799</v>
      </c>
      <c r="E13062" s="258"/>
      <c r="F13062" s="479">
        <v>31.73</v>
      </c>
    </row>
    <row r="13063" spans="1:6" ht="20.399999999999999" x14ac:dyDescent="0.2">
      <c r="A13063" s="256">
        <v>89759</v>
      </c>
      <c r="B13063" s="257" t="s">
        <v>11932</v>
      </c>
      <c r="C13063" s="256" t="s">
        <v>6799</v>
      </c>
      <c r="E13063" s="258"/>
      <c r="F13063" s="479">
        <v>11.16</v>
      </c>
    </row>
    <row r="13064" spans="1:6" ht="20.399999999999999" x14ac:dyDescent="0.2">
      <c r="A13064" s="256">
        <v>89760</v>
      </c>
      <c r="B13064" s="257" t="s">
        <v>11933</v>
      </c>
      <c r="C13064" s="256" t="s">
        <v>6799</v>
      </c>
      <c r="E13064" s="258"/>
      <c r="F13064" s="479">
        <v>20.059999999999999</v>
      </c>
    </row>
    <row r="13065" spans="1:6" ht="20.399999999999999" x14ac:dyDescent="0.2">
      <c r="A13065" s="256">
        <v>89761</v>
      </c>
      <c r="B13065" s="257" t="s">
        <v>11934</v>
      </c>
      <c r="C13065" s="256" t="s">
        <v>6799</v>
      </c>
      <c r="E13065" s="258"/>
      <c r="F13065" s="479">
        <v>27.38</v>
      </c>
    </row>
    <row r="13066" spans="1:6" ht="20.399999999999999" x14ac:dyDescent="0.2">
      <c r="A13066" s="256">
        <v>89762</v>
      </c>
      <c r="B13066" s="257" t="s">
        <v>11935</v>
      </c>
      <c r="C13066" s="256" t="s">
        <v>6799</v>
      </c>
      <c r="E13066" s="258"/>
      <c r="F13066" s="479">
        <v>37.85</v>
      </c>
    </row>
    <row r="13067" spans="1:6" ht="20.399999999999999" x14ac:dyDescent="0.2">
      <c r="A13067" s="256">
        <v>89763</v>
      </c>
      <c r="B13067" s="257" t="s">
        <v>11936</v>
      </c>
      <c r="C13067" s="256" t="s">
        <v>6799</v>
      </c>
      <c r="E13067" s="258"/>
      <c r="F13067" s="479">
        <v>47.44</v>
      </c>
    </row>
    <row r="13068" spans="1:6" ht="20.399999999999999" x14ac:dyDescent="0.2">
      <c r="A13068" s="256">
        <v>89764</v>
      </c>
      <c r="B13068" s="257" t="s">
        <v>11937</v>
      </c>
      <c r="C13068" s="256" t="s">
        <v>6799</v>
      </c>
      <c r="E13068" s="258"/>
      <c r="F13068" s="479">
        <v>32.17</v>
      </c>
    </row>
    <row r="13069" spans="1:6" ht="20.399999999999999" x14ac:dyDescent="0.2">
      <c r="A13069" s="256">
        <v>89765</v>
      </c>
      <c r="B13069" s="257" t="s">
        <v>11938</v>
      </c>
      <c r="C13069" s="256" t="s">
        <v>6799</v>
      </c>
      <c r="E13069" s="258"/>
      <c r="F13069" s="479">
        <v>16.97</v>
      </c>
    </row>
    <row r="13070" spans="1:6" ht="20.399999999999999" x14ac:dyDescent="0.2">
      <c r="A13070" s="256">
        <v>89767</v>
      </c>
      <c r="B13070" s="257" t="s">
        <v>11939</v>
      </c>
      <c r="C13070" s="256" t="s">
        <v>6799</v>
      </c>
      <c r="E13070" s="258"/>
      <c r="F13070" s="479">
        <v>20.440000000000001</v>
      </c>
    </row>
    <row r="13071" spans="1:6" ht="20.399999999999999" x14ac:dyDescent="0.2">
      <c r="A13071" s="256">
        <v>89768</v>
      </c>
      <c r="B13071" s="257" t="s">
        <v>11940</v>
      </c>
      <c r="C13071" s="256" t="s">
        <v>6799</v>
      </c>
      <c r="E13071" s="258"/>
      <c r="F13071" s="479">
        <v>23.8</v>
      </c>
    </row>
    <row r="13072" spans="1:6" ht="20.399999999999999" x14ac:dyDescent="0.2">
      <c r="A13072" s="256">
        <v>89769</v>
      </c>
      <c r="B13072" s="257" t="s">
        <v>11941</v>
      </c>
      <c r="C13072" s="256" t="s">
        <v>6799</v>
      </c>
      <c r="E13072" s="258"/>
      <c r="F13072" s="479">
        <v>49.34</v>
      </c>
    </row>
    <row r="13073" spans="1:6" ht="20.399999999999999" x14ac:dyDescent="0.2">
      <c r="A13073" s="256">
        <v>89772</v>
      </c>
      <c r="B13073" s="257" t="s">
        <v>11942</v>
      </c>
      <c r="C13073" s="256" t="s">
        <v>6804</v>
      </c>
      <c r="E13073" s="258"/>
      <c r="F13073" s="479">
        <v>73.27</v>
      </c>
    </row>
    <row r="13074" spans="1:6" ht="30.6" x14ac:dyDescent="0.2">
      <c r="A13074" s="256">
        <v>89774</v>
      </c>
      <c r="B13074" s="257" t="s">
        <v>11943</v>
      </c>
      <c r="C13074" s="256" t="s">
        <v>6799</v>
      </c>
      <c r="E13074" s="258"/>
      <c r="F13074" s="479">
        <v>15.33</v>
      </c>
    </row>
    <row r="13075" spans="1:6" ht="30.6" x14ac:dyDescent="0.2">
      <c r="A13075" s="256">
        <v>89776</v>
      </c>
      <c r="B13075" s="257" t="s">
        <v>11944</v>
      </c>
      <c r="C13075" s="256" t="s">
        <v>6799</v>
      </c>
      <c r="E13075" s="258"/>
      <c r="F13075" s="479">
        <v>24.56</v>
      </c>
    </row>
    <row r="13076" spans="1:6" ht="20.399999999999999" x14ac:dyDescent="0.2">
      <c r="A13076" s="256">
        <v>89777</v>
      </c>
      <c r="B13076" s="257" t="s">
        <v>11945</v>
      </c>
      <c r="C13076" s="256" t="s">
        <v>6799</v>
      </c>
      <c r="E13076" s="258"/>
      <c r="F13076" s="479">
        <v>22.6</v>
      </c>
    </row>
    <row r="13077" spans="1:6" ht="30.6" x14ac:dyDescent="0.2">
      <c r="A13077" s="256">
        <v>89778</v>
      </c>
      <c r="B13077" s="257" t="s">
        <v>11946</v>
      </c>
      <c r="C13077" s="256" t="s">
        <v>6799</v>
      </c>
      <c r="E13077" s="258"/>
      <c r="F13077" s="479">
        <v>17.420000000000002</v>
      </c>
    </row>
    <row r="13078" spans="1:6" ht="30.6" x14ac:dyDescent="0.2">
      <c r="A13078" s="256">
        <v>89779</v>
      </c>
      <c r="B13078" s="257" t="s">
        <v>11947</v>
      </c>
      <c r="C13078" s="256" t="s">
        <v>6799</v>
      </c>
      <c r="E13078" s="258"/>
      <c r="F13078" s="479">
        <v>33.090000000000003</v>
      </c>
    </row>
    <row r="13079" spans="1:6" ht="20.399999999999999" x14ac:dyDescent="0.2">
      <c r="A13079" s="256">
        <v>89780</v>
      </c>
      <c r="B13079" s="257" t="s">
        <v>11948</v>
      </c>
      <c r="C13079" s="256" t="s">
        <v>6799</v>
      </c>
      <c r="E13079" s="258"/>
      <c r="F13079" s="479">
        <v>21.27</v>
      </c>
    </row>
    <row r="13080" spans="1:6" ht="20.399999999999999" x14ac:dyDescent="0.2">
      <c r="A13080" s="256">
        <v>89781</v>
      </c>
      <c r="B13080" s="257" t="s">
        <v>11949</v>
      </c>
      <c r="C13080" s="256" t="s">
        <v>6799</v>
      </c>
      <c r="E13080" s="258"/>
      <c r="F13080" s="479">
        <v>31.61</v>
      </c>
    </row>
    <row r="13081" spans="1:6" ht="20.399999999999999" x14ac:dyDescent="0.2">
      <c r="A13081" s="256">
        <v>89782</v>
      </c>
      <c r="B13081" s="257" t="s">
        <v>11950</v>
      </c>
      <c r="C13081" s="256" t="s">
        <v>6799</v>
      </c>
      <c r="E13081" s="258"/>
      <c r="F13081" s="479">
        <v>15.52</v>
      </c>
    </row>
    <row r="13082" spans="1:6" ht="30.6" x14ac:dyDescent="0.2">
      <c r="A13082" s="256">
        <v>89783</v>
      </c>
      <c r="B13082" s="257" t="s">
        <v>11951</v>
      </c>
      <c r="C13082" s="256" t="s">
        <v>6799</v>
      </c>
      <c r="E13082" s="258"/>
      <c r="F13082" s="479">
        <v>15.62</v>
      </c>
    </row>
    <row r="13083" spans="1:6" ht="20.399999999999999" x14ac:dyDescent="0.2">
      <c r="A13083" s="256">
        <v>89784</v>
      </c>
      <c r="B13083" s="257" t="s">
        <v>11952</v>
      </c>
      <c r="C13083" s="256" t="s">
        <v>6799</v>
      </c>
      <c r="E13083" s="258"/>
      <c r="F13083" s="479">
        <v>24.26</v>
      </c>
    </row>
    <row r="13084" spans="1:6" ht="30.6" x14ac:dyDescent="0.2">
      <c r="A13084" s="256">
        <v>89785</v>
      </c>
      <c r="B13084" s="257" t="s">
        <v>11953</v>
      </c>
      <c r="C13084" s="256" t="s">
        <v>6799</v>
      </c>
      <c r="E13084" s="258"/>
      <c r="F13084" s="479">
        <v>26.48</v>
      </c>
    </row>
    <row r="13085" spans="1:6" ht="20.399999999999999" x14ac:dyDescent="0.2">
      <c r="A13085" s="256">
        <v>89786</v>
      </c>
      <c r="B13085" s="257" t="s">
        <v>11954</v>
      </c>
      <c r="C13085" s="256" t="s">
        <v>6799</v>
      </c>
      <c r="E13085" s="258"/>
      <c r="F13085" s="479">
        <v>38.06</v>
      </c>
    </row>
    <row r="13086" spans="1:6" ht="20.399999999999999" x14ac:dyDescent="0.2">
      <c r="A13086" s="256">
        <v>89787</v>
      </c>
      <c r="B13086" s="257" t="s">
        <v>11955</v>
      </c>
      <c r="C13086" s="256" t="s">
        <v>6799</v>
      </c>
      <c r="E13086" s="258"/>
      <c r="F13086" s="479">
        <v>31.28</v>
      </c>
    </row>
    <row r="13087" spans="1:6" ht="20.399999999999999" x14ac:dyDescent="0.2">
      <c r="A13087" s="256">
        <v>89788</v>
      </c>
      <c r="B13087" s="257" t="s">
        <v>11956</v>
      </c>
      <c r="C13087" s="256" t="s">
        <v>6799</v>
      </c>
      <c r="E13087" s="258"/>
      <c r="F13087" s="479">
        <v>66.709999999999994</v>
      </c>
    </row>
    <row r="13088" spans="1:6" ht="20.399999999999999" x14ac:dyDescent="0.2">
      <c r="A13088" s="256">
        <v>89789</v>
      </c>
      <c r="B13088" s="257" t="s">
        <v>11957</v>
      </c>
      <c r="C13088" s="256" t="s">
        <v>6799</v>
      </c>
      <c r="E13088" s="258"/>
      <c r="F13088" s="479">
        <v>57.01</v>
      </c>
    </row>
    <row r="13089" spans="1:6" ht="20.399999999999999" x14ac:dyDescent="0.2">
      <c r="A13089" s="256">
        <v>89790</v>
      </c>
      <c r="B13089" s="257" t="s">
        <v>11958</v>
      </c>
      <c r="C13089" s="256" t="s">
        <v>6799</v>
      </c>
      <c r="E13089" s="258"/>
      <c r="F13089" s="479">
        <v>131.57</v>
      </c>
    </row>
    <row r="13090" spans="1:6" ht="20.399999999999999" x14ac:dyDescent="0.2">
      <c r="A13090" s="256">
        <v>89791</v>
      </c>
      <c r="B13090" s="257" t="s">
        <v>11959</v>
      </c>
      <c r="C13090" s="256" t="s">
        <v>6799</v>
      </c>
      <c r="E13090" s="258"/>
      <c r="F13090" s="479">
        <v>127.18</v>
      </c>
    </row>
    <row r="13091" spans="1:6" ht="20.399999999999999" x14ac:dyDescent="0.2">
      <c r="A13091" s="256">
        <v>89792</v>
      </c>
      <c r="B13091" s="257" t="s">
        <v>11960</v>
      </c>
      <c r="C13091" s="256" t="s">
        <v>6799</v>
      </c>
      <c r="E13091" s="258"/>
      <c r="F13091" s="479">
        <v>155.58000000000001</v>
      </c>
    </row>
    <row r="13092" spans="1:6" ht="20.399999999999999" x14ac:dyDescent="0.2">
      <c r="A13092" s="256">
        <v>89793</v>
      </c>
      <c r="B13092" s="257" t="s">
        <v>11961</v>
      </c>
      <c r="C13092" s="256" t="s">
        <v>6799</v>
      </c>
      <c r="E13092" s="258"/>
      <c r="F13092" s="479">
        <v>182.89</v>
      </c>
    </row>
    <row r="13093" spans="1:6" ht="20.399999999999999" x14ac:dyDescent="0.2">
      <c r="A13093" s="256">
        <v>89794</v>
      </c>
      <c r="B13093" s="257" t="s">
        <v>11962</v>
      </c>
      <c r="C13093" s="256" t="s">
        <v>6799</v>
      </c>
      <c r="E13093" s="258"/>
      <c r="F13093" s="479">
        <v>16.95</v>
      </c>
    </row>
    <row r="13094" spans="1:6" ht="30.6" x14ac:dyDescent="0.2">
      <c r="A13094" s="256">
        <v>89795</v>
      </c>
      <c r="B13094" s="257" t="s">
        <v>11963</v>
      </c>
      <c r="C13094" s="256" t="s">
        <v>6799</v>
      </c>
      <c r="E13094" s="258"/>
      <c r="F13094" s="479">
        <v>40.01</v>
      </c>
    </row>
    <row r="13095" spans="1:6" ht="20.399999999999999" x14ac:dyDescent="0.2">
      <c r="A13095" s="256">
        <v>89796</v>
      </c>
      <c r="B13095" s="257" t="s">
        <v>11964</v>
      </c>
      <c r="C13095" s="256" t="s">
        <v>6799</v>
      </c>
      <c r="E13095" s="258"/>
      <c r="F13095" s="479">
        <v>42.37</v>
      </c>
    </row>
    <row r="13096" spans="1:6" ht="30.6" x14ac:dyDescent="0.2">
      <c r="A13096" s="256">
        <v>89797</v>
      </c>
      <c r="B13096" s="257" t="s">
        <v>11965</v>
      </c>
      <c r="C13096" s="256" t="s">
        <v>6799</v>
      </c>
      <c r="E13096" s="258"/>
      <c r="F13096" s="479">
        <v>49.95</v>
      </c>
    </row>
    <row r="13097" spans="1:6" ht="30.6" x14ac:dyDescent="0.2">
      <c r="A13097" s="256">
        <v>89801</v>
      </c>
      <c r="B13097" s="257" t="s">
        <v>11966</v>
      </c>
      <c r="C13097" s="256" t="s">
        <v>6799</v>
      </c>
      <c r="E13097" s="258"/>
      <c r="F13097" s="479">
        <v>9.16</v>
      </c>
    </row>
    <row r="13098" spans="1:6" ht="30.6" x14ac:dyDescent="0.2">
      <c r="A13098" s="256">
        <v>89802</v>
      </c>
      <c r="B13098" s="257" t="s">
        <v>11967</v>
      </c>
      <c r="C13098" s="256" t="s">
        <v>6799</v>
      </c>
      <c r="E13098" s="258"/>
      <c r="F13098" s="479">
        <v>9.85</v>
      </c>
    </row>
    <row r="13099" spans="1:6" ht="30.6" x14ac:dyDescent="0.2">
      <c r="A13099" s="256">
        <v>89803</v>
      </c>
      <c r="B13099" s="257" t="s">
        <v>11968</v>
      </c>
      <c r="C13099" s="256" t="s">
        <v>6799</v>
      </c>
      <c r="E13099" s="258"/>
      <c r="F13099" s="479">
        <v>17.13</v>
      </c>
    </row>
    <row r="13100" spans="1:6" ht="30.6" x14ac:dyDescent="0.2">
      <c r="A13100" s="256">
        <v>89804</v>
      </c>
      <c r="B13100" s="257" t="s">
        <v>11969</v>
      </c>
      <c r="C13100" s="256" t="s">
        <v>6799</v>
      </c>
      <c r="E13100" s="258"/>
      <c r="F13100" s="479">
        <v>19.18</v>
      </c>
    </row>
    <row r="13101" spans="1:6" ht="30.6" x14ac:dyDescent="0.2">
      <c r="A13101" s="256">
        <v>89805</v>
      </c>
      <c r="B13101" s="257" t="s">
        <v>11970</v>
      </c>
      <c r="C13101" s="256" t="s">
        <v>6799</v>
      </c>
      <c r="E13101" s="258"/>
      <c r="F13101" s="479">
        <v>20.23</v>
      </c>
    </row>
    <row r="13102" spans="1:6" ht="30.6" x14ac:dyDescent="0.2">
      <c r="A13102" s="256">
        <v>89806</v>
      </c>
      <c r="B13102" s="257" t="s">
        <v>11971</v>
      </c>
      <c r="C13102" s="256" t="s">
        <v>6799</v>
      </c>
      <c r="E13102" s="258"/>
      <c r="F13102" s="479">
        <v>21.15</v>
      </c>
    </row>
    <row r="13103" spans="1:6" ht="30.6" x14ac:dyDescent="0.2">
      <c r="A13103" s="256">
        <v>89807</v>
      </c>
      <c r="B13103" s="257" t="s">
        <v>11972</v>
      </c>
      <c r="C13103" s="256" t="s">
        <v>6799</v>
      </c>
      <c r="E13103" s="258"/>
      <c r="F13103" s="479">
        <v>36.32</v>
      </c>
    </row>
    <row r="13104" spans="1:6" ht="30.6" x14ac:dyDescent="0.2">
      <c r="A13104" s="256">
        <v>89808</v>
      </c>
      <c r="B13104" s="257" t="s">
        <v>11973</v>
      </c>
      <c r="C13104" s="256" t="s">
        <v>6799</v>
      </c>
      <c r="E13104" s="258"/>
      <c r="F13104" s="479">
        <v>55.71</v>
      </c>
    </row>
    <row r="13105" spans="1:6" ht="30.6" x14ac:dyDescent="0.2">
      <c r="A13105" s="256">
        <v>89809</v>
      </c>
      <c r="B13105" s="257" t="s">
        <v>11974</v>
      </c>
      <c r="C13105" s="256" t="s">
        <v>6799</v>
      </c>
      <c r="E13105" s="258"/>
      <c r="F13105" s="479">
        <v>28.71</v>
      </c>
    </row>
    <row r="13106" spans="1:6" ht="30.6" x14ac:dyDescent="0.2">
      <c r="A13106" s="256">
        <v>89810</v>
      </c>
      <c r="B13106" s="257" t="s">
        <v>11975</v>
      </c>
      <c r="C13106" s="256" t="s">
        <v>6799</v>
      </c>
      <c r="E13106" s="258"/>
      <c r="F13106" s="479">
        <v>29.5</v>
      </c>
    </row>
    <row r="13107" spans="1:6" ht="30.6" x14ac:dyDescent="0.2">
      <c r="A13107" s="256">
        <v>89811</v>
      </c>
      <c r="B13107" s="257" t="s">
        <v>11976</v>
      </c>
      <c r="C13107" s="256" t="s">
        <v>6799</v>
      </c>
      <c r="E13107" s="258"/>
      <c r="F13107" s="479">
        <v>42.88</v>
      </c>
    </row>
    <row r="13108" spans="1:6" ht="30.6" x14ac:dyDescent="0.2">
      <c r="A13108" s="256">
        <v>89812</v>
      </c>
      <c r="B13108" s="257" t="s">
        <v>11977</v>
      </c>
      <c r="C13108" s="256" t="s">
        <v>6799</v>
      </c>
      <c r="E13108" s="258"/>
      <c r="F13108" s="479">
        <v>75.900000000000006</v>
      </c>
    </row>
    <row r="13109" spans="1:6" ht="30.6" x14ac:dyDescent="0.2">
      <c r="A13109" s="256">
        <v>89813</v>
      </c>
      <c r="B13109" s="257" t="s">
        <v>11978</v>
      </c>
      <c r="C13109" s="256" t="s">
        <v>6799</v>
      </c>
      <c r="E13109" s="258"/>
      <c r="F13109" s="479">
        <v>5.5</v>
      </c>
    </row>
    <row r="13110" spans="1:6" ht="30.6" x14ac:dyDescent="0.2">
      <c r="A13110" s="256">
        <v>89814</v>
      </c>
      <c r="B13110" s="257" t="s">
        <v>11979</v>
      </c>
      <c r="C13110" s="256" t="s">
        <v>6799</v>
      </c>
      <c r="E13110" s="258"/>
      <c r="F13110" s="479">
        <v>16.21</v>
      </c>
    </row>
    <row r="13111" spans="1:6" ht="20.399999999999999" x14ac:dyDescent="0.2">
      <c r="A13111" s="256">
        <v>89815</v>
      </c>
      <c r="B13111" s="257" t="s">
        <v>11980</v>
      </c>
      <c r="C13111" s="256" t="s">
        <v>6799</v>
      </c>
      <c r="E13111" s="258"/>
      <c r="F13111" s="479">
        <v>24.27</v>
      </c>
    </row>
    <row r="13112" spans="1:6" ht="20.399999999999999" x14ac:dyDescent="0.2">
      <c r="A13112" s="256">
        <v>89816</v>
      </c>
      <c r="B13112" s="257" t="s">
        <v>11981</v>
      </c>
      <c r="C13112" s="256" t="s">
        <v>6799</v>
      </c>
      <c r="E13112" s="258"/>
      <c r="F13112" s="479">
        <v>34.74</v>
      </c>
    </row>
    <row r="13113" spans="1:6" ht="30.6" x14ac:dyDescent="0.2">
      <c r="A13113" s="256">
        <v>89817</v>
      </c>
      <c r="B13113" s="257" t="s">
        <v>11982</v>
      </c>
      <c r="C13113" s="256" t="s">
        <v>6799</v>
      </c>
      <c r="E13113" s="258"/>
      <c r="F13113" s="479">
        <v>13.74</v>
      </c>
    </row>
    <row r="13114" spans="1:6" ht="20.399999999999999" x14ac:dyDescent="0.2">
      <c r="A13114" s="256">
        <v>89818</v>
      </c>
      <c r="B13114" s="257" t="s">
        <v>11983</v>
      </c>
      <c r="C13114" s="256" t="s">
        <v>6799</v>
      </c>
      <c r="E13114" s="258"/>
      <c r="F13114" s="479">
        <v>44.41</v>
      </c>
    </row>
    <row r="13115" spans="1:6" ht="30.6" x14ac:dyDescent="0.2">
      <c r="A13115" s="256">
        <v>89819</v>
      </c>
      <c r="B13115" s="257" t="s">
        <v>11984</v>
      </c>
      <c r="C13115" s="256" t="s">
        <v>6799</v>
      </c>
      <c r="E13115" s="258"/>
      <c r="F13115" s="479">
        <v>23.01</v>
      </c>
    </row>
    <row r="13116" spans="1:6" ht="30.6" x14ac:dyDescent="0.2">
      <c r="A13116" s="256">
        <v>89821</v>
      </c>
      <c r="B13116" s="257" t="s">
        <v>11985</v>
      </c>
      <c r="C13116" s="256" t="s">
        <v>6799</v>
      </c>
      <c r="E13116" s="258"/>
      <c r="F13116" s="479">
        <v>18.38</v>
      </c>
    </row>
    <row r="13117" spans="1:6" ht="20.399999999999999" x14ac:dyDescent="0.2">
      <c r="A13117" s="256">
        <v>89822</v>
      </c>
      <c r="B13117" s="257" t="s">
        <v>11986</v>
      </c>
      <c r="C13117" s="256" t="s">
        <v>6799</v>
      </c>
      <c r="E13117" s="258"/>
      <c r="F13117" s="479">
        <v>22.02</v>
      </c>
    </row>
    <row r="13118" spans="1:6" ht="30.6" x14ac:dyDescent="0.2">
      <c r="A13118" s="256">
        <v>89823</v>
      </c>
      <c r="B13118" s="257" t="s">
        <v>11987</v>
      </c>
      <c r="C13118" s="256" t="s">
        <v>6799</v>
      </c>
      <c r="E13118" s="258"/>
      <c r="F13118" s="479">
        <v>34.049999999999997</v>
      </c>
    </row>
    <row r="13119" spans="1:6" ht="20.399999999999999" x14ac:dyDescent="0.2">
      <c r="A13119" s="256">
        <v>89824</v>
      </c>
      <c r="B13119" s="257" t="s">
        <v>11988</v>
      </c>
      <c r="C13119" s="256" t="s">
        <v>6799</v>
      </c>
      <c r="E13119" s="258"/>
      <c r="F13119" s="479">
        <v>32.770000000000003</v>
      </c>
    </row>
    <row r="13120" spans="1:6" ht="20.399999999999999" x14ac:dyDescent="0.2">
      <c r="A13120" s="256">
        <v>89825</v>
      </c>
      <c r="B13120" s="257" t="s">
        <v>11989</v>
      </c>
      <c r="C13120" s="256" t="s">
        <v>6799</v>
      </c>
      <c r="E13120" s="258"/>
      <c r="F13120" s="479">
        <v>16.170000000000002</v>
      </c>
    </row>
    <row r="13121" spans="1:6" ht="20.399999999999999" x14ac:dyDescent="0.2">
      <c r="A13121" s="256">
        <v>89826</v>
      </c>
      <c r="B13121" s="257" t="s">
        <v>11990</v>
      </c>
      <c r="C13121" s="256" t="s">
        <v>6799</v>
      </c>
      <c r="E13121" s="258"/>
      <c r="F13121" s="479">
        <v>104.01</v>
      </c>
    </row>
    <row r="13122" spans="1:6" ht="30.6" x14ac:dyDescent="0.2">
      <c r="A13122" s="256">
        <v>89827</v>
      </c>
      <c r="B13122" s="257" t="s">
        <v>11991</v>
      </c>
      <c r="C13122" s="256" t="s">
        <v>6799</v>
      </c>
      <c r="E13122" s="258"/>
      <c r="F13122" s="479">
        <v>18.39</v>
      </c>
    </row>
    <row r="13123" spans="1:6" ht="20.399999999999999" x14ac:dyDescent="0.2">
      <c r="A13123" s="256">
        <v>89828</v>
      </c>
      <c r="B13123" s="257" t="s">
        <v>11992</v>
      </c>
      <c r="C13123" s="256" t="s">
        <v>6799</v>
      </c>
      <c r="E13123" s="258"/>
      <c r="F13123" s="479">
        <v>50.3</v>
      </c>
    </row>
    <row r="13124" spans="1:6" ht="20.399999999999999" x14ac:dyDescent="0.2">
      <c r="A13124" s="256">
        <v>89829</v>
      </c>
      <c r="B13124" s="257" t="s">
        <v>11993</v>
      </c>
      <c r="C13124" s="256" t="s">
        <v>6799</v>
      </c>
      <c r="E13124" s="258"/>
      <c r="F13124" s="479">
        <v>34.97</v>
      </c>
    </row>
    <row r="13125" spans="1:6" ht="30.6" x14ac:dyDescent="0.2">
      <c r="A13125" s="256">
        <v>89830</v>
      </c>
      <c r="B13125" s="257" t="s">
        <v>11994</v>
      </c>
      <c r="C13125" s="256" t="s">
        <v>6799</v>
      </c>
      <c r="E13125" s="258"/>
      <c r="F13125" s="479">
        <v>36.92</v>
      </c>
    </row>
    <row r="13126" spans="1:6" ht="20.399999999999999" x14ac:dyDescent="0.2">
      <c r="A13126" s="256">
        <v>89831</v>
      </c>
      <c r="B13126" s="257" t="s">
        <v>11995</v>
      </c>
      <c r="C13126" s="256" t="s">
        <v>6799</v>
      </c>
      <c r="E13126" s="258"/>
      <c r="F13126" s="479">
        <v>53.59</v>
      </c>
    </row>
    <row r="13127" spans="1:6" ht="20.399999999999999" x14ac:dyDescent="0.2">
      <c r="A13127" s="256">
        <v>89832</v>
      </c>
      <c r="B13127" s="257" t="s">
        <v>11996</v>
      </c>
      <c r="C13127" s="256" t="s">
        <v>6799</v>
      </c>
      <c r="E13127" s="258"/>
      <c r="F13127" s="479">
        <v>35.65</v>
      </c>
    </row>
    <row r="13128" spans="1:6" ht="20.399999999999999" x14ac:dyDescent="0.2">
      <c r="A13128" s="256">
        <v>89833</v>
      </c>
      <c r="B13128" s="257" t="s">
        <v>11997</v>
      </c>
      <c r="C13128" s="256" t="s">
        <v>6799</v>
      </c>
      <c r="E13128" s="258"/>
      <c r="F13128" s="479">
        <v>44.29</v>
      </c>
    </row>
    <row r="13129" spans="1:6" ht="30.6" x14ac:dyDescent="0.2">
      <c r="A13129" s="256">
        <v>89834</v>
      </c>
      <c r="B13129" s="257" t="s">
        <v>11998</v>
      </c>
      <c r="C13129" s="256" t="s">
        <v>6799</v>
      </c>
      <c r="E13129" s="258"/>
      <c r="F13129" s="479">
        <v>51.87</v>
      </c>
    </row>
    <row r="13130" spans="1:6" ht="20.399999999999999" x14ac:dyDescent="0.2">
      <c r="A13130" s="256">
        <v>89835</v>
      </c>
      <c r="B13130" s="257" t="s">
        <v>11999</v>
      </c>
      <c r="C13130" s="256" t="s">
        <v>6799</v>
      </c>
      <c r="E13130" s="258"/>
      <c r="F13130" s="479">
        <v>37.32</v>
      </c>
    </row>
    <row r="13131" spans="1:6" ht="20.399999999999999" x14ac:dyDescent="0.2">
      <c r="A13131" s="256">
        <v>89836</v>
      </c>
      <c r="B13131" s="257" t="s">
        <v>12000</v>
      </c>
      <c r="C13131" s="256" t="s">
        <v>6799</v>
      </c>
      <c r="E13131" s="258"/>
      <c r="F13131" s="479">
        <v>163.24</v>
      </c>
    </row>
    <row r="13132" spans="1:6" ht="20.399999999999999" x14ac:dyDescent="0.2">
      <c r="A13132" s="256">
        <v>89837</v>
      </c>
      <c r="B13132" s="257" t="s">
        <v>12001</v>
      </c>
      <c r="C13132" s="256" t="s">
        <v>6799</v>
      </c>
      <c r="E13132" s="258"/>
      <c r="F13132" s="479">
        <v>110.01</v>
      </c>
    </row>
    <row r="13133" spans="1:6" ht="20.399999999999999" x14ac:dyDescent="0.2">
      <c r="A13133" s="256">
        <v>89838</v>
      </c>
      <c r="B13133" s="257" t="s">
        <v>12002</v>
      </c>
      <c r="C13133" s="256" t="s">
        <v>6799</v>
      </c>
      <c r="E13133" s="258"/>
      <c r="F13133" s="479">
        <v>126.29</v>
      </c>
    </row>
    <row r="13134" spans="1:6" ht="20.399999999999999" x14ac:dyDescent="0.2">
      <c r="A13134" s="256">
        <v>89839</v>
      </c>
      <c r="B13134" s="257" t="s">
        <v>12003</v>
      </c>
      <c r="C13134" s="256" t="s">
        <v>6799</v>
      </c>
      <c r="E13134" s="258"/>
      <c r="F13134" s="479">
        <v>142.93</v>
      </c>
    </row>
    <row r="13135" spans="1:6" ht="20.399999999999999" x14ac:dyDescent="0.2">
      <c r="A13135" s="256">
        <v>89840</v>
      </c>
      <c r="B13135" s="257" t="s">
        <v>12004</v>
      </c>
      <c r="C13135" s="256" t="s">
        <v>6799</v>
      </c>
      <c r="E13135" s="258"/>
      <c r="F13135" s="479">
        <v>148.88</v>
      </c>
    </row>
    <row r="13136" spans="1:6" ht="20.399999999999999" x14ac:dyDescent="0.2">
      <c r="A13136" s="256">
        <v>89841</v>
      </c>
      <c r="B13136" s="257" t="s">
        <v>12005</v>
      </c>
      <c r="C13136" s="256" t="s">
        <v>6799</v>
      </c>
      <c r="E13136" s="258"/>
      <c r="F13136" s="479">
        <v>216.38</v>
      </c>
    </row>
    <row r="13137" spans="1:6" ht="20.399999999999999" x14ac:dyDescent="0.2">
      <c r="A13137" s="256">
        <v>89842</v>
      </c>
      <c r="B13137" s="257" t="s">
        <v>12006</v>
      </c>
      <c r="C13137" s="256" t="s">
        <v>6799</v>
      </c>
      <c r="E13137" s="258"/>
      <c r="F13137" s="479">
        <v>43.11</v>
      </c>
    </row>
    <row r="13138" spans="1:6" ht="20.399999999999999" x14ac:dyDescent="0.2">
      <c r="A13138" s="256">
        <v>89844</v>
      </c>
      <c r="B13138" s="257" t="s">
        <v>12007</v>
      </c>
      <c r="C13138" s="256" t="s">
        <v>6799</v>
      </c>
      <c r="E13138" s="258"/>
      <c r="F13138" s="479">
        <v>54.09</v>
      </c>
    </row>
    <row r="13139" spans="1:6" ht="20.399999999999999" x14ac:dyDescent="0.2">
      <c r="A13139" s="256">
        <v>89845</v>
      </c>
      <c r="B13139" s="257" t="s">
        <v>12008</v>
      </c>
      <c r="C13139" s="256" t="s">
        <v>6799</v>
      </c>
      <c r="E13139" s="258"/>
      <c r="F13139" s="479">
        <v>84</v>
      </c>
    </row>
    <row r="13140" spans="1:6" ht="20.399999999999999" x14ac:dyDescent="0.2">
      <c r="A13140" s="256">
        <v>89846</v>
      </c>
      <c r="B13140" s="257" t="s">
        <v>12009</v>
      </c>
      <c r="C13140" s="256" t="s">
        <v>6799</v>
      </c>
      <c r="E13140" s="258"/>
      <c r="F13140" s="479">
        <v>177.01</v>
      </c>
    </row>
    <row r="13141" spans="1:6" ht="20.399999999999999" x14ac:dyDescent="0.2">
      <c r="A13141" s="256">
        <v>89847</v>
      </c>
      <c r="B13141" s="257" t="s">
        <v>12010</v>
      </c>
      <c r="C13141" s="256" t="s">
        <v>6799</v>
      </c>
      <c r="E13141" s="258"/>
      <c r="F13141" s="479">
        <v>211.35</v>
      </c>
    </row>
    <row r="13142" spans="1:6" ht="20.399999999999999" x14ac:dyDescent="0.2">
      <c r="A13142" s="256">
        <v>89850</v>
      </c>
      <c r="B13142" s="257" t="s">
        <v>12011</v>
      </c>
      <c r="C13142" s="256" t="s">
        <v>6799</v>
      </c>
      <c r="E13142" s="258"/>
      <c r="F13142" s="479">
        <v>32.229999999999997</v>
      </c>
    </row>
    <row r="13143" spans="1:6" ht="20.399999999999999" x14ac:dyDescent="0.2">
      <c r="A13143" s="256">
        <v>89851</v>
      </c>
      <c r="B13143" s="257" t="s">
        <v>12012</v>
      </c>
      <c r="C13143" s="256" t="s">
        <v>6799</v>
      </c>
      <c r="E13143" s="258"/>
      <c r="F13143" s="479">
        <v>33.020000000000003</v>
      </c>
    </row>
    <row r="13144" spans="1:6" ht="30.6" x14ac:dyDescent="0.2">
      <c r="A13144" s="256">
        <v>89852</v>
      </c>
      <c r="B13144" s="257" t="s">
        <v>12013</v>
      </c>
      <c r="C13144" s="256" t="s">
        <v>6799</v>
      </c>
      <c r="E13144" s="258"/>
      <c r="F13144" s="479">
        <v>46.4</v>
      </c>
    </row>
    <row r="13145" spans="1:6" ht="30.6" x14ac:dyDescent="0.2">
      <c r="A13145" s="256">
        <v>89853</v>
      </c>
      <c r="B13145" s="257" t="s">
        <v>12014</v>
      </c>
      <c r="C13145" s="256" t="s">
        <v>6799</v>
      </c>
      <c r="E13145" s="258"/>
      <c r="F13145" s="479">
        <v>79.42</v>
      </c>
    </row>
    <row r="13146" spans="1:6" ht="20.399999999999999" x14ac:dyDescent="0.2">
      <c r="A13146" s="256">
        <v>89854</v>
      </c>
      <c r="B13146" s="257" t="s">
        <v>12015</v>
      </c>
      <c r="C13146" s="256" t="s">
        <v>6799</v>
      </c>
      <c r="E13146" s="258"/>
      <c r="F13146" s="479">
        <v>101.52</v>
      </c>
    </row>
    <row r="13147" spans="1:6" ht="20.399999999999999" x14ac:dyDescent="0.2">
      <c r="A13147" s="256">
        <v>89855</v>
      </c>
      <c r="B13147" s="257" t="s">
        <v>12016</v>
      </c>
      <c r="C13147" s="256" t="s">
        <v>6799</v>
      </c>
      <c r="E13147" s="258"/>
      <c r="F13147" s="479">
        <v>106.43</v>
      </c>
    </row>
    <row r="13148" spans="1:6" ht="20.399999999999999" x14ac:dyDescent="0.2">
      <c r="A13148" s="256">
        <v>89856</v>
      </c>
      <c r="B13148" s="257" t="s">
        <v>12017</v>
      </c>
      <c r="C13148" s="256" t="s">
        <v>6799</v>
      </c>
      <c r="E13148" s="258"/>
      <c r="F13148" s="479">
        <v>20.74</v>
      </c>
    </row>
    <row r="13149" spans="1:6" ht="20.399999999999999" x14ac:dyDescent="0.2">
      <c r="A13149" s="256">
        <v>89857</v>
      </c>
      <c r="B13149" s="257" t="s">
        <v>12018</v>
      </c>
      <c r="C13149" s="256" t="s">
        <v>6799</v>
      </c>
      <c r="E13149" s="258"/>
      <c r="F13149" s="479">
        <v>36.4</v>
      </c>
    </row>
    <row r="13150" spans="1:6" ht="20.399999999999999" x14ac:dyDescent="0.2">
      <c r="A13150" s="256">
        <v>89860</v>
      </c>
      <c r="B13150" s="257" t="s">
        <v>12019</v>
      </c>
      <c r="C13150" s="256" t="s">
        <v>6799</v>
      </c>
      <c r="E13150" s="258"/>
      <c r="F13150" s="479">
        <v>48.99</v>
      </c>
    </row>
    <row r="13151" spans="1:6" ht="20.399999999999999" x14ac:dyDescent="0.2">
      <c r="A13151" s="256">
        <v>89861</v>
      </c>
      <c r="B13151" s="257" t="s">
        <v>12020</v>
      </c>
      <c r="C13151" s="256" t="s">
        <v>6799</v>
      </c>
      <c r="E13151" s="258"/>
      <c r="F13151" s="479">
        <v>56.57</v>
      </c>
    </row>
    <row r="13152" spans="1:6" ht="20.399999999999999" x14ac:dyDescent="0.2">
      <c r="A13152" s="256">
        <v>89866</v>
      </c>
      <c r="B13152" s="257" t="s">
        <v>12021</v>
      </c>
      <c r="C13152" s="256" t="s">
        <v>6799</v>
      </c>
      <c r="E13152" s="258"/>
      <c r="F13152" s="479">
        <v>7.97</v>
      </c>
    </row>
    <row r="13153" spans="1:6" ht="20.399999999999999" x14ac:dyDescent="0.2">
      <c r="A13153" s="256">
        <v>89867</v>
      </c>
      <c r="B13153" s="257" t="s">
        <v>12022</v>
      </c>
      <c r="C13153" s="256" t="s">
        <v>6799</v>
      </c>
      <c r="E13153" s="258"/>
      <c r="F13153" s="479">
        <v>8.65</v>
      </c>
    </row>
    <row r="13154" spans="1:6" ht="20.399999999999999" x14ac:dyDescent="0.2">
      <c r="A13154" s="256">
        <v>89868</v>
      </c>
      <c r="B13154" s="257" t="s">
        <v>12023</v>
      </c>
      <c r="C13154" s="256" t="s">
        <v>6799</v>
      </c>
      <c r="E13154" s="258"/>
      <c r="F13154" s="479">
        <v>5.89</v>
      </c>
    </row>
    <row r="13155" spans="1:6" ht="20.399999999999999" x14ac:dyDescent="0.2">
      <c r="A13155" s="256">
        <v>89869</v>
      </c>
      <c r="B13155" s="257" t="s">
        <v>12024</v>
      </c>
      <c r="C13155" s="256" t="s">
        <v>6799</v>
      </c>
      <c r="E13155" s="258"/>
      <c r="F13155" s="479">
        <v>10.99</v>
      </c>
    </row>
    <row r="13156" spans="1:6" ht="20.399999999999999" x14ac:dyDescent="0.2">
      <c r="A13156" s="256">
        <v>89979</v>
      </c>
      <c r="B13156" s="257" t="s">
        <v>12025</v>
      </c>
      <c r="C13156" s="256" t="s">
        <v>6799</v>
      </c>
      <c r="E13156" s="258"/>
      <c r="F13156" s="479">
        <v>22.89</v>
      </c>
    </row>
    <row r="13157" spans="1:6" ht="20.399999999999999" x14ac:dyDescent="0.2">
      <c r="A13157" s="256">
        <v>89981</v>
      </c>
      <c r="B13157" s="257" t="s">
        <v>12026</v>
      </c>
      <c r="C13157" s="256" t="s">
        <v>6799</v>
      </c>
      <c r="E13157" s="258"/>
      <c r="F13157" s="479">
        <v>19.399999999999999</v>
      </c>
    </row>
    <row r="13158" spans="1:6" ht="20.399999999999999" x14ac:dyDescent="0.2">
      <c r="A13158" s="256">
        <v>90373</v>
      </c>
      <c r="B13158" s="257" t="s">
        <v>12027</v>
      </c>
      <c r="C13158" s="256" t="s">
        <v>6799</v>
      </c>
      <c r="E13158" s="258"/>
      <c r="F13158" s="479">
        <v>13.2</v>
      </c>
    </row>
    <row r="13159" spans="1:6" ht="20.399999999999999" x14ac:dyDescent="0.2">
      <c r="A13159" s="256">
        <v>90374</v>
      </c>
      <c r="B13159" s="257" t="s">
        <v>12028</v>
      </c>
      <c r="C13159" s="256" t="s">
        <v>6799</v>
      </c>
      <c r="E13159" s="258"/>
      <c r="F13159" s="479">
        <v>21.95</v>
      </c>
    </row>
    <row r="13160" spans="1:6" ht="20.399999999999999" x14ac:dyDescent="0.2">
      <c r="A13160" s="256">
        <v>92287</v>
      </c>
      <c r="B13160" s="257" t="s">
        <v>12029</v>
      </c>
      <c r="C13160" s="256" t="s">
        <v>6799</v>
      </c>
      <c r="E13160" s="258"/>
      <c r="F13160" s="479">
        <v>17.75</v>
      </c>
    </row>
    <row r="13161" spans="1:6" ht="20.399999999999999" x14ac:dyDescent="0.2">
      <c r="A13161" s="256">
        <v>92288</v>
      </c>
      <c r="B13161" s="257" t="s">
        <v>12030</v>
      </c>
      <c r="C13161" s="256" t="s">
        <v>6799</v>
      </c>
      <c r="E13161" s="258"/>
      <c r="F13161" s="479">
        <v>27.7</v>
      </c>
    </row>
    <row r="13162" spans="1:6" ht="20.399999999999999" x14ac:dyDescent="0.2">
      <c r="A13162" s="256">
        <v>92289</v>
      </c>
      <c r="B13162" s="257" t="s">
        <v>12031</v>
      </c>
      <c r="C13162" s="256" t="s">
        <v>6799</v>
      </c>
      <c r="E13162" s="258"/>
      <c r="F13162" s="479">
        <v>48.43</v>
      </c>
    </row>
    <row r="13163" spans="1:6" ht="20.399999999999999" x14ac:dyDescent="0.2">
      <c r="A13163" s="256">
        <v>92290</v>
      </c>
      <c r="B13163" s="257" t="s">
        <v>12032</v>
      </c>
      <c r="C13163" s="256" t="s">
        <v>6799</v>
      </c>
      <c r="E13163" s="258"/>
      <c r="F13163" s="479">
        <v>72.89</v>
      </c>
    </row>
    <row r="13164" spans="1:6" ht="20.399999999999999" x14ac:dyDescent="0.2">
      <c r="A13164" s="256">
        <v>92291</v>
      </c>
      <c r="B13164" s="257" t="s">
        <v>12033</v>
      </c>
      <c r="C13164" s="256" t="s">
        <v>6799</v>
      </c>
      <c r="E13164" s="258"/>
      <c r="F13164" s="479">
        <v>112.43</v>
      </c>
    </row>
    <row r="13165" spans="1:6" ht="20.399999999999999" x14ac:dyDescent="0.2">
      <c r="A13165" s="256">
        <v>92292</v>
      </c>
      <c r="B13165" s="257" t="s">
        <v>12034</v>
      </c>
      <c r="C13165" s="256" t="s">
        <v>6799</v>
      </c>
      <c r="E13165" s="258"/>
      <c r="F13165" s="479">
        <v>343.56</v>
      </c>
    </row>
    <row r="13166" spans="1:6" ht="20.399999999999999" x14ac:dyDescent="0.2">
      <c r="A13166" s="256">
        <v>92293</v>
      </c>
      <c r="B13166" s="257" t="s">
        <v>12035</v>
      </c>
      <c r="C13166" s="256" t="s">
        <v>6799</v>
      </c>
      <c r="E13166" s="258"/>
      <c r="F13166" s="479">
        <v>10.18</v>
      </c>
    </row>
    <row r="13167" spans="1:6" ht="20.399999999999999" x14ac:dyDescent="0.2">
      <c r="A13167" s="256">
        <v>92294</v>
      </c>
      <c r="B13167" s="257" t="s">
        <v>12036</v>
      </c>
      <c r="C13167" s="256" t="s">
        <v>6799</v>
      </c>
      <c r="E13167" s="258"/>
      <c r="F13167" s="479">
        <v>16.96</v>
      </c>
    </row>
    <row r="13168" spans="1:6" ht="20.399999999999999" x14ac:dyDescent="0.2">
      <c r="A13168" s="256">
        <v>92295</v>
      </c>
      <c r="B13168" s="257" t="s">
        <v>12037</v>
      </c>
      <c r="C13168" s="256" t="s">
        <v>6799</v>
      </c>
      <c r="E13168" s="258"/>
      <c r="F13168" s="479">
        <v>31.44</v>
      </c>
    </row>
    <row r="13169" spans="1:6" ht="20.399999999999999" x14ac:dyDescent="0.2">
      <c r="A13169" s="256">
        <v>92296</v>
      </c>
      <c r="B13169" s="257" t="s">
        <v>12038</v>
      </c>
      <c r="C13169" s="256" t="s">
        <v>6799</v>
      </c>
      <c r="E13169" s="258"/>
      <c r="F13169" s="479">
        <v>41.55</v>
      </c>
    </row>
    <row r="13170" spans="1:6" ht="20.399999999999999" x14ac:dyDescent="0.2">
      <c r="A13170" s="256">
        <v>92297</v>
      </c>
      <c r="B13170" s="257" t="s">
        <v>12039</v>
      </c>
      <c r="C13170" s="256" t="s">
        <v>6799</v>
      </c>
      <c r="E13170" s="258"/>
      <c r="F13170" s="479">
        <v>64.12</v>
      </c>
    </row>
    <row r="13171" spans="1:6" ht="20.399999999999999" x14ac:dyDescent="0.2">
      <c r="A13171" s="256">
        <v>92298</v>
      </c>
      <c r="B13171" s="257" t="s">
        <v>12040</v>
      </c>
      <c r="C13171" s="256" t="s">
        <v>6799</v>
      </c>
      <c r="E13171" s="258"/>
      <c r="F13171" s="479">
        <v>177.48</v>
      </c>
    </row>
    <row r="13172" spans="1:6" ht="20.399999999999999" x14ac:dyDescent="0.2">
      <c r="A13172" s="256">
        <v>92299</v>
      </c>
      <c r="B13172" s="257" t="s">
        <v>12041</v>
      </c>
      <c r="C13172" s="256" t="s">
        <v>6799</v>
      </c>
      <c r="E13172" s="258"/>
      <c r="F13172" s="479">
        <v>23.38</v>
      </c>
    </row>
    <row r="13173" spans="1:6" ht="20.399999999999999" x14ac:dyDescent="0.2">
      <c r="A13173" s="256">
        <v>92300</v>
      </c>
      <c r="B13173" s="257" t="s">
        <v>12042</v>
      </c>
      <c r="C13173" s="256" t="s">
        <v>6799</v>
      </c>
      <c r="E13173" s="258"/>
      <c r="F13173" s="479">
        <v>35.299999999999997</v>
      </c>
    </row>
    <row r="13174" spans="1:6" ht="20.399999999999999" x14ac:dyDescent="0.2">
      <c r="A13174" s="256">
        <v>92301</v>
      </c>
      <c r="B13174" s="257" t="s">
        <v>12043</v>
      </c>
      <c r="C13174" s="256" t="s">
        <v>6799</v>
      </c>
      <c r="E13174" s="258"/>
      <c r="F13174" s="479">
        <v>68.650000000000006</v>
      </c>
    </row>
    <row r="13175" spans="1:6" ht="20.399999999999999" x14ac:dyDescent="0.2">
      <c r="A13175" s="256">
        <v>92302</v>
      </c>
      <c r="B13175" s="257" t="s">
        <v>12044</v>
      </c>
      <c r="C13175" s="256" t="s">
        <v>6799</v>
      </c>
      <c r="E13175" s="258"/>
      <c r="F13175" s="479">
        <v>90.47</v>
      </c>
    </row>
    <row r="13176" spans="1:6" ht="20.399999999999999" x14ac:dyDescent="0.2">
      <c r="A13176" s="256">
        <v>92303</v>
      </c>
      <c r="B13176" s="257" t="s">
        <v>12045</v>
      </c>
      <c r="C13176" s="256" t="s">
        <v>6799</v>
      </c>
      <c r="E13176" s="258"/>
      <c r="F13176" s="479">
        <v>164.64</v>
      </c>
    </row>
    <row r="13177" spans="1:6" ht="20.399999999999999" x14ac:dyDescent="0.2">
      <c r="A13177" s="256">
        <v>92304</v>
      </c>
      <c r="B13177" s="257" t="s">
        <v>12046</v>
      </c>
      <c r="C13177" s="256" t="s">
        <v>6799</v>
      </c>
      <c r="E13177" s="258"/>
      <c r="F13177" s="479">
        <v>422.77</v>
      </c>
    </row>
    <row r="13178" spans="1:6" ht="20.399999999999999" x14ac:dyDescent="0.2">
      <c r="A13178" s="256">
        <v>92311</v>
      </c>
      <c r="B13178" s="257" t="s">
        <v>12047</v>
      </c>
      <c r="C13178" s="256" t="s">
        <v>6799</v>
      </c>
      <c r="E13178" s="258"/>
      <c r="F13178" s="479">
        <v>13.99</v>
      </c>
    </row>
    <row r="13179" spans="1:6" ht="20.399999999999999" x14ac:dyDescent="0.2">
      <c r="A13179" s="256">
        <v>92312</v>
      </c>
      <c r="B13179" s="257" t="s">
        <v>12048</v>
      </c>
      <c r="C13179" s="256" t="s">
        <v>6799</v>
      </c>
      <c r="E13179" s="258"/>
      <c r="F13179" s="479">
        <v>22.68</v>
      </c>
    </row>
    <row r="13180" spans="1:6" ht="20.399999999999999" x14ac:dyDescent="0.2">
      <c r="A13180" s="256">
        <v>92313</v>
      </c>
      <c r="B13180" s="257" t="s">
        <v>12049</v>
      </c>
      <c r="C13180" s="256" t="s">
        <v>6799</v>
      </c>
      <c r="E13180" s="258"/>
      <c r="F13180" s="479">
        <v>32.26</v>
      </c>
    </row>
    <row r="13181" spans="1:6" ht="20.399999999999999" x14ac:dyDescent="0.2">
      <c r="A13181" s="256">
        <v>92314</v>
      </c>
      <c r="B13181" s="257" t="s">
        <v>12050</v>
      </c>
      <c r="C13181" s="256" t="s">
        <v>6799</v>
      </c>
      <c r="E13181" s="258"/>
      <c r="F13181" s="479">
        <v>9.49</v>
      </c>
    </row>
    <row r="13182" spans="1:6" ht="20.399999999999999" x14ac:dyDescent="0.2">
      <c r="A13182" s="256">
        <v>92315</v>
      </c>
      <c r="B13182" s="257" t="s">
        <v>12051</v>
      </c>
      <c r="C13182" s="256" t="s">
        <v>6799</v>
      </c>
      <c r="E13182" s="258"/>
      <c r="F13182" s="479">
        <v>13.49</v>
      </c>
    </row>
    <row r="13183" spans="1:6" ht="20.399999999999999" x14ac:dyDescent="0.2">
      <c r="A13183" s="256">
        <v>92316</v>
      </c>
      <c r="B13183" s="257" t="s">
        <v>12052</v>
      </c>
      <c r="C13183" s="256" t="s">
        <v>6799</v>
      </c>
      <c r="E13183" s="258"/>
      <c r="F13183" s="479">
        <v>20.010000000000002</v>
      </c>
    </row>
    <row r="13184" spans="1:6" ht="20.399999999999999" x14ac:dyDescent="0.2">
      <c r="A13184" s="256">
        <v>92317</v>
      </c>
      <c r="B13184" s="257" t="s">
        <v>12053</v>
      </c>
      <c r="C13184" s="256" t="s">
        <v>6799</v>
      </c>
      <c r="E13184" s="258"/>
      <c r="F13184" s="479">
        <v>19.72</v>
      </c>
    </row>
    <row r="13185" spans="1:6" ht="20.399999999999999" x14ac:dyDescent="0.2">
      <c r="A13185" s="256">
        <v>92318</v>
      </c>
      <c r="B13185" s="257" t="s">
        <v>12054</v>
      </c>
      <c r="C13185" s="256" t="s">
        <v>6799</v>
      </c>
      <c r="E13185" s="258"/>
      <c r="F13185" s="479">
        <v>29.96</v>
      </c>
    </row>
    <row r="13186" spans="1:6" ht="20.399999999999999" x14ac:dyDescent="0.2">
      <c r="A13186" s="256">
        <v>92319</v>
      </c>
      <c r="B13186" s="257" t="s">
        <v>12055</v>
      </c>
      <c r="C13186" s="256" t="s">
        <v>6799</v>
      </c>
      <c r="E13186" s="258"/>
      <c r="F13186" s="479">
        <v>41.4</v>
      </c>
    </row>
    <row r="13187" spans="1:6" ht="20.399999999999999" x14ac:dyDescent="0.2">
      <c r="A13187" s="256">
        <v>92326</v>
      </c>
      <c r="B13187" s="257" t="s">
        <v>12056</v>
      </c>
      <c r="C13187" s="256" t="s">
        <v>6799</v>
      </c>
      <c r="E13187" s="258"/>
      <c r="F13187" s="479">
        <v>14.86</v>
      </c>
    </row>
    <row r="13188" spans="1:6" ht="20.399999999999999" x14ac:dyDescent="0.2">
      <c r="A13188" s="256">
        <v>92327</v>
      </c>
      <c r="B13188" s="257" t="s">
        <v>12057</v>
      </c>
      <c r="C13188" s="256" t="s">
        <v>6799</v>
      </c>
      <c r="E13188" s="258"/>
      <c r="F13188" s="479">
        <v>26.34</v>
      </c>
    </row>
    <row r="13189" spans="1:6" ht="20.399999999999999" x14ac:dyDescent="0.2">
      <c r="A13189" s="256">
        <v>92328</v>
      </c>
      <c r="B13189" s="257" t="s">
        <v>12058</v>
      </c>
      <c r="C13189" s="256" t="s">
        <v>6799</v>
      </c>
      <c r="E13189" s="258"/>
      <c r="F13189" s="479">
        <v>38.78</v>
      </c>
    </row>
    <row r="13190" spans="1:6" ht="20.399999999999999" x14ac:dyDescent="0.2">
      <c r="A13190" s="256">
        <v>92329</v>
      </c>
      <c r="B13190" s="257" t="s">
        <v>12059</v>
      </c>
      <c r="C13190" s="256" t="s">
        <v>6799</v>
      </c>
      <c r="E13190" s="258"/>
      <c r="F13190" s="479">
        <v>9.69</v>
      </c>
    </row>
    <row r="13191" spans="1:6" ht="20.399999999999999" x14ac:dyDescent="0.2">
      <c r="A13191" s="256">
        <v>92330</v>
      </c>
      <c r="B13191" s="257" t="s">
        <v>12060</v>
      </c>
      <c r="C13191" s="256" t="s">
        <v>6799</v>
      </c>
      <c r="E13191" s="258"/>
      <c r="F13191" s="479">
        <v>15.94</v>
      </c>
    </row>
    <row r="13192" spans="1:6" ht="20.399999999999999" x14ac:dyDescent="0.2">
      <c r="A13192" s="256">
        <v>92331</v>
      </c>
      <c r="B13192" s="257" t="s">
        <v>12061</v>
      </c>
      <c r="C13192" s="256" t="s">
        <v>6799</v>
      </c>
      <c r="E13192" s="258"/>
      <c r="F13192" s="479">
        <v>24.39</v>
      </c>
    </row>
    <row r="13193" spans="1:6" ht="20.399999999999999" x14ac:dyDescent="0.2">
      <c r="A13193" s="256">
        <v>92332</v>
      </c>
      <c r="B13193" s="257" t="s">
        <v>12062</v>
      </c>
      <c r="C13193" s="256" t="s">
        <v>6799</v>
      </c>
      <c r="E13193" s="258"/>
      <c r="F13193" s="479">
        <v>20.14</v>
      </c>
    </row>
    <row r="13194" spans="1:6" ht="20.399999999999999" x14ac:dyDescent="0.2">
      <c r="A13194" s="256">
        <v>92333</v>
      </c>
      <c r="B13194" s="257" t="s">
        <v>12063</v>
      </c>
      <c r="C13194" s="256" t="s">
        <v>6799</v>
      </c>
      <c r="E13194" s="258"/>
      <c r="F13194" s="479">
        <v>34.840000000000003</v>
      </c>
    </row>
    <row r="13195" spans="1:6" ht="20.399999999999999" x14ac:dyDescent="0.2">
      <c r="A13195" s="256">
        <v>92334</v>
      </c>
      <c r="B13195" s="257" t="s">
        <v>12064</v>
      </c>
      <c r="C13195" s="256" t="s">
        <v>6799</v>
      </c>
      <c r="E13195" s="258"/>
      <c r="F13195" s="479">
        <v>50.1</v>
      </c>
    </row>
    <row r="13196" spans="1:6" ht="20.399999999999999" x14ac:dyDescent="0.2">
      <c r="A13196" s="256">
        <v>92344</v>
      </c>
      <c r="B13196" s="257" t="s">
        <v>12065</v>
      </c>
      <c r="C13196" s="256" t="s">
        <v>6799</v>
      </c>
      <c r="E13196" s="258"/>
      <c r="F13196" s="479">
        <v>77.459999999999994</v>
      </c>
    </row>
    <row r="13197" spans="1:6" ht="20.399999999999999" x14ac:dyDescent="0.2">
      <c r="A13197" s="256">
        <v>92345</v>
      </c>
      <c r="B13197" s="257" t="s">
        <v>12066</v>
      </c>
      <c r="C13197" s="256" t="s">
        <v>6799</v>
      </c>
      <c r="E13197" s="258"/>
      <c r="F13197" s="479">
        <v>77.430000000000007</v>
      </c>
    </row>
    <row r="13198" spans="1:6" ht="20.399999999999999" x14ac:dyDescent="0.2">
      <c r="A13198" s="256">
        <v>92346</v>
      </c>
      <c r="B13198" s="257" t="s">
        <v>12067</v>
      </c>
      <c r="C13198" s="256" t="s">
        <v>6799</v>
      </c>
      <c r="E13198" s="258"/>
      <c r="F13198" s="479">
        <v>101.7</v>
      </c>
    </row>
    <row r="13199" spans="1:6" ht="20.399999999999999" x14ac:dyDescent="0.2">
      <c r="A13199" s="256">
        <v>92347</v>
      </c>
      <c r="B13199" s="257" t="s">
        <v>12068</v>
      </c>
      <c r="C13199" s="256" t="s">
        <v>6799</v>
      </c>
      <c r="E13199" s="258"/>
      <c r="F13199" s="479">
        <v>113.17</v>
      </c>
    </row>
    <row r="13200" spans="1:6" ht="20.399999999999999" x14ac:dyDescent="0.2">
      <c r="A13200" s="256">
        <v>92348</v>
      </c>
      <c r="B13200" s="257" t="s">
        <v>12069</v>
      </c>
      <c r="C13200" s="256" t="s">
        <v>6799</v>
      </c>
      <c r="E13200" s="258"/>
      <c r="F13200" s="479">
        <v>142.71</v>
      </c>
    </row>
    <row r="13201" spans="1:6" ht="20.399999999999999" x14ac:dyDescent="0.2">
      <c r="A13201" s="256">
        <v>92349</v>
      </c>
      <c r="B13201" s="257" t="s">
        <v>12070</v>
      </c>
      <c r="C13201" s="256" t="s">
        <v>6799</v>
      </c>
      <c r="E13201" s="258"/>
      <c r="F13201" s="479">
        <v>152.91999999999999</v>
      </c>
    </row>
    <row r="13202" spans="1:6" ht="20.399999999999999" x14ac:dyDescent="0.2">
      <c r="A13202" s="256">
        <v>92350</v>
      </c>
      <c r="B13202" s="257" t="s">
        <v>12071</v>
      </c>
      <c r="C13202" s="256" t="s">
        <v>6799</v>
      </c>
      <c r="E13202" s="258"/>
      <c r="F13202" s="479">
        <v>115.31</v>
      </c>
    </row>
    <row r="13203" spans="1:6" ht="20.399999999999999" x14ac:dyDescent="0.2">
      <c r="A13203" s="256">
        <v>92351</v>
      </c>
      <c r="B13203" s="257" t="s">
        <v>12072</v>
      </c>
      <c r="C13203" s="256" t="s">
        <v>6799</v>
      </c>
      <c r="E13203" s="258"/>
      <c r="F13203" s="479">
        <v>112.76</v>
      </c>
    </row>
    <row r="13204" spans="1:6" ht="20.399999999999999" x14ac:dyDescent="0.2">
      <c r="A13204" s="256">
        <v>92352</v>
      </c>
      <c r="B13204" s="257" t="s">
        <v>12073</v>
      </c>
      <c r="C13204" s="256" t="s">
        <v>6799</v>
      </c>
      <c r="E13204" s="258"/>
      <c r="F13204" s="479">
        <v>174.73</v>
      </c>
    </row>
    <row r="13205" spans="1:6" ht="20.399999999999999" x14ac:dyDescent="0.2">
      <c r="A13205" s="256">
        <v>92353</v>
      </c>
      <c r="B13205" s="257" t="s">
        <v>12074</v>
      </c>
      <c r="C13205" s="256" t="s">
        <v>6799</v>
      </c>
      <c r="E13205" s="258"/>
      <c r="F13205" s="479">
        <v>163.5</v>
      </c>
    </row>
    <row r="13206" spans="1:6" ht="20.399999999999999" x14ac:dyDescent="0.2">
      <c r="A13206" s="256">
        <v>92354</v>
      </c>
      <c r="B13206" s="257" t="s">
        <v>12075</v>
      </c>
      <c r="C13206" s="256" t="s">
        <v>6799</v>
      </c>
      <c r="E13206" s="258"/>
      <c r="F13206" s="479">
        <v>231.83</v>
      </c>
    </row>
    <row r="13207" spans="1:6" ht="20.399999999999999" x14ac:dyDescent="0.2">
      <c r="A13207" s="256">
        <v>92355</v>
      </c>
      <c r="B13207" s="257" t="s">
        <v>12076</v>
      </c>
      <c r="C13207" s="256" t="s">
        <v>6799</v>
      </c>
      <c r="E13207" s="258"/>
      <c r="F13207" s="479">
        <v>210.19</v>
      </c>
    </row>
    <row r="13208" spans="1:6" ht="20.399999999999999" x14ac:dyDescent="0.2">
      <c r="A13208" s="256">
        <v>92356</v>
      </c>
      <c r="B13208" s="257" t="s">
        <v>12077</v>
      </c>
      <c r="C13208" s="256" t="s">
        <v>6799</v>
      </c>
      <c r="E13208" s="258"/>
      <c r="F13208" s="479">
        <v>150.28</v>
      </c>
    </row>
    <row r="13209" spans="1:6" ht="20.399999999999999" x14ac:dyDescent="0.2">
      <c r="A13209" s="256">
        <v>92357</v>
      </c>
      <c r="B13209" s="257" t="s">
        <v>12078</v>
      </c>
      <c r="C13209" s="256" t="s">
        <v>6799</v>
      </c>
      <c r="E13209" s="258"/>
      <c r="F13209" s="479">
        <v>223.61</v>
      </c>
    </row>
    <row r="13210" spans="1:6" ht="20.399999999999999" x14ac:dyDescent="0.2">
      <c r="A13210" s="256">
        <v>92358</v>
      </c>
      <c r="B13210" s="257" t="s">
        <v>12079</v>
      </c>
      <c r="C13210" s="256" t="s">
        <v>6799</v>
      </c>
      <c r="E13210" s="258"/>
      <c r="F13210" s="479">
        <v>278.08999999999997</v>
      </c>
    </row>
    <row r="13211" spans="1:6" ht="20.399999999999999" x14ac:dyDescent="0.2">
      <c r="A13211" s="256">
        <v>92369</v>
      </c>
      <c r="B13211" s="257" t="s">
        <v>12080</v>
      </c>
      <c r="C13211" s="256" t="s">
        <v>6799</v>
      </c>
      <c r="E13211" s="258"/>
      <c r="F13211" s="479">
        <v>41.81</v>
      </c>
    </row>
    <row r="13212" spans="1:6" ht="20.399999999999999" x14ac:dyDescent="0.2">
      <c r="A13212" s="256">
        <v>92370</v>
      </c>
      <c r="B13212" s="257" t="s">
        <v>12081</v>
      </c>
      <c r="C13212" s="256" t="s">
        <v>6799</v>
      </c>
      <c r="E13212" s="258"/>
      <c r="F13212" s="479">
        <v>43.87</v>
      </c>
    </row>
    <row r="13213" spans="1:6" ht="20.399999999999999" x14ac:dyDescent="0.2">
      <c r="A13213" s="256">
        <v>92371</v>
      </c>
      <c r="B13213" s="257" t="s">
        <v>12082</v>
      </c>
      <c r="C13213" s="256" t="s">
        <v>6799</v>
      </c>
      <c r="E13213" s="258"/>
      <c r="F13213" s="479">
        <v>50.49</v>
      </c>
    </row>
    <row r="13214" spans="1:6" ht="20.399999999999999" x14ac:dyDescent="0.2">
      <c r="A13214" s="256">
        <v>92372</v>
      </c>
      <c r="B13214" s="257" t="s">
        <v>12083</v>
      </c>
      <c r="C13214" s="256" t="s">
        <v>6799</v>
      </c>
      <c r="E13214" s="258"/>
      <c r="F13214" s="479">
        <v>52.42</v>
      </c>
    </row>
    <row r="13215" spans="1:6" ht="20.399999999999999" x14ac:dyDescent="0.2">
      <c r="A13215" s="256">
        <v>92373</v>
      </c>
      <c r="B13215" s="257" t="s">
        <v>12084</v>
      </c>
      <c r="C13215" s="256" t="s">
        <v>6799</v>
      </c>
      <c r="E13215" s="258"/>
      <c r="F13215" s="479">
        <v>59.66</v>
      </c>
    </row>
    <row r="13216" spans="1:6" ht="20.399999999999999" x14ac:dyDescent="0.2">
      <c r="A13216" s="256">
        <v>92374</v>
      </c>
      <c r="B13216" s="257" t="s">
        <v>12085</v>
      </c>
      <c r="C13216" s="256" t="s">
        <v>6799</v>
      </c>
      <c r="E13216" s="258"/>
      <c r="F13216" s="479">
        <v>60.03</v>
      </c>
    </row>
    <row r="13217" spans="1:6" ht="20.399999999999999" x14ac:dyDescent="0.2">
      <c r="A13217" s="256">
        <v>92375</v>
      </c>
      <c r="B13217" s="257" t="s">
        <v>12086</v>
      </c>
      <c r="C13217" s="256" t="s">
        <v>6799</v>
      </c>
      <c r="E13217" s="258"/>
      <c r="F13217" s="479">
        <v>77.39</v>
      </c>
    </row>
    <row r="13218" spans="1:6" ht="20.399999999999999" x14ac:dyDescent="0.2">
      <c r="A13218" s="256">
        <v>92376</v>
      </c>
      <c r="B13218" s="257" t="s">
        <v>12087</v>
      </c>
      <c r="C13218" s="256" t="s">
        <v>6799</v>
      </c>
      <c r="E13218" s="258"/>
      <c r="F13218" s="479">
        <v>77.36</v>
      </c>
    </row>
    <row r="13219" spans="1:6" ht="20.399999999999999" x14ac:dyDescent="0.2">
      <c r="A13219" s="256">
        <v>92377</v>
      </c>
      <c r="B13219" s="257" t="s">
        <v>12088</v>
      </c>
      <c r="C13219" s="256" t="s">
        <v>6799</v>
      </c>
      <c r="E13219" s="258"/>
      <c r="F13219" s="479">
        <v>103.69</v>
      </c>
    </row>
    <row r="13220" spans="1:6" ht="20.399999999999999" x14ac:dyDescent="0.2">
      <c r="A13220" s="256">
        <v>92378</v>
      </c>
      <c r="B13220" s="257" t="s">
        <v>12089</v>
      </c>
      <c r="C13220" s="256" t="s">
        <v>6799</v>
      </c>
      <c r="E13220" s="258"/>
      <c r="F13220" s="479">
        <v>115.16</v>
      </c>
    </row>
    <row r="13221" spans="1:6" ht="20.399999999999999" x14ac:dyDescent="0.2">
      <c r="A13221" s="256">
        <v>92379</v>
      </c>
      <c r="B13221" s="257" t="s">
        <v>12090</v>
      </c>
      <c r="C13221" s="256" t="s">
        <v>6799</v>
      </c>
      <c r="E13221" s="258"/>
      <c r="F13221" s="479">
        <v>146.81</v>
      </c>
    </row>
    <row r="13222" spans="1:6" ht="20.399999999999999" x14ac:dyDescent="0.2">
      <c r="A13222" s="256">
        <v>92380</v>
      </c>
      <c r="B13222" s="257" t="s">
        <v>12091</v>
      </c>
      <c r="C13222" s="256" t="s">
        <v>6799</v>
      </c>
      <c r="E13222" s="258"/>
      <c r="F13222" s="479">
        <v>157.02000000000001</v>
      </c>
    </row>
    <row r="13223" spans="1:6" ht="20.399999999999999" x14ac:dyDescent="0.2">
      <c r="A13223" s="256">
        <v>92381</v>
      </c>
      <c r="B13223" s="257" t="s">
        <v>12092</v>
      </c>
      <c r="C13223" s="256" t="s">
        <v>6799</v>
      </c>
      <c r="E13223" s="258"/>
      <c r="F13223" s="479">
        <v>63.39</v>
      </c>
    </row>
    <row r="13224" spans="1:6" ht="20.399999999999999" x14ac:dyDescent="0.2">
      <c r="A13224" s="256">
        <v>92382</v>
      </c>
      <c r="B13224" s="257" t="s">
        <v>12093</v>
      </c>
      <c r="C13224" s="256" t="s">
        <v>6799</v>
      </c>
      <c r="E13224" s="258"/>
      <c r="F13224" s="479">
        <v>60.65</v>
      </c>
    </row>
    <row r="13225" spans="1:6" ht="30.6" x14ac:dyDescent="0.2">
      <c r="A13225" s="256">
        <v>92383</v>
      </c>
      <c r="B13225" s="257" t="s">
        <v>12094</v>
      </c>
      <c r="C13225" s="256" t="s">
        <v>6799</v>
      </c>
      <c r="E13225" s="258"/>
      <c r="F13225" s="479">
        <v>79.78</v>
      </c>
    </row>
    <row r="13226" spans="1:6" ht="30.6" x14ac:dyDescent="0.2">
      <c r="A13226" s="256">
        <v>92384</v>
      </c>
      <c r="B13226" s="257" t="s">
        <v>12095</v>
      </c>
      <c r="C13226" s="256" t="s">
        <v>6799</v>
      </c>
      <c r="E13226" s="258"/>
      <c r="F13226" s="479">
        <v>74.33</v>
      </c>
    </row>
    <row r="13227" spans="1:6" ht="30.6" x14ac:dyDescent="0.2">
      <c r="A13227" s="256">
        <v>92385</v>
      </c>
      <c r="B13227" s="257" t="s">
        <v>12096</v>
      </c>
      <c r="C13227" s="256" t="s">
        <v>6799</v>
      </c>
      <c r="E13227" s="258"/>
      <c r="F13227" s="479">
        <v>91.47</v>
      </c>
    </row>
    <row r="13228" spans="1:6" ht="30.6" x14ac:dyDescent="0.2">
      <c r="A13228" s="256">
        <v>92386</v>
      </c>
      <c r="B13228" s="257" t="s">
        <v>12097</v>
      </c>
      <c r="C13228" s="256" t="s">
        <v>6799</v>
      </c>
      <c r="E13228" s="258"/>
      <c r="F13228" s="479">
        <v>87.71</v>
      </c>
    </row>
    <row r="13229" spans="1:6" ht="20.399999999999999" x14ac:dyDescent="0.2">
      <c r="A13229" s="256">
        <v>92387</v>
      </c>
      <c r="B13229" s="257" t="s">
        <v>12098</v>
      </c>
      <c r="C13229" s="256" t="s">
        <v>6799</v>
      </c>
      <c r="E13229" s="258"/>
      <c r="F13229" s="479">
        <v>115.2</v>
      </c>
    </row>
    <row r="13230" spans="1:6" ht="20.399999999999999" x14ac:dyDescent="0.2">
      <c r="A13230" s="256">
        <v>92388</v>
      </c>
      <c r="B13230" s="257" t="s">
        <v>12099</v>
      </c>
      <c r="C13230" s="256" t="s">
        <v>6799</v>
      </c>
      <c r="E13230" s="258"/>
      <c r="F13230" s="479">
        <v>112.65</v>
      </c>
    </row>
    <row r="13231" spans="1:6" ht="30.6" x14ac:dyDescent="0.2">
      <c r="A13231" s="256">
        <v>92389</v>
      </c>
      <c r="B13231" s="257" t="s">
        <v>12100</v>
      </c>
      <c r="C13231" s="256" t="s">
        <v>6799</v>
      </c>
      <c r="E13231" s="258"/>
      <c r="F13231" s="479">
        <v>177.78</v>
      </c>
    </row>
    <row r="13232" spans="1:6" ht="30.6" x14ac:dyDescent="0.2">
      <c r="A13232" s="256">
        <v>92390</v>
      </c>
      <c r="B13232" s="257" t="s">
        <v>12101</v>
      </c>
      <c r="C13232" s="256" t="s">
        <v>6799</v>
      </c>
      <c r="E13232" s="258"/>
      <c r="F13232" s="479">
        <v>166.55</v>
      </c>
    </row>
    <row r="13233" spans="1:6" ht="20.399999999999999" x14ac:dyDescent="0.2">
      <c r="A13233" s="256">
        <v>92635</v>
      </c>
      <c r="B13233" s="257" t="s">
        <v>12102</v>
      </c>
      <c r="C13233" s="256" t="s">
        <v>6799</v>
      </c>
      <c r="E13233" s="258"/>
      <c r="F13233" s="479">
        <v>237.97</v>
      </c>
    </row>
    <row r="13234" spans="1:6" ht="20.399999999999999" x14ac:dyDescent="0.2">
      <c r="A13234" s="256">
        <v>92636</v>
      </c>
      <c r="B13234" s="257" t="s">
        <v>12103</v>
      </c>
      <c r="C13234" s="256" t="s">
        <v>6799</v>
      </c>
      <c r="E13234" s="258"/>
      <c r="F13234" s="479">
        <v>216.33</v>
      </c>
    </row>
    <row r="13235" spans="1:6" ht="20.399999999999999" x14ac:dyDescent="0.2">
      <c r="A13235" s="256">
        <v>92637</v>
      </c>
      <c r="B13235" s="257" t="s">
        <v>12104</v>
      </c>
      <c r="C13235" s="256" t="s">
        <v>6799</v>
      </c>
      <c r="E13235" s="258"/>
      <c r="F13235" s="479">
        <v>81.86</v>
      </c>
    </row>
    <row r="13236" spans="1:6" ht="20.399999999999999" x14ac:dyDescent="0.2">
      <c r="A13236" s="256">
        <v>92638</v>
      </c>
      <c r="B13236" s="257" t="s">
        <v>12105</v>
      </c>
      <c r="C13236" s="256" t="s">
        <v>6799</v>
      </c>
      <c r="E13236" s="258"/>
      <c r="F13236" s="479">
        <v>99.78</v>
      </c>
    </row>
    <row r="13237" spans="1:6" ht="20.399999999999999" x14ac:dyDescent="0.2">
      <c r="A13237" s="256">
        <v>92639</v>
      </c>
      <c r="B13237" s="257" t="s">
        <v>12106</v>
      </c>
      <c r="C13237" s="256" t="s">
        <v>6799</v>
      </c>
      <c r="E13237" s="258"/>
      <c r="F13237" s="479">
        <v>115.44</v>
      </c>
    </row>
    <row r="13238" spans="1:6" ht="20.399999999999999" x14ac:dyDescent="0.2">
      <c r="A13238" s="256">
        <v>92640</v>
      </c>
      <c r="B13238" s="257" t="s">
        <v>12107</v>
      </c>
      <c r="C13238" s="256" t="s">
        <v>6799</v>
      </c>
      <c r="E13238" s="258"/>
      <c r="F13238" s="479">
        <v>150.1</v>
      </c>
    </row>
    <row r="13239" spans="1:6" ht="20.399999999999999" x14ac:dyDescent="0.2">
      <c r="A13239" s="256">
        <v>92642</v>
      </c>
      <c r="B13239" s="257" t="s">
        <v>12108</v>
      </c>
      <c r="C13239" s="256" t="s">
        <v>6799</v>
      </c>
      <c r="E13239" s="258"/>
      <c r="F13239" s="479">
        <v>227.59</v>
      </c>
    </row>
    <row r="13240" spans="1:6" ht="20.399999999999999" x14ac:dyDescent="0.2">
      <c r="A13240" s="256">
        <v>92644</v>
      </c>
      <c r="B13240" s="257" t="s">
        <v>12109</v>
      </c>
      <c r="C13240" s="256" t="s">
        <v>6799</v>
      </c>
      <c r="E13240" s="258"/>
      <c r="F13240" s="479">
        <v>286.29000000000002</v>
      </c>
    </row>
    <row r="13241" spans="1:6" ht="20.399999999999999" x14ac:dyDescent="0.2">
      <c r="A13241" s="256">
        <v>92657</v>
      </c>
      <c r="B13241" s="257" t="s">
        <v>12110</v>
      </c>
      <c r="C13241" s="256" t="s">
        <v>6799</v>
      </c>
      <c r="E13241" s="258"/>
      <c r="F13241" s="479">
        <v>30.75</v>
      </c>
    </row>
    <row r="13242" spans="1:6" ht="20.399999999999999" x14ac:dyDescent="0.2">
      <c r="A13242" s="256">
        <v>92658</v>
      </c>
      <c r="B13242" s="257" t="s">
        <v>12111</v>
      </c>
      <c r="C13242" s="256" t="s">
        <v>6799</v>
      </c>
      <c r="E13242" s="258"/>
      <c r="F13242" s="479">
        <v>32.81</v>
      </c>
    </row>
    <row r="13243" spans="1:6" ht="20.399999999999999" x14ac:dyDescent="0.2">
      <c r="A13243" s="256">
        <v>92659</v>
      </c>
      <c r="B13243" s="257" t="s">
        <v>12112</v>
      </c>
      <c r="C13243" s="256" t="s">
        <v>6799</v>
      </c>
      <c r="E13243" s="258"/>
      <c r="F13243" s="479">
        <v>37.909999999999997</v>
      </c>
    </row>
    <row r="13244" spans="1:6" ht="20.399999999999999" x14ac:dyDescent="0.2">
      <c r="A13244" s="256">
        <v>92660</v>
      </c>
      <c r="B13244" s="257" t="s">
        <v>12113</v>
      </c>
      <c r="C13244" s="256" t="s">
        <v>6799</v>
      </c>
      <c r="E13244" s="258"/>
      <c r="F13244" s="479">
        <v>39.840000000000003</v>
      </c>
    </row>
    <row r="13245" spans="1:6" ht="20.399999999999999" x14ac:dyDescent="0.2">
      <c r="A13245" s="256">
        <v>92661</v>
      </c>
      <c r="B13245" s="257" t="s">
        <v>12114</v>
      </c>
      <c r="C13245" s="256" t="s">
        <v>6799</v>
      </c>
      <c r="E13245" s="258"/>
      <c r="F13245" s="479">
        <v>45.31</v>
      </c>
    </row>
    <row r="13246" spans="1:6" ht="20.399999999999999" x14ac:dyDescent="0.2">
      <c r="A13246" s="256">
        <v>92662</v>
      </c>
      <c r="B13246" s="257" t="s">
        <v>12115</v>
      </c>
      <c r="C13246" s="256" t="s">
        <v>6799</v>
      </c>
      <c r="E13246" s="258"/>
      <c r="F13246" s="479">
        <v>45.68</v>
      </c>
    </row>
    <row r="13247" spans="1:6" ht="20.399999999999999" x14ac:dyDescent="0.2">
      <c r="A13247" s="256">
        <v>92663</v>
      </c>
      <c r="B13247" s="257" t="s">
        <v>12116</v>
      </c>
      <c r="C13247" s="256" t="s">
        <v>6799</v>
      </c>
      <c r="E13247" s="258"/>
      <c r="F13247" s="479">
        <v>60.88</v>
      </c>
    </row>
    <row r="13248" spans="1:6" ht="20.399999999999999" x14ac:dyDescent="0.2">
      <c r="A13248" s="256">
        <v>92664</v>
      </c>
      <c r="B13248" s="257" t="s">
        <v>12117</v>
      </c>
      <c r="C13248" s="256" t="s">
        <v>6799</v>
      </c>
      <c r="E13248" s="258"/>
      <c r="F13248" s="479">
        <v>60.85</v>
      </c>
    </row>
    <row r="13249" spans="1:6" ht="20.399999999999999" x14ac:dyDescent="0.2">
      <c r="A13249" s="256">
        <v>92665</v>
      </c>
      <c r="B13249" s="257" t="s">
        <v>12118</v>
      </c>
      <c r="C13249" s="256" t="s">
        <v>6799</v>
      </c>
      <c r="E13249" s="258"/>
      <c r="F13249" s="479">
        <v>83.89</v>
      </c>
    </row>
    <row r="13250" spans="1:6" ht="20.399999999999999" x14ac:dyDescent="0.2">
      <c r="A13250" s="256">
        <v>92666</v>
      </c>
      <c r="B13250" s="257" t="s">
        <v>12119</v>
      </c>
      <c r="C13250" s="256" t="s">
        <v>6799</v>
      </c>
      <c r="E13250" s="258"/>
      <c r="F13250" s="479">
        <v>95.36</v>
      </c>
    </row>
    <row r="13251" spans="1:6" ht="20.399999999999999" x14ac:dyDescent="0.2">
      <c r="A13251" s="256">
        <v>92667</v>
      </c>
      <c r="B13251" s="257" t="s">
        <v>12120</v>
      </c>
      <c r="C13251" s="256" t="s">
        <v>6799</v>
      </c>
      <c r="E13251" s="258"/>
      <c r="F13251" s="479">
        <v>123.79</v>
      </c>
    </row>
    <row r="13252" spans="1:6" ht="20.399999999999999" x14ac:dyDescent="0.2">
      <c r="A13252" s="256">
        <v>92668</v>
      </c>
      <c r="B13252" s="257" t="s">
        <v>12121</v>
      </c>
      <c r="C13252" s="256" t="s">
        <v>6799</v>
      </c>
      <c r="E13252" s="258"/>
      <c r="F13252" s="479">
        <v>134</v>
      </c>
    </row>
    <row r="13253" spans="1:6" ht="20.399999999999999" x14ac:dyDescent="0.2">
      <c r="A13253" s="256">
        <v>92669</v>
      </c>
      <c r="B13253" s="257" t="s">
        <v>12122</v>
      </c>
      <c r="C13253" s="256" t="s">
        <v>6799</v>
      </c>
      <c r="E13253" s="258"/>
      <c r="F13253" s="479">
        <v>46.76</v>
      </c>
    </row>
    <row r="13254" spans="1:6" ht="20.399999999999999" x14ac:dyDescent="0.2">
      <c r="A13254" s="256">
        <v>92670</v>
      </c>
      <c r="B13254" s="257" t="s">
        <v>12123</v>
      </c>
      <c r="C13254" s="256" t="s">
        <v>6799</v>
      </c>
      <c r="E13254" s="258"/>
      <c r="F13254" s="479">
        <v>44.02</v>
      </c>
    </row>
    <row r="13255" spans="1:6" ht="30.6" x14ac:dyDescent="0.2">
      <c r="A13255" s="256">
        <v>92671</v>
      </c>
      <c r="B13255" s="257" t="s">
        <v>12124</v>
      </c>
      <c r="C13255" s="256" t="s">
        <v>6799</v>
      </c>
      <c r="E13255" s="258"/>
      <c r="F13255" s="479">
        <v>60.93</v>
      </c>
    </row>
    <row r="13256" spans="1:6" ht="30.6" x14ac:dyDescent="0.2">
      <c r="A13256" s="256">
        <v>92672</v>
      </c>
      <c r="B13256" s="257" t="s">
        <v>12125</v>
      </c>
      <c r="C13256" s="256" t="s">
        <v>6799</v>
      </c>
      <c r="E13256" s="258"/>
      <c r="F13256" s="479">
        <v>55.48</v>
      </c>
    </row>
    <row r="13257" spans="1:6" ht="30.6" x14ac:dyDescent="0.2">
      <c r="A13257" s="256">
        <v>92673</v>
      </c>
      <c r="B13257" s="257" t="s">
        <v>12126</v>
      </c>
      <c r="C13257" s="256" t="s">
        <v>6799</v>
      </c>
      <c r="E13257" s="258"/>
      <c r="F13257" s="479">
        <v>69.98</v>
      </c>
    </row>
    <row r="13258" spans="1:6" ht="30.6" x14ac:dyDescent="0.2">
      <c r="A13258" s="256">
        <v>92674</v>
      </c>
      <c r="B13258" s="257" t="s">
        <v>12127</v>
      </c>
      <c r="C13258" s="256" t="s">
        <v>6799</v>
      </c>
      <c r="E13258" s="258"/>
      <c r="F13258" s="479">
        <v>66.22</v>
      </c>
    </row>
    <row r="13259" spans="1:6" ht="20.399999999999999" x14ac:dyDescent="0.2">
      <c r="A13259" s="256">
        <v>92675</v>
      </c>
      <c r="B13259" s="257" t="s">
        <v>12128</v>
      </c>
      <c r="C13259" s="256" t="s">
        <v>6799</v>
      </c>
      <c r="E13259" s="258"/>
      <c r="F13259" s="479">
        <v>90.49</v>
      </c>
    </row>
    <row r="13260" spans="1:6" ht="20.399999999999999" x14ac:dyDescent="0.2">
      <c r="A13260" s="256">
        <v>92676</v>
      </c>
      <c r="B13260" s="257" t="s">
        <v>12129</v>
      </c>
      <c r="C13260" s="256" t="s">
        <v>6799</v>
      </c>
      <c r="E13260" s="258"/>
      <c r="F13260" s="479">
        <v>87.94</v>
      </c>
    </row>
    <row r="13261" spans="1:6" ht="30.6" x14ac:dyDescent="0.2">
      <c r="A13261" s="256">
        <v>92677</v>
      </c>
      <c r="B13261" s="257" t="s">
        <v>12130</v>
      </c>
      <c r="C13261" s="256" t="s">
        <v>6799</v>
      </c>
      <c r="E13261" s="258"/>
      <c r="F13261" s="479">
        <v>148.15</v>
      </c>
    </row>
    <row r="13262" spans="1:6" ht="30.6" x14ac:dyDescent="0.2">
      <c r="A13262" s="256">
        <v>92678</v>
      </c>
      <c r="B13262" s="257" t="s">
        <v>12131</v>
      </c>
      <c r="C13262" s="256" t="s">
        <v>6799</v>
      </c>
      <c r="E13262" s="258"/>
      <c r="F13262" s="479">
        <v>136.91999999999999</v>
      </c>
    </row>
    <row r="13263" spans="1:6" ht="20.399999999999999" x14ac:dyDescent="0.2">
      <c r="A13263" s="256">
        <v>92679</v>
      </c>
      <c r="B13263" s="257" t="s">
        <v>12132</v>
      </c>
      <c r="C13263" s="256" t="s">
        <v>6799</v>
      </c>
      <c r="E13263" s="258"/>
      <c r="F13263" s="479">
        <v>203.48</v>
      </c>
    </row>
    <row r="13264" spans="1:6" ht="20.399999999999999" x14ac:dyDescent="0.2">
      <c r="A13264" s="256">
        <v>92680</v>
      </c>
      <c r="B13264" s="257" t="s">
        <v>12133</v>
      </c>
      <c r="C13264" s="256" t="s">
        <v>6799</v>
      </c>
      <c r="E13264" s="258"/>
      <c r="F13264" s="479">
        <v>181.84</v>
      </c>
    </row>
    <row r="13265" spans="1:6" ht="20.399999999999999" x14ac:dyDescent="0.2">
      <c r="A13265" s="256">
        <v>92681</v>
      </c>
      <c r="B13265" s="257" t="s">
        <v>12134</v>
      </c>
      <c r="C13265" s="256" t="s">
        <v>6799</v>
      </c>
      <c r="E13265" s="258"/>
      <c r="F13265" s="479">
        <v>59.66</v>
      </c>
    </row>
    <row r="13266" spans="1:6" ht="20.399999999999999" x14ac:dyDescent="0.2">
      <c r="A13266" s="256">
        <v>92682</v>
      </c>
      <c r="B13266" s="257" t="s">
        <v>12135</v>
      </c>
      <c r="C13266" s="256" t="s">
        <v>6799</v>
      </c>
      <c r="E13266" s="258"/>
      <c r="F13266" s="479">
        <v>74.540000000000006</v>
      </c>
    </row>
    <row r="13267" spans="1:6" ht="20.399999999999999" x14ac:dyDescent="0.2">
      <c r="A13267" s="256">
        <v>92683</v>
      </c>
      <c r="B13267" s="257" t="s">
        <v>12136</v>
      </c>
      <c r="C13267" s="256" t="s">
        <v>6799</v>
      </c>
      <c r="E13267" s="258"/>
      <c r="F13267" s="479">
        <v>86.8</v>
      </c>
    </row>
    <row r="13268" spans="1:6" ht="20.399999999999999" x14ac:dyDescent="0.2">
      <c r="A13268" s="256">
        <v>92684</v>
      </c>
      <c r="B13268" s="257" t="s">
        <v>12137</v>
      </c>
      <c r="C13268" s="256" t="s">
        <v>6799</v>
      </c>
      <c r="E13268" s="258"/>
      <c r="F13268" s="479">
        <v>117.13</v>
      </c>
    </row>
    <row r="13269" spans="1:6" ht="20.399999999999999" x14ac:dyDescent="0.2">
      <c r="A13269" s="256">
        <v>92685</v>
      </c>
      <c r="B13269" s="257" t="s">
        <v>12138</v>
      </c>
      <c r="C13269" s="256" t="s">
        <v>6799</v>
      </c>
      <c r="E13269" s="258"/>
      <c r="F13269" s="479">
        <v>188.12</v>
      </c>
    </row>
    <row r="13270" spans="1:6" ht="20.399999999999999" x14ac:dyDescent="0.2">
      <c r="A13270" s="256">
        <v>92686</v>
      </c>
      <c r="B13270" s="257" t="s">
        <v>12139</v>
      </c>
      <c r="C13270" s="256" t="s">
        <v>6799</v>
      </c>
      <c r="E13270" s="258"/>
      <c r="F13270" s="479">
        <v>240.26</v>
      </c>
    </row>
    <row r="13271" spans="1:6" ht="20.399999999999999" x14ac:dyDescent="0.2">
      <c r="A13271" s="256">
        <v>92692</v>
      </c>
      <c r="B13271" s="257" t="s">
        <v>12140</v>
      </c>
      <c r="C13271" s="256" t="s">
        <v>6799</v>
      </c>
      <c r="E13271" s="258"/>
      <c r="F13271" s="479">
        <v>16.559999999999999</v>
      </c>
    </row>
    <row r="13272" spans="1:6" ht="20.399999999999999" x14ac:dyDescent="0.2">
      <c r="A13272" s="256">
        <v>92693</v>
      </c>
      <c r="B13272" s="257" t="s">
        <v>12141</v>
      </c>
      <c r="C13272" s="256" t="s">
        <v>6799</v>
      </c>
      <c r="E13272" s="258"/>
      <c r="F13272" s="479">
        <v>17.02</v>
      </c>
    </row>
    <row r="13273" spans="1:6" ht="20.399999999999999" x14ac:dyDescent="0.2">
      <c r="A13273" s="256">
        <v>92694</v>
      </c>
      <c r="B13273" s="257" t="s">
        <v>12142</v>
      </c>
      <c r="C13273" s="256" t="s">
        <v>6799</v>
      </c>
      <c r="E13273" s="258"/>
      <c r="F13273" s="479">
        <v>26.33</v>
      </c>
    </row>
    <row r="13274" spans="1:6" ht="20.399999999999999" x14ac:dyDescent="0.2">
      <c r="A13274" s="256">
        <v>92695</v>
      </c>
      <c r="B13274" s="257" t="s">
        <v>12143</v>
      </c>
      <c r="C13274" s="256" t="s">
        <v>6799</v>
      </c>
      <c r="E13274" s="258"/>
      <c r="F13274" s="479">
        <v>26.79</v>
      </c>
    </row>
    <row r="13275" spans="1:6" ht="20.399999999999999" x14ac:dyDescent="0.2">
      <c r="A13275" s="256">
        <v>92696</v>
      </c>
      <c r="B13275" s="257" t="s">
        <v>12144</v>
      </c>
      <c r="C13275" s="256" t="s">
        <v>6799</v>
      </c>
      <c r="E13275" s="258"/>
      <c r="F13275" s="479">
        <v>41.35</v>
      </c>
    </row>
    <row r="13276" spans="1:6" ht="20.399999999999999" x14ac:dyDescent="0.2">
      <c r="A13276" s="256">
        <v>92697</v>
      </c>
      <c r="B13276" s="257" t="s">
        <v>12145</v>
      </c>
      <c r="C13276" s="256" t="s">
        <v>6799</v>
      </c>
      <c r="E13276" s="258"/>
      <c r="F13276" s="479">
        <v>43.41</v>
      </c>
    </row>
    <row r="13277" spans="1:6" ht="20.399999999999999" x14ac:dyDescent="0.2">
      <c r="A13277" s="256">
        <v>92698</v>
      </c>
      <c r="B13277" s="257" t="s">
        <v>12146</v>
      </c>
      <c r="C13277" s="256" t="s">
        <v>6799</v>
      </c>
      <c r="E13277" s="258"/>
      <c r="F13277" s="479">
        <v>24.53</v>
      </c>
    </row>
    <row r="13278" spans="1:6" ht="20.399999999999999" x14ac:dyDescent="0.2">
      <c r="A13278" s="256">
        <v>92699</v>
      </c>
      <c r="B13278" s="257" t="s">
        <v>12147</v>
      </c>
      <c r="C13278" s="256" t="s">
        <v>6799</v>
      </c>
      <c r="E13278" s="258"/>
      <c r="F13278" s="479">
        <v>23.04</v>
      </c>
    </row>
    <row r="13279" spans="1:6" ht="20.399999999999999" x14ac:dyDescent="0.2">
      <c r="A13279" s="256">
        <v>92700</v>
      </c>
      <c r="B13279" s="257" t="s">
        <v>12148</v>
      </c>
      <c r="C13279" s="256" t="s">
        <v>6799</v>
      </c>
      <c r="E13279" s="258"/>
      <c r="F13279" s="479">
        <v>40.06</v>
      </c>
    </row>
    <row r="13280" spans="1:6" ht="20.399999999999999" x14ac:dyDescent="0.2">
      <c r="A13280" s="256">
        <v>92701</v>
      </c>
      <c r="B13280" s="257" t="s">
        <v>12149</v>
      </c>
      <c r="C13280" s="256" t="s">
        <v>6799</v>
      </c>
      <c r="E13280" s="258"/>
      <c r="F13280" s="479">
        <v>37.840000000000003</v>
      </c>
    </row>
    <row r="13281" spans="1:6" ht="20.399999999999999" x14ac:dyDescent="0.2">
      <c r="A13281" s="256">
        <v>92702</v>
      </c>
      <c r="B13281" s="257" t="s">
        <v>12150</v>
      </c>
      <c r="C13281" s="256" t="s">
        <v>6799</v>
      </c>
      <c r="E13281" s="258"/>
      <c r="F13281" s="479">
        <v>62.75</v>
      </c>
    </row>
    <row r="13282" spans="1:6" ht="20.399999999999999" x14ac:dyDescent="0.2">
      <c r="A13282" s="256">
        <v>92703</v>
      </c>
      <c r="B13282" s="257" t="s">
        <v>12151</v>
      </c>
      <c r="C13282" s="256" t="s">
        <v>6799</v>
      </c>
      <c r="E13282" s="258"/>
      <c r="F13282" s="479">
        <v>60.01</v>
      </c>
    </row>
    <row r="13283" spans="1:6" ht="20.399999999999999" x14ac:dyDescent="0.2">
      <c r="A13283" s="256">
        <v>92704</v>
      </c>
      <c r="B13283" s="257" t="s">
        <v>12152</v>
      </c>
      <c r="C13283" s="256" t="s">
        <v>6799</v>
      </c>
      <c r="E13283" s="258"/>
      <c r="F13283" s="479">
        <v>31</v>
      </c>
    </row>
    <row r="13284" spans="1:6" ht="20.399999999999999" x14ac:dyDescent="0.2">
      <c r="A13284" s="256">
        <v>92705</v>
      </c>
      <c r="B13284" s="257" t="s">
        <v>12153</v>
      </c>
      <c r="C13284" s="256" t="s">
        <v>6799</v>
      </c>
      <c r="E13284" s="258"/>
      <c r="F13284" s="479">
        <v>49.99</v>
      </c>
    </row>
    <row r="13285" spans="1:6" ht="20.399999999999999" x14ac:dyDescent="0.2">
      <c r="A13285" s="256">
        <v>92706</v>
      </c>
      <c r="B13285" s="257" t="s">
        <v>12154</v>
      </c>
      <c r="C13285" s="256" t="s">
        <v>6799</v>
      </c>
      <c r="E13285" s="258"/>
      <c r="F13285" s="479">
        <v>80.98</v>
      </c>
    </row>
    <row r="13286" spans="1:6" ht="20.399999999999999" x14ac:dyDescent="0.2">
      <c r="A13286" s="256">
        <v>92889</v>
      </c>
      <c r="B13286" s="257" t="s">
        <v>12155</v>
      </c>
      <c r="C13286" s="256" t="s">
        <v>6799</v>
      </c>
      <c r="E13286" s="258"/>
      <c r="F13286" s="479">
        <v>151.91999999999999</v>
      </c>
    </row>
    <row r="13287" spans="1:6" ht="20.399999999999999" x14ac:dyDescent="0.2">
      <c r="A13287" s="256">
        <v>92890</v>
      </c>
      <c r="B13287" s="257" t="s">
        <v>12156</v>
      </c>
      <c r="C13287" s="256" t="s">
        <v>6799</v>
      </c>
      <c r="E13287" s="258"/>
      <c r="F13287" s="479">
        <v>229.76</v>
      </c>
    </row>
    <row r="13288" spans="1:6" ht="20.399999999999999" x14ac:dyDescent="0.2">
      <c r="A13288" s="256">
        <v>92891</v>
      </c>
      <c r="B13288" s="257" t="s">
        <v>12157</v>
      </c>
      <c r="C13288" s="256" t="s">
        <v>6799</v>
      </c>
      <c r="E13288" s="258"/>
      <c r="F13288" s="479">
        <v>336.46</v>
      </c>
    </row>
    <row r="13289" spans="1:6" ht="20.399999999999999" x14ac:dyDescent="0.2">
      <c r="A13289" s="256">
        <v>92892</v>
      </c>
      <c r="B13289" s="257" t="s">
        <v>12158</v>
      </c>
      <c r="C13289" s="256" t="s">
        <v>6799</v>
      </c>
      <c r="E13289" s="258"/>
      <c r="F13289" s="479">
        <v>66.040000000000006</v>
      </c>
    </row>
    <row r="13290" spans="1:6" ht="20.399999999999999" x14ac:dyDescent="0.2">
      <c r="A13290" s="256">
        <v>92893</v>
      </c>
      <c r="B13290" s="257" t="s">
        <v>12159</v>
      </c>
      <c r="C13290" s="256" t="s">
        <v>6799</v>
      </c>
      <c r="E13290" s="258"/>
      <c r="F13290" s="479">
        <v>93.63</v>
      </c>
    </row>
    <row r="13291" spans="1:6" ht="20.399999999999999" x14ac:dyDescent="0.2">
      <c r="A13291" s="256">
        <v>92894</v>
      </c>
      <c r="B13291" s="257" t="s">
        <v>12160</v>
      </c>
      <c r="C13291" s="256" t="s">
        <v>6799</v>
      </c>
      <c r="E13291" s="258"/>
      <c r="F13291" s="479">
        <v>111.75</v>
      </c>
    </row>
    <row r="13292" spans="1:6" ht="20.399999999999999" x14ac:dyDescent="0.2">
      <c r="A13292" s="256">
        <v>92895</v>
      </c>
      <c r="B13292" s="257" t="s">
        <v>12161</v>
      </c>
      <c r="C13292" s="256" t="s">
        <v>6799</v>
      </c>
      <c r="E13292" s="258"/>
      <c r="F13292" s="479">
        <v>151.85</v>
      </c>
    </row>
    <row r="13293" spans="1:6" ht="20.399999999999999" x14ac:dyDescent="0.2">
      <c r="A13293" s="256">
        <v>92896</v>
      </c>
      <c r="B13293" s="257" t="s">
        <v>12162</v>
      </c>
      <c r="C13293" s="256" t="s">
        <v>6799</v>
      </c>
      <c r="E13293" s="258"/>
      <c r="F13293" s="479">
        <v>231.75</v>
      </c>
    </row>
    <row r="13294" spans="1:6" ht="20.399999999999999" x14ac:dyDescent="0.2">
      <c r="A13294" s="256">
        <v>92897</v>
      </c>
      <c r="B13294" s="257" t="s">
        <v>12163</v>
      </c>
      <c r="C13294" s="256" t="s">
        <v>6799</v>
      </c>
      <c r="E13294" s="258"/>
      <c r="F13294" s="479">
        <v>340.56</v>
      </c>
    </row>
    <row r="13295" spans="1:6" ht="20.399999999999999" x14ac:dyDescent="0.2">
      <c r="A13295" s="256">
        <v>92898</v>
      </c>
      <c r="B13295" s="257" t="s">
        <v>12164</v>
      </c>
      <c r="C13295" s="256" t="s">
        <v>6799</v>
      </c>
      <c r="E13295" s="258"/>
      <c r="F13295" s="479">
        <v>54.98</v>
      </c>
    </row>
    <row r="13296" spans="1:6" ht="20.399999999999999" x14ac:dyDescent="0.2">
      <c r="A13296" s="256">
        <v>92899</v>
      </c>
      <c r="B13296" s="257" t="s">
        <v>12165</v>
      </c>
      <c r="C13296" s="256" t="s">
        <v>6799</v>
      </c>
      <c r="E13296" s="258"/>
      <c r="F13296" s="479">
        <v>81.05</v>
      </c>
    </row>
    <row r="13297" spans="1:6" ht="20.399999999999999" x14ac:dyDescent="0.2">
      <c r="A13297" s="256">
        <v>92900</v>
      </c>
      <c r="B13297" s="257" t="s">
        <v>12166</v>
      </c>
      <c r="C13297" s="256" t="s">
        <v>6799</v>
      </c>
      <c r="E13297" s="258"/>
      <c r="F13297" s="479">
        <v>97.4</v>
      </c>
    </row>
    <row r="13298" spans="1:6" ht="20.399999999999999" x14ac:dyDescent="0.2">
      <c r="A13298" s="256">
        <v>92901</v>
      </c>
      <c r="B13298" s="257" t="s">
        <v>12167</v>
      </c>
      <c r="C13298" s="256" t="s">
        <v>6799</v>
      </c>
      <c r="E13298" s="258"/>
      <c r="F13298" s="479">
        <v>135.34</v>
      </c>
    </row>
    <row r="13299" spans="1:6" ht="20.399999999999999" x14ac:dyDescent="0.2">
      <c r="A13299" s="256">
        <v>92902</v>
      </c>
      <c r="B13299" s="257" t="s">
        <v>12168</v>
      </c>
      <c r="C13299" s="256" t="s">
        <v>6799</v>
      </c>
      <c r="E13299" s="258"/>
      <c r="F13299" s="479">
        <v>211.95</v>
      </c>
    </row>
    <row r="13300" spans="1:6" ht="20.399999999999999" x14ac:dyDescent="0.2">
      <c r="A13300" s="256">
        <v>92903</v>
      </c>
      <c r="B13300" s="257" t="s">
        <v>12169</v>
      </c>
      <c r="C13300" s="256" t="s">
        <v>6799</v>
      </c>
      <c r="E13300" s="258"/>
      <c r="F13300" s="479">
        <v>317.54000000000002</v>
      </c>
    </row>
    <row r="13301" spans="1:6" ht="20.399999999999999" x14ac:dyDescent="0.2">
      <c r="A13301" s="256">
        <v>92904</v>
      </c>
      <c r="B13301" s="257" t="s">
        <v>12170</v>
      </c>
      <c r="C13301" s="256" t="s">
        <v>6799</v>
      </c>
      <c r="E13301" s="258"/>
      <c r="F13301" s="479">
        <v>37.369999999999997</v>
      </c>
    </row>
    <row r="13302" spans="1:6" ht="20.399999999999999" x14ac:dyDescent="0.2">
      <c r="A13302" s="256">
        <v>92905</v>
      </c>
      <c r="B13302" s="257" t="s">
        <v>12171</v>
      </c>
      <c r="C13302" s="256" t="s">
        <v>6799</v>
      </c>
      <c r="E13302" s="258"/>
      <c r="F13302" s="479">
        <v>53.49</v>
      </c>
    </row>
    <row r="13303" spans="1:6" ht="20.399999999999999" x14ac:dyDescent="0.2">
      <c r="A13303" s="256">
        <v>92906</v>
      </c>
      <c r="B13303" s="257" t="s">
        <v>12172</v>
      </c>
      <c r="C13303" s="256" t="s">
        <v>6799</v>
      </c>
      <c r="E13303" s="258"/>
      <c r="F13303" s="479">
        <v>65.58</v>
      </c>
    </row>
    <row r="13304" spans="1:6" ht="20.399999999999999" x14ac:dyDescent="0.2">
      <c r="A13304" s="256">
        <v>92907</v>
      </c>
      <c r="B13304" s="257" t="s">
        <v>12173</v>
      </c>
      <c r="C13304" s="256" t="s">
        <v>6799</v>
      </c>
      <c r="E13304" s="258"/>
      <c r="F13304" s="479">
        <v>81.760000000000005</v>
      </c>
    </row>
    <row r="13305" spans="1:6" ht="20.399999999999999" x14ac:dyDescent="0.2">
      <c r="A13305" s="256">
        <v>92908</v>
      </c>
      <c r="B13305" s="257" t="s">
        <v>12174</v>
      </c>
      <c r="C13305" s="256" t="s">
        <v>6799</v>
      </c>
      <c r="E13305" s="258"/>
      <c r="F13305" s="479">
        <v>81.760000000000005</v>
      </c>
    </row>
    <row r="13306" spans="1:6" ht="20.399999999999999" x14ac:dyDescent="0.2">
      <c r="A13306" s="256">
        <v>92909</v>
      </c>
      <c r="B13306" s="257" t="s">
        <v>12175</v>
      </c>
      <c r="C13306" s="256" t="s">
        <v>6799</v>
      </c>
      <c r="E13306" s="258"/>
      <c r="F13306" s="479">
        <v>81.760000000000005</v>
      </c>
    </row>
    <row r="13307" spans="1:6" ht="20.399999999999999" x14ac:dyDescent="0.2">
      <c r="A13307" s="256">
        <v>92910</v>
      </c>
      <c r="B13307" s="257" t="s">
        <v>12176</v>
      </c>
      <c r="C13307" s="256" t="s">
        <v>6799</v>
      </c>
      <c r="E13307" s="258"/>
      <c r="F13307" s="479">
        <v>118.02</v>
      </c>
    </row>
    <row r="13308" spans="1:6" ht="20.399999999999999" x14ac:dyDescent="0.2">
      <c r="A13308" s="256">
        <v>92911</v>
      </c>
      <c r="B13308" s="257" t="s">
        <v>12177</v>
      </c>
      <c r="C13308" s="256" t="s">
        <v>6799</v>
      </c>
      <c r="E13308" s="258"/>
      <c r="F13308" s="479">
        <v>118.02</v>
      </c>
    </row>
    <row r="13309" spans="1:6" ht="20.399999999999999" x14ac:dyDescent="0.2">
      <c r="A13309" s="256">
        <v>92912</v>
      </c>
      <c r="B13309" s="257" t="s">
        <v>12178</v>
      </c>
      <c r="C13309" s="256" t="s">
        <v>6799</v>
      </c>
      <c r="E13309" s="258"/>
      <c r="F13309" s="479">
        <v>158.01</v>
      </c>
    </row>
    <row r="13310" spans="1:6" ht="20.399999999999999" x14ac:dyDescent="0.2">
      <c r="A13310" s="256">
        <v>92913</v>
      </c>
      <c r="B13310" s="257" t="s">
        <v>12179</v>
      </c>
      <c r="C13310" s="256" t="s">
        <v>6799</v>
      </c>
      <c r="E13310" s="258"/>
      <c r="F13310" s="479">
        <v>161.38</v>
      </c>
    </row>
    <row r="13311" spans="1:6" ht="20.399999999999999" x14ac:dyDescent="0.2">
      <c r="A13311" s="256">
        <v>92914</v>
      </c>
      <c r="B13311" s="257" t="s">
        <v>12180</v>
      </c>
      <c r="C13311" s="256" t="s">
        <v>6799</v>
      </c>
      <c r="E13311" s="258"/>
      <c r="F13311" s="479">
        <v>161.38</v>
      </c>
    </row>
    <row r="13312" spans="1:6" ht="20.399999999999999" x14ac:dyDescent="0.2">
      <c r="A13312" s="256">
        <v>92918</v>
      </c>
      <c r="B13312" s="257" t="s">
        <v>12181</v>
      </c>
      <c r="C13312" s="256" t="s">
        <v>6799</v>
      </c>
      <c r="E13312" s="258"/>
      <c r="F13312" s="479">
        <v>43.7</v>
      </c>
    </row>
    <row r="13313" spans="1:6" ht="20.399999999999999" x14ac:dyDescent="0.2">
      <c r="A13313" s="256">
        <v>92920</v>
      </c>
      <c r="B13313" s="257" t="s">
        <v>12182</v>
      </c>
      <c r="C13313" s="256" t="s">
        <v>6799</v>
      </c>
      <c r="E13313" s="258"/>
      <c r="F13313" s="479">
        <v>43.99</v>
      </c>
    </row>
    <row r="13314" spans="1:6" ht="30.6" x14ac:dyDescent="0.2">
      <c r="A13314" s="256">
        <v>92925</v>
      </c>
      <c r="B13314" s="257" t="s">
        <v>12183</v>
      </c>
      <c r="C13314" s="256" t="s">
        <v>6799</v>
      </c>
      <c r="E13314" s="258"/>
      <c r="F13314" s="479">
        <v>53.95</v>
      </c>
    </row>
    <row r="13315" spans="1:6" ht="30.6" x14ac:dyDescent="0.2">
      <c r="A13315" s="256">
        <v>92926</v>
      </c>
      <c r="B13315" s="257" t="s">
        <v>12184</v>
      </c>
      <c r="C13315" s="256" t="s">
        <v>6799</v>
      </c>
      <c r="E13315" s="258"/>
      <c r="F13315" s="479">
        <v>53.94</v>
      </c>
    </row>
    <row r="13316" spans="1:6" ht="30.6" x14ac:dyDescent="0.2">
      <c r="A13316" s="256">
        <v>92927</v>
      </c>
      <c r="B13316" s="257" t="s">
        <v>12185</v>
      </c>
      <c r="C13316" s="256" t="s">
        <v>6799</v>
      </c>
      <c r="E13316" s="258"/>
      <c r="F13316" s="479">
        <v>53.94</v>
      </c>
    </row>
    <row r="13317" spans="1:6" ht="30.6" x14ac:dyDescent="0.2">
      <c r="A13317" s="256">
        <v>92928</v>
      </c>
      <c r="B13317" s="257" t="s">
        <v>12186</v>
      </c>
      <c r="C13317" s="256" t="s">
        <v>6799</v>
      </c>
      <c r="E13317" s="258"/>
      <c r="F13317" s="479">
        <v>61.63</v>
      </c>
    </row>
    <row r="13318" spans="1:6" ht="30.6" x14ac:dyDescent="0.2">
      <c r="A13318" s="256">
        <v>92929</v>
      </c>
      <c r="B13318" s="257" t="s">
        <v>12187</v>
      </c>
      <c r="C13318" s="256" t="s">
        <v>6799</v>
      </c>
      <c r="E13318" s="258"/>
      <c r="F13318" s="479">
        <v>61.63</v>
      </c>
    </row>
    <row r="13319" spans="1:6" ht="30.6" x14ac:dyDescent="0.2">
      <c r="A13319" s="256">
        <v>92930</v>
      </c>
      <c r="B13319" s="257" t="s">
        <v>12188</v>
      </c>
      <c r="C13319" s="256" t="s">
        <v>6799</v>
      </c>
      <c r="E13319" s="258"/>
      <c r="F13319" s="479">
        <v>61.63</v>
      </c>
    </row>
    <row r="13320" spans="1:6" ht="30.6" x14ac:dyDescent="0.2">
      <c r="A13320" s="256">
        <v>92931</v>
      </c>
      <c r="B13320" s="257" t="s">
        <v>12189</v>
      </c>
      <c r="C13320" s="256" t="s">
        <v>6799</v>
      </c>
      <c r="E13320" s="258"/>
      <c r="F13320" s="479">
        <v>81.69</v>
      </c>
    </row>
    <row r="13321" spans="1:6" ht="30.6" x14ac:dyDescent="0.2">
      <c r="A13321" s="256">
        <v>92932</v>
      </c>
      <c r="B13321" s="257" t="s">
        <v>12190</v>
      </c>
      <c r="C13321" s="256" t="s">
        <v>6799</v>
      </c>
      <c r="E13321" s="258"/>
      <c r="F13321" s="479">
        <v>81.69</v>
      </c>
    </row>
    <row r="13322" spans="1:6" ht="20.399999999999999" x14ac:dyDescent="0.2">
      <c r="A13322" s="256">
        <v>92933</v>
      </c>
      <c r="B13322" s="257" t="s">
        <v>12191</v>
      </c>
      <c r="C13322" s="256" t="s">
        <v>6799</v>
      </c>
      <c r="E13322" s="258"/>
      <c r="F13322" s="479">
        <v>81.69</v>
      </c>
    </row>
    <row r="13323" spans="1:6" ht="30.6" x14ac:dyDescent="0.2">
      <c r="A13323" s="256">
        <v>92934</v>
      </c>
      <c r="B13323" s="257" t="s">
        <v>12192</v>
      </c>
      <c r="C13323" s="256" t="s">
        <v>6799</v>
      </c>
      <c r="E13323" s="258"/>
      <c r="F13323" s="479">
        <v>120.01</v>
      </c>
    </row>
    <row r="13324" spans="1:6" ht="30.6" x14ac:dyDescent="0.2">
      <c r="A13324" s="256">
        <v>92935</v>
      </c>
      <c r="B13324" s="257" t="s">
        <v>12193</v>
      </c>
      <c r="C13324" s="256" t="s">
        <v>6799</v>
      </c>
      <c r="E13324" s="258"/>
      <c r="F13324" s="479">
        <v>120.01</v>
      </c>
    </row>
    <row r="13325" spans="1:6" ht="30.6" x14ac:dyDescent="0.2">
      <c r="A13325" s="256">
        <v>92936</v>
      </c>
      <c r="B13325" s="257" t="s">
        <v>12194</v>
      </c>
      <c r="C13325" s="256" t="s">
        <v>6799</v>
      </c>
      <c r="E13325" s="258"/>
      <c r="F13325" s="479">
        <v>165.48</v>
      </c>
    </row>
    <row r="13326" spans="1:6" ht="20.399999999999999" x14ac:dyDescent="0.2">
      <c r="A13326" s="256">
        <v>92937</v>
      </c>
      <c r="B13326" s="257" t="s">
        <v>12195</v>
      </c>
      <c r="C13326" s="256" t="s">
        <v>6799</v>
      </c>
      <c r="E13326" s="258"/>
      <c r="F13326" s="479">
        <v>165.48</v>
      </c>
    </row>
    <row r="13327" spans="1:6" ht="20.399999999999999" x14ac:dyDescent="0.2">
      <c r="A13327" s="256">
        <v>92938</v>
      </c>
      <c r="B13327" s="257" t="s">
        <v>12196</v>
      </c>
      <c r="C13327" s="256" t="s">
        <v>6799</v>
      </c>
      <c r="E13327" s="258"/>
      <c r="F13327" s="479">
        <v>32.64</v>
      </c>
    </row>
    <row r="13328" spans="1:6" ht="20.399999999999999" x14ac:dyDescent="0.2">
      <c r="A13328" s="256">
        <v>92939</v>
      </c>
      <c r="B13328" s="257" t="s">
        <v>12197</v>
      </c>
      <c r="C13328" s="256" t="s">
        <v>6799</v>
      </c>
      <c r="E13328" s="258"/>
      <c r="F13328" s="479">
        <v>32.93</v>
      </c>
    </row>
    <row r="13329" spans="1:6" ht="30.6" x14ac:dyDescent="0.2">
      <c r="A13329" s="256">
        <v>92940</v>
      </c>
      <c r="B13329" s="257" t="s">
        <v>12198</v>
      </c>
      <c r="C13329" s="256" t="s">
        <v>6799</v>
      </c>
      <c r="E13329" s="258"/>
      <c r="F13329" s="479">
        <v>41.37</v>
      </c>
    </row>
    <row r="13330" spans="1:6" ht="30.6" x14ac:dyDescent="0.2">
      <c r="A13330" s="256">
        <v>92941</v>
      </c>
      <c r="B13330" s="257" t="s">
        <v>12199</v>
      </c>
      <c r="C13330" s="256" t="s">
        <v>6799</v>
      </c>
      <c r="E13330" s="258"/>
      <c r="F13330" s="479">
        <v>41.36</v>
      </c>
    </row>
    <row r="13331" spans="1:6" ht="30.6" x14ac:dyDescent="0.2">
      <c r="A13331" s="256">
        <v>92942</v>
      </c>
      <c r="B13331" s="257" t="s">
        <v>12200</v>
      </c>
      <c r="C13331" s="256" t="s">
        <v>6799</v>
      </c>
      <c r="E13331" s="258"/>
      <c r="F13331" s="479">
        <v>41.36</v>
      </c>
    </row>
    <row r="13332" spans="1:6" ht="30.6" x14ac:dyDescent="0.2">
      <c r="A13332" s="256">
        <v>92943</v>
      </c>
      <c r="B13332" s="257" t="s">
        <v>12201</v>
      </c>
      <c r="C13332" s="256" t="s">
        <v>6799</v>
      </c>
      <c r="E13332" s="258"/>
      <c r="F13332" s="479">
        <v>47.28</v>
      </c>
    </row>
    <row r="13333" spans="1:6" ht="30.6" x14ac:dyDescent="0.2">
      <c r="A13333" s="256">
        <v>92944</v>
      </c>
      <c r="B13333" s="257" t="s">
        <v>12202</v>
      </c>
      <c r="C13333" s="256" t="s">
        <v>6799</v>
      </c>
      <c r="E13333" s="258"/>
      <c r="F13333" s="479">
        <v>47.28</v>
      </c>
    </row>
    <row r="13334" spans="1:6" ht="30.6" x14ac:dyDescent="0.2">
      <c r="A13334" s="256">
        <v>92945</v>
      </c>
      <c r="B13334" s="257" t="s">
        <v>12203</v>
      </c>
      <c r="C13334" s="256" t="s">
        <v>6799</v>
      </c>
      <c r="E13334" s="258"/>
      <c r="F13334" s="479">
        <v>47.28</v>
      </c>
    </row>
    <row r="13335" spans="1:6" ht="30.6" x14ac:dyDescent="0.2">
      <c r="A13335" s="256">
        <v>92946</v>
      </c>
      <c r="B13335" s="257" t="s">
        <v>12204</v>
      </c>
      <c r="C13335" s="256" t="s">
        <v>6799</v>
      </c>
      <c r="E13335" s="258"/>
      <c r="F13335" s="479">
        <v>65.180000000000007</v>
      </c>
    </row>
    <row r="13336" spans="1:6" ht="30.6" x14ac:dyDescent="0.2">
      <c r="A13336" s="256">
        <v>92947</v>
      </c>
      <c r="B13336" s="257" t="s">
        <v>12205</v>
      </c>
      <c r="C13336" s="256" t="s">
        <v>6799</v>
      </c>
      <c r="E13336" s="258"/>
      <c r="F13336" s="479">
        <v>65.180000000000007</v>
      </c>
    </row>
    <row r="13337" spans="1:6" ht="20.399999999999999" x14ac:dyDescent="0.2">
      <c r="A13337" s="256">
        <v>92948</v>
      </c>
      <c r="B13337" s="257" t="s">
        <v>12206</v>
      </c>
      <c r="C13337" s="256" t="s">
        <v>6799</v>
      </c>
      <c r="E13337" s="258"/>
      <c r="F13337" s="479">
        <v>65.180000000000007</v>
      </c>
    </row>
    <row r="13338" spans="1:6" ht="30.6" x14ac:dyDescent="0.2">
      <c r="A13338" s="256">
        <v>92949</v>
      </c>
      <c r="B13338" s="257" t="s">
        <v>12207</v>
      </c>
      <c r="C13338" s="256" t="s">
        <v>6799</v>
      </c>
      <c r="E13338" s="258"/>
      <c r="F13338" s="479">
        <v>100.21</v>
      </c>
    </row>
    <row r="13339" spans="1:6" ht="30.6" x14ac:dyDescent="0.2">
      <c r="A13339" s="256">
        <v>92950</v>
      </c>
      <c r="B13339" s="257" t="s">
        <v>12208</v>
      </c>
      <c r="C13339" s="256" t="s">
        <v>6799</v>
      </c>
      <c r="E13339" s="258"/>
      <c r="F13339" s="479">
        <v>100.21</v>
      </c>
    </row>
    <row r="13340" spans="1:6" ht="30.6" x14ac:dyDescent="0.2">
      <c r="A13340" s="256">
        <v>92951</v>
      </c>
      <c r="B13340" s="257" t="s">
        <v>12209</v>
      </c>
      <c r="C13340" s="256" t="s">
        <v>6799</v>
      </c>
      <c r="E13340" s="258"/>
      <c r="F13340" s="479">
        <v>142.46</v>
      </c>
    </row>
    <row r="13341" spans="1:6" ht="20.399999999999999" x14ac:dyDescent="0.2">
      <c r="A13341" s="256">
        <v>92952</v>
      </c>
      <c r="B13341" s="257" t="s">
        <v>12210</v>
      </c>
      <c r="C13341" s="256" t="s">
        <v>6799</v>
      </c>
      <c r="E13341" s="258"/>
      <c r="F13341" s="479">
        <v>142.46</v>
      </c>
    </row>
    <row r="13342" spans="1:6" ht="20.399999999999999" x14ac:dyDescent="0.2">
      <c r="A13342" s="256">
        <v>92953</v>
      </c>
      <c r="B13342" s="257" t="s">
        <v>12211</v>
      </c>
      <c r="C13342" s="256" t="s">
        <v>6799</v>
      </c>
      <c r="E13342" s="258"/>
      <c r="F13342" s="479">
        <v>28.28</v>
      </c>
    </row>
    <row r="13343" spans="1:6" ht="20.399999999999999" x14ac:dyDescent="0.2">
      <c r="A13343" s="256">
        <v>93050</v>
      </c>
      <c r="B13343" s="257" t="s">
        <v>12212</v>
      </c>
      <c r="C13343" s="256" t="s">
        <v>6799</v>
      </c>
      <c r="E13343" s="258"/>
      <c r="F13343" s="479">
        <v>11.44</v>
      </c>
    </row>
    <row r="13344" spans="1:6" ht="20.399999999999999" x14ac:dyDescent="0.2">
      <c r="A13344" s="256">
        <v>93052</v>
      </c>
      <c r="B13344" s="257" t="s">
        <v>12213</v>
      </c>
      <c r="C13344" s="256" t="s">
        <v>6799</v>
      </c>
      <c r="E13344" s="258"/>
      <c r="F13344" s="479">
        <v>495.65</v>
      </c>
    </row>
    <row r="13345" spans="1:6" ht="30.6" x14ac:dyDescent="0.2">
      <c r="A13345" s="256">
        <v>93054</v>
      </c>
      <c r="B13345" s="257" t="s">
        <v>12214</v>
      </c>
      <c r="C13345" s="256" t="s">
        <v>6799</v>
      </c>
      <c r="E13345" s="258"/>
      <c r="F13345" s="479">
        <v>22.33</v>
      </c>
    </row>
    <row r="13346" spans="1:6" ht="30.6" x14ac:dyDescent="0.2">
      <c r="A13346" s="256">
        <v>93055</v>
      </c>
      <c r="B13346" s="257" t="s">
        <v>12215</v>
      </c>
      <c r="C13346" s="256" t="s">
        <v>6799</v>
      </c>
      <c r="E13346" s="258"/>
      <c r="F13346" s="479">
        <v>43.51</v>
      </c>
    </row>
    <row r="13347" spans="1:6" ht="20.399999999999999" x14ac:dyDescent="0.2">
      <c r="A13347" s="256">
        <v>93056</v>
      </c>
      <c r="B13347" s="257" t="s">
        <v>12216</v>
      </c>
      <c r="C13347" s="256" t="s">
        <v>6799</v>
      </c>
      <c r="E13347" s="258"/>
      <c r="F13347" s="479">
        <v>16.96</v>
      </c>
    </row>
    <row r="13348" spans="1:6" ht="30.6" x14ac:dyDescent="0.2">
      <c r="A13348" s="256">
        <v>93057</v>
      </c>
      <c r="B13348" s="257" t="s">
        <v>12217</v>
      </c>
      <c r="C13348" s="256" t="s">
        <v>6799</v>
      </c>
      <c r="E13348" s="258"/>
      <c r="F13348" s="479">
        <v>14.15</v>
      </c>
    </row>
    <row r="13349" spans="1:6" ht="20.399999999999999" x14ac:dyDescent="0.2">
      <c r="A13349" s="256">
        <v>93058</v>
      </c>
      <c r="B13349" s="257" t="s">
        <v>12218</v>
      </c>
      <c r="C13349" s="256" t="s">
        <v>6799</v>
      </c>
      <c r="E13349" s="258"/>
      <c r="F13349" s="479">
        <v>545.41999999999996</v>
      </c>
    </row>
    <row r="13350" spans="1:6" ht="30.6" x14ac:dyDescent="0.2">
      <c r="A13350" s="256">
        <v>93059</v>
      </c>
      <c r="B13350" s="257" t="s">
        <v>12219</v>
      </c>
      <c r="C13350" s="256" t="s">
        <v>6799</v>
      </c>
      <c r="E13350" s="258"/>
      <c r="F13350" s="479">
        <v>28.74</v>
      </c>
    </row>
    <row r="13351" spans="1:6" ht="30.6" x14ac:dyDescent="0.2">
      <c r="A13351" s="256">
        <v>93060</v>
      </c>
      <c r="B13351" s="257" t="s">
        <v>12220</v>
      </c>
      <c r="C13351" s="256" t="s">
        <v>6799</v>
      </c>
      <c r="E13351" s="258"/>
      <c r="F13351" s="479">
        <v>75.92</v>
      </c>
    </row>
    <row r="13352" spans="1:6" ht="20.399999999999999" x14ac:dyDescent="0.2">
      <c r="A13352" s="256">
        <v>93061</v>
      </c>
      <c r="B13352" s="257" t="s">
        <v>12221</v>
      </c>
      <c r="C13352" s="256" t="s">
        <v>6799</v>
      </c>
      <c r="E13352" s="258"/>
      <c r="F13352" s="479">
        <v>31.57</v>
      </c>
    </row>
    <row r="13353" spans="1:6" ht="30.6" x14ac:dyDescent="0.2">
      <c r="A13353" s="256">
        <v>93062</v>
      </c>
      <c r="B13353" s="257" t="s">
        <v>12222</v>
      </c>
      <c r="C13353" s="256" t="s">
        <v>6799</v>
      </c>
      <c r="E13353" s="258"/>
      <c r="F13353" s="479">
        <v>26.7</v>
      </c>
    </row>
    <row r="13354" spans="1:6" ht="20.399999999999999" x14ac:dyDescent="0.2">
      <c r="A13354" s="256">
        <v>93063</v>
      </c>
      <c r="B13354" s="257" t="s">
        <v>12223</v>
      </c>
      <c r="C13354" s="256" t="s">
        <v>6799</v>
      </c>
      <c r="E13354" s="258"/>
      <c r="F13354" s="479">
        <v>625.11</v>
      </c>
    </row>
    <row r="13355" spans="1:6" ht="20.399999999999999" x14ac:dyDescent="0.2">
      <c r="A13355" s="256">
        <v>93064</v>
      </c>
      <c r="B13355" s="257" t="s">
        <v>12224</v>
      </c>
      <c r="C13355" s="256" t="s">
        <v>6799</v>
      </c>
      <c r="E13355" s="258"/>
      <c r="F13355" s="479">
        <v>48.09</v>
      </c>
    </row>
    <row r="13356" spans="1:6" ht="30.6" x14ac:dyDescent="0.2">
      <c r="A13356" s="256">
        <v>93065</v>
      </c>
      <c r="B13356" s="257" t="s">
        <v>12225</v>
      </c>
      <c r="C13356" s="256" t="s">
        <v>6799</v>
      </c>
      <c r="E13356" s="258"/>
      <c r="F13356" s="479">
        <v>43.2</v>
      </c>
    </row>
    <row r="13357" spans="1:6" ht="20.399999999999999" x14ac:dyDescent="0.2">
      <c r="A13357" s="256">
        <v>93066</v>
      </c>
      <c r="B13357" s="257" t="s">
        <v>12226</v>
      </c>
      <c r="C13357" s="256" t="s">
        <v>6799</v>
      </c>
      <c r="E13357" s="258"/>
      <c r="F13357" s="479">
        <v>784.45</v>
      </c>
    </row>
    <row r="13358" spans="1:6" ht="20.399999999999999" x14ac:dyDescent="0.2">
      <c r="A13358" s="256">
        <v>93067</v>
      </c>
      <c r="B13358" s="257" t="s">
        <v>12227</v>
      </c>
      <c r="C13358" s="256" t="s">
        <v>6799</v>
      </c>
      <c r="E13358" s="258"/>
      <c r="F13358" s="479">
        <v>71.239999999999995</v>
      </c>
    </row>
    <row r="13359" spans="1:6" ht="30.6" x14ac:dyDescent="0.2">
      <c r="A13359" s="256">
        <v>93068</v>
      </c>
      <c r="B13359" s="257" t="s">
        <v>12228</v>
      </c>
      <c r="C13359" s="256" t="s">
        <v>6799</v>
      </c>
      <c r="E13359" s="258"/>
      <c r="F13359" s="479">
        <v>60.64</v>
      </c>
    </row>
    <row r="13360" spans="1:6" ht="20.399999999999999" x14ac:dyDescent="0.2">
      <c r="A13360" s="256">
        <v>93069</v>
      </c>
      <c r="B13360" s="257" t="s">
        <v>12229</v>
      </c>
      <c r="C13360" s="256" t="s">
        <v>6799</v>
      </c>
      <c r="E13360" s="258"/>
      <c r="F13360" s="479">
        <v>1087.22</v>
      </c>
    </row>
    <row r="13361" spans="1:6" ht="20.399999999999999" x14ac:dyDescent="0.2">
      <c r="A13361" s="256">
        <v>93070</v>
      </c>
      <c r="B13361" s="257" t="s">
        <v>12230</v>
      </c>
      <c r="C13361" s="256" t="s">
        <v>6799</v>
      </c>
      <c r="E13361" s="258"/>
      <c r="F13361" s="479">
        <v>177.48</v>
      </c>
    </row>
    <row r="13362" spans="1:6" ht="30.6" x14ac:dyDescent="0.2">
      <c r="A13362" s="256">
        <v>93071</v>
      </c>
      <c r="B13362" s="257" t="s">
        <v>12231</v>
      </c>
      <c r="C13362" s="256" t="s">
        <v>6799</v>
      </c>
      <c r="E13362" s="258"/>
      <c r="F13362" s="479">
        <v>163.13</v>
      </c>
    </row>
    <row r="13363" spans="1:6" ht="20.399999999999999" x14ac:dyDescent="0.2">
      <c r="A13363" s="256">
        <v>93072</v>
      </c>
      <c r="B13363" s="257" t="s">
        <v>12232</v>
      </c>
      <c r="C13363" s="256" t="s">
        <v>6799</v>
      </c>
      <c r="E13363" s="258"/>
      <c r="F13363" s="479">
        <v>1434.69</v>
      </c>
    </row>
    <row r="13364" spans="1:6" ht="30.6" x14ac:dyDescent="0.2">
      <c r="A13364" s="256">
        <v>93074</v>
      </c>
      <c r="B13364" s="257" t="s">
        <v>12233</v>
      </c>
      <c r="C13364" s="256" t="s">
        <v>6799</v>
      </c>
      <c r="E13364" s="258"/>
      <c r="F13364" s="479">
        <v>14.54</v>
      </c>
    </row>
    <row r="13365" spans="1:6" ht="30.6" x14ac:dyDescent="0.2">
      <c r="A13365" s="256">
        <v>93075</v>
      </c>
      <c r="B13365" s="257" t="s">
        <v>12234</v>
      </c>
      <c r="C13365" s="256" t="s">
        <v>6799</v>
      </c>
      <c r="E13365" s="258"/>
      <c r="F13365" s="479">
        <v>20.05</v>
      </c>
    </row>
    <row r="13366" spans="1:6" ht="30.6" x14ac:dyDescent="0.2">
      <c r="A13366" s="256">
        <v>93076</v>
      </c>
      <c r="B13366" s="257" t="s">
        <v>12235</v>
      </c>
      <c r="C13366" s="256" t="s">
        <v>6799</v>
      </c>
      <c r="E13366" s="258"/>
      <c r="F13366" s="479">
        <v>22.41</v>
      </c>
    </row>
    <row r="13367" spans="1:6" ht="30.6" x14ac:dyDescent="0.2">
      <c r="A13367" s="256">
        <v>93077</v>
      </c>
      <c r="B13367" s="257" t="s">
        <v>12236</v>
      </c>
      <c r="C13367" s="256" t="s">
        <v>6799</v>
      </c>
      <c r="E13367" s="258"/>
      <c r="F13367" s="479">
        <v>27.96</v>
      </c>
    </row>
    <row r="13368" spans="1:6" ht="30.6" x14ac:dyDescent="0.2">
      <c r="A13368" s="256">
        <v>93078</v>
      </c>
      <c r="B13368" s="257" t="s">
        <v>12237</v>
      </c>
      <c r="C13368" s="256" t="s">
        <v>6799</v>
      </c>
      <c r="E13368" s="258"/>
      <c r="F13368" s="479">
        <v>31.52</v>
      </c>
    </row>
    <row r="13369" spans="1:6" ht="30.6" x14ac:dyDescent="0.2">
      <c r="A13369" s="256">
        <v>93079</v>
      </c>
      <c r="B13369" s="257" t="s">
        <v>12238</v>
      </c>
      <c r="C13369" s="256" t="s">
        <v>6799</v>
      </c>
      <c r="E13369" s="258"/>
      <c r="F13369" s="479">
        <v>30.57</v>
      </c>
    </row>
    <row r="13370" spans="1:6" ht="20.399999999999999" x14ac:dyDescent="0.2">
      <c r="A13370" s="256">
        <v>93080</v>
      </c>
      <c r="B13370" s="257" t="s">
        <v>12239</v>
      </c>
      <c r="C13370" s="256" t="s">
        <v>6799</v>
      </c>
      <c r="E13370" s="258"/>
      <c r="F13370" s="479">
        <v>9.52</v>
      </c>
    </row>
    <row r="13371" spans="1:6" ht="30.6" x14ac:dyDescent="0.2">
      <c r="A13371" s="256">
        <v>93081</v>
      </c>
      <c r="B13371" s="257" t="s">
        <v>12240</v>
      </c>
      <c r="C13371" s="256" t="s">
        <v>6799</v>
      </c>
      <c r="E13371" s="258"/>
      <c r="F13371" s="479">
        <v>18.690000000000001</v>
      </c>
    </row>
    <row r="13372" spans="1:6" ht="30.6" x14ac:dyDescent="0.2">
      <c r="A13372" s="256">
        <v>93082</v>
      </c>
      <c r="B13372" s="257" t="s">
        <v>12241</v>
      </c>
      <c r="C13372" s="256" t="s">
        <v>6799</v>
      </c>
      <c r="E13372" s="258"/>
      <c r="F13372" s="479">
        <v>24.11</v>
      </c>
    </row>
    <row r="13373" spans="1:6" ht="20.399999999999999" x14ac:dyDescent="0.2">
      <c r="A13373" s="256">
        <v>93083</v>
      </c>
      <c r="B13373" s="257" t="s">
        <v>12242</v>
      </c>
      <c r="C13373" s="256" t="s">
        <v>6799</v>
      </c>
      <c r="E13373" s="258"/>
      <c r="F13373" s="479">
        <v>429.81</v>
      </c>
    </row>
    <row r="13374" spans="1:6" ht="20.399999999999999" x14ac:dyDescent="0.2">
      <c r="A13374" s="256">
        <v>93084</v>
      </c>
      <c r="B13374" s="257" t="s">
        <v>12243</v>
      </c>
      <c r="C13374" s="256" t="s">
        <v>6799</v>
      </c>
      <c r="E13374" s="258"/>
      <c r="F13374" s="479">
        <v>14.75</v>
      </c>
    </row>
    <row r="13375" spans="1:6" ht="30.6" x14ac:dyDescent="0.2">
      <c r="A13375" s="256">
        <v>93085</v>
      </c>
      <c r="B13375" s="257" t="s">
        <v>12244</v>
      </c>
      <c r="C13375" s="256" t="s">
        <v>6799</v>
      </c>
      <c r="E13375" s="258"/>
      <c r="F13375" s="479">
        <v>16.28</v>
      </c>
    </row>
    <row r="13376" spans="1:6" ht="20.399999999999999" x14ac:dyDescent="0.2">
      <c r="A13376" s="256">
        <v>93086</v>
      </c>
      <c r="B13376" s="257" t="s">
        <v>12245</v>
      </c>
      <c r="C13376" s="256" t="s">
        <v>6799</v>
      </c>
      <c r="E13376" s="258"/>
      <c r="F13376" s="479">
        <v>498.96</v>
      </c>
    </row>
    <row r="13377" spans="1:6" ht="30.6" x14ac:dyDescent="0.2">
      <c r="A13377" s="256">
        <v>93087</v>
      </c>
      <c r="B13377" s="257" t="s">
        <v>12246</v>
      </c>
      <c r="C13377" s="256" t="s">
        <v>6799</v>
      </c>
      <c r="E13377" s="258"/>
      <c r="F13377" s="479">
        <v>19.62</v>
      </c>
    </row>
    <row r="13378" spans="1:6" ht="30.6" x14ac:dyDescent="0.2">
      <c r="A13378" s="256">
        <v>93088</v>
      </c>
      <c r="B13378" s="257" t="s">
        <v>12247</v>
      </c>
      <c r="C13378" s="256" t="s">
        <v>6799</v>
      </c>
      <c r="E13378" s="258"/>
      <c r="F13378" s="479">
        <v>24.27</v>
      </c>
    </row>
    <row r="13379" spans="1:6" ht="30.6" x14ac:dyDescent="0.2">
      <c r="A13379" s="256">
        <v>93089</v>
      </c>
      <c r="B13379" s="257" t="s">
        <v>12248</v>
      </c>
      <c r="C13379" s="256" t="s">
        <v>6799</v>
      </c>
      <c r="E13379" s="258"/>
      <c r="F13379" s="479">
        <v>46.82</v>
      </c>
    </row>
    <row r="13380" spans="1:6" ht="20.399999999999999" x14ac:dyDescent="0.2">
      <c r="A13380" s="256">
        <v>93090</v>
      </c>
      <c r="B13380" s="257" t="s">
        <v>12249</v>
      </c>
      <c r="C13380" s="256" t="s">
        <v>6799</v>
      </c>
      <c r="E13380" s="258"/>
      <c r="F13380" s="479">
        <v>20.010000000000002</v>
      </c>
    </row>
    <row r="13381" spans="1:6" ht="30.6" x14ac:dyDescent="0.2">
      <c r="A13381" s="256">
        <v>93091</v>
      </c>
      <c r="B13381" s="257" t="s">
        <v>12250</v>
      </c>
      <c r="C13381" s="256" t="s">
        <v>6799</v>
      </c>
      <c r="E13381" s="258"/>
      <c r="F13381" s="479">
        <v>17.32</v>
      </c>
    </row>
    <row r="13382" spans="1:6" ht="20.399999999999999" x14ac:dyDescent="0.2">
      <c r="A13382" s="256">
        <v>93092</v>
      </c>
      <c r="B13382" s="257" t="s">
        <v>12251</v>
      </c>
      <c r="C13382" s="256" t="s">
        <v>6799</v>
      </c>
      <c r="E13382" s="258"/>
      <c r="F13382" s="479">
        <v>548.47</v>
      </c>
    </row>
    <row r="13383" spans="1:6" ht="30.6" x14ac:dyDescent="0.2">
      <c r="A13383" s="256">
        <v>93093</v>
      </c>
      <c r="B13383" s="257" t="s">
        <v>12252</v>
      </c>
      <c r="C13383" s="256" t="s">
        <v>6799</v>
      </c>
      <c r="E13383" s="258"/>
      <c r="F13383" s="479">
        <v>30.27</v>
      </c>
    </row>
    <row r="13384" spans="1:6" ht="30.6" x14ac:dyDescent="0.2">
      <c r="A13384" s="256">
        <v>93094</v>
      </c>
      <c r="B13384" s="257" t="s">
        <v>12253</v>
      </c>
      <c r="C13384" s="256" t="s">
        <v>6799</v>
      </c>
      <c r="E13384" s="258"/>
      <c r="F13384" s="479">
        <v>78.97</v>
      </c>
    </row>
    <row r="13385" spans="1:6" ht="30.6" x14ac:dyDescent="0.2">
      <c r="A13385" s="256">
        <v>93097</v>
      </c>
      <c r="B13385" s="257" t="s">
        <v>12254</v>
      </c>
      <c r="C13385" s="256" t="s">
        <v>6799</v>
      </c>
      <c r="E13385" s="258"/>
      <c r="F13385" s="479">
        <v>14.85</v>
      </c>
    </row>
    <row r="13386" spans="1:6" ht="30.6" x14ac:dyDescent="0.2">
      <c r="A13386" s="256">
        <v>93098</v>
      </c>
      <c r="B13386" s="257" t="s">
        <v>12255</v>
      </c>
      <c r="C13386" s="256" t="s">
        <v>6799</v>
      </c>
      <c r="E13386" s="258"/>
      <c r="F13386" s="479">
        <v>20.2</v>
      </c>
    </row>
    <row r="13387" spans="1:6" ht="30.6" x14ac:dyDescent="0.2">
      <c r="A13387" s="256">
        <v>93099</v>
      </c>
      <c r="B13387" s="257" t="s">
        <v>12256</v>
      </c>
      <c r="C13387" s="256" t="s">
        <v>6799</v>
      </c>
      <c r="E13387" s="258"/>
      <c r="F13387" s="479">
        <v>26.07</v>
      </c>
    </row>
    <row r="13388" spans="1:6" ht="30.6" x14ac:dyDescent="0.2">
      <c r="A13388" s="256">
        <v>93100</v>
      </c>
      <c r="B13388" s="257" t="s">
        <v>12257</v>
      </c>
      <c r="C13388" s="256" t="s">
        <v>6799</v>
      </c>
      <c r="E13388" s="258"/>
      <c r="F13388" s="479">
        <v>29.79</v>
      </c>
    </row>
    <row r="13389" spans="1:6" ht="30.6" x14ac:dyDescent="0.2">
      <c r="A13389" s="256">
        <v>93101</v>
      </c>
      <c r="B13389" s="257" t="s">
        <v>12258</v>
      </c>
      <c r="C13389" s="256" t="s">
        <v>6799</v>
      </c>
      <c r="E13389" s="258"/>
      <c r="F13389" s="479">
        <v>33.36</v>
      </c>
    </row>
    <row r="13390" spans="1:6" ht="30.6" x14ac:dyDescent="0.2">
      <c r="A13390" s="256">
        <v>93102</v>
      </c>
      <c r="B13390" s="257" t="s">
        <v>12259</v>
      </c>
      <c r="C13390" s="256" t="s">
        <v>6799</v>
      </c>
      <c r="E13390" s="258"/>
      <c r="F13390" s="479">
        <v>37.090000000000003</v>
      </c>
    </row>
    <row r="13391" spans="1:6" ht="20.399999999999999" x14ac:dyDescent="0.2">
      <c r="A13391" s="256">
        <v>93103</v>
      </c>
      <c r="B13391" s="257" t="s">
        <v>12260</v>
      </c>
      <c r="C13391" s="256" t="s">
        <v>6799</v>
      </c>
      <c r="E13391" s="258"/>
      <c r="F13391" s="479">
        <v>9.7200000000000006</v>
      </c>
    </row>
    <row r="13392" spans="1:6" ht="30.6" x14ac:dyDescent="0.2">
      <c r="A13392" s="256">
        <v>93104</v>
      </c>
      <c r="B13392" s="257" t="s">
        <v>12261</v>
      </c>
      <c r="C13392" s="256" t="s">
        <v>6799</v>
      </c>
      <c r="E13392" s="258"/>
      <c r="F13392" s="479">
        <v>18.78</v>
      </c>
    </row>
    <row r="13393" spans="1:6" ht="30.6" x14ac:dyDescent="0.2">
      <c r="A13393" s="256">
        <v>93105</v>
      </c>
      <c r="B13393" s="257" t="s">
        <v>12262</v>
      </c>
      <c r="C13393" s="256" t="s">
        <v>6799</v>
      </c>
      <c r="E13393" s="258"/>
      <c r="F13393" s="479">
        <v>24.31</v>
      </c>
    </row>
    <row r="13394" spans="1:6" ht="20.399999999999999" x14ac:dyDescent="0.2">
      <c r="A13394" s="256">
        <v>93106</v>
      </c>
      <c r="B13394" s="257" t="s">
        <v>12263</v>
      </c>
      <c r="C13394" s="256" t="s">
        <v>6799</v>
      </c>
      <c r="E13394" s="258"/>
      <c r="F13394" s="479">
        <v>430.01</v>
      </c>
    </row>
    <row r="13395" spans="1:6" ht="20.399999999999999" x14ac:dyDescent="0.2">
      <c r="A13395" s="256">
        <v>93107</v>
      </c>
      <c r="B13395" s="257" t="s">
        <v>12264</v>
      </c>
      <c r="C13395" s="256" t="s">
        <v>6799</v>
      </c>
      <c r="E13395" s="258"/>
      <c r="F13395" s="479">
        <v>17.2</v>
      </c>
    </row>
    <row r="13396" spans="1:6" ht="30.6" x14ac:dyDescent="0.2">
      <c r="A13396" s="256">
        <v>93108</v>
      </c>
      <c r="B13396" s="257" t="s">
        <v>12265</v>
      </c>
      <c r="C13396" s="256" t="s">
        <v>6799</v>
      </c>
      <c r="E13396" s="258"/>
      <c r="F13396" s="479">
        <v>14.46</v>
      </c>
    </row>
    <row r="13397" spans="1:6" ht="20.399999999999999" x14ac:dyDescent="0.2">
      <c r="A13397" s="256">
        <v>93109</v>
      </c>
      <c r="B13397" s="257" t="s">
        <v>12266</v>
      </c>
      <c r="C13397" s="256" t="s">
        <v>6799</v>
      </c>
      <c r="E13397" s="258"/>
      <c r="F13397" s="479">
        <v>501.41</v>
      </c>
    </row>
    <row r="13398" spans="1:6" ht="30.6" x14ac:dyDescent="0.2">
      <c r="A13398" s="256">
        <v>93110</v>
      </c>
      <c r="B13398" s="257" t="s">
        <v>12267</v>
      </c>
      <c r="C13398" s="256" t="s">
        <v>6799</v>
      </c>
      <c r="E13398" s="258"/>
      <c r="F13398" s="479">
        <v>20.85</v>
      </c>
    </row>
    <row r="13399" spans="1:6" ht="30.6" x14ac:dyDescent="0.2">
      <c r="A13399" s="256">
        <v>93111</v>
      </c>
      <c r="B13399" s="257" t="s">
        <v>12268</v>
      </c>
      <c r="C13399" s="256" t="s">
        <v>6799</v>
      </c>
      <c r="E13399" s="258"/>
      <c r="F13399" s="479">
        <v>25.21</v>
      </c>
    </row>
    <row r="13400" spans="1:6" ht="30.6" x14ac:dyDescent="0.2">
      <c r="A13400" s="256">
        <v>93112</v>
      </c>
      <c r="B13400" s="257" t="s">
        <v>12269</v>
      </c>
      <c r="C13400" s="256" t="s">
        <v>6799</v>
      </c>
      <c r="E13400" s="258"/>
      <c r="F13400" s="479">
        <v>49.27</v>
      </c>
    </row>
    <row r="13401" spans="1:6" ht="20.399999999999999" x14ac:dyDescent="0.2">
      <c r="A13401" s="256">
        <v>93113</v>
      </c>
      <c r="B13401" s="257" t="s">
        <v>12270</v>
      </c>
      <c r="C13401" s="256" t="s">
        <v>6799</v>
      </c>
      <c r="E13401" s="258"/>
      <c r="F13401" s="479">
        <v>24.39</v>
      </c>
    </row>
    <row r="13402" spans="1:6" ht="30.6" x14ac:dyDescent="0.2">
      <c r="A13402" s="256">
        <v>93114</v>
      </c>
      <c r="B13402" s="257" t="s">
        <v>12271</v>
      </c>
      <c r="C13402" s="256" t="s">
        <v>6799</v>
      </c>
      <c r="E13402" s="258"/>
      <c r="F13402" s="479">
        <v>32.46</v>
      </c>
    </row>
    <row r="13403" spans="1:6" ht="30.6" x14ac:dyDescent="0.2">
      <c r="A13403" s="256">
        <v>93115</v>
      </c>
      <c r="B13403" s="257" t="s">
        <v>12272</v>
      </c>
      <c r="C13403" s="256" t="s">
        <v>6799</v>
      </c>
      <c r="E13403" s="258"/>
      <c r="F13403" s="479">
        <v>83.35</v>
      </c>
    </row>
    <row r="13404" spans="1:6" ht="20.399999999999999" x14ac:dyDescent="0.2">
      <c r="A13404" s="256">
        <v>93116</v>
      </c>
      <c r="B13404" s="257" t="s">
        <v>12273</v>
      </c>
      <c r="C13404" s="256" t="s">
        <v>6799</v>
      </c>
      <c r="E13404" s="258"/>
      <c r="F13404" s="479">
        <v>552.85</v>
      </c>
    </row>
    <row r="13405" spans="1:6" ht="30.6" x14ac:dyDescent="0.2">
      <c r="A13405" s="256">
        <v>93117</v>
      </c>
      <c r="B13405" s="257" t="s">
        <v>12274</v>
      </c>
      <c r="C13405" s="256" t="s">
        <v>6799</v>
      </c>
      <c r="E13405" s="258"/>
      <c r="F13405" s="479">
        <v>56.9</v>
      </c>
    </row>
    <row r="13406" spans="1:6" ht="30.6" x14ac:dyDescent="0.2">
      <c r="A13406" s="256">
        <v>93118</v>
      </c>
      <c r="B13406" s="257" t="s">
        <v>12275</v>
      </c>
      <c r="C13406" s="256" t="s">
        <v>6799</v>
      </c>
      <c r="E13406" s="258"/>
      <c r="F13406" s="479">
        <v>84</v>
      </c>
    </row>
    <row r="13407" spans="1:6" ht="20.399999999999999" x14ac:dyDescent="0.2">
      <c r="A13407" s="256">
        <v>93119</v>
      </c>
      <c r="B13407" s="257" t="s">
        <v>12276</v>
      </c>
      <c r="C13407" s="256" t="s">
        <v>6799</v>
      </c>
      <c r="E13407" s="258"/>
      <c r="F13407" s="479">
        <v>17.48</v>
      </c>
    </row>
    <row r="13408" spans="1:6" ht="30.6" x14ac:dyDescent="0.2">
      <c r="A13408" s="256">
        <v>93120</v>
      </c>
      <c r="B13408" s="257" t="s">
        <v>12277</v>
      </c>
      <c r="C13408" s="256" t="s">
        <v>6799</v>
      </c>
      <c r="E13408" s="258"/>
      <c r="F13408" s="479">
        <v>25.51</v>
      </c>
    </row>
    <row r="13409" spans="1:6" ht="30.6" x14ac:dyDescent="0.2">
      <c r="A13409" s="256">
        <v>93121</v>
      </c>
      <c r="B13409" s="257" t="s">
        <v>12278</v>
      </c>
      <c r="C13409" s="256" t="s">
        <v>6799</v>
      </c>
      <c r="E13409" s="258"/>
      <c r="F13409" s="479">
        <v>29.07</v>
      </c>
    </row>
    <row r="13410" spans="1:6" ht="20.399999999999999" x14ac:dyDescent="0.2">
      <c r="A13410" s="256">
        <v>93122</v>
      </c>
      <c r="B13410" s="257" t="s">
        <v>12279</v>
      </c>
      <c r="C13410" s="256" t="s">
        <v>6799</v>
      </c>
      <c r="E13410" s="258"/>
      <c r="F13410" s="479">
        <v>26.01</v>
      </c>
    </row>
    <row r="13411" spans="1:6" ht="20.399999999999999" x14ac:dyDescent="0.2">
      <c r="A13411" s="256">
        <v>93123</v>
      </c>
      <c r="B13411" s="257" t="s">
        <v>12280</v>
      </c>
      <c r="C13411" s="256" t="s">
        <v>6799</v>
      </c>
      <c r="E13411" s="258"/>
      <c r="F13411" s="479">
        <v>56.7</v>
      </c>
    </row>
    <row r="13412" spans="1:6" ht="20.399999999999999" x14ac:dyDescent="0.2">
      <c r="A13412" s="256">
        <v>93124</v>
      </c>
      <c r="B13412" s="257" t="s">
        <v>12281</v>
      </c>
      <c r="C13412" s="256" t="s">
        <v>6799</v>
      </c>
      <c r="E13412" s="258"/>
      <c r="F13412" s="479">
        <v>88.41</v>
      </c>
    </row>
    <row r="13413" spans="1:6" ht="20.399999999999999" x14ac:dyDescent="0.2">
      <c r="A13413" s="256">
        <v>93125</v>
      </c>
      <c r="B13413" s="257" t="s">
        <v>12282</v>
      </c>
      <c r="C13413" s="256" t="s">
        <v>6799</v>
      </c>
      <c r="E13413" s="258"/>
      <c r="F13413" s="479">
        <v>129.63</v>
      </c>
    </row>
    <row r="13414" spans="1:6" ht="20.399999999999999" x14ac:dyDescent="0.2">
      <c r="A13414" s="256">
        <v>93126</v>
      </c>
      <c r="B13414" s="257" t="s">
        <v>12283</v>
      </c>
      <c r="C13414" s="256" t="s">
        <v>6799</v>
      </c>
      <c r="E13414" s="258"/>
      <c r="F13414" s="479">
        <v>283.75</v>
      </c>
    </row>
    <row r="13415" spans="1:6" ht="20.399999999999999" x14ac:dyDescent="0.2">
      <c r="A13415" s="256">
        <v>93133</v>
      </c>
      <c r="B13415" s="257" t="s">
        <v>12284</v>
      </c>
      <c r="C13415" s="256" t="s">
        <v>6799</v>
      </c>
      <c r="E13415" s="258"/>
      <c r="F13415" s="479">
        <v>20.75</v>
      </c>
    </row>
    <row r="13416" spans="1:6" ht="30.6" x14ac:dyDescent="0.2">
      <c r="A13416" s="256">
        <v>94465</v>
      </c>
      <c r="B13416" s="257" t="s">
        <v>20619</v>
      </c>
      <c r="C13416" s="256" t="s">
        <v>6799</v>
      </c>
      <c r="E13416" s="258"/>
      <c r="F13416" s="479">
        <v>59.92</v>
      </c>
    </row>
    <row r="13417" spans="1:6" ht="30.6" x14ac:dyDescent="0.2">
      <c r="A13417" s="256">
        <v>94466</v>
      </c>
      <c r="B13417" s="257" t="s">
        <v>20620</v>
      </c>
      <c r="C13417" s="256" t="s">
        <v>6799</v>
      </c>
      <c r="E13417" s="258"/>
      <c r="F13417" s="479">
        <v>59.95</v>
      </c>
    </row>
    <row r="13418" spans="1:6" ht="30.6" x14ac:dyDescent="0.2">
      <c r="A13418" s="256">
        <v>94467</v>
      </c>
      <c r="B13418" s="257" t="s">
        <v>20621</v>
      </c>
      <c r="C13418" s="256" t="s">
        <v>6799</v>
      </c>
      <c r="E13418" s="258"/>
      <c r="F13418" s="479">
        <v>92.24</v>
      </c>
    </row>
    <row r="13419" spans="1:6" ht="30.6" x14ac:dyDescent="0.2">
      <c r="A13419" s="256">
        <v>94468</v>
      </c>
      <c r="B13419" s="257" t="s">
        <v>20622</v>
      </c>
      <c r="C13419" s="256" t="s">
        <v>6799</v>
      </c>
      <c r="E13419" s="258"/>
      <c r="F13419" s="479">
        <v>80.77</v>
      </c>
    </row>
    <row r="13420" spans="1:6" ht="30.6" x14ac:dyDescent="0.2">
      <c r="A13420" s="256">
        <v>94469</v>
      </c>
      <c r="B13420" s="257" t="s">
        <v>20623</v>
      </c>
      <c r="C13420" s="256" t="s">
        <v>6799</v>
      </c>
      <c r="E13420" s="258"/>
      <c r="F13420" s="479">
        <v>133.82</v>
      </c>
    </row>
    <row r="13421" spans="1:6" ht="30.6" x14ac:dyDescent="0.2">
      <c r="A13421" s="256">
        <v>94470</v>
      </c>
      <c r="B13421" s="257" t="s">
        <v>20624</v>
      </c>
      <c r="C13421" s="256" t="s">
        <v>6799</v>
      </c>
      <c r="E13421" s="258"/>
      <c r="F13421" s="479">
        <v>123.61</v>
      </c>
    </row>
    <row r="13422" spans="1:6" ht="30.6" x14ac:dyDescent="0.2">
      <c r="A13422" s="256">
        <v>94471</v>
      </c>
      <c r="B13422" s="257" t="s">
        <v>20625</v>
      </c>
      <c r="C13422" s="256" t="s">
        <v>6799</v>
      </c>
      <c r="E13422" s="258"/>
      <c r="F13422" s="479">
        <v>86.6</v>
      </c>
    </row>
    <row r="13423" spans="1:6" ht="30.6" x14ac:dyDescent="0.2">
      <c r="A13423" s="256">
        <v>94472</v>
      </c>
      <c r="B13423" s="257" t="s">
        <v>20626</v>
      </c>
      <c r="C13423" s="256" t="s">
        <v>6799</v>
      </c>
      <c r="E13423" s="258"/>
      <c r="F13423" s="479">
        <v>89.15</v>
      </c>
    </row>
    <row r="13424" spans="1:6" ht="30.6" x14ac:dyDescent="0.2">
      <c r="A13424" s="256">
        <v>94473</v>
      </c>
      <c r="B13424" s="257" t="s">
        <v>20627</v>
      </c>
      <c r="C13424" s="256" t="s">
        <v>6799</v>
      </c>
      <c r="E13424" s="258"/>
      <c r="F13424" s="479">
        <v>132.27000000000001</v>
      </c>
    </row>
    <row r="13425" spans="1:6" ht="30.6" x14ac:dyDescent="0.2">
      <c r="A13425" s="256">
        <v>94474</v>
      </c>
      <c r="B13425" s="257" t="s">
        <v>20628</v>
      </c>
      <c r="C13425" s="256" t="s">
        <v>6799</v>
      </c>
      <c r="E13425" s="258"/>
      <c r="F13425" s="479">
        <v>143.5</v>
      </c>
    </row>
    <row r="13426" spans="1:6" ht="30.6" x14ac:dyDescent="0.2">
      <c r="A13426" s="256">
        <v>94475</v>
      </c>
      <c r="B13426" s="257" t="s">
        <v>20629</v>
      </c>
      <c r="C13426" s="256" t="s">
        <v>6799</v>
      </c>
      <c r="E13426" s="258"/>
      <c r="F13426" s="479">
        <v>181.6</v>
      </c>
    </row>
    <row r="13427" spans="1:6" ht="30.6" x14ac:dyDescent="0.2">
      <c r="A13427" s="256">
        <v>94476</v>
      </c>
      <c r="B13427" s="257" t="s">
        <v>20630</v>
      </c>
      <c r="C13427" s="256" t="s">
        <v>6799</v>
      </c>
      <c r="E13427" s="258"/>
      <c r="F13427" s="479">
        <v>203.24</v>
      </c>
    </row>
    <row r="13428" spans="1:6" ht="30.6" x14ac:dyDescent="0.2">
      <c r="A13428" s="256">
        <v>94477</v>
      </c>
      <c r="B13428" s="257" t="s">
        <v>20631</v>
      </c>
      <c r="C13428" s="256" t="s">
        <v>6799</v>
      </c>
      <c r="E13428" s="258"/>
      <c r="F13428" s="479">
        <v>115.21</v>
      </c>
    </row>
    <row r="13429" spans="1:6" ht="30.6" x14ac:dyDescent="0.2">
      <c r="A13429" s="256">
        <v>94478</v>
      </c>
      <c r="B13429" s="257" t="s">
        <v>20632</v>
      </c>
      <c r="C13429" s="256" t="s">
        <v>6799</v>
      </c>
      <c r="E13429" s="258"/>
      <c r="F13429" s="479">
        <v>181.77</v>
      </c>
    </row>
    <row r="13430" spans="1:6" ht="30.6" x14ac:dyDescent="0.2">
      <c r="A13430" s="256">
        <v>94479</v>
      </c>
      <c r="B13430" s="257" t="s">
        <v>20633</v>
      </c>
      <c r="C13430" s="256" t="s">
        <v>6799</v>
      </c>
      <c r="E13430" s="258"/>
      <c r="F13430" s="479">
        <v>239.81</v>
      </c>
    </row>
    <row r="13431" spans="1:6" ht="30.6" x14ac:dyDescent="0.2">
      <c r="A13431" s="256">
        <v>94606</v>
      </c>
      <c r="B13431" s="257" t="s">
        <v>20634</v>
      </c>
      <c r="C13431" s="256" t="s">
        <v>6799</v>
      </c>
      <c r="E13431" s="258"/>
      <c r="F13431" s="479">
        <v>81.27</v>
      </c>
    </row>
    <row r="13432" spans="1:6" ht="30.6" x14ac:dyDescent="0.2">
      <c r="A13432" s="256">
        <v>94608</v>
      </c>
      <c r="B13432" s="257" t="s">
        <v>20635</v>
      </c>
      <c r="C13432" s="256" t="s">
        <v>6799</v>
      </c>
      <c r="E13432" s="258"/>
      <c r="F13432" s="479">
        <v>190.85</v>
      </c>
    </row>
    <row r="13433" spans="1:6" ht="30.6" x14ac:dyDescent="0.2">
      <c r="A13433" s="256">
        <v>94610</v>
      </c>
      <c r="B13433" s="257" t="s">
        <v>20636</v>
      </c>
      <c r="C13433" s="256" t="s">
        <v>6799</v>
      </c>
      <c r="E13433" s="258"/>
      <c r="F13433" s="479">
        <v>281.08999999999997</v>
      </c>
    </row>
    <row r="13434" spans="1:6" ht="30.6" x14ac:dyDescent="0.2">
      <c r="A13434" s="256">
        <v>94612</v>
      </c>
      <c r="B13434" s="257" t="s">
        <v>20637</v>
      </c>
      <c r="C13434" s="256" t="s">
        <v>6799</v>
      </c>
      <c r="E13434" s="258"/>
      <c r="F13434" s="479">
        <v>391.72</v>
      </c>
    </row>
    <row r="13435" spans="1:6" ht="30.6" x14ac:dyDescent="0.2">
      <c r="A13435" s="256">
        <v>94614</v>
      </c>
      <c r="B13435" s="257" t="s">
        <v>20638</v>
      </c>
      <c r="C13435" s="256" t="s">
        <v>6799</v>
      </c>
      <c r="E13435" s="258"/>
      <c r="F13435" s="479">
        <v>136.31</v>
      </c>
    </row>
    <row r="13436" spans="1:6" ht="30.6" x14ac:dyDescent="0.2">
      <c r="A13436" s="256">
        <v>94615</v>
      </c>
      <c r="B13436" s="257" t="s">
        <v>20639</v>
      </c>
      <c r="C13436" s="256" t="s">
        <v>6799</v>
      </c>
      <c r="E13436" s="258"/>
      <c r="F13436" s="479">
        <v>153.51</v>
      </c>
    </row>
    <row r="13437" spans="1:6" ht="30.6" x14ac:dyDescent="0.2">
      <c r="A13437" s="256">
        <v>94616</v>
      </c>
      <c r="B13437" s="257" t="s">
        <v>20640</v>
      </c>
      <c r="C13437" s="256" t="s">
        <v>6799</v>
      </c>
      <c r="E13437" s="258"/>
      <c r="F13437" s="479">
        <v>362.39</v>
      </c>
    </row>
    <row r="13438" spans="1:6" ht="30.6" x14ac:dyDescent="0.2">
      <c r="A13438" s="256">
        <v>94617</v>
      </c>
      <c r="B13438" s="257" t="s">
        <v>20641</v>
      </c>
      <c r="C13438" s="256" t="s">
        <v>6799</v>
      </c>
      <c r="E13438" s="258"/>
      <c r="F13438" s="479">
        <v>302.58</v>
      </c>
    </row>
    <row r="13439" spans="1:6" ht="30.6" x14ac:dyDescent="0.2">
      <c r="A13439" s="256">
        <v>94618</v>
      </c>
      <c r="B13439" s="257" t="s">
        <v>20642</v>
      </c>
      <c r="C13439" s="256" t="s">
        <v>6799</v>
      </c>
      <c r="E13439" s="258"/>
      <c r="F13439" s="479">
        <v>356.86</v>
      </c>
    </row>
    <row r="13440" spans="1:6" ht="30.6" x14ac:dyDescent="0.2">
      <c r="A13440" s="256">
        <v>94620</v>
      </c>
      <c r="B13440" s="257" t="s">
        <v>20643</v>
      </c>
      <c r="C13440" s="256" t="s">
        <v>6799</v>
      </c>
      <c r="E13440" s="258"/>
      <c r="F13440" s="479">
        <v>804.25</v>
      </c>
    </row>
    <row r="13441" spans="1:6" ht="30.6" x14ac:dyDescent="0.2">
      <c r="A13441" s="256">
        <v>94622</v>
      </c>
      <c r="B13441" s="257" t="s">
        <v>20644</v>
      </c>
      <c r="C13441" s="256" t="s">
        <v>6799</v>
      </c>
      <c r="E13441" s="258"/>
      <c r="F13441" s="479">
        <v>198.24</v>
      </c>
    </row>
    <row r="13442" spans="1:6" ht="30.6" x14ac:dyDescent="0.2">
      <c r="A13442" s="256">
        <v>94623</v>
      </c>
      <c r="B13442" s="257" t="s">
        <v>20645</v>
      </c>
      <c r="C13442" s="256" t="s">
        <v>6799</v>
      </c>
      <c r="E13442" s="258"/>
      <c r="F13442" s="479">
        <v>449.71</v>
      </c>
    </row>
    <row r="13443" spans="1:6" ht="30.6" x14ac:dyDescent="0.2">
      <c r="A13443" s="256">
        <v>94624</v>
      </c>
      <c r="B13443" s="257" t="s">
        <v>20646</v>
      </c>
      <c r="C13443" s="256" t="s">
        <v>6799</v>
      </c>
      <c r="E13443" s="258"/>
      <c r="F13443" s="479">
        <v>679.04</v>
      </c>
    </row>
    <row r="13444" spans="1:6" ht="30.6" x14ac:dyDescent="0.2">
      <c r="A13444" s="256">
        <v>94625</v>
      </c>
      <c r="B13444" s="257" t="s">
        <v>20647</v>
      </c>
      <c r="C13444" s="256" t="s">
        <v>6799</v>
      </c>
      <c r="E13444" s="258"/>
      <c r="F13444" s="479">
        <v>1398.63</v>
      </c>
    </row>
    <row r="13445" spans="1:6" ht="30.6" x14ac:dyDescent="0.2">
      <c r="A13445" s="256">
        <v>94656</v>
      </c>
      <c r="B13445" s="257" t="s">
        <v>12285</v>
      </c>
      <c r="C13445" s="256" t="s">
        <v>6799</v>
      </c>
      <c r="E13445" s="258"/>
      <c r="F13445" s="479">
        <v>6.76</v>
      </c>
    </row>
    <row r="13446" spans="1:6" ht="30.6" x14ac:dyDescent="0.2">
      <c r="A13446" s="256">
        <v>94657</v>
      </c>
      <c r="B13446" s="257" t="s">
        <v>12286</v>
      </c>
      <c r="C13446" s="256" t="s">
        <v>6799</v>
      </c>
      <c r="E13446" s="258"/>
      <c r="F13446" s="479">
        <v>6.7</v>
      </c>
    </row>
    <row r="13447" spans="1:6" ht="30.6" x14ac:dyDescent="0.2">
      <c r="A13447" s="256">
        <v>94658</v>
      </c>
      <c r="B13447" s="257" t="s">
        <v>12287</v>
      </c>
      <c r="C13447" s="256" t="s">
        <v>6799</v>
      </c>
      <c r="E13447" s="258"/>
      <c r="F13447" s="479">
        <v>7.56</v>
      </c>
    </row>
    <row r="13448" spans="1:6" ht="30.6" x14ac:dyDescent="0.2">
      <c r="A13448" s="256">
        <v>94659</v>
      </c>
      <c r="B13448" s="257" t="s">
        <v>12288</v>
      </c>
      <c r="C13448" s="256" t="s">
        <v>6799</v>
      </c>
      <c r="E13448" s="258"/>
      <c r="F13448" s="479">
        <v>7.74</v>
      </c>
    </row>
    <row r="13449" spans="1:6" ht="30.6" x14ac:dyDescent="0.2">
      <c r="A13449" s="256">
        <v>94660</v>
      </c>
      <c r="B13449" s="257" t="s">
        <v>12289</v>
      </c>
      <c r="C13449" s="256" t="s">
        <v>6799</v>
      </c>
      <c r="E13449" s="258"/>
      <c r="F13449" s="479">
        <v>12.25</v>
      </c>
    </row>
    <row r="13450" spans="1:6" ht="30.6" x14ac:dyDescent="0.2">
      <c r="A13450" s="256">
        <v>94661</v>
      </c>
      <c r="B13450" s="257" t="s">
        <v>12290</v>
      </c>
      <c r="C13450" s="256" t="s">
        <v>6799</v>
      </c>
      <c r="E13450" s="258"/>
      <c r="F13450" s="479">
        <v>12.74</v>
      </c>
    </row>
    <row r="13451" spans="1:6" ht="30.6" x14ac:dyDescent="0.2">
      <c r="A13451" s="256">
        <v>94662</v>
      </c>
      <c r="B13451" s="257" t="s">
        <v>12291</v>
      </c>
      <c r="C13451" s="256" t="s">
        <v>6799</v>
      </c>
      <c r="E13451" s="258"/>
      <c r="F13451" s="479">
        <v>12.92</v>
      </c>
    </row>
    <row r="13452" spans="1:6" ht="30.6" x14ac:dyDescent="0.2">
      <c r="A13452" s="256">
        <v>94663</v>
      </c>
      <c r="B13452" s="257" t="s">
        <v>12292</v>
      </c>
      <c r="C13452" s="256" t="s">
        <v>6799</v>
      </c>
      <c r="E13452" s="258"/>
      <c r="F13452" s="479">
        <v>12.83</v>
      </c>
    </row>
    <row r="13453" spans="1:6" ht="30.6" x14ac:dyDescent="0.2">
      <c r="A13453" s="256">
        <v>94664</v>
      </c>
      <c r="B13453" s="257" t="s">
        <v>12293</v>
      </c>
      <c r="C13453" s="256" t="s">
        <v>6799</v>
      </c>
      <c r="E13453" s="258"/>
      <c r="F13453" s="479">
        <v>25.78</v>
      </c>
    </row>
    <row r="13454" spans="1:6" ht="30.6" x14ac:dyDescent="0.2">
      <c r="A13454" s="256">
        <v>94665</v>
      </c>
      <c r="B13454" s="257" t="s">
        <v>12294</v>
      </c>
      <c r="C13454" s="256" t="s">
        <v>6799</v>
      </c>
      <c r="E13454" s="258"/>
      <c r="F13454" s="479">
        <v>27.71</v>
      </c>
    </row>
    <row r="13455" spans="1:6" ht="30.6" x14ac:dyDescent="0.2">
      <c r="A13455" s="256">
        <v>94666</v>
      </c>
      <c r="B13455" s="257" t="s">
        <v>12295</v>
      </c>
      <c r="C13455" s="256" t="s">
        <v>6799</v>
      </c>
      <c r="E13455" s="258"/>
      <c r="F13455" s="479">
        <v>33.07</v>
      </c>
    </row>
    <row r="13456" spans="1:6" ht="30.6" x14ac:dyDescent="0.2">
      <c r="A13456" s="256">
        <v>94667</v>
      </c>
      <c r="B13456" s="257" t="s">
        <v>12296</v>
      </c>
      <c r="C13456" s="256" t="s">
        <v>6799</v>
      </c>
      <c r="E13456" s="258"/>
      <c r="F13456" s="479">
        <v>33.15</v>
      </c>
    </row>
    <row r="13457" spans="1:6" ht="30.6" x14ac:dyDescent="0.2">
      <c r="A13457" s="256">
        <v>94668</v>
      </c>
      <c r="B13457" s="257" t="s">
        <v>12297</v>
      </c>
      <c r="C13457" s="256" t="s">
        <v>6799</v>
      </c>
      <c r="E13457" s="258"/>
      <c r="F13457" s="479">
        <v>52.2</v>
      </c>
    </row>
    <row r="13458" spans="1:6" ht="30.6" x14ac:dyDescent="0.2">
      <c r="A13458" s="256">
        <v>94669</v>
      </c>
      <c r="B13458" s="257" t="s">
        <v>12298</v>
      </c>
      <c r="C13458" s="256" t="s">
        <v>6799</v>
      </c>
      <c r="E13458" s="258"/>
      <c r="F13458" s="479">
        <v>67.23</v>
      </c>
    </row>
    <row r="13459" spans="1:6" ht="30.6" x14ac:dyDescent="0.2">
      <c r="A13459" s="256">
        <v>94670</v>
      </c>
      <c r="B13459" s="257" t="s">
        <v>12299</v>
      </c>
      <c r="C13459" s="256" t="s">
        <v>6799</v>
      </c>
      <c r="E13459" s="258"/>
      <c r="F13459" s="479">
        <v>66.7</v>
      </c>
    </row>
    <row r="13460" spans="1:6" ht="30.6" x14ac:dyDescent="0.2">
      <c r="A13460" s="256">
        <v>94671</v>
      </c>
      <c r="B13460" s="257" t="s">
        <v>12300</v>
      </c>
      <c r="C13460" s="256" t="s">
        <v>6799</v>
      </c>
      <c r="E13460" s="258"/>
      <c r="F13460" s="479">
        <v>94.2</v>
      </c>
    </row>
    <row r="13461" spans="1:6" ht="30.6" x14ac:dyDescent="0.2">
      <c r="A13461" s="256">
        <v>94672</v>
      </c>
      <c r="B13461" s="257" t="s">
        <v>20648</v>
      </c>
      <c r="C13461" s="256" t="s">
        <v>6799</v>
      </c>
      <c r="E13461" s="258"/>
      <c r="F13461" s="479">
        <v>10.47</v>
      </c>
    </row>
    <row r="13462" spans="1:6" ht="30.6" x14ac:dyDescent="0.2">
      <c r="A13462" s="256">
        <v>94673</v>
      </c>
      <c r="B13462" s="257" t="s">
        <v>12301</v>
      </c>
      <c r="C13462" s="256" t="s">
        <v>6799</v>
      </c>
      <c r="E13462" s="258"/>
      <c r="F13462" s="479">
        <v>10.96</v>
      </c>
    </row>
    <row r="13463" spans="1:6" ht="30.6" x14ac:dyDescent="0.2">
      <c r="A13463" s="256">
        <v>94674</v>
      </c>
      <c r="B13463" s="257" t="s">
        <v>12302</v>
      </c>
      <c r="C13463" s="256" t="s">
        <v>6799</v>
      </c>
      <c r="E13463" s="258"/>
      <c r="F13463" s="479">
        <v>10.46</v>
      </c>
    </row>
    <row r="13464" spans="1:6" ht="30.6" x14ac:dyDescent="0.2">
      <c r="A13464" s="256">
        <v>94675</v>
      </c>
      <c r="B13464" s="257" t="s">
        <v>12303</v>
      </c>
      <c r="C13464" s="256" t="s">
        <v>6799</v>
      </c>
      <c r="E13464" s="258"/>
      <c r="F13464" s="479">
        <v>14.02</v>
      </c>
    </row>
    <row r="13465" spans="1:6" ht="30.6" x14ac:dyDescent="0.2">
      <c r="A13465" s="256">
        <v>94676</v>
      </c>
      <c r="B13465" s="257" t="s">
        <v>12304</v>
      </c>
      <c r="C13465" s="256" t="s">
        <v>6799</v>
      </c>
      <c r="E13465" s="258"/>
      <c r="F13465" s="479">
        <v>17.559999999999999</v>
      </c>
    </row>
    <row r="13466" spans="1:6" ht="30.6" x14ac:dyDescent="0.2">
      <c r="A13466" s="256">
        <v>94677</v>
      </c>
      <c r="B13466" s="257" t="s">
        <v>12305</v>
      </c>
      <c r="C13466" s="256" t="s">
        <v>6799</v>
      </c>
      <c r="E13466" s="258"/>
      <c r="F13466" s="479">
        <v>22.95</v>
      </c>
    </row>
    <row r="13467" spans="1:6" ht="30.6" x14ac:dyDescent="0.2">
      <c r="A13467" s="256">
        <v>94678</v>
      </c>
      <c r="B13467" s="257" t="s">
        <v>12306</v>
      </c>
      <c r="C13467" s="256" t="s">
        <v>6799</v>
      </c>
      <c r="E13467" s="258"/>
      <c r="F13467" s="479">
        <v>16.760000000000002</v>
      </c>
    </row>
    <row r="13468" spans="1:6" ht="30.6" x14ac:dyDescent="0.2">
      <c r="A13468" s="256">
        <v>94679</v>
      </c>
      <c r="B13468" s="257" t="s">
        <v>12307</v>
      </c>
      <c r="C13468" s="256" t="s">
        <v>6799</v>
      </c>
      <c r="E13468" s="258"/>
      <c r="F13468" s="479">
        <v>23.85</v>
      </c>
    </row>
    <row r="13469" spans="1:6" ht="30.6" x14ac:dyDescent="0.2">
      <c r="A13469" s="256">
        <v>94680</v>
      </c>
      <c r="B13469" s="257" t="s">
        <v>12308</v>
      </c>
      <c r="C13469" s="256" t="s">
        <v>6799</v>
      </c>
      <c r="E13469" s="258"/>
      <c r="F13469" s="479">
        <v>46.87</v>
      </c>
    </row>
    <row r="13470" spans="1:6" ht="30.6" x14ac:dyDescent="0.2">
      <c r="A13470" s="256">
        <v>94681</v>
      </c>
      <c r="B13470" s="257" t="s">
        <v>12309</v>
      </c>
      <c r="C13470" s="256" t="s">
        <v>6799</v>
      </c>
      <c r="E13470" s="258"/>
      <c r="F13470" s="479">
        <v>51.4</v>
      </c>
    </row>
    <row r="13471" spans="1:6" ht="30.6" x14ac:dyDescent="0.2">
      <c r="A13471" s="256">
        <v>94682</v>
      </c>
      <c r="B13471" s="257" t="s">
        <v>12310</v>
      </c>
      <c r="C13471" s="256" t="s">
        <v>6799</v>
      </c>
      <c r="E13471" s="258"/>
      <c r="F13471" s="479">
        <v>96.59</v>
      </c>
    </row>
    <row r="13472" spans="1:6" ht="30.6" x14ac:dyDescent="0.2">
      <c r="A13472" s="256">
        <v>94683</v>
      </c>
      <c r="B13472" s="257" t="s">
        <v>12311</v>
      </c>
      <c r="C13472" s="256" t="s">
        <v>6799</v>
      </c>
      <c r="E13472" s="258"/>
      <c r="F13472" s="479">
        <v>67.5</v>
      </c>
    </row>
    <row r="13473" spans="1:6" ht="30.6" x14ac:dyDescent="0.2">
      <c r="A13473" s="256">
        <v>94684</v>
      </c>
      <c r="B13473" s="257" t="s">
        <v>12312</v>
      </c>
      <c r="C13473" s="256" t="s">
        <v>6799</v>
      </c>
      <c r="E13473" s="258"/>
      <c r="F13473" s="479">
        <v>128.05000000000001</v>
      </c>
    </row>
    <row r="13474" spans="1:6" ht="30.6" x14ac:dyDescent="0.2">
      <c r="A13474" s="256">
        <v>94685</v>
      </c>
      <c r="B13474" s="257" t="s">
        <v>12313</v>
      </c>
      <c r="C13474" s="256" t="s">
        <v>6799</v>
      </c>
      <c r="E13474" s="258"/>
      <c r="F13474" s="479">
        <v>97.21</v>
      </c>
    </row>
    <row r="13475" spans="1:6" ht="30.6" x14ac:dyDescent="0.2">
      <c r="A13475" s="256">
        <v>94686</v>
      </c>
      <c r="B13475" s="257" t="s">
        <v>12314</v>
      </c>
      <c r="C13475" s="256" t="s">
        <v>6799</v>
      </c>
      <c r="E13475" s="258"/>
      <c r="F13475" s="479">
        <v>220.36</v>
      </c>
    </row>
    <row r="13476" spans="1:6" ht="30.6" x14ac:dyDescent="0.2">
      <c r="A13476" s="256">
        <v>94687</v>
      </c>
      <c r="B13476" s="257" t="s">
        <v>12315</v>
      </c>
      <c r="C13476" s="256" t="s">
        <v>6799</v>
      </c>
      <c r="E13476" s="258"/>
      <c r="F13476" s="479">
        <v>199.89</v>
      </c>
    </row>
    <row r="13477" spans="1:6" ht="30.6" x14ac:dyDescent="0.2">
      <c r="A13477" s="256">
        <v>94688</v>
      </c>
      <c r="B13477" s="257" t="s">
        <v>12316</v>
      </c>
      <c r="C13477" s="256" t="s">
        <v>6799</v>
      </c>
      <c r="E13477" s="258"/>
      <c r="F13477" s="479">
        <v>12.31</v>
      </c>
    </row>
    <row r="13478" spans="1:6" ht="30.6" x14ac:dyDescent="0.2">
      <c r="A13478" s="256">
        <v>94689</v>
      </c>
      <c r="B13478" s="257" t="s">
        <v>12317</v>
      </c>
      <c r="C13478" s="256" t="s">
        <v>6799</v>
      </c>
      <c r="E13478" s="258"/>
      <c r="F13478" s="479">
        <v>14.97</v>
      </c>
    </row>
    <row r="13479" spans="1:6" ht="30.6" x14ac:dyDescent="0.2">
      <c r="A13479" s="256">
        <v>94690</v>
      </c>
      <c r="B13479" s="257" t="s">
        <v>12318</v>
      </c>
      <c r="C13479" s="256" t="s">
        <v>6799</v>
      </c>
      <c r="E13479" s="258"/>
      <c r="F13479" s="479">
        <v>14.57</v>
      </c>
    </row>
    <row r="13480" spans="1:6" ht="30.6" x14ac:dyDescent="0.2">
      <c r="A13480" s="256">
        <v>94691</v>
      </c>
      <c r="B13480" s="257" t="s">
        <v>12319</v>
      </c>
      <c r="C13480" s="256" t="s">
        <v>6799</v>
      </c>
      <c r="E13480" s="258"/>
      <c r="F13480" s="479">
        <v>17.14</v>
      </c>
    </row>
    <row r="13481" spans="1:6" ht="30.6" x14ac:dyDescent="0.2">
      <c r="A13481" s="256">
        <v>94692</v>
      </c>
      <c r="B13481" s="257" t="s">
        <v>12320</v>
      </c>
      <c r="C13481" s="256" t="s">
        <v>6799</v>
      </c>
      <c r="E13481" s="258"/>
      <c r="F13481" s="479">
        <v>24.96</v>
      </c>
    </row>
    <row r="13482" spans="1:6" ht="30.6" x14ac:dyDescent="0.2">
      <c r="A13482" s="256">
        <v>94693</v>
      </c>
      <c r="B13482" s="257" t="s">
        <v>12321</v>
      </c>
      <c r="C13482" s="256" t="s">
        <v>6799</v>
      </c>
      <c r="E13482" s="258"/>
      <c r="F13482" s="479">
        <v>24.47</v>
      </c>
    </row>
    <row r="13483" spans="1:6" ht="30.6" x14ac:dyDescent="0.2">
      <c r="A13483" s="256">
        <v>94694</v>
      </c>
      <c r="B13483" s="257" t="s">
        <v>12322</v>
      </c>
      <c r="C13483" s="256" t="s">
        <v>6799</v>
      </c>
      <c r="E13483" s="258"/>
      <c r="F13483" s="479">
        <v>25.33</v>
      </c>
    </row>
    <row r="13484" spans="1:6" ht="30.6" x14ac:dyDescent="0.2">
      <c r="A13484" s="256">
        <v>94695</v>
      </c>
      <c r="B13484" s="257" t="s">
        <v>12323</v>
      </c>
      <c r="C13484" s="256" t="s">
        <v>6799</v>
      </c>
      <c r="E13484" s="258"/>
      <c r="F13484" s="479">
        <v>32.770000000000003</v>
      </c>
    </row>
    <row r="13485" spans="1:6" ht="30.6" x14ac:dyDescent="0.2">
      <c r="A13485" s="256">
        <v>94696</v>
      </c>
      <c r="B13485" s="257" t="s">
        <v>12324</v>
      </c>
      <c r="C13485" s="256" t="s">
        <v>6799</v>
      </c>
      <c r="E13485" s="258"/>
      <c r="F13485" s="479">
        <v>56.7</v>
      </c>
    </row>
    <row r="13486" spans="1:6" ht="30.6" x14ac:dyDescent="0.2">
      <c r="A13486" s="256">
        <v>94697</v>
      </c>
      <c r="B13486" s="257" t="s">
        <v>12325</v>
      </c>
      <c r="C13486" s="256" t="s">
        <v>6799</v>
      </c>
      <c r="E13486" s="258"/>
      <c r="F13486" s="479">
        <v>80.03</v>
      </c>
    </row>
    <row r="13487" spans="1:6" ht="30.6" x14ac:dyDescent="0.2">
      <c r="A13487" s="256">
        <v>94698</v>
      </c>
      <c r="B13487" s="257" t="s">
        <v>12326</v>
      </c>
      <c r="C13487" s="256" t="s">
        <v>6799</v>
      </c>
      <c r="E13487" s="258"/>
      <c r="F13487" s="479">
        <v>66.95</v>
      </c>
    </row>
    <row r="13488" spans="1:6" ht="30.6" x14ac:dyDescent="0.2">
      <c r="A13488" s="256">
        <v>94699</v>
      </c>
      <c r="B13488" s="257" t="s">
        <v>12327</v>
      </c>
      <c r="C13488" s="256" t="s">
        <v>6799</v>
      </c>
      <c r="E13488" s="258"/>
      <c r="F13488" s="479">
        <v>121.28</v>
      </c>
    </row>
    <row r="13489" spans="1:6" ht="30.6" x14ac:dyDescent="0.2">
      <c r="A13489" s="256">
        <v>94700</v>
      </c>
      <c r="B13489" s="257" t="s">
        <v>12328</v>
      </c>
      <c r="C13489" s="256" t="s">
        <v>6799</v>
      </c>
      <c r="E13489" s="258"/>
      <c r="F13489" s="479">
        <v>139.19</v>
      </c>
    </row>
    <row r="13490" spans="1:6" ht="30.6" x14ac:dyDescent="0.2">
      <c r="A13490" s="256">
        <v>94701</v>
      </c>
      <c r="B13490" s="257" t="s">
        <v>12329</v>
      </c>
      <c r="C13490" s="256" t="s">
        <v>6799</v>
      </c>
      <c r="E13490" s="258"/>
      <c r="F13490" s="479">
        <v>200.23</v>
      </c>
    </row>
    <row r="13491" spans="1:6" ht="30.6" x14ac:dyDescent="0.2">
      <c r="A13491" s="256">
        <v>94702</v>
      </c>
      <c r="B13491" s="257" t="s">
        <v>12330</v>
      </c>
      <c r="C13491" s="256" t="s">
        <v>6799</v>
      </c>
      <c r="E13491" s="258"/>
      <c r="F13491" s="479">
        <v>177.94</v>
      </c>
    </row>
    <row r="13492" spans="1:6" ht="30.6" x14ac:dyDescent="0.2">
      <c r="A13492" s="256">
        <v>94703</v>
      </c>
      <c r="B13492" s="257" t="s">
        <v>12331</v>
      </c>
      <c r="C13492" s="256" t="s">
        <v>6799</v>
      </c>
      <c r="E13492" s="258"/>
      <c r="F13492" s="479">
        <v>20.29</v>
      </c>
    </row>
    <row r="13493" spans="1:6" ht="30.6" x14ac:dyDescent="0.2">
      <c r="A13493" s="256">
        <v>94704</v>
      </c>
      <c r="B13493" s="257" t="s">
        <v>12332</v>
      </c>
      <c r="C13493" s="256" t="s">
        <v>6799</v>
      </c>
      <c r="E13493" s="258"/>
      <c r="F13493" s="479">
        <v>25.76</v>
      </c>
    </row>
    <row r="13494" spans="1:6" ht="30.6" x14ac:dyDescent="0.2">
      <c r="A13494" s="256">
        <v>94705</v>
      </c>
      <c r="B13494" s="257" t="s">
        <v>12333</v>
      </c>
      <c r="C13494" s="256" t="s">
        <v>6799</v>
      </c>
      <c r="E13494" s="258"/>
      <c r="F13494" s="479">
        <v>33.880000000000003</v>
      </c>
    </row>
    <row r="13495" spans="1:6" ht="30.6" x14ac:dyDescent="0.2">
      <c r="A13495" s="256">
        <v>94706</v>
      </c>
      <c r="B13495" s="257" t="s">
        <v>12334</v>
      </c>
      <c r="C13495" s="256" t="s">
        <v>6799</v>
      </c>
      <c r="E13495" s="258"/>
      <c r="F13495" s="479">
        <v>40.229999999999997</v>
      </c>
    </row>
    <row r="13496" spans="1:6" ht="30.6" x14ac:dyDescent="0.2">
      <c r="A13496" s="256">
        <v>94707</v>
      </c>
      <c r="B13496" s="257" t="s">
        <v>12335</v>
      </c>
      <c r="C13496" s="256" t="s">
        <v>6799</v>
      </c>
      <c r="E13496" s="258"/>
      <c r="F13496" s="479">
        <v>57.5</v>
      </c>
    </row>
    <row r="13497" spans="1:6" ht="30.6" x14ac:dyDescent="0.2">
      <c r="A13497" s="256">
        <v>94713</v>
      </c>
      <c r="B13497" s="257" t="s">
        <v>12336</v>
      </c>
      <c r="C13497" s="256" t="s">
        <v>6799</v>
      </c>
      <c r="E13497" s="258"/>
      <c r="F13497" s="479">
        <v>212.8</v>
      </c>
    </row>
    <row r="13498" spans="1:6" ht="30.6" x14ac:dyDescent="0.2">
      <c r="A13498" s="256">
        <v>94714</v>
      </c>
      <c r="B13498" s="257" t="s">
        <v>12337</v>
      </c>
      <c r="C13498" s="256" t="s">
        <v>6799</v>
      </c>
      <c r="E13498" s="258"/>
      <c r="F13498" s="479">
        <v>293.68</v>
      </c>
    </row>
    <row r="13499" spans="1:6" ht="30.6" x14ac:dyDescent="0.2">
      <c r="A13499" s="256">
        <v>94715</v>
      </c>
      <c r="B13499" s="257" t="s">
        <v>12338</v>
      </c>
      <c r="C13499" s="256" t="s">
        <v>6799</v>
      </c>
      <c r="E13499" s="258"/>
      <c r="F13499" s="479">
        <v>260.01</v>
      </c>
    </row>
    <row r="13500" spans="1:6" ht="30.6" x14ac:dyDescent="0.2">
      <c r="A13500" s="256">
        <v>94724</v>
      </c>
      <c r="B13500" s="257" t="s">
        <v>20649</v>
      </c>
      <c r="C13500" s="256" t="s">
        <v>6799</v>
      </c>
      <c r="E13500" s="258"/>
      <c r="F13500" s="479">
        <v>22.88</v>
      </c>
    </row>
    <row r="13501" spans="1:6" ht="30.6" x14ac:dyDescent="0.2">
      <c r="A13501" s="256">
        <v>94725</v>
      </c>
      <c r="B13501" s="257" t="s">
        <v>20650</v>
      </c>
      <c r="C13501" s="256" t="s">
        <v>6799</v>
      </c>
      <c r="E13501" s="258"/>
      <c r="F13501" s="479">
        <v>6.75</v>
      </c>
    </row>
    <row r="13502" spans="1:6" ht="30.6" x14ac:dyDescent="0.2">
      <c r="A13502" s="256">
        <v>94726</v>
      </c>
      <c r="B13502" s="257" t="s">
        <v>20651</v>
      </c>
      <c r="C13502" s="256" t="s">
        <v>6799</v>
      </c>
      <c r="E13502" s="258"/>
      <c r="F13502" s="479">
        <v>28.1</v>
      </c>
    </row>
    <row r="13503" spans="1:6" ht="30.6" x14ac:dyDescent="0.2">
      <c r="A13503" s="256">
        <v>94727</v>
      </c>
      <c r="B13503" s="257" t="s">
        <v>20652</v>
      </c>
      <c r="C13503" s="256" t="s">
        <v>6799</v>
      </c>
      <c r="E13503" s="258"/>
      <c r="F13503" s="479">
        <v>9.15</v>
      </c>
    </row>
    <row r="13504" spans="1:6" ht="30.6" x14ac:dyDescent="0.2">
      <c r="A13504" s="256">
        <v>94728</v>
      </c>
      <c r="B13504" s="257" t="s">
        <v>20653</v>
      </c>
      <c r="C13504" s="256" t="s">
        <v>6799</v>
      </c>
      <c r="E13504" s="258"/>
      <c r="F13504" s="479">
        <v>43.76</v>
      </c>
    </row>
    <row r="13505" spans="1:6" ht="30.6" x14ac:dyDescent="0.2">
      <c r="A13505" s="256">
        <v>94729</v>
      </c>
      <c r="B13505" s="257" t="s">
        <v>20654</v>
      </c>
      <c r="C13505" s="256" t="s">
        <v>6799</v>
      </c>
      <c r="E13505" s="258"/>
      <c r="F13505" s="479">
        <v>16.16</v>
      </c>
    </row>
    <row r="13506" spans="1:6" ht="30.6" x14ac:dyDescent="0.2">
      <c r="A13506" s="256">
        <v>94730</v>
      </c>
      <c r="B13506" s="257" t="s">
        <v>20655</v>
      </c>
      <c r="C13506" s="256" t="s">
        <v>6799</v>
      </c>
      <c r="E13506" s="258"/>
      <c r="F13506" s="479">
        <v>52.12</v>
      </c>
    </row>
    <row r="13507" spans="1:6" ht="30.6" x14ac:dyDescent="0.2">
      <c r="A13507" s="256">
        <v>94731</v>
      </c>
      <c r="B13507" s="257" t="s">
        <v>20656</v>
      </c>
      <c r="C13507" s="256" t="s">
        <v>6799</v>
      </c>
      <c r="E13507" s="258"/>
      <c r="F13507" s="479">
        <v>19.88</v>
      </c>
    </row>
    <row r="13508" spans="1:6" ht="30.6" x14ac:dyDescent="0.2">
      <c r="A13508" s="256">
        <v>94732</v>
      </c>
      <c r="B13508" s="257" t="s">
        <v>12339</v>
      </c>
      <c r="C13508" s="256" t="s">
        <v>6799</v>
      </c>
      <c r="E13508" s="258"/>
      <c r="F13508" s="479">
        <v>85.42</v>
      </c>
    </row>
    <row r="13509" spans="1:6" ht="30.6" x14ac:dyDescent="0.2">
      <c r="A13509" s="256">
        <v>94733</v>
      </c>
      <c r="B13509" s="257" t="s">
        <v>20657</v>
      </c>
      <c r="C13509" s="256" t="s">
        <v>6799</v>
      </c>
      <c r="E13509" s="258"/>
      <c r="F13509" s="479">
        <v>37.58</v>
      </c>
    </row>
    <row r="13510" spans="1:6" ht="30.6" x14ac:dyDescent="0.2">
      <c r="A13510" s="256">
        <v>94734</v>
      </c>
      <c r="B13510" s="257" t="s">
        <v>12340</v>
      </c>
      <c r="C13510" s="256" t="s">
        <v>6799</v>
      </c>
      <c r="E13510" s="258"/>
      <c r="F13510" s="479">
        <v>298.07</v>
      </c>
    </row>
    <row r="13511" spans="1:6" ht="30.6" x14ac:dyDescent="0.2">
      <c r="A13511" s="256">
        <v>94736</v>
      </c>
      <c r="B13511" s="257" t="s">
        <v>12341</v>
      </c>
      <c r="C13511" s="256" t="s">
        <v>6799</v>
      </c>
      <c r="E13511" s="258"/>
      <c r="F13511" s="479">
        <v>438.45</v>
      </c>
    </row>
    <row r="13512" spans="1:6" ht="30.6" x14ac:dyDescent="0.2">
      <c r="A13512" s="256">
        <v>94737</v>
      </c>
      <c r="B13512" s="257" t="s">
        <v>20658</v>
      </c>
      <c r="C13512" s="256" t="s">
        <v>6799</v>
      </c>
      <c r="E13512" s="258"/>
      <c r="F13512" s="479">
        <v>151.08000000000001</v>
      </c>
    </row>
    <row r="13513" spans="1:6" ht="30.6" x14ac:dyDescent="0.2">
      <c r="A13513" s="256">
        <v>94738</v>
      </c>
      <c r="B13513" s="257" t="s">
        <v>12342</v>
      </c>
      <c r="C13513" s="256" t="s">
        <v>6799</v>
      </c>
      <c r="E13513" s="258"/>
      <c r="F13513" s="479">
        <v>1299.73</v>
      </c>
    </row>
    <row r="13514" spans="1:6" ht="30.6" x14ac:dyDescent="0.2">
      <c r="A13514" s="256">
        <v>94739</v>
      </c>
      <c r="B13514" s="257" t="s">
        <v>12343</v>
      </c>
      <c r="C13514" s="256" t="s">
        <v>6799</v>
      </c>
      <c r="E13514" s="258"/>
      <c r="F13514" s="479">
        <v>172.16</v>
      </c>
    </row>
    <row r="13515" spans="1:6" ht="30.6" x14ac:dyDescent="0.2">
      <c r="A13515" s="256">
        <v>94740</v>
      </c>
      <c r="B13515" s="257" t="s">
        <v>20659</v>
      </c>
      <c r="C13515" s="256" t="s">
        <v>6799</v>
      </c>
      <c r="E13515" s="258"/>
      <c r="F13515" s="479">
        <v>10.49</v>
      </c>
    </row>
    <row r="13516" spans="1:6" ht="30.6" x14ac:dyDescent="0.2">
      <c r="A13516" s="256">
        <v>94741</v>
      </c>
      <c r="B13516" s="257" t="s">
        <v>20660</v>
      </c>
      <c r="C13516" s="256" t="s">
        <v>6799</v>
      </c>
      <c r="E13516" s="258"/>
      <c r="F13516" s="479">
        <v>12.83</v>
      </c>
    </row>
    <row r="13517" spans="1:6" ht="30.6" x14ac:dyDescent="0.2">
      <c r="A13517" s="256">
        <v>94742</v>
      </c>
      <c r="B13517" s="257" t="s">
        <v>20661</v>
      </c>
      <c r="C13517" s="256" t="s">
        <v>6799</v>
      </c>
      <c r="E13517" s="258"/>
      <c r="F13517" s="479">
        <v>14.46</v>
      </c>
    </row>
    <row r="13518" spans="1:6" ht="30.6" x14ac:dyDescent="0.2">
      <c r="A13518" s="256">
        <v>94743</v>
      </c>
      <c r="B13518" s="257" t="s">
        <v>20662</v>
      </c>
      <c r="C13518" s="256" t="s">
        <v>6799</v>
      </c>
      <c r="E13518" s="258"/>
      <c r="F13518" s="479">
        <v>17.98</v>
      </c>
    </row>
    <row r="13519" spans="1:6" ht="30.6" x14ac:dyDescent="0.2">
      <c r="A13519" s="256">
        <v>94744</v>
      </c>
      <c r="B13519" s="257" t="s">
        <v>20663</v>
      </c>
      <c r="C13519" s="256" t="s">
        <v>6799</v>
      </c>
      <c r="E13519" s="258"/>
      <c r="F13519" s="479">
        <v>22.82</v>
      </c>
    </row>
    <row r="13520" spans="1:6" ht="30.6" x14ac:dyDescent="0.2">
      <c r="A13520" s="256">
        <v>94746</v>
      </c>
      <c r="B13520" s="257" t="s">
        <v>20664</v>
      </c>
      <c r="C13520" s="256" t="s">
        <v>6799</v>
      </c>
      <c r="E13520" s="258"/>
      <c r="F13520" s="479">
        <v>30.13</v>
      </c>
    </row>
    <row r="13521" spans="1:6" ht="30.6" x14ac:dyDescent="0.2">
      <c r="A13521" s="256">
        <v>94748</v>
      </c>
      <c r="B13521" s="257" t="s">
        <v>20665</v>
      </c>
      <c r="C13521" s="256" t="s">
        <v>6799</v>
      </c>
      <c r="E13521" s="258"/>
      <c r="F13521" s="479">
        <v>69.260000000000005</v>
      </c>
    </row>
    <row r="13522" spans="1:6" ht="30.6" x14ac:dyDescent="0.2">
      <c r="A13522" s="256">
        <v>94750</v>
      </c>
      <c r="B13522" s="257" t="s">
        <v>20666</v>
      </c>
      <c r="C13522" s="256" t="s">
        <v>6799</v>
      </c>
      <c r="E13522" s="258"/>
      <c r="F13522" s="479">
        <v>130.47999999999999</v>
      </c>
    </row>
    <row r="13523" spans="1:6" ht="30.6" x14ac:dyDescent="0.2">
      <c r="A13523" s="256">
        <v>94752</v>
      </c>
      <c r="B13523" s="257" t="s">
        <v>20667</v>
      </c>
      <c r="C13523" s="256" t="s">
        <v>6799</v>
      </c>
      <c r="E13523" s="258"/>
      <c r="F13523" s="479">
        <v>163.69</v>
      </c>
    </row>
    <row r="13524" spans="1:6" ht="30.6" x14ac:dyDescent="0.2">
      <c r="A13524" s="256">
        <v>94754</v>
      </c>
      <c r="B13524" s="257" t="s">
        <v>12344</v>
      </c>
      <c r="C13524" s="256" t="s">
        <v>6799</v>
      </c>
      <c r="E13524" s="258"/>
      <c r="F13524" s="479">
        <v>215.7</v>
      </c>
    </row>
    <row r="13525" spans="1:6" ht="30.6" x14ac:dyDescent="0.2">
      <c r="A13525" s="256">
        <v>94756</v>
      </c>
      <c r="B13525" s="257" t="s">
        <v>20668</v>
      </c>
      <c r="C13525" s="256" t="s">
        <v>6799</v>
      </c>
      <c r="E13525" s="258"/>
      <c r="F13525" s="479">
        <v>13.32</v>
      </c>
    </row>
    <row r="13526" spans="1:6" ht="30.6" x14ac:dyDescent="0.2">
      <c r="A13526" s="256">
        <v>94757</v>
      </c>
      <c r="B13526" s="257" t="s">
        <v>20669</v>
      </c>
      <c r="C13526" s="256" t="s">
        <v>6799</v>
      </c>
      <c r="E13526" s="258"/>
      <c r="F13526" s="479">
        <v>17.309999999999999</v>
      </c>
    </row>
    <row r="13527" spans="1:6" ht="30.6" x14ac:dyDescent="0.2">
      <c r="A13527" s="256">
        <v>94758</v>
      </c>
      <c r="B13527" s="257" t="s">
        <v>20670</v>
      </c>
      <c r="C13527" s="256" t="s">
        <v>6799</v>
      </c>
      <c r="E13527" s="258"/>
      <c r="F13527" s="479">
        <v>42.83</v>
      </c>
    </row>
    <row r="13528" spans="1:6" ht="30.6" x14ac:dyDescent="0.2">
      <c r="A13528" s="256">
        <v>94759</v>
      </c>
      <c r="B13528" s="257" t="s">
        <v>20671</v>
      </c>
      <c r="C13528" s="256" t="s">
        <v>6799</v>
      </c>
      <c r="E13528" s="258"/>
      <c r="F13528" s="479">
        <v>51.48</v>
      </c>
    </row>
    <row r="13529" spans="1:6" ht="30.6" x14ac:dyDescent="0.2">
      <c r="A13529" s="256">
        <v>94760</v>
      </c>
      <c r="B13529" s="257" t="s">
        <v>20672</v>
      </c>
      <c r="C13529" s="256" t="s">
        <v>6799</v>
      </c>
      <c r="E13529" s="258"/>
      <c r="F13529" s="479">
        <v>86.64</v>
      </c>
    </row>
    <row r="13530" spans="1:6" ht="30.6" x14ac:dyDescent="0.2">
      <c r="A13530" s="256">
        <v>94761</v>
      </c>
      <c r="B13530" s="257" t="s">
        <v>20673</v>
      </c>
      <c r="C13530" s="256" t="s">
        <v>6799</v>
      </c>
      <c r="E13530" s="258"/>
      <c r="F13530" s="479">
        <v>174.65</v>
      </c>
    </row>
    <row r="13531" spans="1:6" ht="30.6" x14ac:dyDescent="0.2">
      <c r="A13531" s="256">
        <v>94762</v>
      </c>
      <c r="B13531" s="257" t="s">
        <v>20674</v>
      </c>
      <c r="C13531" s="256" t="s">
        <v>6799</v>
      </c>
      <c r="E13531" s="258"/>
      <c r="F13531" s="479">
        <v>220.62</v>
      </c>
    </row>
    <row r="13532" spans="1:6" ht="30.6" x14ac:dyDescent="0.2">
      <c r="A13532" s="256">
        <v>94763</v>
      </c>
      <c r="B13532" s="257" t="s">
        <v>12345</v>
      </c>
      <c r="C13532" s="256" t="s">
        <v>6799</v>
      </c>
      <c r="E13532" s="258"/>
      <c r="F13532" s="479">
        <v>264.95999999999998</v>
      </c>
    </row>
    <row r="13533" spans="1:6" ht="30.6" x14ac:dyDescent="0.2">
      <c r="A13533" s="256">
        <v>94764</v>
      </c>
      <c r="B13533" s="257" t="s">
        <v>12346</v>
      </c>
      <c r="C13533" s="256" t="s">
        <v>6799</v>
      </c>
      <c r="E13533" s="258"/>
      <c r="F13533" s="479">
        <v>32.450000000000003</v>
      </c>
    </row>
    <row r="13534" spans="1:6" ht="30.6" x14ac:dyDescent="0.2">
      <c r="A13534" s="256">
        <v>94765</v>
      </c>
      <c r="B13534" s="257" t="s">
        <v>12347</v>
      </c>
      <c r="C13534" s="256" t="s">
        <v>6799</v>
      </c>
      <c r="E13534" s="258"/>
      <c r="F13534" s="479">
        <v>34.97</v>
      </c>
    </row>
    <row r="13535" spans="1:6" ht="30.6" x14ac:dyDescent="0.2">
      <c r="A13535" s="256">
        <v>94766</v>
      </c>
      <c r="B13535" s="257" t="s">
        <v>12348</v>
      </c>
      <c r="C13535" s="256" t="s">
        <v>6799</v>
      </c>
      <c r="E13535" s="258"/>
      <c r="F13535" s="479">
        <v>38.31</v>
      </c>
    </row>
    <row r="13536" spans="1:6" ht="30.6" x14ac:dyDescent="0.2">
      <c r="A13536" s="256">
        <v>94767</v>
      </c>
      <c r="B13536" s="257" t="s">
        <v>12349</v>
      </c>
      <c r="C13536" s="256" t="s">
        <v>6799</v>
      </c>
      <c r="E13536" s="258"/>
      <c r="F13536" s="479">
        <v>55.27</v>
      </c>
    </row>
    <row r="13537" spans="1:6" ht="30.6" x14ac:dyDescent="0.2">
      <c r="A13537" s="256">
        <v>94768</v>
      </c>
      <c r="B13537" s="257" t="s">
        <v>12350</v>
      </c>
      <c r="C13537" s="256" t="s">
        <v>6799</v>
      </c>
      <c r="E13537" s="258"/>
      <c r="F13537" s="479">
        <v>61.85</v>
      </c>
    </row>
    <row r="13538" spans="1:6" ht="30.6" x14ac:dyDescent="0.2">
      <c r="A13538" s="256">
        <v>94769</v>
      </c>
      <c r="B13538" s="257" t="s">
        <v>12351</v>
      </c>
      <c r="C13538" s="256" t="s">
        <v>6799</v>
      </c>
      <c r="E13538" s="258"/>
      <c r="F13538" s="479">
        <v>84.81</v>
      </c>
    </row>
    <row r="13539" spans="1:6" ht="30.6" x14ac:dyDescent="0.2">
      <c r="A13539" s="256">
        <v>94770</v>
      </c>
      <c r="B13539" s="257" t="s">
        <v>12352</v>
      </c>
      <c r="C13539" s="256" t="s">
        <v>6799</v>
      </c>
      <c r="E13539" s="258"/>
      <c r="F13539" s="479">
        <v>38.72</v>
      </c>
    </row>
    <row r="13540" spans="1:6" ht="30.6" x14ac:dyDescent="0.2">
      <c r="A13540" s="256">
        <v>94771</v>
      </c>
      <c r="B13540" s="257" t="s">
        <v>12353</v>
      </c>
      <c r="C13540" s="256" t="s">
        <v>6799</v>
      </c>
      <c r="E13540" s="258"/>
      <c r="F13540" s="479">
        <v>41.24</v>
      </c>
    </row>
    <row r="13541" spans="1:6" ht="30.6" x14ac:dyDescent="0.2">
      <c r="A13541" s="256">
        <v>94772</v>
      </c>
      <c r="B13541" s="257" t="s">
        <v>12354</v>
      </c>
      <c r="C13541" s="256" t="s">
        <v>6799</v>
      </c>
      <c r="E13541" s="258"/>
      <c r="F13541" s="479">
        <v>44.58</v>
      </c>
    </row>
    <row r="13542" spans="1:6" ht="30.6" x14ac:dyDescent="0.2">
      <c r="A13542" s="256">
        <v>94773</v>
      </c>
      <c r="B13542" s="257" t="s">
        <v>12355</v>
      </c>
      <c r="C13542" s="256" t="s">
        <v>6799</v>
      </c>
      <c r="E13542" s="258"/>
      <c r="F13542" s="479">
        <v>61.54</v>
      </c>
    </row>
    <row r="13543" spans="1:6" ht="30.6" x14ac:dyDescent="0.2">
      <c r="A13543" s="256">
        <v>94774</v>
      </c>
      <c r="B13543" s="257" t="s">
        <v>12356</v>
      </c>
      <c r="C13543" s="256" t="s">
        <v>6799</v>
      </c>
      <c r="E13543" s="258"/>
      <c r="F13543" s="479">
        <v>68.12</v>
      </c>
    </row>
    <row r="13544" spans="1:6" ht="30.6" x14ac:dyDescent="0.2">
      <c r="A13544" s="256">
        <v>94775</v>
      </c>
      <c r="B13544" s="257" t="s">
        <v>12357</v>
      </c>
      <c r="C13544" s="256" t="s">
        <v>6799</v>
      </c>
      <c r="E13544" s="258"/>
      <c r="F13544" s="479">
        <v>93.12</v>
      </c>
    </row>
    <row r="13545" spans="1:6" ht="30.6" x14ac:dyDescent="0.2">
      <c r="A13545" s="256">
        <v>94783</v>
      </c>
      <c r="B13545" s="257" t="s">
        <v>12358</v>
      </c>
      <c r="C13545" s="256" t="s">
        <v>6799</v>
      </c>
      <c r="E13545" s="258"/>
      <c r="F13545" s="479">
        <v>19.41</v>
      </c>
    </row>
    <row r="13546" spans="1:6" ht="30.6" x14ac:dyDescent="0.2">
      <c r="A13546" s="256">
        <v>94785</v>
      </c>
      <c r="B13546" s="257" t="s">
        <v>12359</v>
      </c>
      <c r="C13546" s="256" t="s">
        <v>6799</v>
      </c>
      <c r="E13546" s="258"/>
      <c r="F13546" s="479">
        <v>24.59</v>
      </c>
    </row>
    <row r="13547" spans="1:6" ht="30.6" x14ac:dyDescent="0.2">
      <c r="A13547" s="256">
        <v>94789</v>
      </c>
      <c r="B13547" s="257" t="s">
        <v>12360</v>
      </c>
      <c r="C13547" s="256" t="s">
        <v>6799</v>
      </c>
      <c r="E13547" s="258"/>
      <c r="F13547" s="479">
        <v>203.66</v>
      </c>
    </row>
    <row r="13548" spans="1:6" ht="30.6" x14ac:dyDescent="0.2">
      <c r="A13548" s="256">
        <v>94790</v>
      </c>
      <c r="B13548" s="257" t="s">
        <v>12361</v>
      </c>
      <c r="C13548" s="256" t="s">
        <v>6799</v>
      </c>
      <c r="E13548" s="258"/>
      <c r="F13548" s="479">
        <v>278.33</v>
      </c>
    </row>
    <row r="13549" spans="1:6" ht="30.6" x14ac:dyDescent="0.2">
      <c r="A13549" s="256">
        <v>94791</v>
      </c>
      <c r="B13549" s="257" t="s">
        <v>12362</v>
      </c>
      <c r="C13549" s="256" t="s">
        <v>6799</v>
      </c>
      <c r="E13549" s="258"/>
      <c r="F13549" s="479">
        <v>364.86</v>
      </c>
    </row>
    <row r="13550" spans="1:6" ht="30.6" x14ac:dyDescent="0.2">
      <c r="A13550" s="256">
        <v>94863</v>
      </c>
      <c r="B13550" s="257" t="s">
        <v>20675</v>
      </c>
      <c r="C13550" s="256" t="s">
        <v>6799</v>
      </c>
      <c r="E13550" s="258"/>
      <c r="F13550" s="479">
        <v>123.75</v>
      </c>
    </row>
    <row r="13551" spans="1:6" ht="20.399999999999999" x14ac:dyDescent="0.2">
      <c r="A13551" s="256">
        <v>95237</v>
      </c>
      <c r="B13551" s="257" t="s">
        <v>12363</v>
      </c>
      <c r="C13551" s="256" t="s">
        <v>6799</v>
      </c>
      <c r="E13551" s="258"/>
      <c r="F13551" s="479">
        <v>22.2</v>
      </c>
    </row>
    <row r="13552" spans="1:6" ht="20.399999999999999" x14ac:dyDescent="0.2">
      <c r="A13552" s="256">
        <v>95693</v>
      </c>
      <c r="B13552" s="257" t="s">
        <v>12364</v>
      </c>
      <c r="C13552" s="256" t="s">
        <v>6799</v>
      </c>
      <c r="E13552" s="258"/>
      <c r="F13552" s="479">
        <v>49.67</v>
      </c>
    </row>
    <row r="13553" spans="1:6" ht="20.399999999999999" x14ac:dyDescent="0.2">
      <c r="A13553" s="256">
        <v>95694</v>
      </c>
      <c r="B13553" s="257" t="s">
        <v>12365</v>
      </c>
      <c r="C13553" s="256" t="s">
        <v>6799</v>
      </c>
      <c r="E13553" s="258"/>
      <c r="F13553" s="479">
        <v>50.15</v>
      </c>
    </row>
    <row r="13554" spans="1:6" ht="20.399999999999999" x14ac:dyDescent="0.2">
      <c r="A13554" s="256">
        <v>95695</v>
      </c>
      <c r="B13554" s="257" t="s">
        <v>12366</v>
      </c>
      <c r="C13554" s="256" t="s">
        <v>6799</v>
      </c>
      <c r="E13554" s="258"/>
      <c r="F13554" s="479">
        <v>58.59</v>
      </c>
    </row>
    <row r="13555" spans="1:6" ht="20.399999999999999" x14ac:dyDescent="0.2">
      <c r="A13555" s="256">
        <v>95696</v>
      </c>
      <c r="B13555" s="257" t="s">
        <v>12367</v>
      </c>
      <c r="C13555" s="256" t="s">
        <v>6799</v>
      </c>
      <c r="E13555" s="258"/>
      <c r="F13555" s="479">
        <v>32.619999999999997</v>
      </c>
    </row>
    <row r="13556" spans="1:6" ht="20.399999999999999" x14ac:dyDescent="0.2">
      <c r="A13556" s="256">
        <v>96637</v>
      </c>
      <c r="B13556" s="257" t="s">
        <v>12368</v>
      </c>
      <c r="C13556" s="256" t="s">
        <v>6799</v>
      </c>
      <c r="E13556" s="258"/>
      <c r="F13556" s="479">
        <v>17.68</v>
      </c>
    </row>
    <row r="13557" spans="1:6" ht="20.399999999999999" x14ac:dyDescent="0.2">
      <c r="A13557" s="256">
        <v>96638</v>
      </c>
      <c r="B13557" s="257" t="s">
        <v>12369</v>
      </c>
      <c r="C13557" s="256" t="s">
        <v>6799</v>
      </c>
      <c r="E13557" s="258"/>
      <c r="F13557" s="479">
        <v>18.04</v>
      </c>
    </row>
    <row r="13558" spans="1:6" ht="20.399999999999999" x14ac:dyDescent="0.2">
      <c r="A13558" s="256">
        <v>96639</v>
      </c>
      <c r="B13558" s="257" t="s">
        <v>12370</v>
      </c>
      <c r="C13558" s="256" t="s">
        <v>6799</v>
      </c>
      <c r="E13558" s="258"/>
      <c r="F13558" s="479">
        <v>12.22</v>
      </c>
    </row>
    <row r="13559" spans="1:6" ht="20.399999999999999" x14ac:dyDescent="0.2">
      <c r="A13559" s="256">
        <v>96640</v>
      </c>
      <c r="B13559" s="257" t="s">
        <v>12371</v>
      </c>
      <c r="C13559" s="256" t="s">
        <v>6799</v>
      </c>
      <c r="E13559" s="258"/>
      <c r="F13559" s="479">
        <v>25.07</v>
      </c>
    </row>
    <row r="13560" spans="1:6" ht="20.399999999999999" x14ac:dyDescent="0.2">
      <c r="A13560" s="256">
        <v>96641</v>
      </c>
      <c r="B13560" s="257" t="s">
        <v>12372</v>
      </c>
      <c r="C13560" s="256" t="s">
        <v>6799</v>
      </c>
      <c r="E13560" s="258"/>
      <c r="F13560" s="479">
        <v>17.23</v>
      </c>
    </row>
    <row r="13561" spans="1:6" ht="20.399999999999999" x14ac:dyDescent="0.2">
      <c r="A13561" s="256">
        <v>96642</v>
      </c>
      <c r="B13561" s="257" t="s">
        <v>12373</v>
      </c>
      <c r="C13561" s="256" t="s">
        <v>6799</v>
      </c>
      <c r="E13561" s="258"/>
      <c r="F13561" s="479">
        <v>23.32</v>
      </c>
    </row>
    <row r="13562" spans="1:6" ht="20.399999999999999" x14ac:dyDescent="0.2">
      <c r="A13562" s="256">
        <v>96643</v>
      </c>
      <c r="B13562" s="257" t="s">
        <v>12374</v>
      </c>
      <c r="C13562" s="256" t="s">
        <v>6799</v>
      </c>
      <c r="E13562" s="258"/>
      <c r="F13562" s="479">
        <v>44.31</v>
      </c>
    </row>
    <row r="13563" spans="1:6" ht="20.399999999999999" x14ac:dyDescent="0.2">
      <c r="A13563" s="256">
        <v>96650</v>
      </c>
      <c r="B13563" s="257" t="s">
        <v>12375</v>
      </c>
      <c r="C13563" s="256" t="s">
        <v>6799</v>
      </c>
      <c r="E13563" s="258"/>
      <c r="F13563" s="479">
        <v>9.65</v>
      </c>
    </row>
    <row r="13564" spans="1:6" ht="20.399999999999999" x14ac:dyDescent="0.2">
      <c r="A13564" s="256">
        <v>96651</v>
      </c>
      <c r="B13564" s="257" t="s">
        <v>12376</v>
      </c>
      <c r="C13564" s="256" t="s">
        <v>6799</v>
      </c>
      <c r="E13564" s="258"/>
      <c r="F13564" s="479">
        <v>10.01</v>
      </c>
    </row>
    <row r="13565" spans="1:6" ht="20.399999999999999" x14ac:dyDescent="0.2">
      <c r="A13565" s="256">
        <v>96652</v>
      </c>
      <c r="B13565" s="257" t="s">
        <v>12377</v>
      </c>
      <c r="C13565" s="256" t="s">
        <v>6799</v>
      </c>
      <c r="E13565" s="258"/>
      <c r="F13565" s="479">
        <v>11.24</v>
      </c>
    </row>
    <row r="13566" spans="1:6" ht="20.399999999999999" x14ac:dyDescent="0.2">
      <c r="A13566" s="256">
        <v>96653</v>
      </c>
      <c r="B13566" s="257" t="s">
        <v>12378</v>
      </c>
      <c r="C13566" s="256" t="s">
        <v>6799</v>
      </c>
      <c r="E13566" s="258"/>
      <c r="F13566" s="479">
        <v>14.29</v>
      </c>
    </row>
    <row r="13567" spans="1:6" ht="20.399999999999999" x14ac:dyDescent="0.2">
      <c r="A13567" s="256">
        <v>96654</v>
      </c>
      <c r="B13567" s="257" t="s">
        <v>12379</v>
      </c>
      <c r="C13567" s="256" t="s">
        <v>6799</v>
      </c>
      <c r="E13567" s="258"/>
      <c r="F13567" s="479">
        <v>16.14</v>
      </c>
    </row>
    <row r="13568" spans="1:6" ht="20.399999999999999" x14ac:dyDescent="0.2">
      <c r="A13568" s="256">
        <v>96655</v>
      </c>
      <c r="B13568" s="257" t="s">
        <v>12380</v>
      </c>
      <c r="C13568" s="256" t="s">
        <v>6799</v>
      </c>
      <c r="E13568" s="258"/>
      <c r="F13568" s="479">
        <v>21.1</v>
      </c>
    </row>
    <row r="13569" spans="1:6" ht="20.399999999999999" x14ac:dyDescent="0.2">
      <c r="A13569" s="256">
        <v>96656</v>
      </c>
      <c r="B13569" s="257" t="s">
        <v>12381</v>
      </c>
      <c r="C13569" s="256" t="s">
        <v>6799</v>
      </c>
      <c r="E13569" s="258"/>
      <c r="F13569" s="479">
        <v>6.87</v>
      </c>
    </row>
    <row r="13570" spans="1:6" ht="20.399999999999999" x14ac:dyDescent="0.2">
      <c r="A13570" s="256">
        <v>96657</v>
      </c>
      <c r="B13570" s="257" t="s">
        <v>12382</v>
      </c>
      <c r="C13570" s="256" t="s">
        <v>6799</v>
      </c>
      <c r="E13570" s="258"/>
      <c r="F13570" s="479">
        <v>22.68</v>
      </c>
    </row>
    <row r="13571" spans="1:6" ht="20.399999999999999" x14ac:dyDescent="0.2">
      <c r="A13571" s="256">
        <v>96658</v>
      </c>
      <c r="B13571" s="257" t="s">
        <v>12383</v>
      </c>
      <c r="C13571" s="256" t="s">
        <v>6799</v>
      </c>
      <c r="E13571" s="258"/>
      <c r="F13571" s="479">
        <v>14.84</v>
      </c>
    </row>
    <row r="13572" spans="1:6" ht="20.399999999999999" x14ac:dyDescent="0.2">
      <c r="A13572" s="256">
        <v>96659</v>
      </c>
      <c r="B13572" s="257" t="s">
        <v>12384</v>
      </c>
      <c r="C13572" s="256" t="s">
        <v>6799</v>
      </c>
      <c r="E13572" s="258"/>
      <c r="F13572" s="479">
        <v>8.6999999999999993</v>
      </c>
    </row>
    <row r="13573" spans="1:6" ht="20.399999999999999" x14ac:dyDescent="0.2">
      <c r="A13573" s="256">
        <v>96660</v>
      </c>
      <c r="B13573" s="257" t="s">
        <v>20676</v>
      </c>
      <c r="C13573" s="256" t="s">
        <v>6799</v>
      </c>
      <c r="E13573" s="258"/>
      <c r="F13573" s="479">
        <v>30.47</v>
      </c>
    </row>
    <row r="13574" spans="1:6" ht="20.399999999999999" x14ac:dyDescent="0.2">
      <c r="A13574" s="256">
        <v>96661</v>
      </c>
      <c r="B13574" s="257" t="s">
        <v>20677</v>
      </c>
      <c r="C13574" s="256" t="s">
        <v>6799</v>
      </c>
      <c r="E13574" s="258"/>
      <c r="F13574" s="479">
        <v>30.19</v>
      </c>
    </row>
    <row r="13575" spans="1:6" ht="20.399999999999999" x14ac:dyDescent="0.2">
      <c r="A13575" s="256">
        <v>96662</v>
      </c>
      <c r="B13575" s="257" t="s">
        <v>12385</v>
      </c>
      <c r="C13575" s="256" t="s">
        <v>6799</v>
      </c>
      <c r="E13575" s="258"/>
      <c r="F13575" s="479">
        <v>9.5500000000000007</v>
      </c>
    </row>
    <row r="13576" spans="1:6" ht="20.399999999999999" x14ac:dyDescent="0.2">
      <c r="A13576" s="256">
        <v>96663</v>
      </c>
      <c r="B13576" s="257" t="s">
        <v>12386</v>
      </c>
      <c r="C13576" s="256" t="s">
        <v>6799</v>
      </c>
      <c r="E13576" s="258"/>
      <c r="F13576" s="479">
        <v>15.61</v>
      </c>
    </row>
    <row r="13577" spans="1:6" ht="20.399999999999999" x14ac:dyDescent="0.2">
      <c r="A13577" s="256">
        <v>96664</v>
      </c>
      <c r="B13577" s="257" t="s">
        <v>12387</v>
      </c>
      <c r="C13577" s="256" t="s">
        <v>6799</v>
      </c>
      <c r="E13577" s="258"/>
      <c r="F13577" s="479">
        <v>16.98</v>
      </c>
    </row>
    <row r="13578" spans="1:6" ht="20.399999999999999" x14ac:dyDescent="0.2">
      <c r="A13578" s="256">
        <v>96665</v>
      </c>
      <c r="B13578" s="257" t="s">
        <v>12388</v>
      </c>
      <c r="C13578" s="256" t="s">
        <v>6799</v>
      </c>
      <c r="E13578" s="258"/>
      <c r="F13578" s="479">
        <v>12.61</v>
      </c>
    </row>
    <row r="13579" spans="1:6" ht="20.399999999999999" x14ac:dyDescent="0.2">
      <c r="A13579" s="256">
        <v>96666</v>
      </c>
      <c r="B13579" s="257" t="s">
        <v>12389</v>
      </c>
      <c r="C13579" s="256" t="s">
        <v>6799</v>
      </c>
      <c r="E13579" s="258"/>
      <c r="F13579" s="479">
        <v>17.38</v>
      </c>
    </row>
    <row r="13580" spans="1:6" ht="20.399999999999999" x14ac:dyDescent="0.2">
      <c r="A13580" s="256">
        <v>96667</v>
      </c>
      <c r="B13580" s="257" t="s">
        <v>12390</v>
      </c>
      <c r="C13580" s="256" t="s">
        <v>6799</v>
      </c>
      <c r="E13580" s="258"/>
      <c r="F13580" s="479">
        <v>23.83</v>
      </c>
    </row>
    <row r="13581" spans="1:6" ht="20.399999999999999" x14ac:dyDescent="0.2">
      <c r="A13581" s="256">
        <v>96684</v>
      </c>
      <c r="B13581" s="257" t="s">
        <v>12391</v>
      </c>
      <c r="C13581" s="256" t="s">
        <v>6799</v>
      </c>
      <c r="E13581" s="258"/>
      <c r="F13581" s="479">
        <v>12.54</v>
      </c>
    </row>
    <row r="13582" spans="1:6" ht="20.399999999999999" x14ac:dyDescent="0.2">
      <c r="A13582" s="256">
        <v>96685</v>
      </c>
      <c r="B13582" s="257" t="s">
        <v>12392</v>
      </c>
      <c r="C13582" s="256" t="s">
        <v>6799</v>
      </c>
      <c r="E13582" s="258"/>
      <c r="F13582" s="479">
        <v>12.9</v>
      </c>
    </row>
    <row r="13583" spans="1:6" ht="20.399999999999999" x14ac:dyDescent="0.2">
      <c r="A13583" s="256">
        <v>96686</v>
      </c>
      <c r="B13583" s="257" t="s">
        <v>12393</v>
      </c>
      <c r="C13583" s="256" t="s">
        <v>6799</v>
      </c>
      <c r="E13583" s="258"/>
      <c r="F13583" s="479">
        <v>16.010000000000002</v>
      </c>
    </row>
    <row r="13584" spans="1:6" ht="20.399999999999999" x14ac:dyDescent="0.2">
      <c r="A13584" s="256">
        <v>96687</v>
      </c>
      <c r="B13584" s="257" t="s">
        <v>12394</v>
      </c>
      <c r="C13584" s="256" t="s">
        <v>6799</v>
      </c>
      <c r="E13584" s="258"/>
      <c r="F13584" s="479">
        <v>19.059999999999999</v>
      </c>
    </row>
    <row r="13585" spans="1:6" ht="20.399999999999999" x14ac:dyDescent="0.2">
      <c r="A13585" s="256">
        <v>96688</v>
      </c>
      <c r="B13585" s="257" t="s">
        <v>12395</v>
      </c>
      <c r="C13585" s="256" t="s">
        <v>6799</v>
      </c>
      <c r="E13585" s="258"/>
      <c r="F13585" s="479">
        <v>23.03</v>
      </c>
    </row>
    <row r="13586" spans="1:6" ht="20.399999999999999" x14ac:dyDescent="0.2">
      <c r="A13586" s="256">
        <v>96689</v>
      </c>
      <c r="B13586" s="257" t="s">
        <v>12396</v>
      </c>
      <c r="C13586" s="256" t="s">
        <v>6799</v>
      </c>
      <c r="E13586" s="258"/>
      <c r="F13586" s="479">
        <v>27.99</v>
      </c>
    </row>
    <row r="13587" spans="1:6" ht="20.399999999999999" x14ac:dyDescent="0.2">
      <c r="A13587" s="256">
        <v>96690</v>
      </c>
      <c r="B13587" s="257" t="s">
        <v>12397</v>
      </c>
      <c r="C13587" s="256" t="s">
        <v>6799</v>
      </c>
      <c r="E13587" s="258"/>
      <c r="F13587" s="479">
        <v>31.51</v>
      </c>
    </row>
    <row r="13588" spans="1:6" ht="20.399999999999999" x14ac:dyDescent="0.2">
      <c r="A13588" s="256">
        <v>96691</v>
      </c>
      <c r="B13588" s="257" t="s">
        <v>12398</v>
      </c>
      <c r="C13588" s="256" t="s">
        <v>6799</v>
      </c>
      <c r="E13588" s="258"/>
      <c r="F13588" s="479">
        <v>39.36</v>
      </c>
    </row>
    <row r="13589" spans="1:6" ht="20.399999999999999" x14ac:dyDescent="0.2">
      <c r="A13589" s="256">
        <v>96692</v>
      </c>
      <c r="B13589" s="257" t="s">
        <v>12399</v>
      </c>
      <c r="C13589" s="256" t="s">
        <v>6799</v>
      </c>
      <c r="E13589" s="258"/>
      <c r="F13589" s="479">
        <v>43.94</v>
      </c>
    </row>
    <row r="13590" spans="1:6" ht="20.399999999999999" x14ac:dyDescent="0.2">
      <c r="A13590" s="256">
        <v>96693</v>
      </c>
      <c r="B13590" s="257" t="s">
        <v>12400</v>
      </c>
      <c r="C13590" s="256" t="s">
        <v>6799</v>
      </c>
      <c r="E13590" s="258"/>
      <c r="F13590" s="479">
        <v>57.96</v>
      </c>
    </row>
    <row r="13591" spans="1:6" ht="20.399999999999999" x14ac:dyDescent="0.2">
      <c r="A13591" s="256">
        <v>96694</v>
      </c>
      <c r="B13591" s="257" t="s">
        <v>12401</v>
      </c>
      <c r="C13591" s="256" t="s">
        <v>6799</v>
      </c>
      <c r="E13591" s="258"/>
      <c r="F13591" s="479">
        <v>88.87</v>
      </c>
    </row>
    <row r="13592" spans="1:6" ht="20.399999999999999" x14ac:dyDescent="0.2">
      <c r="A13592" s="256">
        <v>96695</v>
      </c>
      <c r="B13592" s="257" t="s">
        <v>12402</v>
      </c>
      <c r="C13592" s="256" t="s">
        <v>6799</v>
      </c>
      <c r="E13592" s="258"/>
      <c r="F13592" s="479">
        <v>97.42</v>
      </c>
    </row>
    <row r="13593" spans="1:6" ht="20.399999999999999" x14ac:dyDescent="0.2">
      <c r="A13593" s="256">
        <v>96696</v>
      </c>
      <c r="B13593" s="257" t="s">
        <v>12403</v>
      </c>
      <c r="C13593" s="256" t="s">
        <v>6799</v>
      </c>
      <c r="E13593" s="258"/>
      <c r="F13593" s="479">
        <v>110.61</v>
      </c>
    </row>
    <row r="13594" spans="1:6" ht="20.399999999999999" x14ac:dyDescent="0.2">
      <c r="A13594" s="256">
        <v>96697</v>
      </c>
      <c r="B13594" s="257" t="s">
        <v>12404</v>
      </c>
      <c r="C13594" s="256" t="s">
        <v>6799</v>
      </c>
      <c r="E13594" s="258"/>
      <c r="F13594" s="479">
        <v>316.45999999999998</v>
      </c>
    </row>
    <row r="13595" spans="1:6" ht="20.399999999999999" x14ac:dyDescent="0.2">
      <c r="A13595" s="256">
        <v>96698</v>
      </c>
      <c r="B13595" s="257" t="s">
        <v>12405</v>
      </c>
      <c r="C13595" s="256" t="s">
        <v>6799</v>
      </c>
      <c r="E13595" s="258"/>
      <c r="F13595" s="479">
        <v>8.8000000000000007</v>
      </c>
    </row>
    <row r="13596" spans="1:6" ht="20.399999999999999" x14ac:dyDescent="0.2">
      <c r="A13596" s="256">
        <v>96699</v>
      </c>
      <c r="B13596" s="257" t="s">
        <v>20678</v>
      </c>
      <c r="C13596" s="256" t="s">
        <v>6799</v>
      </c>
      <c r="E13596" s="258"/>
      <c r="F13596" s="479">
        <v>24.61</v>
      </c>
    </row>
    <row r="13597" spans="1:6" ht="20.399999999999999" x14ac:dyDescent="0.2">
      <c r="A13597" s="256">
        <v>96700</v>
      </c>
      <c r="B13597" s="257" t="s">
        <v>20679</v>
      </c>
      <c r="C13597" s="256" t="s">
        <v>6799</v>
      </c>
      <c r="E13597" s="258"/>
      <c r="F13597" s="479">
        <v>16.77</v>
      </c>
    </row>
    <row r="13598" spans="1:6" ht="20.399999999999999" x14ac:dyDescent="0.2">
      <c r="A13598" s="256">
        <v>96701</v>
      </c>
      <c r="B13598" s="257" t="s">
        <v>12406</v>
      </c>
      <c r="C13598" s="256" t="s">
        <v>6799</v>
      </c>
      <c r="E13598" s="258"/>
      <c r="F13598" s="479">
        <v>11.89</v>
      </c>
    </row>
    <row r="13599" spans="1:6" ht="20.399999999999999" x14ac:dyDescent="0.2">
      <c r="A13599" s="256">
        <v>96702</v>
      </c>
      <c r="B13599" s="257" t="s">
        <v>12407</v>
      </c>
      <c r="C13599" s="256" t="s">
        <v>6799</v>
      </c>
      <c r="E13599" s="258"/>
      <c r="F13599" s="479">
        <v>12.11</v>
      </c>
    </row>
    <row r="13600" spans="1:6" ht="20.399999999999999" x14ac:dyDescent="0.2">
      <c r="A13600" s="256">
        <v>96703</v>
      </c>
      <c r="B13600" s="257" t="s">
        <v>12408</v>
      </c>
      <c r="C13600" s="256" t="s">
        <v>6799</v>
      </c>
      <c r="E13600" s="258"/>
      <c r="F13600" s="479">
        <v>20.2</v>
      </c>
    </row>
    <row r="13601" spans="1:6" ht="20.399999999999999" x14ac:dyDescent="0.2">
      <c r="A13601" s="256">
        <v>96704</v>
      </c>
      <c r="B13601" s="257" t="s">
        <v>12409</v>
      </c>
      <c r="C13601" s="256" t="s">
        <v>6799</v>
      </c>
      <c r="E13601" s="258"/>
      <c r="F13601" s="479">
        <v>20.25</v>
      </c>
    </row>
    <row r="13602" spans="1:6" ht="20.399999999999999" x14ac:dyDescent="0.2">
      <c r="A13602" s="256">
        <v>96705</v>
      </c>
      <c r="B13602" s="257" t="s">
        <v>12410</v>
      </c>
      <c r="C13602" s="256" t="s">
        <v>6799</v>
      </c>
      <c r="E13602" s="258"/>
      <c r="F13602" s="479">
        <v>24.52</v>
      </c>
    </row>
    <row r="13603" spans="1:6" ht="20.399999999999999" x14ac:dyDescent="0.2">
      <c r="A13603" s="256">
        <v>96706</v>
      </c>
      <c r="B13603" s="257" t="s">
        <v>12411</v>
      </c>
      <c r="C13603" s="256" t="s">
        <v>6799</v>
      </c>
      <c r="E13603" s="258"/>
      <c r="F13603" s="479">
        <v>35.700000000000003</v>
      </c>
    </row>
    <row r="13604" spans="1:6" ht="20.399999999999999" x14ac:dyDescent="0.2">
      <c r="A13604" s="256">
        <v>96707</v>
      </c>
      <c r="B13604" s="257" t="s">
        <v>12412</v>
      </c>
      <c r="C13604" s="256" t="s">
        <v>6799</v>
      </c>
      <c r="E13604" s="258"/>
      <c r="F13604" s="479">
        <v>56.08</v>
      </c>
    </row>
    <row r="13605" spans="1:6" ht="20.399999999999999" x14ac:dyDescent="0.2">
      <c r="A13605" s="256">
        <v>96708</v>
      </c>
      <c r="B13605" s="257" t="s">
        <v>12413</v>
      </c>
      <c r="C13605" s="256" t="s">
        <v>6799</v>
      </c>
      <c r="E13605" s="258"/>
      <c r="F13605" s="479">
        <v>83.82</v>
      </c>
    </row>
    <row r="13606" spans="1:6" ht="20.399999999999999" x14ac:dyDescent="0.2">
      <c r="A13606" s="256">
        <v>96709</v>
      </c>
      <c r="B13606" s="257" t="s">
        <v>12414</v>
      </c>
      <c r="C13606" s="256" t="s">
        <v>6799</v>
      </c>
      <c r="E13606" s="258"/>
      <c r="F13606" s="479">
        <v>106.68</v>
      </c>
    </row>
    <row r="13607" spans="1:6" ht="20.399999999999999" x14ac:dyDescent="0.2">
      <c r="A13607" s="256">
        <v>96710</v>
      </c>
      <c r="B13607" s="257" t="s">
        <v>12415</v>
      </c>
      <c r="C13607" s="256" t="s">
        <v>6799</v>
      </c>
      <c r="E13607" s="258"/>
      <c r="F13607" s="479">
        <v>16.47</v>
      </c>
    </row>
    <row r="13608" spans="1:6" ht="20.399999999999999" x14ac:dyDescent="0.2">
      <c r="A13608" s="256">
        <v>96711</v>
      </c>
      <c r="B13608" s="257" t="s">
        <v>12416</v>
      </c>
      <c r="C13608" s="256" t="s">
        <v>6799</v>
      </c>
      <c r="E13608" s="258"/>
      <c r="F13608" s="479">
        <v>23.73</v>
      </c>
    </row>
    <row r="13609" spans="1:6" ht="20.399999999999999" x14ac:dyDescent="0.2">
      <c r="A13609" s="256">
        <v>96712</v>
      </c>
      <c r="B13609" s="257" t="s">
        <v>12417</v>
      </c>
      <c r="C13609" s="256" t="s">
        <v>6799</v>
      </c>
      <c r="E13609" s="258"/>
      <c r="F13609" s="479">
        <v>33.01</v>
      </c>
    </row>
    <row r="13610" spans="1:6" ht="20.399999999999999" x14ac:dyDescent="0.2">
      <c r="A13610" s="256">
        <v>96713</v>
      </c>
      <c r="B13610" s="257" t="s">
        <v>12418</v>
      </c>
      <c r="C13610" s="256" t="s">
        <v>6799</v>
      </c>
      <c r="E13610" s="258"/>
      <c r="F13610" s="479">
        <v>49.3</v>
      </c>
    </row>
    <row r="13611" spans="1:6" ht="20.399999999999999" x14ac:dyDescent="0.2">
      <c r="A13611" s="256">
        <v>96714</v>
      </c>
      <c r="B13611" s="257" t="s">
        <v>12419</v>
      </c>
      <c r="C13611" s="256" t="s">
        <v>6799</v>
      </c>
      <c r="E13611" s="258"/>
      <c r="F13611" s="479">
        <v>69.19</v>
      </c>
    </row>
    <row r="13612" spans="1:6" ht="20.399999999999999" x14ac:dyDescent="0.2">
      <c r="A13612" s="256">
        <v>96715</v>
      </c>
      <c r="B13612" s="257" t="s">
        <v>12420</v>
      </c>
      <c r="C13612" s="256" t="s">
        <v>6799</v>
      </c>
      <c r="E13612" s="258"/>
      <c r="F13612" s="479">
        <v>119.47</v>
      </c>
    </row>
    <row r="13613" spans="1:6" ht="20.399999999999999" x14ac:dyDescent="0.2">
      <c r="A13613" s="256">
        <v>96716</v>
      </c>
      <c r="B13613" s="257" t="s">
        <v>12421</v>
      </c>
      <c r="C13613" s="256" t="s">
        <v>6799</v>
      </c>
      <c r="E13613" s="258"/>
      <c r="F13613" s="479">
        <v>154.75</v>
      </c>
    </row>
    <row r="13614" spans="1:6" ht="20.399999999999999" x14ac:dyDescent="0.2">
      <c r="A13614" s="256">
        <v>96717</v>
      </c>
      <c r="B13614" s="257" t="s">
        <v>12422</v>
      </c>
      <c r="C13614" s="256" t="s">
        <v>6799</v>
      </c>
      <c r="E13614" s="258"/>
      <c r="F13614" s="479">
        <v>291.14999999999998</v>
      </c>
    </row>
    <row r="13615" spans="1:6" ht="30.6" x14ac:dyDescent="0.2">
      <c r="A13615" s="256">
        <v>96736</v>
      </c>
      <c r="B13615" s="257" t="s">
        <v>20680</v>
      </c>
      <c r="C13615" s="256" t="s">
        <v>6799</v>
      </c>
      <c r="E13615" s="258"/>
      <c r="F13615" s="479">
        <v>7.21</v>
      </c>
    </row>
    <row r="13616" spans="1:6" ht="30.6" x14ac:dyDescent="0.2">
      <c r="A13616" s="256">
        <v>96737</v>
      </c>
      <c r="B13616" s="257" t="s">
        <v>20681</v>
      </c>
      <c r="C13616" s="256" t="s">
        <v>6799</v>
      </c>
      <c r="E13616" s="258"/>
      <c r="F13616" s="479">
        <v>7.02</v>
      </c>
    </row>
    <row r="13617" spans="1:6" ht="30.6" x14ac:dyDescent="0.2">
      <c r="A13617" s="256">
        <v>96738</v>
      </c>
      <c r="B13617" s="257" t="s">
        <v>12423</v>
      </c>
      <c r="C13617" s="256" t="s">
        <v>6799</v>
      </c>
      <c r="E13617" s="258"/>
      <c r="F13617" s="479">
        <v>22.83</v>
      </c>
    </row>
    <row r="13618" spans="1:6" ht="30.6" x14ac:dyDescent="0.2">
      <c r="A13618" s="256">
        <v>96739</v>
      </c>
      <c r="B13618" s="257" t="s">
        <v>20682</v>
      </c>
      <c r="C13618" s="256" t="s">
        <v>6799</v>
      </c>
      <c r="E13618" s="258"/>
      <c r="F13618" s="479">
        <v>10.029999999999999</v>
      </c>
    </row>
    <row r="13619" spans="1:6" ht="30.6" x14ac:dyDescent="0.2">
      <c r="A13619" s="256">
        <v>96740</v>
      </c>
      <c r="B13619" s="257" t="s">
        <v>12424</v>
      </c>
      <c r="C13619" s="256" t="s">
        <v>6799</v>
      </c>
      <c r="E13619" s="258"/>
      <c r="F13619" s="479">
        <v>31.92</v>
      </c>
    </row>
    <row r="13620" spans="1:6" ht="30.6" x14ac:dyDescent="0.2">
      <c r="A13620" s="256">
        <v>96741</v>
      </c>
      <c r="B13620" s="257" t="s">
        <v>20683</v>
      </c>
      <c r="C13620" s="256" t="s">
        <v>6799</v>
      </c>
      <c r="E13620" s="258"/>
      <c r="F13620" s="479">
        <v>16.64</v>
      </c>
    </row>
    <row r="13621" spans="1:6" ht="30.6" x14ac:dyDescent="0.2">
      <c r="A13621" s="256">
        <v>96742</v>
      </c>
      <c r="B13621" s="257" t="s">
        <v>20684</v>
      </c>
      <c r="C13621" s="256" t="s">
        <v>6799</v>
      </c>
      <c r="E13621" s="258"/>
      <c r="F13621" s="479">
        <v>22.21</v>
      </c>
    </row>
    <row r="13622" spans="1:6" ht="30.6" x14ac:dyDescent="0.2">
      <c r="A13622" s="256">
        <v>96743</v>
      </c>
      <c r="B13622" s="257" t="s">
        <v>20685</v>
      </c>
      <c r="C13622" s="256" t="s">
        <v>6799</v>
      </c>
      <c r="E13622" s="258"/>
      <c r="F13622" s="479">
        <v>30.62</v>
      </c>
    </row>
    <row r="13623" spans="1:6" ht="30.6" x14ac:dyDescent="0.2">
      <c r="A13623" s="256">
        <v>96744</v>
      </c>
      <c r="B13623" s="257" t="s">
        <v>20686</v>
      </c>
      <c r="C13623" s="256" t="s">
        <v>6799</v>
      </c>
      <c r="E13623" s="258"/>
      <c r="F13623" s="479">
        <v>54.75</v>
      </c>
    </row>
    <row r="13624" spans="1:6" ht="30.6" x14ac:dyDescent="0.2">
      <c r="A13624" s="256">
        <v>96745</v>
      </c>
      <c r="B13624" s="257" t="s">
        <v>20687</v>
      </c>
      <c r="C13624" s="256" t="s">
        <v>6799</v>
      </c>
      <c r="E13624" s="258"/>
      <c r="F13624" s="479">
        <v>79.290000000000006</v>
      </c>
    </row>
    <row r="13625" spans="1:6" ht="30.6" x14ac:dyDescent="0.2">
      <c r="A13625" s="256">
        <v>96746</v>
      </c>
      <c r="B13625" s="257" t="s">
        <v>20688</v>
      </c>
      <c r="C13625" s="256" t="s">
        <v>6799</v>
      </c>
      <c r="E13625" s="258"/>
      <c r="F13625" s="479">
        <v>107.06</v>
      </c>
    </row>
    <row r="13626" spans="1:6" ht="30.6" x14ac:dyDescent="0.2">
      <c r="A13626" s="256">
        <v>96747</v>
      </c>
      <c r="B13626" s="257" t="s">
        <v>20689</v>
      </c>
      <c r="C13626" s="256" t="s">
        <v>6799</v>
      </c>
      <c r="E13626" s="258"/>
      <c r="F13626" s="479">
        <v>9.2799999999999994</v>
      </c>
    </row>
    <row r="13627" spans="1:6" ht="30.6" x14ac:dyDescent="0.2">
      <c r="A13627" s="256">
        <v>96748</v>
      </c>
      <c r="B13627" s="257" t="s">
        <v>20690</v>
      </c>
      <c r="C13627" s="256" t="s">
        <v>6799</v>
      </c>
      <c r="E13627" s="258"/>
      <c r="F13627" s="479">
        <v>9.8800000000000008</v>
      </c>
    </row>
    <row r="13628" spans="1:6" ht="30.6" x14ac:dyDescent="0.2">
      <c r="A13628" s="256">
        <v>96749</v>
      </c>
      <c r="B13628" s="257" t="s">
        <v>20691</v>
      </c>
      <c r="C13628" s="256" t="s">
        <v>6799</v>
      </c>
      <c r="E13628" s="258"/>
      <c r="F13628" s="479">
        <v>13.22</v>
      </c>
    </row>
    <row r="13629" spans="1:6" ht="30.6" x14ac:dyDescent="0.2">
      <c r="A13629" s="256">
        <v>96750</v>
      </c>
      <c r="B13629" s="257" t="s">
        <v>20692</v>
      </c>
      <c r="C13629" s="256" t="s">
        <v>6799</v>
      </c>
      <c r="E13629" s="258"/>
      <c r="F13629" s="479">
        <v>17.68</v>
      </c>
    </row>
    <row r="13630" spans="1:6" ht="30.6" x14ac:dyDescent="0.2">
      <c r="A13630" s="256">
        <v>96751</v>
      </c>
      <c r="B13630" s="257" t="s">
        <v>20693</v>
      </c>
      <c r="C13630" s="256" t="s">
        <v>6799</v>
      </c>
      <c r="E13630" s="258"/>
      <c r="F13630" s="479">
        <v>27.98</v>
      </c>
    </row>
    <row r="13631" spans="1:6" ht="30.6" x14ac:dyDescent="0.2">
      <c r="A13631" s="256">
        <v>96752</v>
      </c>
      <c r="B13631" s="257" t="s">
        <v>20694</v>
      </c>
      <c r="C13631" s="256" t="s">
        <v>6799</v>
      </c>
      <c r="E13631" s="258"/>
      <c r="F13631" s="479">
        <v>36.25</v>
      </c>
    </row>
    <row r="13632" spans="1:6" ht="30.6" x14ac:dyDescent="0.2">
      <c r="A13632" s="256">
        <v>96753</v>
      </c>
      <c r="B13632" s="257" t="s">
        <v>20695</v>
      </c>
      <c r="C13632" s="256" t="s">
        <v>6799</v>
      </c>
      <c r="E13632" s="258"/>
      <c r="F13632" s="479">
        <v>86.86</v>
      </c>
    </row>
    <row r="13633" spans="1:6" ht="30.6" x14ac:dyDescent="0.2">
      <c r="A13633" s="256">
        <v>96754</v>
      </c>
      <c r="B13633" s="257" t="s">
        <v>20696</v>
      </c>
      <c r="C13633" s="256" t="s">
        <v>6799</v>
      </c>
      <c r="E13633" s="258"/>
      <c r="F13633" s="479">
        <v>103.79</v>
      </c>
    </row>
    <row r="13634" spans="1:6" ht="30.6" x14ac:dyDescent="0.2">
      <c r="A13634" s="256">
        <v>96755</v>
      </c>
      <c r="B13634" s="257" t="s">
        <v>20697</v>
      </c>
      <c r="C13634" s="256" t="s">
        <v>6799</v>
      </c>
      <c r="E13634" s="258"/>
      <c r="F13634" s="479">
        <v>317.02</v>
      </c>
    </row>
    <row r="13635" spans="1:6" ht="30.6" x14ac:dyDescent="0.2">
      <c r="A13635" s="256">
        <v>96756</v>
      </c>
      <c r="B13635" s="257" t="s">
        <v>20698</v>
      </c>
      <c r="C13635" s="256" t="s">
        <v>6799</v>
      </c>
      <c r="E13635" s="258"/>
      <c r="F13635" s="479">
        <v>21.23</v>
      </c>
    </row>
    <row r="13636" spans="1:6" ht="30.6" x14ac:dyDescent="0.2">
      <c r="A13636" s="256">
        <v>96757</v>
      </c>
      <c r="B13636" s="257" t="s">
        <v>20699</v>
      </c>
      <c r="C13636" s="256" t="s">
        <v>6799</v>
      </c>
      <c r="E13636" s="258"/>
      <c r="F13636" s="479">
        <v>25.01</v>
      </c>
    </row>
    <row r="13637" spans="1:6" ht="30.6" x14ac:dyDescent="0.2">
      <c r="A13637" s="256">
        <v>96758</v>
      </c>
      <c r="B13637" s="257" t="s">
        <v>20700</v>
      </c>
      <c r="C13637" s="256" t="s">
        <v>6799</v>
      </c>
      <c r="E13637" s="258"/>
      <c r="F13637" s="479">
        <v>20.010000000000002</v>
      </c>
    </row>
    <row r="13638" spans="1:6" ht="30.6" x14ac:dyDescent="0.2">
      <c r="A13638" s="256">
        <v>96759</v>
      </c>
      <c r="B13638" s="257" t="s">
        <v>20701</v>
      </c>
      <c r="C13638" s="256" t="s">
        <v>6799</v>
      </c>
      <c r="E13638" s="258"/>
      <c r="F13638" s="479">
        <v>25.87</v>
      </c>
    </row>
    <row r="13639" spans="1:6" ht="30.6" x14ac:dyDescent="0.2">
      <c r="A13639" s="256">
        <v>96760</v>
      </c>
      <c r="B13639" s="257" t="s">
        <v>20702</v>
      </c>
      <c r="C13639" s="256" t="s">
        <v>6799</v>
      </c>
      <c r="E13639" s="258"/>
      <c r="F13639" s="479">
        <v>44.63</v>
      </c>
    </row>
    <row r="13640" spans="1:6" ht="30.6" x14ac:dyDescent="0.2">
      <c r="A13640" s="256">
        <v>96761</v>
      </c>
      <c r="B13640" s="257" t="s">
        <v>20703</v>
      </c>
      <c r="C13640" s="256" t="s">
        <v>6799</v>
      </c>
      <c r="E13640" s="258"/>
      <c r="F13640" s="479">
        <v>58.95</v>
      </c>
    </row>
    <row r="13641" spans="1:6" ht="30.6" x14ac:dyDescent="0.2">
      <c r="A13641" s="256">
        <v>96762</v>
      </c>
      <c r="B13641" s="257" t="s">
        <v>20704</v>
      </c>
      <c r="C13641" s="256" t="s">
        <v>6799</v>
      </c>
      <c r="E13641" s="258"/>
      <c r="F13641" s="479">
        <v>116.77</v>
      </c>
    </row>
    <row r="13642" spans="1:6" ht="30.6" x14ac:dyDescent="0.2">
      <c r="A13642" s="256">
        <v>96763</v>
      </c>
      <c r="B13642" s="257" t="s">
        <v>20705</v>
      </c>
      <c r="C13642" s="256" t="s">
        <v>6799</v>
      </c>
      <c r="E13642" s="258"/>
      <c r="F13642" s="479">
        <v>145.63</v>
      </c>
    </row>
    <row r="13643" spans="1:6" ht="30.6" x14ac:dyDescent="0.2">
      <c r="A13643" s="256">
        <v>96764</v>
      </c>
      <c r="B13643" s="257" t="s">
        <v>20706</v>
      </c>
      <c r="C13643" s="256" t="s">
        <v>6799</v>
      </c>
      <c r="E13643" s="258"/>
      <c r="F13643" s="479">
        <v>291.89999999999998</v>
      </c>
    </row>
    <row r="13644" spans="1:6" ht="30.6" x14ac:dyDescent="0.2">
      <c r="A13644" s="256">
        <v>96802</v>
      </c>
      <c r="B13644" s="257" t="s">
        <v>12425</v>
      </c>
      <c r="C13644" s="256" t="s">
        <v>6799</v>
      </c>
      <c r="E13644" s="258"/>
      <c r="F13644" s="479">
        <v>374.39</v>
      </c>
    </row>
    <row r="13645" spans="1:6" ht="30.6" x14ac:dyDescent="0.2">
      <c r="A13645" s="256">
        <v>96803</v>
      </c>
      <c r="B13645" s="257" t="s">
        <v>12426</v>
      </c>
      <c r="C13645" s="256" t="s">
        <v>6799</v>
      </c>
      <c r="E13645" s="258"/>
      <c r="F13645" s="479">
        <v>71.05</v>
      </c>
    </row>
    <row r="13646" spans="1:6" ht="30.6" x14ac:dyDescent="0.2">
      <c r="A13646" s="256">
        <v>96804</v>
      </c>
      <c r="B13646" s="257" t="s">
        <v>12427</v>
      </c>
      <c r="C13646" s="256" t="s">
        <v>6799</v>
      </c>
      <c r="E13646" s="258"/>
      <c r="F13646" s="479">
        <v>117.16</v>
      </c>
    </row>
    <row r="13647" spans="1:6" ht="30.6" x14ac:dyDescent="0.2">
      <c r="A13647" s="256">
        <v>96805</v>
      </c>
      <c r="B13647" s="257" t="s">
        <v>12428</v>
      </c>
      <c r="C13647" s="256" t="s">
        <v>6799</v>
      </c>
      <c r="E13647" s="258"/>
      <c r="F13647" s="479">
        <v>197.14</v>
      </c>
    </row>
    <row r="13648" spans="1:6" ht="30.6" x14ac:dyDescent="0.2">
      <c r="A13648" s="256">
        <v>96806</v>
      </c>
      <c r="B13648" s="257" t="s">
        <v>12429</v>
      </c>
      <c r="C13648" s="256" t="s">
        <v>6799</v>
      </c>
      <c r="E13648" s="258"/>
      <c r="F13648" s="479">
        <v>78.77</v>
      </c>
    </row>
    <row r="13649" spans="1:6" ht="30.6" x14ac:dyDescent="0.2">
      <c r="A13649" s="256">
        <v>96807</v>
      </c>
      <c r="B13649" s="257" t="s">
        <v>12430</v>
      </c>
      <c r="C13649" s="256" t="s">
        <v>6799</v>
      </c>
      <c r="E13649" s="258"/>
      <c r="F13649" s="479">
        <v>128.35</v>
      </c>
    </row>
    <row r="13650" spans="1:6" ht="20.399999999999999" x14ac:dyDescent="0.2">
      <c r="A13650" s="256">
        <v>96808</v>
      </c>
      <c r="B13650" s="257" t="s">
        <v>12431</v>
      </c>
      <c r="C13650" s="256" t="s">
        <v>6799</v>
      </c>
      <c r="E13650" s="258"/>
      <c r="F13650" s="479">
        <v>17.03</v>
      </c>
    </row>
    <row r="13651" spans="1:6" ht="20.399999999999999" x14ac:dyDescent="0.2">
      <c r="A13651" s="256">
        <v>96809</v>
      </c>
      <c r="B13651" s="257" t="s">
        <v>12432</v>
      </c>
      <c r="C13651" s="256" t="s">
        <v>6799</v>
      </c>
      <c r="E13651" s="258"/>
      <c r="F13651" s="479">
        <v>18.59</v>
      </c>
    </row>
    <row r="13652" spans="1:6" ht="20.399999999999999" x14ac:dyDescent="0.2">
      <c r="A13652" s="256">
        <v>96810</v>
      </c>
      <c r="B13652" s="257" t="s">
        <v>12433</v>
      </c>
      <c r="C13652" s="256" t="s">
        <v>6799</v>
      </c>
      <c r="E13652" s="258"/>
      <c r="F13652" s="479">
        <v>20.25</v>
      </c>
    </row>
    <row r="13653" spans="1:6" ht="20.399999999999999" x14ac:dyDescent="0.2">
      <c r="A13653" s="256">
        <v>96811</v>
      </c>
      <c r="B13653" s="257" t="s">
        <v>12434</v>
      </c>
      <c r="C13653" s="256" t="s">
        <v>6799</v>
      </c>
      <c r="E13653" s="258"/>
      <c r="F13653" s="479">
        <v>21.37</v>
      </c>
    </row>
    <row r="13654" spans="1:6" ht="20.399999999999999" x14ac:dyDescent="0.2">
      <c r="A13654" s="256">
        <v>96812</v>
      </c>
      <c r="B13654" s="257" t="s">
        <v>12435</v>
      </c>
      <c r="C13654" s="256" t="s">
        <v>6799</v>
      </c>
      <c r="E13654" s="258"/>
      <c r="F13654" s="479">
        <v>19.440000000000001</v>
      </c>
    </row>
    <row r="13655" spans="1:6" ht="20.399999999999999" x14ac:dyDescent="0.2">
      <c r="A13655" s="256">
        <v>96813</v>
      </c>
      <c r="B13655" s="257" t="s">
        <v>12436</v>
      </c>
      <c r="C13655" s="256" t="s">
        <v>6799</v>
      </c>
      <c r="E13655" s="258"/>
      <c r="F13655" s="479">
        <v>22.09</v>
      </c>
    </row>
    <row r="13656" spans="1:6" ht="20.399999999999999" x14ac:dyDescent="0.2">
      <c r="A13656" s="256">
        <v>96814</v>
      </c>
      <c r="B13656" s="257" t="s">
        <v>12437</v>
      </c>
      <c r="C13656" s="256" t="s">
        <v>6799</v>
      </c>
      <c r="E13656" s="258"/>
      <c r="F13656" s="479">
        <v>15.83</v>
      </c>
    </row>
    <row r="13657" spans="1:6" ht="20.399999999999999" x14ac:dyDescent="0.2">
      <c r="A13657" s="256">
        <v>96815</v>
      </c>
      <c r="B13657" s="257" t="s">
        <v>12438</v>
      </c>
      <c r="C13657" s="256" t="s">
        <v>6799</v>
      </c>
      <c r="E13657" s="258"/>
      <c r="F13657" s="479">
        <v>32.33</v>
      </c>
    </row>
    <row r="13658" spans="1:6" ht="20.399999999999999" x14ac:dyDescent="0.2">
      <c r="A13658" s="256">
        <v>96816</v>
      </c>
      <c r="B13658" s="257" t="s">
        <v>12439</v>
      </c>
      <c r="C13658" s="256" t="s">
        <v>6799</v>
      </c>
      <c r="E13658" s="258"/>
      <c r="F13658" s="479">
        <v>24.82</v>
      </c>
    </row>
    <row r="13659" spans="1:6" ht="20.399999999999999" x14ac:dyDescent="0.2">
      <c r="A13659" s="256">
        <v>96817</v>
      </c>
      <c r="B13659" s="257" t="s">
        <v>12440</v>
      </c>
      <c r="C13659" s="256" t="s">
        <v>6799</v>
      </c>
      <c r="E13659" s="258"/>
      <c r="F13659" s="479">
        <v>32.57</v>
      </c>
    </row>
    <row r="13660" spans="1:6" ht="20.399999999999999" x14ac:dyDescent="0.2">
      <c r="A13660" s="256">
        <v>96818</v>
      </c>
      <c r="B13660" s="257" t="s">
        <v>12441</v>
      </c>
      <c r="C13660" s="256" t="s">
        <v>6799</v>
      </c>
      <c r="E13660" s="258"/>
      <c r="F13660" s="479">
        <v>20.9</v>
      </c>
    </row>
    <row r="13661" spans="1:6" ht="20.399999999999999" x14ac:dyDescent="0.2">
      <c r="A13661" s="256">
        <v>96819</v>
      </c>
      <c r="B13661" s="257" t="s">
        <v>12442</v>
      </c>
      <c r="C13661" s="256" t="s">
        <v>6799</v>
      </c>
      <c r="E13661" s="258"/>
      <c r="F13661" s="479">
        <v>22.41</v>
      </c>
    </row>
    <row r="13662" spans="1:6" ht="20.399999999999999" x14ac:dyDescent="0.2">
      <c r="A13662" s="256">
        <v>96820</v>
      </c>
      <c r="B13662" s="257" t="s">
        <v>12443</v>
      </c>
      <c r="C13662" s="256" t="s">
        <v>6799</v>
      </c>
      <c r="E13662" s="258"/>
      <c r="F13662" s="479">
        <v>38.96</v>
      </c>
    </row>
    <row r="13663" spans="1:6" ht="20.399999999999999" x14ac:dyDescent="0.2">
      <c r="A13663" s="256">
        <v>96821</v>
      </c>
      <c r="B13663" s="257" t="s">
        <v>12444</v>
      </c>
      <c r="C13663" s="256" t="s">
        <v>6799</v>
      </c>
      <c r="E13663" s="258"/>
      <c r="F13663" s="479">
        <v>36.18</v>
      </c>
    </row>
    <row r="13664" spans="1:6" ht="20.399999999999999" x14ac:dyDescent="0.2">
      <c r="A13664" s="256">
        <v>96822</v>
      </c>
      <c r="B13664" s="257" t="s">
        <v>12445</v>
      </c>
      <c r="C13664" s="256" t="s">
        <v>6799</v>
      </c>
      <c r="E13664" s="258"/>
      <c r="F13664" s="479">
        <v>29.24</v>
      </c>
    </row>
    <row r="13665" spans="1:6" ht="20.399999999999999" x14ac:dyDescent="0.2">
      <c r="A13665" s="256">
        <v>96823</v>
      </c>
      <c r="B13665" s="257" t="s">
        <v>12446</v>
      </c>
      <c r="C13665" s="256" t="s">
        <v>6799</v>
      </c>
      <c r="E13665" s="258"/>
      <c r="F13665" s="479">
        <v>11.03</v>
      </c>
    </row>
    <row r="13666" spans="1:6" ht="20.399999999999999" x14ac:dyDescent="0.2">
      <c r="A13666" s="256">
        <v>96824</v>
      </c>
      <c r="B13666" s="257" t="s">
        <v>12447</v>
      </c>
      <c r="C13666" s="256" t="s">
        <v>6799</v>
      </c>
      <c r="E13666" s="258"/>
      <c r="F13666" s="479">
        <v>17.329999999999998</v>
      </c>
    </row>
    <row r="13667" spans="1:6" ht="20.399999999999999" x14ac:dyDescent="0.2">
      <c r="A13667" s="256">
        <v>96826</v>
      </c>
      <c r="B13667" s="257" t="s">
        <v>12448</v>
      </c>
      <c r="C13667" s="256" t="s">
        <v>6799</v>
      </c>
      <c r="E13667" s="258"/>
      <c r="F13667" s="479">
        <v>12.81</v>
      </c>
    </row>
    <row r="13668" spans="1:6" ht="20.399999999999999" x14ac:dyDescent="0.2">
      <c r="A13668" s="256">
        <v>96827</v>
      </c>
      <c r="B13668" s="257" t="s">
        <v>12449</v>
      </c>
      <c r="C13668" s="256" t="s">
        <v>6799</v>
      </c>
      <c r="E13668" s="258"/>
      <c r="F13668" s="479">
        <v>18.82</v>
      </c>
    </row>
    <row r="13669" spans="1:6" ht="20.399999999999999" x14ac:dyDescent="0.2">
      <c r="A13669" s="256">
        <v>96828</v>
      </c>
      <c r="B13669" s="257" t="s">
        <v>12450</v>
      </c>
      <c r="C13669" s="256" t="s">
        <v>6799</v>
      </c>
      <c r="E13669" s="258"/>
      <c r="F13669" s="479">
        <v>23.02</v>
      </c>
    </row>
    <row r="13670" spans="1:6" ht="20.399999999999999" x14ac:dyDescent="0.2">
      <c r="A13670" s="256">
        <v>96829</v>
      </c>
      <c r="B13670" s="257" t="s">
        <v>12451</v>
      </c>
      <c r="C13670" s="256" t="s">
        <v>6799</v>
      </c>
      <c r="E13670" s="258"/>
      <c r="F13670" s="479">
        <v>17.37</v>
      </c>
    </row>
    <row r="13671" spans="1:6" ht="20.399999999999999" x14ac:dyDescent="0.2">
      <c r="A13671" s="256">
        <v>96830</v>
      </c>
      <c r="B13671" s="257" t="s">
        <v>12452</v>
      </c>
      <c r="C13671" s="256" t="s">
        <v>6799</v>
      </c>
      <c r="E13671" s="258"/>
      <c r="F13671" s="479">
        <v>19.739999999999998</v>
      </c>
    </row>
    <row r="13672" spans="1:6" ht="20.399999999999999" x14ac:dyDescent="0.2">
      <c r="A13672" s="256">
        <v>96832</v>
      </c>
      <c r="B13672" s="257" t="s">
        <v>12453</v>
      </c>
      <c r="C13672" s="256" t="s">
        <v>6799</v>
      </c>
      <c r="E13672" s="258"/>
      <c r="F13672" s="479">
        <v>28.52</v>
      </c>
    </row>
    <row r="13673" spans="1:6" ht="20.399999999999999" x14ac:dyDescent="0.2">
      <c r="A13673" s="256">
        <v>96833</v>
      </c>
      <c r="B13673" s="257" t="s">
        <v>12454</v>
      </c>
      <c r="C13673" s="256" t="s">
        <v>6799</v>
      </c>
      <c r="E13673" s="258"/>
      <c r="F13673" s="479">
        <v>21.97</v>
      </c>
    </row>
    <row r="13674" spans="1:6" ht="20.399999999999999" x14ac:dyDescent="0.2">
      <c r="A13674" s="256">
        <v>96834</v>
      </c>
      <c r="B13674" s="257" t="s">
        <v>12455</v>
      </c>
      <c r="C13674" s="256" t="s">
        <v>6799</v>
      </c>
      <c r="E13674" s="258"/>
      <c r="F13674" s="479">
        <v>26.54</v>
      </c>
    </row>
    <row r="13675" spans="1:6" ht="20.399999999999999" x14ac:dyDescent="0.2">
      <c r="A13675" s="256">
        <v>96836</v>
      </c>
      <c r="B13675" s="257" t="s">
        <v>12456</v>
      </c>
      <c r="C13675" s="256" t="s">
        <v>6799</v>
      </c>
      <c r="E13675" s="258"/>
      <c r="F13675" s="479">
        <v>31.3</v>
      </c>
    </row>
    <row r="13676" spans="1:6" ht="20.399999999999999" x14ac:dyDescent="0.2">
      <c r="A13676" s="256">
        <v>96837</v>
      </c>
      <c r="B13676" s="257" t="s">
        <v>12457</v>
      </c>
      <c r="C13676" s="256" t="s">
        <v>6799</v>
      </c>
      <c r="E13676" s="258"/>
      <c r="F13676" s="479">
        <v>20.74</v>
      </c>
    </row>
    <row r="13677" spans="1:6" ht="30.6" x14ac:dyDescent="0.2">
      <c r="A13677" s="256">
        <v>96838</v>
      </c>
      <c r="B13677" s="257" t="s">
        <v>12458</v>
      </c>
      <c r="C13677" s="256" t="s">
        <v>6799</v>
      </c>
      <c r="E13677" s="258"/>
      <c r="F13677" s="479">
        <v>25.26</v>
      </c>
    </row>
    <row r="13678" spans="1:6" ht="30.6" x14ac:dyDescent="0.2">
      <c r="A13678" s="256">
        <v>96839</v>
      </c>
      <c r="B13678" s="257" t="s">
        <v>12459</v>
      </c>
      <c r="C13678" s="256" t="s">
        <v>6799</v>
      </c>
      <c r="E13678" s="258"/>
      <c r="F13678" s="479">
        <v>26.02</v>
      </c>
    </row>
    <row r="13679" spans="1:6" ht="20.399999999999999" x14ac:dyDescent="0.2">
      <c r="A13679" s="256">
        <v>96840</v>
      </c>
      <c r="B13679" s="257" t="s">
        <v>12460</v>
      </c>
      <c r="C13679" s="256" t="s">
        <v>6799</v>
      </c>
      <c r="E13679" s="258"/>
      <c r="F13679" s="479">
        <v>25</v>
      </c>
    </row>
    <row r="13680" spans="1:6" ht="30.6" x14ac:dyDescent="0.2">
      <c r="A13680" s="256">
        <v>96841</v>
      </c>
      <c r="B13680" s="257" t="s">
        <v>12461</v>
      </c>
      <c r="C13680" s="256" t="s">
        <v>6799</v>
      </c>
      <c r="E13680" s="258"/>
      <c r="F13680" s="479">
        <v>27.93</v>
      </c>
    </row>
    <row r="13681" spans="1:6" ht="30.6" x14ac:dyDescent="0.2">
      <c r="A13681" s="256">
        <v>96842</v>
      </c>
      <c r="B13681" s="257" t="s">
        <v>12462</v>
      </c>
      <c r="C13681" s="256" t="s">
        <v>6799</v>
      </c>
      <c r="E13681" s="258"/>
      <c r="F13681" s="479">
        <v>31.87</v>
      </c>
    </row>
    <row r="13682" spans="1:6" ht="30.6" x14ac:dyDescent="0.2">
      <c r="A13682" s="256">
        <v>96843</v>
      </c>
      <c r="B13682" s="257" t="s">
        <v>12463</v>
      </c>
      <c r="C13682" s="256" t="s">
        <v>6799</v>
      </c>
      <c r="E13682" s="258"/>
      <c r="F13682" s="479">
        <v>28.95</v>
      </c>
    </row>
    <row r="13683" spans="1:6" ht="20.399999999999999" x14ac:dyDescent="0.2">
      <c r="A13683" s="256">
        <v>96844</v>
      </c>
      <c r="B13683" s="257" t="s">
        <v>12464</v>
      </c>
      <c r="C13683" s="256" t="s">
        <v>6799</v>
      </c>
      <c r="E13683" s="258"/>
      <c r="F13683" s="479">
        <v>33.200000000000003</v>
      </c>
    </row>
    <row r="13684" spans="1:6" ht="20.399999999999999" x14ac:dyDescent="0.2">
      <c r="A13684" s="256">
        <v>96845</v>
      </c>
      <c r="B13684" s="257" t="s">
        <v>12465</v>
      </c>
      <c r="C13684" s="256" t="s">
        <v>6799</v>
      </c>
      <c r="E13684" s="258"/>
      <c r="F13684" s="479">
        <v>38.340000000000003</v>
      </c>
    </row>
    <row r="13685" spans="1:6" ht="30.6" x14ac:dyDescent="0.2">
      <c r="A13685" s="256">
        <v>96846</v>
      </c>
      <c r="B13685" s="257" t="s">
        <v>12466</v>
      </c>
      <c r="C13685" s="256" t="s">
        <v>6799</v>
      </c>
      <c r="E13685" s="258"/>
      <c r="F13685" s="479">
        <v>36.83</v>
      </c>
    </row>
    <row r="13686" spans="1:6" ht="30.6" x14ac:dyDescent="0.2">
      <c r="A13686" s="256">
        <v>96847</v>
      </c>
      <c r="B13686" s="257" t="s">
        <v>12467</v>
      </c>
      <c r="C13686" s="256" t="s">
        <v>6799</v>
      </c>
      <c r="E13686" s="258"/>
      <c r="F13686" s="479">
        <v>36.380000000000003</v>
      </c>
    </row>
    <row r="13687" spans="1:6" ht="20.399999999999999" x14ac:dyDescent="0.2">
      <c r="A13687" s="256">
        <v>96848</v>
      </c>
      <c r="B13687" s="257" t="s">
        <v>12468</v>
      </c>
      <c r="C13687" s="256" t="s">
        <v>6799</v>
      </c>
      <c r="E13687" s="258"/>
      <c r="F13687" s="479">
        <v>50.58</v>
      </c>
    </row>
    <row r="13688" spans="1:6" ht="20.399999999999999" x14ac:dyDescent="0.2">
      <c r="A13688" s="256">
        <v>96849</v>
      </c>
      <c r="B13688" s="257" t="s">
        <v>12469</v>
      </c>
      <c r="C13688" s="256" t="s">
        <v>6799</v>
      </c>
      <c r="E13688" s="258"/>
      <c r="F13688" s="479">
        <v>16.32</v>
      </c>
    </row>
    <row r="13689" spans="1:6" ht="20.399999999999999" x14ac:dyDescent="0.2">
      <c r="A13689" s="256">
        <v>96850</v>
      </c>
      <c r="B13689" s="257" t="s">
        <v>12470</v>
      </c>
      <c r="C13689" s="256" t="s">
        <v>6799</v>
      </c>
      <c r="E13689" s="258"/>
      <c r="F13689" s="479">
        <v>23.42</v>
      </c>
    </row>
    <row r="13690" spans="1:6" ht="20.399999999999999" x14ac:dyDescent="0.2">
      <c r="A13690" s="256">
        <v>96852</v>
      </c>
      <c r="B13690" s="257" t="s">
        <v>12471</v>
      </c>
      <c r="C13690" s="256" t="s">
        <v>6799</v>
      </c>
      <c r="E13690" s="258"/>
      <c r="F13690" s="479">
        <v>20.63</v>
      </c>
    </row>
    <row r="13691" spans="1:6" ht="20.399999999999999" x14ac:dyDescent="0.2">
      <c r="A13691" s="256">
        <v>96853</v>
      </c>
      <c r="B13691" s="257" t="s">
        <v>12472</v>
      </c>
      <c r="C13691" s="256" t="s">
        <v>6799</v>
      </c>
      <c r="E13691" s="258"/>
      <c r="F13691" s="479">
        <v>25.11</v>
      </c>
    </row>
    <row r="13692" spans="1:6" ht="20.399999999999999" x14ac:dyDescent="0.2">
      <c r="A13692" s="256">
        <v>96854</v>
      </c>
      <c r="B13692" s="257" t="s">
        <v>12473</v>
      </c>
      <c r="C13692" s="256" t="s">
        <v>6799</v>
      </c>
      <c r="E13692" s="258"/>
      <c r="F13692" s="479">
        <v>30.64</v>
      </c>
    </row>
    <row r="13693" spans="1:6" ht="20.399999999999999" x14ac:dyDescent="0.2">
      <c r="A13693" s="256">
        <v>96855</v>
      </c>
      <c r="B13693" s="257" t="s">
        <v>12474</v>
      </c>
      <c r="C13693" s="256" t="s">
        <v>6799</v>
      </c>
      <c r="E13693" s="258"/>
      <c r="F13693" s="479">
        <v>31.67</v>
      </c>
    </row>
    <row r="13694" spans="1:6" ht="20.399999999999999" x14ac:dyDescent="0.2">
      <c r="A13694" s="256">
        <v>96856</v>
      </c>
      <c r="B13694" s="257" t="s">
        <v>12475</v>
      </c>
      <c r="C13694" s="256" t="s">
        <v>6799</v>
      </c>
      <c r="E13694" s="258"/>
      <c r="F13694" s="479">
        <v>34.5</v>
      </c>
    </row>
    <row r="13695" spans="1:6" ht="20.399999999999999" x14ac:dyDescent="0.2">
      <c r="A13695" s="256">
        <v>96860</v>
      </c>
      <c r="B13695" s="257" t="s">
        <v>12476</v>
      </c>
      <c r="C13695" s="256" t="s">
        <v>6799</v>
      </c>
      <c r="E13695" s="258"/>
      <c r="F13695" s="479">
        <v>29.45</v>
      </c>
    </row>
    <row r="13696" spans="1:6" ht="20.399999999999999" x14ac:dyDescent="0.2">
      <c r="A13696" s="256">
        <v>96861</v>
      </c>
      <c r="B13696" s="257" t="s">
        <v>20707</v>
      </c>
      <c r="C13696" s="256" t="s">
        <v>6799</v>
      </c>
      <c r="E13696" s="258"/>
      <c r="F13696" s="479">
        <v>37.090000000000003</v>
      </c>
    </row>
    <row r="13697" spans="1:6" ht="20.399999999999999" x14ac:dyDescent="0.2">
      <c r="A13697" s="256">
        <v>96862</v>
      </c>
      <c r="B13697" s="257" t="s">
        <v>12477</v>
      </c>
      <c r="C13697" s="256" t="s">
        <v>6799</v>
      </c>
      <c r="E13697" s="258"/>
      <c r="F13697" s="479">
        <v>36.07</v>
      </c>
    </row>
    <row r="13698" spans="1:6" ht="20.399999999999999" x14ac:dyDescent="0.2">
      <c r="A13698" s="256">
        <v>96863</v>
      </c>
      <c r="B13698" s="257" t="s">
        <v>12478</v>
      </c>
      <c r="C13698" s="256" t="s">
        <v>6799</v>
      </c>
      <c r="E13698" s="258"/>
      <c r="F13698" s="479">
        <v>38.29</v>
      </c>
    </row>
    <row r="13699" spans="1:6" ht="20.399999999999999" x14ac:dyDescent="0.2">
      <c r="A13699" s="256">
        <v>96864</v>
      </c>
      <c r="B13699" s="257" t="s">
        <v>12479</v>
      </c>
      <c r="C13699" s="256" t="s">
        <v>6799</v>
      </c>
      <c r="E13699" s="258"/>
      <c r="F13699" s="479">
        <v>50.2</v>
      </c>
    </row>
    <row r="13700" spans="1:6" ht="20.399999999999999" x14ac:dyDescent="0.2">
      <c r="A13700" s="256">
        <v>96865</v>
      </c>
      <c r="B13700" s="257" t="s">
        <v>12480</v>
      </c>
      <c r="C13700" s="256" t="s">
        <v>6799</v>
      </c>
      <c r="E13700" s="258"/>
      <c r="F13700" s="479">
        <v>45.24</v>
      </c>
    </row>
    <row r="13701" spans="1:6" ht="20.399999999999999" x14ac:dyDescent="0.2">
      <c r="A13701" s="256">
        <v>96866</v>
      </c>
      <c r="B13701" s="257" t="s">
        <v>12481</v>
      </c>
      <c r="C13701" s="256" t="s">
        <v>6799</v>
      </c>
      <c r="E13701" s="258"/>
      <c r="F13701" s="479">
        <v>65</v>
      </c>
    </row>
    <row r="13702" spans="1:6" ht="20.399999999999999" x14ac:dyDescent="0.2">
      <c r="A13702" s="256">
        <v>96868</v>
      </c>
      <c r="B13702" s="257" t="s">
        <v>12482</v>
      </c>
      <c r="C13702" s="256" t="s">
        <v>6799</v>
      </c>
      <c r="E13702" s="258"/>
      <c r="F13702" s="479">
        <v>19.37</v>
      </c>
    </row>
    <row r="13703" spans="1:6" ht="20.399999999999999" x14ac:dyDescent="0.2">
      <c r="A13703" s="256">
        <v>96869</v>
      </c>
      <c r="B13703" s="257" t="s">
        <v>12483</v>
      </c>
      <c r="C13703" s="256" t="s">
        <v>6799</v>
      </c>
      <c r="E13703" s="258"/>
      <c r="F13703" s="479">
        <v>28.95</v>
      </c>
    </row>
    <row r="13704" spans="1:6" ht="20.399999999999999" x14ac:dyDescent="0.2">
      <c r="A13704" s="256">
        <v>96870</v>
      </c>
      <c r="B13704" s="257" t="s">
        <v>12484</v>
      </c>
      <c r="C13704" s="256" t="s">
        <v>6799</v>
      </c>
      <c r="E13704" s="258"/>
      <c r="F13704" s="479">
        <v>42.74</v>
      </c>
    </row>
    <row r="13705" spans="1:6" ht="20.399999999999999" x14ac:dyDescent="0.2">
      <c r="A13705" s="256">
        <v>96871</v>
      </c>
      <c r="B13705" s="257" t="s">
        <v>12485</v>
      </c>
      <c r="C13705" s="256" t="s">
        <v>6799</v>
      </c>
      <c r="E13705" s="258"/>
      <c r="F13705" s="479">
        <v>49.1</v>
      </c>
    </row>
    <row r="13706" spans="1:6" ht="30.6" x14ac:dyDescent="0.2">
      <c r="A13706" s="256">
        <v>96872</v>
      </c>
      <c r="B13706" s="257" t="s">
        <v>12486</v>
      </c>
      <c r="C13706" s="256" t="s">
        <v>6799</v>
      </c>
      <c r="E13706" s="258"/>
      <c r="F13706" s="479">
        <v>46.25</v>
      </c>
    </row>
    <row r="13707" spans="1:6" ht="30.6" x14ac:dyDescent="0.2">
      <c r="A13707" s="256">
        <v>96873</v>
      </c>
      <c r="B13707" s="257" t="s">
        <v>12487</v>
      </c>
      <c r="C13707" s="256" t="s">
        <v>6799</v>
      </c>
      <c r="E13707" s="258"/>
      <c r="F13707" s="479">
        <v>60.75</v>
      </c>
    </row>
    <row r="13708" spans="1:6" ht="30.6" x14ac:dyDescent="0.2">
      <c r="A13708" s="256">
        <v>96874</v>
      </c>
      <c r="B13708" s="257" t="s">
        <v>12488</v>
      </c>
      <c r="C13708" s="256" t="s">
        <v>6799</v>
      </c>
      <c r="E13708" s="258"/>
      <c r="F13708" s="479">
        <v>56.11</v>
      </c>
    </row>
    <row r="13709" spans="1:6" ht="30.6" x14ac:dyDescent="0.2">
      <c r="A13709" s="256">
        <v>96875</v>
      </c>
      <c r="B13709" s="257" t="s">
        <v>12489</v>
      </c>
      <c r="C13709" s="256" t="s">
        <v>6799</v>
      </c>
      <c r="E13709" s="258"/>
      <c r="F13709" s="479">
        <v>72.61</v>
      </c>
    </row>
    <row r="13710" spans="1:6" ht="20.399999999999999" x14ac:dyDescent="0.2">
      <c r="A13710" s="256">
        <v>96876</v>
      </c>
      <c r="B13710" s="257" t="s">
        <v>12490</v>
      </c>
      <c r="C13710" s="256" t="s">
        <v>6799</v>
      </c>
      <c r="E13710" s="258"/>
      <c r="F13710" s="479">
        <v>164.26</v>
      </c>
    </row>
    <row r="13711" spans="1:6" ht="20.399999999999999" x14ac:dyDescent="0.2">
      <c r="A13711" s="256">
        <v>96878</v>
      </c>
      <c r="B13711" s="257" t="s">
        <v>12491</v>
      </c>
      <c r="C13711" s="256" t="s">
        <v>6799</v>
      </c>
      <c r="E13711" s="258"/>
      <c r="F13711" s="479">
        <v>183.86</v>
      </c>
    </row>
    <row r="13712" spans="1:6" ht="20.399999999999999" x14ac:dyDescent="0.2">
      <c r="A13712" s="256">
        <v>96879</v>
      </c>
      <c r="B13712" s="257" t="s">
        <v>12492</v>
      </c>
      <c r="C13712" s="256" t="s">
        <v>6799</v>
      </c>
      <c r="E13712" s="258"/>
      <c r="F13712" s="479">
        <v>178.51</v>
      </c>
    </row>
    <row r="13713" spans="1:6" ht="20.399999999999999" x14ac:dyDescent="0.2">
      <c r="A13713" s="256">
        <v>96881</v>
      </c>
      <c r="B13713" s="257" t="s">
        <v>12493</v>
      </c>
      <c r="C13713" s="256" t="s">
        <v>6799</v>
      </c>
      <c r="E13713" s="258"/>
      <c r="F13713" s="479">
        <v>210.78</v>
      </c>
    </row>
    <row r="13714" spans="1:6" ht="30.6" x14ac:dyDescent="0.2">
      <c r="A13714" s="256">
        <v>97425</v>
      </c>
      <c r="B13714" s="257" t="s">
        <v>12494</v>
      </c>
      <c r="C13714" s="256" t="s">
        <v>6799</v>
      </c>
      <c r="E13714" s="258"/>
      <c r="F13714" s="479">
        <v>36.04</v>
      </c>
    </row>
    <row r="13715" spans="1:6" ht="30.6" x14ac:dyDescent="0.2">
      <c r="A13715" s="256">
        <v>97426</v>
      </c>
      <c r="B13715" s="257" t="s">
        <v>12495</v>
      </c>
      <c r="C13715" s="256" t="s">
        <v>6799</v>
      </c>
      <c r="E13715" s="258"/>
      <c r="F13715" s="479">
        <v>43.55</v>
      </c>
    </row>
    <row r="13716" spans="1:6" ht="30.6" x14ac:dyDescent="0.2">
      <c r="A13716" s="256">
        <v>97427</v>
      </c>
      <c r="B13716" s="257" t="s">
        <v>12496</v>
      </c>
      <c r="C13716" s="256" t="s">
        <v>6799</v>
      </c>
      <c r="E13716" s="258"/>
      <c r="F13716" s="479">
        <v>49.23</v>
      </c>
    </row>
    <row r="13717" spans="1:6" ht="30.6" x14ac:dyDescent="0.2">
      <c r="A13717" s="256">
        <v>97428</v>
      </c>
      <c r="B13717" s="257" t="s">
        <v>12497</v>
      </c>
      <c r="C13717" s="256" t="s">
        <v>6799</v>
      </c>
      <c r="E13717" s="258"/>
      <c r="F13717" s="479">
        <v>62.41</v>
      </c>
    </row>
    <row r="13718" spans="1:6" ht="30.6" x14ac:dyDescent="0.2">
      <c r="A13718" s="256">
        <v>97429</v>
      </c>
      <c r="B13718" s="257" t="s">
        <v>12498</v>
      </c>
      <c r="C13718" s="256" t="s">
        <v>6799</v>
      </c>
      <c r="E13718" s="258"/>
      <c r="F13718" s="479">
        <v>74.540000000000006</v>
      </c>
    </row>
    <row r="13719" spans="1:6" ht="20.399999999999999" x14ac:dyDescent="0.2">
      <c r="A13719" s="256">
        <v>97430</v>
      </c>
      <c r="B13719" s="257" t="s">
        <v>12499</v>
      </c>
      <c r="C13719" s="256" t="s">
        <v>6799</v>
      </c>
      <c r="E13719" s="258"/>
      <c r="F13719" s="479">
        <v>42.64</v>
      </c>
    </row>
    <row r="13720" spans="1:6" ht="20.399999999999999" x14ac:dyDescent="0.2">
      <c r="A13720" s="256">
        <v>97431</v>
      </c>
      <c r="B13720" s="257" t="s">
        <v>12500</v>
      </c>
      <c r="C13720" s="256" t="s">
        <v>6799</v>
      </c>
      <c r="E13720" s="258"/>
      <c r="F13720" s="479">
        <v>47.74</v>
      </c>
    </row>
    <row r="13721" spans="1:6" ht="20.399999999999999" x14ac:dyDescent="0.2">
      <c r="A13721" s="256">
        <v>97432</v>
      </c>
      <c r="B13721" s="257" t="s">
        <v>12501</v>
      </c>
      <c r="C13721" s="256" t="s">
        <v>6799</v>
      </c>
      <c r="E13721" s="258"/>
      <c r="F13721" s="479">
        <v>53.88</v>
      </c>
    </row>
    <row r="13722" spans="1:6" ht="20.399999999999999" x14ac:dyDescent="0.2">
      <c r="A13722" s="256">
        <v>97433</v>
      </c>
      <c r="B13722" s="257" t="s">
        <v>12502</v>
      </c>
      <c r="C13722" s="256" t="s">
        <v>6799</v>
      </c>
      <c r="E13722" s="258"/>
      <c r="F13722" s="479">
        <v>93.69</v>
      </c>
    </row>
    <row r="13723" spans="1:6" ht="20.399999999999999" x14ac:dyDescent="0.2">
      <c r="A13723" s="256">
        <v>97434</v>
      </c>
      <c r="B13723" s="257" t="s">
        <v>12503</v>
      </c>
      <c r="C13723" s="256" t="s">
        <v>6799</v>
      </c>
      <c r="E13723" s="258"/>
      <c r="F13723" s="479">
        <v>95.32</v>
      </c>
    </row>
    <row r="13724" spans="1:6" ht="20.399999999999999" x14ac:dyDescent="0.2">
      <c r="A13724" s="256">
        <v>97435</v>
      </c>
      <c r="B13724" s="257" t="s">
        <v>12504</v>
      </c>
      <c r="C13724" s="256" t="s">
        <v>6799</v>
      </c>
      <c r="E13724" s="258"/>
      <c r="F13724" s="479">
        <v>109.47</v>
      </c>
    </row>
    <row r="13725" spans="1:6" ht="20.399999999999999" x14ac:dyDescent="0.2">
      <c r="A13725" s="256">
        <v>97436</v>
      </c>
      <c r="B13725" s="257" t="s">
        <v>12505</v>
      </c>
      <c r="C13725" s="256" t="s">
        <v>6799</v>
      </c>
      <c r="E13725" s="258"/>
      <c r="F13725" s="479">
        <v>112.59</v>
      </c>
    </row>
    <row r="13726" spans="1:6" ht="20.399999999999999" x14ac:dyDescent="0.2">
      <c r="A13726" s="256">
        <v>97437</v>
      </c>
      <c r="B13726" s="257" t="s">
        <v>20708</v>
      </c>
      <c r="C13726" s="256" t="s">
        <v>6799</v>
      </c>
      <c r="E13726" s="258"/>
      <c r="F13726" s="479">
        <v>125.18</v>
      </c>
    </row>
    <row r="13727" spans="1:6" ht="20.399999999999999" x14ac:dyDescent="0.2">
      <c r="A13727" s="256">
        <v>97438</v>
      </c>
      <c r="B13727" s="257" t="s">
        <v>12506</v>
      </c>
      <c r="C13727" s="256" t="s">
        <v>6799</v>
      </c>
      <c r="E13727" s="258"/>
      <c r="F13727" s="479">
        <v>128.53</v>
      </c>
    </row>
    <row r="13728" spans="1:6" ht="20.399999999999999" x14ac:dyDescent="0.2">
      <c r="A13728" s="256">
        <v>97439</v>
      </c>
      <c r="B13728" s="257" t="s">
        <v>12507</v>
      </c>
      <c r="C13728" s="256" t="s">
        <v>6799</v>
      </c>
      <c r="E13728" s="258"/>
      <c r="F13728" s="479">
        <v>140.53</v>
      </c>
    </row>
    <row r="13729" spans="1:6" ht="20.399999999999999" x14ac:dyDescent="0.2">
      <c r="A13729" s="256">
        <v>97440</v>
      </c>
      <c r="B13729" s="257" t="s">
        <v>12508</v>
      </c>
      <c r="C13729" s="256" t="s">
        <v>6799</v>
      </c>
      <c r="E13729" s="258"/>
      <c r="F13729" s="479">
        <v>168</v>
      </c>
    </row>
    <row r="13730" spans="1:6" ht="20.399999999999999" x14ac:dyDescent="0.2">
      <c r="A13730" s="256">
        <v>97442</v>
      </c>
      <c r="B13730" s="257" t="s">
        <v>12509</v>
      </c>
      <c r="C13730" s="256" t="s">
        <v>6799</v>
      </c>
      <c r="E13730" s="258"/>
      <c r="F13730" s="479">
        <v>185.94</v>
      </c>
    </row>
    <row r="13731" spans="1:6" ht="20.399999999999999" x14ac:dyDescent="0.2">
      <c r="A13731" s="256">
        <v>97443</v>
      </c>
      <c r="B13731" s="257" t="s">
        <v>12510</v>
      </c>
      <c r="C13731" s="256" t="s">
        <v>6799</v>
      </c>
      <c r="E13731" s="258"/>
      <c r="F13731" s="479">
        <v>120.64</v>
      </c>
    </row>
    <row r="13732" spans="1:6" ht="20.399999999999999" x14ac:dyDescent="0.2">
      <c r="A13732" s="256">
        <v>97444</v>
      </c>
      <c r="B13732" s="257" t="s">
        <v>12511</v>
      </c>
      <c r="C13732" s="256" t="s">
        <v>6799</v>
      </c>
      <c r="E13732" s="258"/>
      <c r="F13732" s="479">
        <v>141.03</v>
      </c>
    </row>
    <row r="13733" spans="1:6" ht="20.399999999999999" x14ac:dyDescent="0.2">
      <c r="A13733" s="256">
        <v>97446</v>
      </c>
      <c r="B13733" s="257" t="s">
        <v>12512</v>
      </c>
      <c r="C13733" s="256" t="s">
        <v>6799</v>
      </c>
      <c r="E13733" s="258"/>
      <c r="F13733" s="479">
        <v>240.82</v>
      </c>
    </row>
    <row r="13734" spans="1:6" ht="20.399999999999999" x14ac:dyDescent="0.2">
      <c r="A13734" s="256">
        <v>97447</v>
      </c>
      <c r="B13734" s="257" t="s">
        <v>12513</v>
      </c>
      <c r="C13734" s="256" t="s">
        <v>6799</v>
      </c>
      <c r="E13734" s="258"/>
      <c r="F13734" s="479">
        <v>240.82</v>
      </c>
    </row>
    <row r="13735" spans="1:6" ht="20.399999999999999" x14ac:dyDescent="0.2">
      <c r="A13735" s="256">
        <v>97449</v>
      </c>
      <c r="B13735" s="257" t="s">
        <v>12514</v>
      </c>
      <c r="C13735" s="256" t="s">
        <v>6799</v>
      </c>
      <c r="E13735" s="258"/>
      <c r="F13735" s="479">
        <v>256.88</v>
      </c>
    </row>
    <row r="13736" spans="1:6" ht="20.399999999999999" x14ac:dyDescent="0.2">
      <c r="A13736" s="256">
        <v>97450</v>
      </c>
      <c r="B13736" s="257" t="s">
        <v>12515</v>
      </c>
      <c r="C13736" s="256" t="s">
        <v>6799</v>
      </c>
      <c r="E13736" s="258"/>
      <c r="F13736" s="479">
        <v>312.39999999999998</v>
      </c>
    </row>
    <row r="13737" spans="1:6" ht="20.399999999999999" x14ac:dyDescent="0.2">
      <c r="A13737" s="256">
        <v>97452</v>
      </c>
      <c r="B13737" s="257" t="s">
        <v>12516</v>
      </c>
      <c r="C13737" s="256" t="s">
        <v>6799</v>
      </c>
      <c r="E13737" s="258"/>
      <c r="F13737" s="479">
        <v>197.42</v>
      </c>
    </row>
    <row r="13738" spans="1:6" ht="20.399999999999999" x14ac:dyDescent="0.2">
      <c r="A13738" s="256">
        <v>97453</v>
      </c>
      <c r="B13738" s="257" t="s">
        <v>12517</v>
      </c>
      <c r="C13738" s="256" t="s">
        <v>6799</v>
      </c>
      <c r="E13738" s="258"/>
      <c r="F13738" s="479">
        <v>209.06</v>
      </c>
    </row>
    <row r="13739" spans="1:6" ht="20.399999999999999" x14ac:dyDescent="0.2">
      <c r="A13739" s="256">
        <v>97454</v>
      </c>
      <c r="B13739" s="257" t="s">
        <v>12518</v>
      </c>
      <c r="C13739" s="256" t="s">
        <v>6799</v>
      </c>
      <c r="E13739" s="258"/>
      <c r="F13739" s="479">
        <v>331.43</v>
      </c>
    </row>
    <row r="13740" spans="1:6" ht="20.399999999999999" x14ac:dyDescent="0.2">
      <c r="A13740" s="256">
        <v>97455</v>
      </c>
      <c r="B13740" s="257" t="s">
        <v>12519</v>
      </c>
      <c r="C13740" s="256" t="s">
        <v>6799</v>
      </c>
      <c r="E13740" s="258"/>
      <c r="F13740" s="479">
        <v>350.04</v>
      </c>
    </row>
    <row r="13741" spans="1:6" ht="20.399999999999999" x14ac:dyDescent="0.2">
      <c r="A13741" s="256">
        <v>97456</v>
      </c>
      <c r="B13741" s="257" t="s">
        <v>12520</v>
      </c>
      <c r="C13741" s="256" t="s">
        <v>6799</v>
      </c>
      <c r="E13741" s="258"/>
      <c r="F13741" s="479">
        <v>739.94</v>
      </c>
    </row>
    <row r="13742" spans="1:6" ht="20.399999999999999" x14ac:dyDescent="0.2">
      <c r="A13742" s="256">
        <v>97457</v>
      </c>
      <c r="B13742" s="257" t="s">
        <v>12521</v>
      </c>
      <c r="C13742" s="256" t="s">
        <v>6799</v>
      </c>
      <c r="E13742" s="258"/>
      <c r="F13742" s="479">
        <v>656.45</v>
      </c>
    </row>
    <row r="13743" spans="1:6" ht="20.399999999999999" x14ac:dyDescent="0.2">
      <c r="A13743" s="256">
        <v>97458</v>
      </c>
      <c r="B13743" s="257" t="s">
        <v>12522</v>
      </c>
      <c r="C13743" s="256" t="s">
        <v>6799</v>
      </c>
      <c r="E13743" s="258"/>
      <c r="F13743" s="479">
        <v>310.08</v>
      </c>
    </row>
    <row r="13744" spans="1:6" ht="20.399999999999999" x14ac:dyDescent="0.2">
      <c r="A13744" s="256">
        <v>97459</v>
      </c>
      <c r="B13744" s="257" t="s">
        <v>12523</v>
      </c>
      <c r="C13744" s="256" t="s">
        <v>6799</v>
      </c>
      <c r="E13744" s="258"/>
      <c r="F13744" s="479">
        <v>525.65</v>
      </c>
    </row>
    <row r="13745" spans="1:6" ht="20.399999999999999" x14ac:dyDescent="0.2">
      <c r="A13745" s="256">
        <v>97460</v>
      </c>
      <c r="B13745" s="257" t="s">
        <v>12524</v>
      </c>
      <c r="C13745" s="256" t="s">
        <v>6799</v>
      </c>
      <c r="E13745" s="258"/>
      <c r="F13745" s="479">
        <v>802.57</v>
      </c>
    </row>
    <row r="13746" spans="1:6" ht="20.399999999999999" x14ac:dyDescent="0.2">
      <c r="A13746" s="256">
        <v>97461</v>
      </c>
      <c r="B13746" s="257" t="s">
        <v>12525</v>
      </c>
      <c r="C13746" s="256" t="s">
        <v>6799</v>
      </c>
      <c r="E13746" s="258"/>
      <c r="F13746" s="479">
        <v>37.979999999999997</v>
      </c>
    </row>
    <row r="13747" spans="1:6" ht="20.399999999999999" x14ac:dyDescent="0.2">
      <c r="A13747" s="256">
        <v>97462</v>
      </c>
      <c r="B13747" s="257" t="s">
        <v>12526</v>
      </c>
      <c r="C13747" s="256" t="s">
        <v>6799</v>
      </c>
      <c r="E13747" s="258"/>
      <c r="F13747" s="479">
        <v>32.01</v>
      </c>
    </row>
    <row r="13748" spans="1:6" ht="20.399999999999999" x14ac:dyDescent="0.2">
      <c r="A13748" s="256">
        <v>97464</v>
      </c>
      <c r="B13748" s="257" t="s">
        <v>12527</v>
      </c>
      <c r="C13748" s="256" t="s">
        <v>6799</v>
      </c>
      <c r="E13748" s="258"/>
      <c r="F13748" s="479">
        <v>54.44</v>
      </c>
    </row>
    <row r="13749" spans="1:6" ht="30.6" x14ac:dyDescent="0.2">
      <c r="A13749" s="256">
        <v>97465</v>
      </c>
      <c r="B13749" s="257" t="s">
        <v>12528</v>
      </c>
      <c r="C13749" s="256" t="s">
        <v>6799</v>
      </c>
      <c r="E13749" s="258"/>
      <c r="F13749" s="479">
        <v>64.510000000000005</v>
      </c>
    </row>
    <row r="13750" spans="1:6" ht="20.399999999999999" x14ac:dyDescent="0.2">
      <c r="A13750" s="256">
        <v>97467</v>
      </c>
      <c r="B13750" s="257" t="s">
        <v>12529</v>
      </c>
      <c r="C13750" s="256" t="s">
        <v>6799</v>
      </c>
      <c r="E13750" s="258"/>
      <c r="F13750" s="479">
        <v>69.010000000000005</v>
      </c>
    </row>
    <row r="13751" spans="1:6" ht="30.6" x14ac:dyDescent="0.2">
      <c r="A13751" s="256">
        <v>97468</v>
      </c>
      <c r="B13751" s="257" t="s">
        <v>12530</v>
      </c>
      <c r="C13751" s="256" t="s">
        <v>6799</v>
      </c>
      <c r="E13751" s="258"/>
      <c r="F13751" s="479">
        <v>81.91</v>
      </c>
    </row>
    <row r="13752" spans="1:6" ht="20.399999999999999" x14ac:dyDescent="0.2">
      <c r="A13752" s="256">
        <v>97470</v>
      </c>
      <c r="B13752" s="257" t="s">
        <v>12531</v>
      </c>
      <c r="C13752" s="256" t="s">
        <v>6799</v>
      </c>
      <c r="E13752" s="258"/>
      <c r="F13752" s="479">
        <v>101.31</v>
      </c>
    </row>
    <row r="13753" spans="1:6" ht="30.6" x14ac:dyDescent="0.2">
      <c r="A13753" s="256">
        <v>97471</v>
      </c>
      <c r="B13753" s="257" t="s">
        <v>12532</v>
      </c>
      <c r="C13753" s="256" t="s">
        <v>6799</v>
      </c>
      <c r="E13753" s="258"/>
      <c r="F13753" s="479">
        <v>121.7</v>
      </c>
    </row>
    <row r="13754" spans="1:6" ht="20.399999999999999" x14ac:dyDescent="0.2">
      <c r="A13754" s="256">
        <v>97474</v>
      </c>
      <c r="B13754" s="257" t="s">
        <v>12533</v>
      </c>
      <c r="C13754" s="256" t="s">
        <v>6799</v>
      </c>
      <c r="E13754" s="258"/>
      <c r="F13754" s="479">
        <v>183.58</v>
      </c>
    </row>
    <row r="13755" spans="1:6" ht="30.6" x14ac:dyDescent="0.2">
      <c r="A13755" s="256">
        <v>97475</v>
      </c>
      <c r="B13755" s="257" t="s">
        <v>12534</v>
      </c>
      <c r="C13755" s="256" t="s">
        <v>6799</v>
      </c>
      <c r="E13755" s="258"/>
      <c r="F13755" s="479">
        <v>224.79</v>
      </c>
    </row>
    <row r="13756" spans="1:6" ht="20.399999999999999" x14ac:dyDescent="0.2">
      <c r="A13756" s="256">
        <v>97477</v>
      </c>
      <c r="B13756" s="257" t="s">
        <v>12535</v>
      </c>
      <c r="C13756" s="256" t="s">
        <v>6799</v>
      </c>
      <c r="E13756" s="258"/>
      <c r="F13756" s="479">
        <v>244.15</v>
      </c>
    </row>
    <row r="13757" spans="1:6" ht="30.6" x14ac:dyDescent="0.2">
      <c r="A13757" s="256">
        <v>97478</v>
      </c>
      <c r="B13757" s="257" t="s">
        <v>12536</v>
      </c>
      <c r="C13757" s="256" t="s">
        <v>6799</v>
      </c>
      <c r="E13757" s="258"/>
      <c r="F13757" s="479">
        <v>299.67</v>
      </c>
    </row>
    <row r="13758" spans="1:6" ht="20.399999999999999" x14ac:dyDescent="0.2">
      <c r="A13758" s="256">
        <v>97479</v>
      </c>
      <c r="B13758" s="257" t="s">
        <v>12537</v>
      </c>
      <c r="C13758" s="256" t="s">
        <v>6799</v>
      </c>
      <c r="E13758" s="258"/>
      <c r="F13758" s="479">
        <v>60.95</v>
      </c>
    </row>
    <row r="13759" spans="1:6" ht="20.399999999999999" x14ac:dyDescent="0.2">
      <c r="A13759" s="256">
        <v>97480</v>
      </c>
      <c r="B13759" s="257" t="s">
        <v>12538</v>
      </c>
      <c r="C13759" s="256" t="s">
        <v>6799</v>
      </c>
      <c r="E13759" s="258"/>
      <c r="F13759" s="479">
        <v>60.95</v>
      </c>
    </row>
    <row r="13760" spans="1:6" ht="20.399999999999999" x14ac:dyDescent="0.2">
      <c r="A13760" s="256">
        <v>97481</v>
      </c>
      <c r="B13760" s="257" t="s">
        <v>12539</v>
      </c>
      <c r="C13760" s="256" t="s">
        <v>6799</v>
      </c>
      <c r="E13760" s="258"/>
      <c r="F13760" s="479">
        <v>87.88</v>
      </c>
    </row>
    <row r="13761" spans="1:6" ht="20.399999999999999" x14ac:dyDescent="0.2">
      <c r="A13761" s="256">
        <v>97482</v>
      </c>
      <c r="B13761" s="257" t="s">
        <v>12540</v>
      </c>
      <c r="C13761" s="256" t="s">
        <v>6799</v>
      </c>
      <c r="E13761" s="258"/>
      <c r="F13761" s="479">
        <v>87.88</v>
      </c>
    </row>
    <row r="13762" spans="1:6" ht="20.399999999999999" x14ac:dyDescent="0.2">
      <c r="A13762" s="256">
        <v>97483</v>
      </c>
      <c r="B13762" s="257" t="s">
        <v>12541</v>
      </c>
      <c r="C13762" s="256" t="s">
        <v>6799</v>
      </c>
      <c r="E13762" s="258"/>
      <c r="F13762" s="479">
        <v>122.55</v>
      </c>
    </row>
    <row r="13763" spans="1:6" ht="20.399999999999999" x14ac:dyDescent="0.2">
      <c r="A13763" s="256">
        <v>97484</v>
      </c>
      <c r="B13763" s="257" t="s">
        <v>12542</v>
      </c>
      <c r="C13763" s="256" t="s">
        <v>6799</v>
      </c>
      <c r="E13763" s="258"/>
      <c r="F13763" s="479">
        <v>122.55</v>
      </c>
    </row>
    <row r="13764" spans="1:6" ht="20.399999999999999" x14ac:dyDescent="0.2">
      <c r="A13764" s="256">
        <v>97485</v>
      </c>
      <c r="B13764" s="257" t="s">
        <v>12543</v>
      </c>
      <c r="C13764" s="256" t="s">
        <v>6799</v>
      </c>
      <c r="E13764" s="258"/>
      <c r="F13764" s="479">
        <v>168.47</v>
      </c>
    </row>
    <row r="13765" spans="1:6" ht="20.399999999999999" x14ac:dyDescent="0.2">
      <c r="A13765" s="256">
        <v>97486</v>
      </c>
      <c r="B13765" s="257" t="s">
        <v>12544</v>
      </c>
      <c r="C13765" s="256" t="s">
        <v>6799</v>
      </c>
      <c r="E13765" s="258"/>
      <c r="F13765" s="479">
        <v>180.11</v>
      </c>
    </row>
    <row r="13766" spans="1:6" ht="20.399999999999999" x14ac:dyDescent="0.2">
      <c r="A13766" s="256">
        <v>97487</v>
      </c>
      <c r="B13766" s="257" t="s">
        <v>12545</v>
      </c>
      <c r="C13766" s="256" t="s">
        <v>6799</v>
      </c>
      <c r="E13766" s="258"/>
      <c r="F13766" s="479">
        <v>307.44</v>
      </c>
    </row>
    <row r="13767" spans="1:6" ht="20.399999999999999" x14ac:dyDescent="0.2">
      <c r="A13767" s="256">
        <v>97488</v>
      </c>
      <c r="B13767" s="257" t="s">
        <v>12546</v>
      </c>
      <c r="C13767" s="256" t="s">
        <v>6799</v>
      </c>
      <c r="E13767" s="258"/>
      <c r="F13767" s="479">
        <v>326.05</v>
      </c>
    </row>
    <row r="13768" spans="1:6" ht="20.399999999999999" x14ac:dyDescent="0.2">
      <c r="A13768" s="256">
        <v>97489</v>
      </c>
      <c r="B13768" s="257" t="s">
        <v>12547</v>
      </c>
      <c r="C13768" s="256" t="s">
        <v>6799</v>
      </c>
      <c r="E13768" s="258"/>
      <c r="F13768" s="479">
        <v>720.8</v>
      </c>
    </row>
    <row r="13769" spans="1:6" ht="20.399999999999999" x14ac:dyDescent="0.2">
      <c r="A13769" s="256">
        <v>97490</v>
      </c>
      <c r="B13769" s="257" t="s">
        <v>12548</v>
      </c>
      <c r="C13769" s="256" t="s">
        <v>6799</v>
      </c>
      <c r="E13769" s="258"/>
      <c r="F13769" s="479">
        <v>637.30999999999995</v>
      </c>
    </row>
    <row r="13770" spans="1:6" ht="20.399999999999999" x14ac:dyDescent="0.2">
      <c r="A13770" s="256">
        <v>97491</v>
      </c>
      <c r="B13770" s="257" t="s">
        <v>12549</v>
      </c>
      <c r="C13770" s="256" t="s">
        <v>6799</v>
      </c>
      <c r="E13770" s="258"/>
      <c r="F13770" s="479">
        <v>93.62</v>
      </c>
    </row>
    <row r="13771" spans="1:6" ht="20.399999999999999" x14ac:dyDescent="0.2">
      <c r="A13771" s="256">
        <v>97492</v>
      </c>
      <c r="B13771" s="257" t="s">
        <v>12550</v>
      </c>
      <c r="C13771" s="256" t="s">
        <v>6799</v>
      </c>
      <c r="E13771" s="258"/>
      <c r="F13771" s="479">
        <v>136.71</v>
      </c>
    </row>
    <row r="13772" spans="1:6" ht="20.399999999999999" x14ac:dyDescent="0.2">
      <c r="A13772" s="256">
        <v>97493</v>
      </c>
      <c r="B13772" s="257" t="s">
        <v>12551</v>
      </c>
      <c r="C13772" s="256" t="s">
        <v>6799</v>
      </c>
      <c r="E13772" s="258"/>
      <c r="F13772" s="479">
        <v>176.08</v>
      </c>
    </row>
    <row r="13773" spans="1:6" ht="20.399999999999999" x14ac:dyDescent="0.2">
      <c r="A13773" s="256">
        <v>97494</v>
      </c>
      <c r="B13773" s="257" t="s">
        <v>12552</v>
      </c>
      <c r="C13773" s="256" t="s">
        <v>6799</v>
      </c>
      <c r="E13773" s="258"/>
      <c r="F13773" s="479">
        <v>271.42</v>
      </c>
    </row>
    <row r="13774" spans="1:6" ht="20.399999999999999" x14ac:dyDescent="0.2">
      <c r="A13774" s="256">
        <v>97495</v>
      </c>
      <c r="B13774" s="257" t="s">
        <v>12553</v>
      </c>
      <c r="C13774" s="256" t="s">
        <v>6799</v>
      </c>
      <c r="E13774" s="258"/>
      <c r="F13774" s="479">
        <v>493.59</v>
      </c>
    </row>
    <row r="13775" spans="1:6" ht="20.399999999999999" x14ac:dyDescent="0.2">
      <c r="A13775" s="256">
        <v>97496</v>
      </c>
      <c r="B13775" s="257" t="s">
        <v>12554</v>
      </c>
      <c r="C13775" s="256" t="s">
        <v>6799</v>
      </c>
      <c r="E13775" s="258"/>
      <c r="F13775" s="479">
        <v>777.12</v>
      </c>
    </row>
    <row r="13776" spans="1:6" ht="20.399999999999999" x14ac:dyDescent="0.2">
      <c r="A13776" s="256">
        <v>97499</v>
      </c>
      <c r="B13776" s="257" t="s">
        <v>12555</v>
      </c>
      <c r="C13776" s="256" t="s">
        <v>6799</v>
      </c>
      <c r="E13776" s="258"/>
      <c r="F13776" s="479">
        <v>34.880000000000003</v>
      </c>
    </row>
    <row r="13777" spans="1:6" ht="20.399999999999999" x14ac:dyDescent="0.2">
      <c r="A13777" s="256">
        <v>97500</v>
      </c>
      <c r="B13777" s="257" t="s">
        <v>12556</v>
      </c>
      <c r="C13777" s="256" t="s">
        <v>6799</v>
      </c>
      <c r="E13777" s="258"/>
      <c r="F13777" s="479">
        <v>28.91</v>
      </c>
    </row>
    <row r="13778" spans="1:6" ht="20.399999999999999" x14ac:dyDescent="0.2">
      <c r="A13778" s="256">
        <v>97502</v>
      </c>
      <c r="B13778" s="257" t="s">
        <v>12557</v>
      </c>
      <c r="C13778" s="256" t="s">
        <v>6799</v>
      </c>
      <c r="E13778" s="258"/>
      <c r="F13778" s="479">
        <v>48.65</v>
      </c>
    </row>
    <row r="13779" spans="1:6" ht="30.6" x14ac:dyDescent="0.2">
      <c r="A13779" s="256">
        <v>97503</v>
      </c>
      <c r="B13779" s="257" t="s">
        <v>12558</v>
      </c>
      <c r="C13779" s="256" t="s">
        <v>6799</v>
      </c>
      <c r="E13779" s="258"/>
      <c r="F13779" s="479">
        <v>59.01</v>
      </c>
    </row>
    <row r="13780" spans="1:6" ht="20.399999999999999" x14ac:dyDescent="0.2">
      <c r="A13780" s="256">
        <v>97505</v>
      </c>
      <c r="B13780" s="257" t="s">
        <v>12559</v>
      </c>
      <c r="C13780" s="256" t="s">
        <v>6799</v>
      </c>
      <c r="E13780" s="258"/>
      <c r="F13780" s="479">
        <v>60.86</v>
      </c>
    </row>
    <row r="13781" spans="1:6" ht="30.6" x14ac:dyDescent="0.2">
      <c r="A13781" s="256">
        <v>97506</v>
      </c>
      <c r="B13781" s="257" t="s">
        <v>12560</v>
      </c>
      <c r="C13781" s="256" t="s">
        <v>6799</v>
      </c>
      <c r="E13781" s="258"/>
      <c r="F13781" s="479">
        <v>73.760000000000005</v>
      </c>
    </row>
    <row r="13782" spans="1:6" ht="20.399999999999999" x14ac:dyDescent="0.2">
      <c r="A13782" s="256">
        <v>97508</v>
      </c>
      <c r="B13782" s="257" t="s">
        <v>12561</v>
      </c>
      <c r="C13782" s="256" t="s">
        <v>6799</v>
      </c>
      <c r="E13782" s="258"/>
      <c r="F13782" s="479">
        <v>89.77</v>
      </c>
    </row>
    <row r="13783" spans="1:6" ht="30.6" x14ac:dyDescent="0.2">
      <c r="A13783" s="256">
        <v>97509</v>
      </c>
      <c r="B13783" s="257" t="s">
        <v>12562</v>
      </c>
      <c r="C13783" s="256" t="s">
        <v>6799</v>
      </c>
      <c r="E13783" s="258"/>
      <c r="F13783" s="479">
        <v>110.16</v>
      </c>
    </row>
    <row r="13784" spans="1:6" ht="20.399999999999999" x14ac:dyDescent="0.2">
      <c r="A13784" s="256">
        <v>97511</v>
      </c>
      <c r="B13784" s="257" t="s">
        <v>12563</v>
      </c>
      <c r="C13784" s="256" t="s">
        <v>6799</v>
      </c>
      <c r="E13784" s="258"/>
      <c r="F13784" s="479">
        <v>167</v>
      </c>
    </row>
    <row r="13785" spans="1:6" ht="30.6" x14ac:dyDescent="0.2">
      <c r="A13785" s="256">
        <v>97512</v>
      </c>
      <c r="B13785" s="257" t="s">
        <v>12564</v>
      </c>
      <c r="C13785" s="256" t="s">
        <v>6799</v>
      </c>
      <c r="E13785" s="258"/>
      <c r="F13785" s="479">
        <v>208.21</v>
      </c>
    </row>
    <row r="13786" spans="1:6" ht="20.399999999999999" x14ac:dyDescent="0.2">
      <c r="A13786" s="256">
        <v>97514</v>
      </c>
      <c r="B13786" s="257" t="s">
        <v>12565</v>
      </c>
      <c r="C13786" s="256" t="s">
        <v>6799</v>
      </c>
      <c r="E13786" s="258"/>
      <c r="F13786" s="479">
        <v>222.34</v>
      </c>
    </row>
    <row r="13787" spans="1:6" ht="30.6" x14ac:dyDescent="0.2">
      <c r="A13787" s="256">
        <v>97515</v>
      </c>
      <c r="B13787" s="257" t="s">
        <v>12566</v>
      </c>
      <c r="C13787" s="256" t="s">
        <v>6799</v>
      </c>
      <c r="E13787" s="258"/>
      <c r="F13787" s="479">
        <v>277.86</v>
      </c>
    </row>
    <row r="13788" spans="1:6" ht="20.399999999999999" x14ac:dyDescent="0.2">
      <c r="A13788" s="256">
        <v>97517</v>
      </c>
      <c r="B13788" s="257" t="s">
        <v>12567</v>
      </c>
      <c r="C13788" s="256" t="s">
        <v>6799</v>
      </c>
      <c r="E13788" s="258"/>
      <c r="F13788" s="479">
        <v>56.27</v>
      </c>
    </row>
    <row r="13789" spans="1:6" ht="20.399999999999999" x14ac:dyDescent="0.2">
      <c r="A13789" s="256">
        <v>97518</v>
      </c>
      <c r="B13789" s="257" t="s">
        <v>12568</v>
      </c>
      <c r="C13789" s="256" t="s">
        <v>6799</v>
      </c>
      <c r="E13789" s="258"/>
      <c r="F13789" s="479">
        <v>56.27</v>
      </c>
    </row>
    <row r="13790" spans="1:6" ht="20.399999999999999" x14ac:dyDescent="0.2">
      <c r="A13790" s="256">
        <v>97519</v>
      </c>
      <c r="B13790" s="257" t="s">
        <v>12569</v>
      </c>
      <c r="C13790" s="256" t="s">
        <v>6799</v>
      </c>
      <c r="E13790" s="258"/>
      <c r="F13790" s="479">
        <v>79.650000000000006</v>
      </c>
    </row>
    <row r="13791" spans="1:6" ht="20.399999999999999" x14ac:dyDescent="0.2">
      <c r="A13791" s="256">
        <v>97520</v>
      </c>
      <c r="B13791" s="257" t="s">
        <v>12570</v>
      </c>
      <c r="C13791" s="256" t="s">
        <v>6799</v>
      </c>
      <c r="E13791" s="258"/>
      <c r="F13791" s="479">
        <v>79.650000000000006</v>
      </c>
    </row>
    <row r="13792" spans="1:6" ht="20.399999999999999" x14ac:dyDescent="0.2">
      <c r="A13792" s="256">
        <v>97521</v>
      </c>
      <c r="B13792" s="257" t="s">
        <v>12571</v>
      </c>
      <c r="C13792" s="256" t="s">
        <v>6799</v>
      </c>
      <c r="E13792" s="258"/>
      <c r="F13792" s="479">
        <v>110.28</v>
      </c>
    </row>
    <row r="13793" spans="1:6" ht="20.399999999999999" x14ac:dyDescent="0.2">
      <c r="A13793" s="256">
        <v>97522</v>
      </c>
      <c r="B13793" s="257" t="s">
        <v>12572</v>
      </c>
      <c r="C13793" s="256" t="s">
        <v>6799</v>
      </c>
      <c r="E13793" s="258"/>
      <c r="F13793" s="479">
        <v>110.28</v>
      </c>
    </row>
    <row r="13794" spans="1:6" ht="20.399999999999999" x14ac:dyDescent="0.2">
      <c r="A13794" s="256">
        <v>97523</v>
      </c>
      <c r="B13794" s="257" t="s">
        <v>12573</v>
      </c>
      <c r="C13794" s="256" t="s">
        <v>6799</v>
      </c>
      <c r="E13794" s="258"/>
      <c r="F13794" s="479">
        <v>151.16</v>
      </c>
    </row>
    <row r="13795" spans="1:6" ht="20.399999999999999" x14ac:dyDescent="0.2">
      <c r="A13795" s="256">
        <v>97524</v>
      </c>
      <c r="B13795" s="257" t="s">
        <v>12574</v>
      </c>
      <c r="C13795" s="256" t="s">
        <v>6799</v>
      </c>
      <c r="E13795" s="258"/>
      <c r="F13795" s="479">
        <v>162.80000000000001</v>
      </c>
    </row>
    <row r="13796" spans="1:6" ht="20.399999999999999" x14ac:dyDescent="0.2">
      <c r="A13796" s="256">
        <v>97525</v>
      </c>
      <c r="B13796" s="257" t="s">
        <v>12575</v>
      </c>
      <c r="C13796" s="256" t="s">
        <v>6799</v>
      </c>
      <c r="E13796" s="258"/>
      <c r="F13796" s="479">
        <v>282.43</v>
      </c>
    </row>
    <row r="13797" spans="1:6" ht="20.399999999999999" x14ac:dyDescent="0.2">
      <c r="A13797" s="256">
        <v>97526</v>
      </c>
      <c r="B13797" s="257" t="s">
        <v>12576</v>
      </c>
      <c r="C13797" s="256" t="s">
        <v>6799</v>
      </c>
      <c r="E13797" s="258"/>
      <c r="F13797" s="479">
        <v>301.04000000000002</v>
      </c>
    </row>
    <row r="13798" spans="1:6" ht="20.399999999999999" x14ac:dyDescent="0.2">
      <c r="A13798" s="256">
        <v>97527</v>
      </c>
      <c r="B13798" s="257" t="s">
        <v>12577</v>
      </c>
      <c r="C13798" s="256" t="s">
        <v>6799</v>
      </c>
      <c r="E13798" s="258"/>
      <c r="F13798" s="479">
        <v>688.18</v>
      </c>
    </row>
    <row r="13799" spans="1:6" ht="20.399999999999999" x14ac:dyDescent="0.2">
      <c r="A13799" s="256">
        <v>97528</v>
      </c>
      <c r="B13799" s="257" t="s">
        <v>12578</v>
      </c>
      <c r="C13799" s="256" t="s">
        <v>6799</v>
      </c>
      <c r="E13799" s="258"/>
      <c r="F13799" s="479">
        <v>604.69000000000005</v>
      </c>
    </row>
    <row r="13800" spans="1:6" ht="20.399999999999999" x14ac:dyDescent="0.2">
      <c r="A13800" s="256">
        <v>97529</v>
      </c>
      <c r="B13800" s="257" t="s">
        <v>12579</v>
      </c>
      <c r="C13800" s="256" t="s">
        <v>6799</v>
      </c>
      <c r="E13800" s="258"/>
      <c r="F13800" s="479">
        <v>87.49</v>
      </c>
    </row>
    <row r="13801" spans="1:6" ht="20.399999999999999" x14ac:dyDescent="0.2">
      <c r="A13801" s="256">
        <v>97530</v>
      </c>
      <c r="B13801" s="257" t="s">
        <v>12580</v>
      </c>
      <c r="C13801" s="256" t="s">
        <v>6799</v>
      </c>
      <c r="E13801" s="258"/>
      <c r="F13801" s="479">
        <v>125.72</v>
      </c>
    </row>
    <row r="13802" spans="1:6" ht="20.399999999999999" x14ac:dyDescent="0.2">
      <c r="A13802" s="256">
        <v>97531</v>
      </c>
      <c r="B13802" s="257" t="s">
        <v>12581</v>
      </c>
      <c r="C13802" s="256" t="s">
        <v>6799</v>
      </c>
      <c r="E13802" s="258"/>
      <c r="F13802" s="479">
        <v>159.69</v>
      </c>
    </row>
    <row r="13803" spans="1:6" ht="20.399999999999999" x14ac:dyDescent="0.2">
      <c r="A13803" s="256">
        <v>97532</v>
      </c>
      <c r="B13803" s="257" t="s">
        <v>12582</v>
      </c>
      <c r="C13803" s="256" t="s">
        <v>6799</v>
      </c>
      <c r="E13803" s="258"/>
      <c r="F13803" s="479">
        <v>248.34</v>
      </c>
    </row>
    <row r="13804" spans="1:6" ht="20.399999999999999" x14ac:dyDescent="0.2">
      <c r="A13804" s="256">
        <v>97533</v>
      </c>
      <c r="B13804" s="257" t="s">
        <v>12583</v>
      </c>
      <c r="C13804" s="256" t="s">
        <v>6799</v>
      </c>
      <c r="E13804" s="258"/>
      <c r="F13804" s="479">
        <v>465.2</v>
      </c>
    </row>
    <row r="13805" spans="1:6" ht="20.399999999999999" x14ac:dyDescent="0.2">
      <c r="A13805" s="256">
        <v>97534</v>
      </c>
      <c r="B13805" s="257" t="s">
        <v>12584</v>
      </c>
      <c r="C13805" s="256" t="s">
        <v>6799</v>
      </c>
      <c r="E13805" s="258"/>
      <c r="F13805" s="479">
        <v>733.61</v>
      </c>
    </row>
    <row r="13806" spans="1:6" ht="20.399999999999999" x14ac:dyDescent="0.2">
      <c r="A13806" s="256">
        <v>97537</v>
      </c>
      <c r="B13806" s="257" t="s">
        <v>12585</v>
      </c>
      <c r="C13806" s="256" t="s">
        <v>6799</v>
      </c>
      <c r="E13806" s="258"/>
      <c r="F13806" s="479">
        <v>26.4</v>
      </c>
    </row>
    <row r="13807" spans="1:6" ht="20.399999999999999" x14ac:dyDescent="0.2">
      <c r="A13807" s="256">
        <v>97540</v>
      </c>
      <c r="B13807" s="257" t="s">
        <v>12586</v>
      </c>
      <c r="C13807" s="256" t="s">
        <v>6799</v>
      </c>
      <c r="E13807" s="258"/>
      <c r="F13807" s="479">
        <v>35.950000000000003</v>
      </c>
    </row>
    <row r="13808" spans="1:6" ht="20.399999999999999" x14ac:dyDescent="0.2">
      <c r="A13808" s="256">
        <v>97541</v>
      </c>
      <c r="B13808" s="257" t="s">
        <v>12587</v>
      </c>
      <c r="C13808" s="256" t="s">
        <v>6799</v>
      </c>
      <c r="E13808" s="258"/>
      <c r="F13808" s="479">
        <v>30.99</v>
      </c>
    </row>
    <row r="13809" spans="1:6" ht="20.399999999999999" x14ac:dyDescent="0.2">
      <c r="A13809" s="256">
        <v>97543</v>
      </c>
      <c r="B13809" s="257" t="s">
        <v>12588</v>
      </c>
      <c r="C13809" s="256" t="s">
        <v>6799</v>
      </c>
      <c r="E13809" s="258"/>
      <c r="F13809" s="479">
        <v>59.14</v>
      </c>
    </row>
    <row r="13810" spans="1:6" ht="20.399999999999999" x14ac:dyDescent="0.2">
      <c r="A13810" s="256">
        <v>97544</v>
      </c>
      <c r="B13810" s="257" t="s">
        <v>12589</v>
      </c>
      <c r="C13810" s="256" t="s">
        <v>6799</v>
      </c>
      <c r="E13810" s="258"/>
      <c r="F13810" s="479">
        <v>53.17</v>
      </c>
    </row>
    <row r="13811" spans="1:6" ht="20.399999999999999" x14ac:dyDescent="0.2">
      <c r="A13811" s="256">
        <v>97546</v>
      </c>
      <c r="B13811" s="257" t="s">
        <v>12590</v>
      </c>
      <c r="C13811" s="256" t="s">
        <v>6799</v>
      </c>
      <c r="E13811" s="258"/>
      <c r="F13811" s="479">
        <v>37.04</v>
      </c>
    </row>
    <row r="13812" spans="1:6" ht="20.399999999999999" x14ac:dyDescent="0.2">
      <c r="A13812" s="256">
        <v>97547</v>
      </c>
      <c r="B13812" s="257" t="s">
        <v>12591</v>
      </c>
      <c r="C13812" s="256" t="s">
        <v>6799</v>
      </c>
      <c r="E13812" s="258"/>
      <c r="F13812" s="479">
        <v>37.04</v>
      </c>
    </row>
    <row r="13813" spans="1:6" ht="20.399999999999999" x14ac:dyDescent="0.2">
      <c r="A13813" s="256">
        <v>97548</v>
      </c>
      <c r="B13813" s="257" t="s">
        <v>12592</v>
      </c>
      <c r="C13813" s="256" t="s">
        <v>6799</v>
      </c>
      <c r="E13813" s="258"/>
      <c r="F13813" s="479">
        <v>55.31</v>
      </c>
    </row>
    <row r="13814" spans="1:6" ht="20.399999999999999" x14ac:dyDescent="0.2">
      <c r="A13814" s="256">
        <v>97549</v>
      </c>
      <c r="B13814" s="257" t="s">
        <v>12593</v>
      </c>
      <c r="C13814" s="256" t="s">
        <v>6799</v>
      </c>
      <c r="E13814" s="258"/>
      <c r="F13814" s="479">
        <v>55.31</v>
      </c>
    </row>
    <row r="13815" spans="1:6" ht="20.399999999999999" x14ac:dyDescent="0.2">
      <c r="A13815" s="256">
        <v>97550</v>
      </c>
      <c r="B13815" s="257" t="s">
        <v>12594</v>
      </c>
      <c r="C13815" s="256" t="s">
        <v>6799</v>
      </c>
      <c r="E13815" s="258"/>
      <c r="F13815" s="479">
        <v>92.72</v>
      </c>
    </row>
    <row r="13816" spans="1:6" ht="20.399999999999999" x14ac:dyDescent="0.2">
      <c r="A13816" s="256">
        <v>97551</v>
      </c>
      <c r="B13816" s="257" t="s">
        <v>12595</v>
      </c>
      <c r="C13816" s="256" t="s">
        <v>6799</v>
      </c>
      <c r="E13816" s="258"/>
      <c r="F13816" s="479">
        <v>92.72</v>
      </c>
    </row>
    <row r="13817" spans="1:6" ht="20.399999999999999" x14ac:dyDescent="0.2">
      <c r="A13817" s="256">
        <v>97552</v>
      </c>
      <c r="B13817" s="257" t="s">
        <v>12596</v>
      </c>
      <c r="C13817" s="256" t="s">
        <v>6799</v>
      </c>
      <c r="E13817" s="258"/>
      <c r="F13817" s="479">
        <v>53.73</v>
      </c>
    </row>
    <row r="13818" spans="1:6" ht="20.399999999999999" x14ac:dyDescent="0.2">
      <c r="A13818" s="256">
        <v>97553</v>
      </c>
      <c r="B13818" s="257" t="s">
        <v>12597</v>
      </c>
      <c r="C13818" s="256" t="s">
        <v>6799</v>
      </c>
      <c r="E13818" s="258"/>
      <c r="F13818" s="479">
        <v>78.09</v>
      </c>
    </row>
    <row r="13819" spans="1:6" ht="20.399999999999999" x14ac:dyDescent="0.2">
      <c r="A13819" s="256">
        <v>97554</v>
      </c>
      <c r="B13819" s="257" t="s">
        <v>12598</v>
      </c>
      <c r="C13819" s="256" t="s">
        <v>6799</v>
      </c>
      <c r="E13819" s="258"/>
      <c r="F13819" s="479">
        <v>136.12</v>
      </c>
    </row>
    <row r="13820" spans="1:6" ht="30.6" x14ac:dyDescent="0.2">
      <c r="A13820" s="256">
        <v>98602</v>
      </c>
      <c r="B13820" s="257" t="s">
        <v>12599</v>
      </c>
      <c r="C13820" s="256" t="s">
        <v>6799</v>
      </c>
      <c r="E13820" s="258"/>
      <c r="F13820" s="479">
        <v>17.97</v>
      </c>
    </row>
    <row r="13821" spans="1:6" ht="20.399999999999999" x14ac:dyDescent="0.2">
      <c r="A13821" s="256">
        <v>103805</v>
      </c>
      <c r="B13821" s="257" t="s">
        <v>12600</v>
      </c>
      <c r="C13821" s="256" t="s">
        <v>6799</v>
      </c>
      <c r="E13821" s="258"/>
      <c r="F13821" s="479">
        <v>20.12</v>
      </c>
    </row>
    <row r="13822" spans="1:6" ht="20.399999999999999" x14ac:dyDescent="0.2">
      <c r="A13822" s="256">
        <v>103806</v>
      </c>
      <c r="B13822" s="257" t="s">
        <v>12601</v>
      </c>
      <c r="C13822" s="256" t="s">
        <v>6799</v>
      </c>
      <c r="E13822" s="258"/>
      <c r="F13822" s="479">
        <v>20.09</v>
      </c>
    </row>
    <row r="13823" spans="1:6" ht="30.6" x14ac:dyDescent="0.2">
      <c r="A13823" s="256">
        <v>103807</v>
      </c>
      <c r="B13823" s="257" t="s">
        <v>20709</v>
      </c>
      <c r="C13823" s="256" t="s">
        <v>6799</v>
      </c>
      <c r="E13823" s="258"/>
      <c r="F13823" s="479">
        <v>22.83</v>
      </c>
    </row>
    <row r="13824" spans="1:6" ht="20.399999999999999" x14ac:dyDescent="0.2">
      <c r="A13824" s="256">
        <v>103808</v>
      </c>
      <c r="B13824" s="257" t="s">
        <v>12602</v>
      </c>
      <c r="C13824" s="256" t="s">
        <v>6799</v>
      </c>
      <c r="E13824" s="258"/>
      <c r="F13824" s="479">
        <v>37.18</v>
      </c>
    </row>
    <row r="13825" spans="1:6" ht="20.399999999999999" x14ac:dyDescent="0.2">
      <c r="A13825" s="256">
        <v>103809</v>
      </c>
      <c r="B13825" s="257" t="s">
        <v>12603</v>
      </c>
      <c r="C13825" s="256" t="s">
        <v>6799</v>
      </c>
      <c r="E13825" s="258"/>
      <c r="F13825" s="479">
        <v>36.909999999999997</v>
      </c>
    </row>
    <row r="13826" spans="1:6" ht="30.6" x14ac:dyDescent="0.2">
      <c r="A13826" s="256">
        <v>103810</v>
      </c>
      <c r="B13826" s="257" t="s">
        <v>20710</v>
      </c>
      <c r="C13826" s="256" t="s">
        <v>6799</v>
      </c>
      <c r="E13826" s="258"/>
      <c r="F13826" s="479">
        <v>35.21</v>
      </c>
    </row>
    <row r="13827" spans="1:6" ht="30.6" x14ac:dyDescent="0.2">
      <c r="A13827" s="256">
        <v>103811</v>
      </c>
      <c r="B13827" s="257" t="s">
        <v>20711</v>
      </c>
      <c r="C13827" s="256" t="s">
        <v>6799</v>
      </c>
      <c r="E13827" s="258"/>
      <c r="F13827" s="479">
        <v>38.78</v>
      </c>
    </row>
    <row r="13828" spans="1:6" ht="20.399999999999999" x14ac:dyDescent="0.2">
      <c r="A13828" s="256">
        <v>103812</v>
      </c>
      <c r="B13828" s="257" t="s">
        <v>12604</v>
      </c>
      <c r="C13828" s="256" t="s">
        <v>6799</v>
      </c>
      <c r="E13828" s="258"/>
      <c r="F13828" s="479">
        <v>54.42</v>
      </c>
    </row>
    <row r="13829" spans="1:6" ht="20.399999999999999" x14ac:dyDescent="0.2">
      <c r="A13829" s="256">
        <v>103813</v>
      </c>
      <c r="B13829" s="257" t="s">
        <v>12605</v>
      </c>
      <c r="C13829" s="256" t="s">
        <v>6799</v>
      </c>
      <c r="E13829" s="258"/>
      <c r="F13829" s="479">
        <v>52.73</v>
      </c>
    </row>
    <row r="13830" spans="1:6" ht="20.399999999999999" x14ac:dyDescent="0.2">
      <c r="A13830" s="256">
        <v>103814</v>
      </c>
      <c r="B13830" s="257" t="s">
        <v>12606</v>
      </c>
      <c r="C13830" s="256" t="s">
        <v>6799</v>
      </c>
      <c r="E13830" s="258"/>
      <c r="F13830" s="479">
        <v>13.21</v>
      </c>
    </row>
    <row r="13831" spans="1:6" ht="20.399999999999999" x14ac:dyDescent="0.2">
      <c r="A13831" s="256">
        <v>103815</v>
      </c>
      <c r="B13831" s="257" t="s">
        <v>12607</v>
      </c>
      <c r="C13831" s="256" t="s">
        <v>6799</v>
      </c>
      <c r="E13831" s="258"/>
      <c r="F13831" s="479">
        <v>13.24</v>
      </c>
    </row>
    <row r="13832" spans="1:6" ht="30.6" x14ac:dyDescent="0.2">
      <c r="A13832" s="256">
        <v>103816</v>
      </c>
      <c r="B13832" s="257" t="s">
        <v>12608</v>
      </c>
      <c r="C13832" s="256" t="s">
        <v>6799</v>
      </c>
      <c r="E13832" s="258"/>
      <c r="F13832" s="479">
        <v>27.83</v>
      </c>
    </row>
    <row r="13833" spans="1:6" ht="20.399999999999999" x14ac:dyDescent="0.2">
      <c r="A13833" s="256">
        <v>103817</v>
      </c>
      <c r="B13833" s="257" t="s">
        <v>12609</v>
      </c>
      <c r="C13833" s="256" t="s">
        <v>6799</v>
      </c>
      <c r="E13833" s="258"/>
      <c r="F13833" s="479">
        <v>433.53</v>
      </c>
    </row>
    <row r="13834" spans="1:6" ht="30.6" x14ac:dyDescent="0.2">
      <c r="A13834" s="256">
        <v>103818</v>
      </c>
      <c r="B13834" s="257" t="s">
        <v>20712</v>
      </c>
      <c r="C13834" s="256" t="s">
        <v>6799</v>
      </c>
      <c r="E13834" s="258"/>
      <c r="F13834" s="479">
        <v>20.55</v>
      </c>
    </row>
    <row r="13835" spans="1:6" ht="20.399999999999999" x14ac:dyDescent="0.2">
      <c r="A13835" s="256">
        <v>103819</v>
      </c>
      <c r="B13835" s="257" t="s">
        <v>12610</v>
      </c>
      <c r="C13835" s="256" t="s">
        <v>6799</v>
      </c>
      <c r="E13835" s="258"/>
      <c r="F13835" s="479">
        <v>23.22</v>
      </c>
    </row>
    <row r="13836" spans="1:6" ht="20.399999999999999" x14ac:dyDescent="0.2">
      <c r="A13836" s="256">
        <v>103820</v>
      </c>
      <c r="B13836" s="257" t="s">
        <v>12611</v>
      </c>
      <c r="C13836" s="256" t="s">
        <v>6799</v>
      </c>
      <c r="E13836" s="258"/>
      <c r="F13836" s="479">
        <v>24.48</v>
      </c>
    </row>
    <row r="13837" spans="1:6" ht="20.399999999999999" x14ac:dyDescent="0.2">
      <c r="A13837" s="256">
        <v>103821</v>
      </c>
      <c r="B13837" s="257" t="s">
        <v>12612</v>
      </c>
      <c r="C13837" s="256" t="s">
        <v>6799</v>
      </c>
      <c r="E13837" s="258"/>
      <c r="F13837" s="479">
        <v>508.69</v>
      </c>
    </row>
    <row r="13838" spans="1:6" ht="30.6" x14ac:dyDescent="0.2">
      <c r="A13838" s="256">
        <v>103822</v>
      </c>
      <c r="B13838" s="257" t="s">
        <v>12613</v>
      </c>
      <c r="C13838" s="256" t="s">
        <v>6799</v>
      </c>
      <c r="E13838" s="258"/>
      <c r="F13838" s="479">
        <v>56.55</v>
      </c>
    </row>
    <row r="13839" spans="1:6" ht="30.6" x14ac:dyDescent="0.2">
      <c r="A13839" s="256">
        <v>103823</v>
      </c>
      <c r="B13839" s="257" t="s">
        <v>12614</v>
      </c>
      <c r="C13839" s="256" t="s">
        <v>6799</v>
      </c>
      <c r="E13839" s="258"/>
      <c r="F13839" s="479">
        <v>19.86</v>
      </c>
    </row>
    <row r="13840" spans="1:6" ht="30.6" x14ac:dyDescent="0.2">
      <c r="A13840" s="256">
        <v>103824</v>
      </c>
      <c r="B13840" s="257" t="s">
        <v>20713</v>
      </c>
      <c r="C13840" s="256" t="s">
        <v>6799</v>
      </c>
      <c r="E13840" s="258"/>
      <c r="F13840" s="479">
        <v>24.49</v>
      </c>
    </row>
    <row r="13841" spans="1:6" ht="30.6" x14ac:dyDescent="0.2">
      <c r="A13841" s="256">
        <v>103825</v>
      </c>
      <c r="B13841" s="257" t="s">
        <v>20714</v>
      </c>
      <c r="C13841" s="256" t="s">
        <v>6799</v>
      </c>
      <c r="E13841" s="258"/>
      <c r="F13841" s="479">
        <v>28.86</v>
      </c>
    </row>
    <row r="13842" spans="1:6" ht="20.399999999999999" x14ac:dyDescent="0.2">
      <c r="A13842" s="256">
        <v>103826</v>
      </c>
      <c r="B13842" s="257" t="s">
        <v>12615</v>
      </c>
      <c r="C13842" s="256" t="s">
        <v>6799</v>
      </c>
      <c r="E13842" s="258"/>
      <c r="F13842" s="479">
        <v>34.43</v>
      </c>
    </row>
    <row r="13843" spans="1:6" ht="20.399999999999999" x14ac:dyDescent="0.2">
      <c r="A13843" s="256">
        <v>103827</v>
      </c>
      <c r="B13843" s="257" t="s">
        <v>12616</v>
      </c>
      <c r="C13843" s="256" t="s">
        <v>6799</v>
      </c>
      <c r="E13843" s="258"/>
      <c r="F13843" s="479">
        <v>34.43</v>
      </c>
    </row>
    <row r="13844" spans="1:6" ht="30.6" x14ac:dyDescent="0.2">
      <c r="A13844" s="256">
        <v>103828</v>
      </c>
      <c r="B13844" s="257" t="s">
        <v>12617</v>
      </c>
      <c r="C13844" s="256" t="s">
        <v>6799</v>
      </c>
      <c r="E13844" s="258"/>
      <c r="F13844" s="479">
        <v>93.39</v>
      </c>
    </row>
    <row r="13845" spans="1:6" ht="20.399999999999999" x14ac:dyDescent="0.2">
      <c r="A13845" s="256">
        <v>103829</v>
      </c>
      <c r="B13845" s="257" t="s">
        <v>12618</v>
      </c>
      <c r="C13845" s="256" t="s">
        <v>6799</v>
      </c>
      <c r="E13845" s="258"/>
      <c r="F13845" s="479">
        <v>562.89</v>
      </c>
    </row>
    <row r="13846" spans="1:6" ht="30.6" x14ac:dyDescent="0.2">
      <c r="A13846" s="256">
        <v>103830</v>
      </c>
      <c r="B13846" s="257" t="s">
        <v>20715</v>
      </c>
      <c r="C13846" s="256" t="s">
        <v>6799</v>
      </c>
      <c r="E13846" s="258"/>
      <c r="F13846" s="479">
        <v>37.47</v>
      </c>
    </row>
    <row r="13847" spans="1:6" ht="20.399999999999999" x14ac:dyDescent="0.2">
      <c r="A13847" s="256">
        <v>103831</v>
      </c>
      <c r="B13847" s="257" t="s">
        <v>12619</v>
      </c>
      <c r="C13847" s="256" t="s">
        <v>6799</v>
      </c>
      <c r="E13847" s="258"/>
      <c r="F13847" s="479">
        <v>29.64</v>
      </c>
    </row>
    <row r="13848" spans="1:6" ht="20.399999999999999" x14ac:dyDescent="0.2">
      <c r="A13848" s="256">
        <v>103832</v>
      </c>
      <c r="B13848" s="257" t="s">
        <v>12620</v>
      </c>
      <c r="C13848" s="256" t="s">
        <v>6799</v>
      </c>
      <c r="E13848" s="258"/>
      <c r="F13848" s="479">
        <v>27.13</v>
      </c>
    </row>
    <row r="13849" spans="1:6" ht="20.399999999999999" x14ac:dyDescent="0.2">
      <c r="A13849" s="256">
        <v>103833</v>
      </c>
      <c r="B13849" s="257" t="s">
        <v>12621</v>
      </c>
      <c r="C13849" s="256" t="s">
        <v>6799</v>
      </c>
      <c r="E13849" s="258"/>
      <c r="F13849" s="479">
        <v>49.32</v>
      </c>
    </row>
    <row r="13850" spans="1:6" ht="20.399999999999999" x14ac:dyDescent="0.2">
      <c r="A13850" s="256">
        <v>103834</v>
      </c>
      <c r="B13850" s="257" t="s">
        <v>12622</v>
      </c>
      <c r="C13850" s="256" t="s">
        <v>6799</v>
      </c>
      <c r="E13850" s="258"/>
      <c r="F13850" s="479">
        <v>71</v>
      </c>
    </row>
    <row r="13851" spans="1:6" ht="20.399999999999999" x14ac:dyDescent="0.2">
      <c r="A13851" s="256">
        <v>103838</v>
      </c>
      <c r="B13851" s="257" t="s">
        <v>12623</v>
      </c>
      <c r="C13851" s="256" t="s">
        <v>6799</v>
      </c>
      <c r="E13851" s="258"/>
      <c r="F13851" s="479">
        <v>19.27</v>
      </c>
    </row>
    <row r="13852" spans="1:6" ht="20.399999999999999" x14ac:dyDescent="0.2">
      <c r="A13852" s="256">
        <v>103839</v>
      </c>
      <c r="B13852" s="257" t="s">
        <v>12624</v>
      </c>
      <c r="C13852" s="256" t="s">
        <v>6799</v>
      </c>
      <c r="E13852" s="258"/>
      <c r="F13852" s="479">
        <v>19.239999999999998</v>
      </c>
    </row>
    <row r="13853" spans="1:6" ht="30.6" x14ac:dyDescent="0.2">
      <c r="A13853" s="256">
        <v>103840</v>
      </c>
      <c r="B13853" s="257" t="s">
        <v>20716</v>
      </c>
      <c r="C13853" s="256" t="s">
        <v>6799</v>
      </c>
      <c r="E13853" s="258"/>
      <c r="F13853" s="479">
        <v>22.4</v>
      </c>
    </row>
    <row r="13854" spans="1:6" ht="20.399999999999999" x14ac:dyDescent="0.2">
      <c r="A13854" s="256">
        <v>103841</v>
      </c>
      <c r="B13854" s="257" t="s">
        <v>12625</v>
      </c>
      <c r="C13854" s="256" t="s">
        <v>6799</v>
      </c>
      <c r="E13854" s="258"/>
      <c r="F13854" s="479">
        <v>30.54</v>
      </c>
    </row>
    <row r="13855" spans="1:6" ht="20.399999999999999" x14ac:dyDescent="0.2">
      <c r="A13855" s="256">
        <v>103842</v>
      </c>
      <c r="B13855" s="257" t="s">
        <v>12626</v>
      </c>
      <c r="C13855" s="256" t="s">
        <v>6799</v>
      </c>
      <c r="E13855" s="258"/>
      <c r="F13855" s="479">
        <v>30.27</v>
      </c>
    </row>
    <row r="13856" spans="1:6" ht="30.6" x14ac:dyDescent="0.2">
      <c r="A13856" s="256">
        <v>103843</v>
      </c>
      <c r="B13856" s="257" t="s">
        <v>20717</v>
      </c>
      <c r="C13856" s="256" t="s">
        <v>6799</v>
      </c>
      <c r="E13856" s="258"/>
      <c r="F13856" s="479">
        <v>31.9</v>
      </c>
    </row>
    <row r="13857" spans="1:6" ht="30.6" x14ac:dyDescent="0.2">
      <c r="A13857" s="256">
        <v>103844</v>
      </c>
      <c r="B13857" s="257" t="s">
        <v>20718</v>
      </c>
      <c r="C13857" s="256" t="s">
        <v>6799</v>
      </c>
      <c r="E13857" s="258"/>
      <c r="F13857" s="479">
        <v>35.46</v>
      </c>
    </row>
    <row r="13858" spans="1:6" ht="20.399999999999999" x14ac:dyDescent="0.2">
      <c r="A13858" s="256">
        <v>103845</v>
      </c>
      <c r="B13858" s="257" t="s">
        <v>12627</v>
      </c>
      <c r="C13858" s="256" t="s">
        <v>6799</v>
      </c>
      <c r="E13858" s="258"/>
      <c r="F13858" s="479">
        <v>42.82</v>
      </c>
    </row>
    <row r="13859" spans="1:6" ht="20.399999999999999" x14ac:dyDescent="0.2">
      <c r="A13859" s="256">
        <v>103846</v>
      </c>
      <c r="B13859" s="257" t="s">
        <v>12628</v>
      </c>
      <c r="C13859" s="256" t="s">
        <v>6799</v>
      </c>
      <c r="E13859" s="258"/>
      <c r="F13859" s="479">
        <v>41.13</v>
      </c>
    </row>
    <row r="13860" spans="1:6" ht="20.399999999999999" x14ac:dyDescent="0.2">
      <c r="A13860" s="256">
        <v>103847</v>
      </c>
      <c r="B13860" s="257" t="s">
        <v>12629</v>
      </c>
      <c r="C13860" s="256" t="s">
        <v>6799</v>
      </c>
      <c r="E13860" s="258"/>
      <c r="F13860" s="479">
        <v>12.64</v>
      </c>
    </row>
    <row r="13861" spans="1:6" ht="20.399999999999999" x14ac:dyDescent="0.2">
      <c r="A13861" s="256">
        <v>103848</v>
      </c>
      <c r="B13861" s="257" t="s">
        <v>12630</v>
      </c>
      <c r="C13861" s="256" t="s">
        <v>6799</v>
      </c>
      <c r="E13861" s="258"/>
      <c r="F13861" s="479">
        <v>12.67</v>
      </c>
    </row>
    <row r="13862" spans="1:6" ht="30.6" x14ac:dyDescent="0.2">
      <c r="A13862" s="256">
        <v>103849</v>
      </c>
      <c r="B13862" s="257" t="s">
        <v>12631</v>
      </c>
      <c r="C13862" s="256" t="s">
        <v>6799</v>
      </c>
      <c r="E13862" s="258"/>
      <c r="F13862" s="479">
        <v>27.26</v>
      </c>
    </row>
    <row r="13863" spans="1:6" ht="20.399999999999999" x14ac:dyDescent="0.2">
      <c r="A13863" s="256">
        <v>103850</v>
      </c>
      <c r="B13863" s="257" t="s">
        <v>12632</v>
      </c>
      <c r="C13863" s="256" t="s">
        <v>6799</v>
      </c>
      <c r="E13863" s="258"/>
      <c r="F13863" s="479">
        <v>432.96</v>
      </c>
    </row>
    <row r="13864" spans="1:6" ht="30.6" x14ac:dyDescent="0.2">
      <c r="A13864" s="256">
        <v>103851</v>
      </c>
      <c r="B13864" s="257" t="s">
        <v>20719</v>
      </c>
      <c r="C13864" s="256" t="s">
        <v>6799</v>
      </c>
      <c r="E13864" s="258"/>
      <c r="F13864" s="479">
        <v>20.260000000000002</v>
      </c>
    </row>
    <row r="13865" spans="1:6" ht="20.399999999999999" x14ac:dyDescent="0.2">
      <c r="A13865" s="256">
        <v>103852</v>
      </c>
      <c r="B13865" s="257" t="s">
        <v>12633</v>
      </c>
      <c r="C13865" s="256" t="s">
        <v>6799</v>
      </c>
      <c r="E13865" s="258"/>
      <c r="F13865" s="479">
        <v>18.760000000000002</v>
      </c>
    </row>
    <row r="13866" spans="1:6" ht="20.399999999999999" x14ac:dyDescent="0.2">
      <c r="A13866" s="256">
        <v>103853</v>
      </c>
      <c r="B13866" s="257" t="s">
        <v>12634</v>
      </c>
      <c r="C13866" s="256" t="s">
        <v>6799</v>
      </c>
      <c r="E13866" s="258"/>
      <c r="F13866" s="479">
        <v>20.02</v>
      </c>
    </row>
    <row r="13867" spans="1:6" ht="20.399999999999999" x14ac:dyDescent="0.2">
      <c r="A13867" s="256">
        <v>103854</v>
      </c>
      <c r="B13867" s="257" t="s">
        <v>12635</v>
      </c>
      <c r="C13867" s="256" t="s">
        <v>6799</v>
      </c>
      <c r="E13867" s="258"/>
      <c r="F13867" s="479">
        <v>504.23</v>
      </c>
    </row>
    <row r="13868" spans="1:6" ht="30.6" x14ac:dyDescent="0.2">
      <c r="A13868" s="256">
        <v>103855</v>
      </c>
      <c r="B13868" s="257" t="s">
        <v>12636</v>
      </c>
      <c r="C13868" s="256" t="s">
        <v>6799</v>
      </c>
      <c r="E13868" s="258"/>
      <c r="F13868" s="479">
        <v>52.09</v>
      </c>
    </row>
    <row r="13869" spans="1:6" ht="30.6" x14ac:dyDescent="0.2">
      <c r="A13869" s="256">
        <v>103856</v>
      </c>
      <c r="B13869" s="257" t="s">
        <v>12637</v>
      </c>
      <c r="C13869" s="256" t="s">
        <v>6799</v>
      </c>
      <c r="E13869" s="258"/>
      <c r="F13869" s="479">
        <v>17.46</v>
      </c>
    </row>
    <row r="13870" spans="1:6" ht="30.6" x14ac:dyDescent="0.2">
      <c r="A13870" s="256">
        <v>103857</v>
      </c>
      <c r="B13870" s="257" t="s">
        <v>12638</v>
      </c>
      <c r="C13870" s="256" t="s">
        <v>6799</v>
      </c>
      <c r="E13870" s="258"/>
      <c r="F13870" s="479">
        <v>22.26</v>
      </c>
    </row>
    <row r="13871" spans="1:6" ht="30.6" x14ac:dyDescent="0.2">
      <c r="A13871" s="256">
        <v>103858</v>
      </c>
      <c r="B13871" s="257" t="s">
        <v>12639</v>
      </c>
      <c r="C13871" s="256" t="s">
        <v>6799</v>
      </c>
      <c r="E13871" s="258"/>
      <c r="F13871" s="479">
        <v>26.62</v>
      </c>
    </row>
    <row r="13872" spans="1:6" ht="20.399999999999999" x14ac:dyDescent="0.2">
      <c r="A13872" s="256">
        <v>103859</v>
      </c>
      <c r="B13872" s="257" t="s">
        <v>12640</v>
      </c>
      <c r="C13872" s="256" t="s">
        <v>6799</v>
      </c>
      <c r="E13872" s="258"/>
      <c r="F13872" s="479">
        <v>27.1</v>
      </c>
    </row>
    <row r="13873" spans="1:6" ht="20.399999999999999" x14ac:dyDescent="0.2">
      <c r="A13873" s="256">
        <v>103860</v>
      </c>
      <c r="B13873" s="257" t="s">
        <v>12641</v>
      </c>
      <c r="C13873" s="256" t="s">
        <v>6799</v>
      </c>
      <c r="E13873" s="258"/>
      <c r="F13873" s="479">
        <v>27.1</v>
      </c>
    </row>
    <row r="13874" spans="1:6" ht="30.6" x14ac:dyDescent="0.2">
      <c r="A13874" s="256">
        <v>103861</v>
      </c>
      <c r="B13874" s="257" t="s">
        <v>12642</v>
      </c>
      <c r="C13874" s="256" t="s">
        <v>6799</v>
      </c>
      <c r="E13874" s="258"/>
      <c r="F13874" s="479">
        <v>86.06</v>
      </c>
    </row>
    <row r="13875" spans="1:6" ht="20.399999999999999" x14ac:dyDescent="0.2">
      <c r="A13875" s="256">
        <v>103862</v>
      </c>
      <c r="B13875" s="257" t="s">
        <v>12643</v>
      </c>
      <c r="C13875" s="256" t="s">
        <v>6799</v>
      </c>
      <c r="E13875" s="258"/>
      <c r="F13875" s="479">
        <v>555.55999999999995</v>
      </c>
    </row>
    <row r="13876" spans="1:6" ht="30.6" x14ac:dyDescent="0.2">
      <c r="A13876" s="256">
        <v>103863</v>
      </c>
      <c r="B13876" s="257" t="s">
        <v>12644</v>
      </c>
      <c r="C13876" s="256" t="s">
        <v>6799</v>
      </c>
      <c r="E13876" s="258"/>
      <c r="F13876" s="479">
        <v>33.81</v>
      </c>
    </row>
    <row r="13877" spans="1:6" ht="20.399999999999999" x14ac:dyDescent="0.2">
      <c r="A13877" s="256">
        <v>103864</v>
      </c>
      <c r="B13877" s="257" t="s">
        <v>12645</v>
      </c>
      <c r="C13877" s="256" t="s">
        <v>6799</v>
      </c>
      <c r="E13877" s="258"/>
      <c r="F13877" s="479">
        <v>23.66</v>
      </c>
    </row>
    <row r="13878" spans="1:6" ht="20.399999999999999" x14ac:dyDescent="0.2">
      <c r="A13878" s="256">
        <v>103865</v>
      </c>
      <c r="B13878" s="257" t="s">
        <v>12646</v>
      </c>
      <c r="C13878" s="256" t="s">
        <v>6799</v>
      </c>
      <c r="E13878" s="258"/>
      <c r="F13878" s="479">
        <v>25.99</v>
      </c>
    </row>
    <row r="13879" spans="1:6" ht="20.399999999999999" x14ac:dyDescent="0.2">
      <c r="A13879" s="256">
        <v>103866</v>
      </c>
      <c r="B13879" s="257" t="s">
        <v>12647</v>
      </c>
      <c r="C13879" s="256" t="s">
        <v>6799</v>
      </c>
      <c r="E13879" s="258"/>
      <c r="F13879" s="479">
        <v>40.450000000000003</v>
      </c>
    </row>
    <row r="13880" spans="1:6" ht="20.399999999999999" x14ac:dyDescent="0.2">
      <c r="A13880" s="256">
        <v>103867</v>
      </c>
      <c r="B13880" s="257" t="s">
        <v>12648</v>
      </c>
      <c r="C13880" s="256" t="s">
        <v>6799</v>
      </c>
      <c r="E13880" s="258"/>
      <c r="F13880" s="479">
        <v>55.5</v>
      </c>
    </row>
    <row r="13881" spans="1:6" ht="20.399999999999999" x14ac:dyDescent="0.2">
      <c r="A13881" s="256">
        <v>103874</v>
      </c>
      <c r="B13881" s="257" t="s">
        <v>12649</v>
      </c>
      <c r="C13881" s="256" t="s">
        <v>6799</v>
      </c>
      <c r="E13881" s="258"/>
      <c r="F13881" s="479">
        <v>20.190000000000001</v>
      </c>
    </row>
    <row r="13882" spans="1:6" ht="30.6" x14ac:dyDescent="0.2">
      <c r="A13882" s="256">
        <v>103875</v>
      </c>
      <c r="B13882" s="257" t="s">
        <v>12650</v>
      </c>
      <c r="C13882" s="256" t="s">
        <v>6799</v>
      </c>
      <c r="E13882" s="258"/>
      <c r="F13882" s="479">
        <v>20.16</v>
      </c>
    </row>
    <row r="13883" spans="1:6" ht="30.6" x14ac:dyDescent="0.2">
      <c r="A13883" s="256">
        <v>103876</v>
      </c>
      <c r="B13883" s="257" t="s">
        <v>12651</v>
      </c>
      <c r="C13883" s="256" t="s">
        <v>6799</v>
      </c>
      <c r="E13883" s="258"/>
      <c r="F13883" s="479">
        <v>22.86</v>
      </c>
    </row>
    <row r="13884" spans="1:6" ht="20.399999999999999" x14ac:dyDescent="0.2">
      <c r="A13884" s="256">
        <v>103877</v>
      </c>
      <c r="B13884" s="257" t="s">
        <v>12652</v>
      </c>
      <c r="C13884" s="256" t="s">
        <v>6799</v>
      </c>
      <c r="E13884" s="258"/>
      <c r="F13884" s="479">
        <v>29.56</v>
      </c>
    </row>
    <row r="13885" spans="1:6" ht="30.6" x14ac:dyDescent="0.2">
      <c r="A13885" s="256">
        <v>103878</v>
      </c>
      <c r="B13885" s="257" t="s">
        <v>12653</v>
      </c>
      <c r="C13885" s="256" t="s">
        <v>6799</v>
      </c>
      <c r="E13885" s="258"/>
      <c r="F13885" s="479">
        <v>29.29</v>
      </c>
    </row>
    <row r="13886" spans="1:6" ht="30.6" x14ac:dyDescent="0.2">
      <c r="A13886" s="256">
        <v>103879</v>
      </c>
      <c r="B13886" s="257" t="s">
        <v>12654</v>
      </c>
      <c r="C13886" s="256" t="s">
        <v>6799</v>
      </c>
      <c r="E13886" s="258"/>
      <c r="F13886" s="479">
        <v>31.41</v>
      </c>
    </row>
    <row r="13887" spans="1:6" ht="30.6" x14ac:dyDescent="0.2">
      <c r="A13887" s="256">
        <v>103880</v>
      </c>
      <c r="B13887" s="257" t="s">
        <v>12655</v>
      </c>
      <c r="C13887" s="256" t="s">
        <v>6799</v>
      </c>
      <c r="E13887" s="258"/>
      <c r="F13887" s="479">
        <v>34.97</v>
      </c>
    </row>
    <row r="13888" spans="1:6" ht="20.399999999999999" x14ac:dyDescent="0.2">
      <c r="A13888" s="256">
        <v>103881</v>
      </c>
      <c r="B13888" s="257" t="s">
        <v>12656</v>
      </c>
      <c r="C13888" s="256" t="s">
        <v>6799</v>
      </c>
      <c r="E13888" s="258"/>
      <c r="F13888" s="479">
        <v>40.229999999999997</v>
      </c>
    </row>
    <row r="13889" spans="1:6" ht="30.6" x14ac:dyDescent="0.2">
      <c r="A13889" s="256">
        <v>103882</v>
      </c>
      <c r="B13889" s="257" t="s">
        <v>12657</v>
      </c>
      <c r="C13889" s="256" t="s">
        <v>6799</v>
      </c>
      <c r="E13889" s="258"/>
      <c r="F13889" s="479">
        <v>38.54</v>
      </c>
    </row>
    <row r="13890" spans="1:6" ht="20.399999999999999" x14ac:dyDescent="0.2">
      <c r="A13890" s="256">
        <v>103883</v>
      </c>
      <c r="B13890" s="257" t="s">
        <v>12658</v>
      </c>
      <c r="C13890" s="256" t="s">
        <v>6799</v>
      </c>
      <c r="E13890" s="258"/>
      <c r="F13890" s="479">
        <v>13.24</v>
      </c>
    </row>
    <row r="13891" spans="1:6" ht="20.399999999999999" x14ac:dyDescent="0.2">
      <c r="A13891" s="256">
        <v>103884</v>
      </c>
      <c r="B13891" s="257" t="s">
        <v>12659</v>
      </c>
      <c r="C13891" s="256" t="s">
        <v>6799</v>
      </c>
      <c r="E13891" s="258"/>
      <c r="F13891" s="479">
        <v>13.27</v>
      </c>
    </row>
    <row r="13892" spans="1:6" ht="30.6" x14ac:dyDescent="0.2">
      <c r="A13892" s="256">
        <v>103885</v>
      </c>
      <c r="B13892" s="257" t="s">
        <v>12660</v>
      </c>
      <c r="C13892" s="256" t="s">
        <v>6799</v>
      </c>
      <c r="E13892" s="258"/>
      <c r="F13892" s="479">
        <v>27.86</v>
      </c>
    </row>
    <row r="13893" spans="1:6" ht="20.399999999999999" x14ac:dyDescent="0.2">
      <c r="A13893" s="256">
        <v>103886</v>
      </c>
      <c r="B13893" s="257" t="s">
        <v>12661</v>
      </c>
      <c r="C13893" s="256" t="s">
        <v>6799</v>
      </c>
      <c r="E13893" s="258"/>
      <c r="F13893" s="479">
        <v>433.56</v>
      </c>
    </row>
    <row r="13894" spans="1:6" ht="30.6" x14ac:dyDescent="0.2">
      <c r="A13894" s="256">
        <v>103887</v>
      </c>
      <c r="B13894" s="257" t="s">
        <v>12662</v>
      </c>
      <c r="C13894" s="256" t="s">
        <v>6799</v>
      </c>
      <c r="E13894" s="258"/>
      <c r="F13894" s="479">
        <v>20.56</v>
      </c>
    </row>
    <row r="13895" spans="1:6" ht="20.399999999999999" x14ac:dyDescent="0.2">
      <c r="A13895" s="256">
        <v>103888</v>
      </c>
      <c r="B13895" s="257" t="s">
        <v>12663</v>
      </c>
      <c r="C13895" s="256" t="s">
        <v>6799</v>
      </c>
      <c r="E13895" s="258"/>
      <c r="F13895" s="479">
        <v>18.079999999999998</v>
      </c>
    </row>
    <row r="13896" spans="1:6" ht="20.399999999999999" x14ac:dyDescent="0.2">
      <c r="A13896" s="256">
        <v>103889</v>
      </c>
      <c r="B13896" s="257" t="s">
        <v>12664</v>
      </c>
      <c r="C13896" s="256" t="s">
        <v>6799</v>
      </c>
      <c r="E13896" s="258"/>
      <c r="F13896" s="479">
        <v>19.34</v>
      </c>
    </row>
    <row r="13897" spans="1:6" ht="20.399999999999999" x14ac:dyDescent="0.2">
      <c r="A13897" s="256">
        <v>103890</v>
      </c>
      <c r="B13897" s="257" t="s">
        <v>12665</v>
      </c>
      <c r="C13897" s="256" t="s">
        <v>6799</v>
      </c>
      <c r="E13897" s="258"/>
      <c r="F13897" s="479">
        <v>503.55</v>
      </c>
    </row>
    <row r="13898" spans="1:6" ht="30.6" x14ac:dyDescent="0.2">
      <c r="A13898" s="256">
        <v>103891</v>
      </c>
      <c r="B13898" s="257" t="s">
        <v>12666</v>
      </c>
      <c r="C13898" s="256" t="s">
        <v>6799</v>
      </c>
      <c r="E13898" s="258"/>
      <c r="F13898" s="479">
        <v>51.41</v>
      </c>
    </row>
    <row r="13899" spans="1:6" ht="30.6" x14ac:dyDescent="0.2">
      <c r="A13899" s="256">
        <v>103892</v>
      </c>
      <c r="B13899" s="257" t="s">
        <v>12667</v>
      </c>
      <c r="C13899" s="256" t="s">
        <v>6799</v>
      </c>
      <c r="E13899" s="258"/>
      <c r="F13899" s="479">
        <v>17.45</v>
      </c>
    </row>
    <row r="13900" spans="1:6" ht="30.6" x14ac:dyDescent="0.2">
      <c r="A13900" s="256">
        <v>103893</v>
      </c>
      <c r="B13900" s="257" t="s">
        <v>12668</v>
      </c>
      <c r="C13900" s="256" t="s">
        <v>6799</v>
      </c>
      <c r="E13900" s="258"/>
      <c r="F13900" s="479">
        <v>21.92</v>
      </c>
    </row>
    <row r="13901" spans="1:6" ht="30.6" x14ac:dyDescent="0.2">
      <c r="A13901" s="256">
        <v>103894</v>
      </c>
      <c r="B13901" s="257" t="s">
        <v>12669</v>
      </c>
      <c r="C13901" s="256" t="s">
        <v>6799</v>
      </c>
      <c r="E13901" s="258"/>
      <c r="F13901" s="479">
        <v>26.28</v>
      </c>
    </row>
    <row r="13902" spans="1:6" ht="20.399999999999999" x14ac:dyDescent="0.2">
      <c r="A13902" s="256">
        <v>103895</v>
      </c>
      <c r="B13902" s="257" t="s">
        <v>12670</v>
      </c>
      <c r="C13902" s="256" t="s">
        <v>6799</v>
      </c>
      <c r="E13902" s="258"/>
      <c r="F13902" s="479">
        <v>25.33</v>
      </c>
    </row>
    <row r="13903" spans="1:6" ht="20.399999999999999" x14ac:dyDescent="0.2">
      <c r="A13903" s="256">
        <v>103896</v>
      </c>
      <c r="B13903" s="257" t="s">
        <v>12671</v>
      </c>
      <c r="C13903" s="256" t="s">
        <v>6799</v>
      </c>
      <c r="E13903" s="258"/>
      <c r="F13903" s="479">
        <v>25.33</v>
      </c>
    </row>
    <row r="13904" spans="1:6" ht="30.6" x14ac:dyDescent="0.2">
      <c r="A13904" s="256">
        <v>103897</v>
      </c>
      <c r="B13904" s="257" t="s">
        <v>12672</v>
      </c>
      <c r="C13904" s="256" t="s">
        <v>6799</v>
      </c>
      <c r="E13904" s="258"/>
      <c r="F13904" s="479">
        <v>84.29</v>
      </c>
    </row>
    <row r="13905" spans="1:6" ht="20.399999999999999" x14ac:dyDescent="0.2">
      <c r="A13905" s="256">
        <v>103898</v>
      </c>
      <c r="B13905" s="257" t="s">
        <v>12673</v>
      </c>
      <c r="C13905" s="256" t="s">
        <v>6799</v>
      </c>
      <c r="E13905" s="258"/>
      <c r="F13905" s="479">
        <v>553.79</v>
      </c>
    </row>
    <row r="13906" spans="1:6" ht="30.6" x14ac:dyDescent="0.2">
      <c r="A13906" s="256">
        <v>103899</v>
      </c>
      <c r="B13906" s="257" t="s">
        <v>12674</v>
      </c>
      <c r="C13906" s="256" t="s">
        <v>6799</v>
      </c>
      <c r="E13906" s="258"/>
      <c r="F13906" s="479">
        <v>32.93</v>
      </c>
    </row>
    <row r="13907" spans="1:6" ht="20.399999999999999" x14ac:dyDescent="0.2">
      <c r="A13907" s="256">
        <v>103900</v>
      </c>
      <c r="B13907" s="257" t="s">
        <v>12675</v>
      </c>
      <c r="C13907" s="256" t="s">
        <v>6799</v>
      </c>
      <c r="E13907" s="258"/>
      <c r="F13907" s="479">
        <v>22.27</v>
      </c>
    </row>
    <row r="13908" spans="1:6" ht="20.399999999999999" x14ac:dyDescent="0.2">
      <c r="A13908" s="256">
        <v>103901</v>
      </c>
      <c r="B13908" s="257" t="s">
        <v>12676</v>
      </c>
      <c r="C13908" s="256" t="s">
        <v>6799</v>
      </c>
      <c r="E13908" s="258"/>
      <c r="F13908" s="479">
        <v>27.21</v>
      </c>
    </row>
    <row r="13909" spans="1:6" ht="20.399999999999999" x14ac:dyDescent="0.2">
      <c r="A13909" s="256">
        <v>103902</v>
      </c>
      <c r="B13909" s="257" t="s">
        <v>12677</v>
      </c>
      <c r="C13909" s="256" t="s">
        <v>6799</v>
      </c>
      <c r="E13909" s="258"/>
      <c r="F13909" s="479">
        <v>39.14</v>
      </c>
    </row>
    <row r="13910" spans="1:6" ht="20.399999999999999" x14ac:dyDescent="0.2">
      <c r="A13910" s="256">
        <v>103903</v>
      </c>
      <c r="B13910" s="257" t="s">
        <v>12678</v>
      </c>
      <c r="C13910" s="256" t="s">
        <v>6799</v>
      </c>
      <c r="E13910" s="258"/>
      <c r="F13910" s="479">
        <v>52.01</v>
      </c>
    </row>
    <row r="13911" spans="1:6" ht="20.399999999999999" x14ac:dyDescent="0.2">
      <c r="A13911" s="256">
        <v>103947</v>
      </c>
      <c r="B13911" s="257" t="s">
        <v>12679</v>
      </c>
      <c r="C13911" s="256" t="s">
        <v>6799</v>
      </c>
      <c r="E13911" s="258"/>
      <c r="F13911" s="479">
        <v>6.85</v>
      </c>
    </row>
    <row r="13912" spans="1:6" ht="20.399999999999999" x14ac:dyDescent="0.2">
      <c r="A13912" s="256">
        <v>103948</v>
      </c>
      <c r="B13912" s="257" t="s">
        <v>12680</v>
      </c>
      <c r="C13912" s="256" t="s">
        <v>6799</v>
      </c>
      <c r="E13912" s="258"/>
      <c r="F13912" s="479">
        <v>8.42</v>
      </c>
    </row>
    <row r="13913" spans="1:6" ht="20.399999999999999" x14ac:dyDescent="0.2">
      <c r="A13913" s="256">
        <v>103949</v>
      </c>
      <c r="B13913" s="257" t="s">
        <v>12681</v>
      </c>
      <c r="C13913" s="256" t="s">
        <v>6799</v>
      </c>
      <c r="E13913" s="258"/>
      <c r="F13913" s="479">
        <v>9.5399999999999991</v>
      </c>
    </row>
    <row r="13914" spans="1:6" ht="20.399999999999999" x14ac:dyDescent="0.2">
      <c r="A13914" s="256">
        <v>103950</v>
      </c>
      <c r="B13914" s="257" t="s">
        <v>12682</v>
      </c>
      <c r="C13914" s="256" t="s">
        <v>6799</v>
      </c>
      <c r="E13914" s="258"/>
      <c r="F13914" s="479">
        <v>11.5</v>
      </c>
    </row>
    <row r="13915" spans="1:6" ht="20.399999999999999" x14ac:dyDescent="0.2">
      <c r="A13915" s="256">
        <v>103951</v>
      </c>
      <c r="B13915" s="257" t="s">
        <v>12683</v>
      </c>
      <c r="C13915" s="256" t="s">
        <v>6799</v>
      </c>
      <c r="E13915" s="258"/>
      <c r="F13915" s="479">
        <v>15.4</v>
      </c>
    </row>
    <row r="13916" spans="1:6" ht="20.399999999999999" x14ac:dyDescent="0.2">
      <c r="A13916" s="256">
        <v>103952</v>
      </c>
      <c r="B13916" s="257" t="s">
        <v>12684</v>
      </c>
      <c r="C13916" s="256" t="s">
        <v>6799</v>
      </c>
      <c r="E13916" s="258"/>
      <c r="F13916" s="479">
        <v>6.25</v>
      </c>
    </row>
    <row r="13917" spans="1:6" ht="20.399999999999999" x14ac:dyDescent="0.2">
      <c r="A13917" s="256">
        <v>103953</v>
      </c>
      <c r="B13917" s="257" t="s">
        <v>12685</v>
      </c>
      <c r="C13917" s="256" t="s">
        <v>6799</v>
      </c>
      <c r="E13917" s="258"/>
      <c r="F13917" s="479">
        <v>7.73</v>
      </c>
    </row>
    <row r="13918" spans="1:6" ht="20.399999999999999" x14ac:dyDescent="0.2">
      <c r="A13918" s="256">
        <v>103954</v>
      </c>
      <c r="B13918" s="257" t="s">
        <v>12686</v>
      </c>
      <c r="C13918" s="256" t="s">
        <v>6799</v>
      </c>
      <c r="E13918" s="258"/>
      <c r="F13918" s="479">
        <v>8.8699999999999992</v>
      </c>
    </row>
    <row r="13919" spans="1:6" ht="20.399999999999999" x14ac:dyDescent="0.2">
      <c r="A13919" s="256">
        <v>103955</v>
      </c>
      <c r="B13919" s="257" t="s">
        <v>12687</v>
      </c>
      <c r="C13919" s="256" t="s">
        <v>6799</v>
      </c>
      <c r="E13919" s="258"/>
      <c r="F13919" s="479">
        <v>10.61</v>
      </c>
    </row>
    <row r="13920" spans="1:6" ht="20.399999999999999" x14ac:dyDescent="0.2">
      <c r="A13920" s="256">
        <v>103956</v>
      </c>
      <c r="B13920" s="257" t="s">
        <v>12688</v>
      </c>
      <c r="C13920" s="256" t="s">
        <v>6799</v>
      </c>
      <c r="E13920" s="258"/>
      <c r="F13920" s="479">
        <v>14.36</v>
      </c>
    </row>
    <row r="13921" spans="1:6" ht="20.399999999999999" x14ac:dyDescent="0.2">
      <c r="A13921" s="256">
        <v>103957</v>
      </c>
      <c r="B13921" s="257" t="s">
        <v>12689</v>
      </c>
      <c r="C13921" s="256" t="s">
        <v>6799</v>
      </c>
      <c r="E13921" s="258"/>
      <c r="F13921" s="479">
        <v>4.93</v>
      </c>
    </row>
    <row r="13922" spans="1:6" ht="20.399999999999999" x14ac:dyDescent="0.2">
      <c r="A13922" s="256">
        <v>103958</v>
      </c>
      <c r="B13922" s="257" t="s">
        <v>12690</v>
      </c>
      <c r="C13922" s="256" t="s">
        <v>6799</v>
      </c>
      <c r="E13922" s="258"/>
      <c r="F13922" s="479">
        <v>9.6</v>
      </c>
    </row>
    <row r="13923" spans="1:6" ht="20.399999999999999" x14ac:dyDescent="0.2">
      <c r="A13923" s="256">
        <v>103959</v>
      </c>
      <c r="B13923" s="257" t="s">
        <v>12691</v>
      </c>
      <c r="C13923" s="256" t="s">
        <v>6799</v>
      </c>
      <c r="E13923" s="258"/>
      <c r="F13923" s="479">
        <v>14.02</v>
      </c>
    </row>
    <row r="13924" spans="1:6" ht="20.399999999999999" x14ac:dyDescent="0.2">
      <c r="A13924" s="256">
        <v>103962</v>
      </c>
      <c r="B13924" s="257" t="s">
        <v>12692</v>
      </c>
      <c r="C13924" s="256" t="s">
        <v>6799</v>
      </c>
      <c r="E13924" s="258"/>
      <c r="F13924" s="479">
        <v>6.16</v>
      </c>
    </row>
    <row r="13925" spans="1:6" ht="20.399999999999999" x14ac:dyDescent="0.2">
      <c r="A13925" s="256">
        <v>103964</v>
      </c>
      <c r="B13925" s="257" t="s">
        <v>12693</v>
      </c>
      <c r="C13925" s="256" t="s">
        <v>6799</v>
      </c>
      <c r="E13925" s="258"/>
      <c r="F13925" s="479">
        <v>7.8</v>
      </c>
    </row>
    <row r="13926" spans="1:6" ht="20.399999999999999" x14ac:dyDescent="0.2">
      <c r="A13926" s="256">
        <v>103966</v>
      </c>
      <c r="B13926" s="257" t="s">
        <v>12694</v>
      </c>
      <c r="C13926" s="256" t="s">
        <v>6799</v>
      </c>
      <c r="E13926" s="258"/>
      <c r="F13926" s="479">
        <v>9.14</v>
      </c>
    </row>
    <row r="13927" spans="1:6" ht="20.399999999999999" x14ac:dyDescent="0.2">
      <c r="A13927" s="256">
        <v>103967</v>
      </c>
      <c r="B13927" s="257" t="s">
        <v>12695</v>
      </c>
      <c r="C13927" s="256" t="s">
        <v>6799</v>
      </c>
      <c r="E13927" s="258"/>
      <c r="F13927" s="479">
        <v>10.9</v>
      </c>
    </row>
    <row r="13928" spans="1:6" ht="20.399999999999999" x14ac:dyDescent="0.2">
      <c r="A13928" s="256">
        <v>103968</v>
      </c>
      <c r="B13928" s="257" t="s">
        <v>12696</v>
      </c>
      <c r="C13928" s="256" t="s">
        <v>6799</v>
      </c>
      <c r="E13928" s="258"/>
      <c r="F13928" s="479">
        <v>15.19</v>
      </c>
    </row>
    <row r="13929" spans="1:6" ht="20.399999999999999" x14ac:dyDescent="0.2">
      <c r="A13929" s="256">
        <v>103969</v>
      </c>
      <c r="B13929" s="257" t="s">
        <v>12697</v>
      </c>
      <c r="C13929" s="256" t="s">
        <v>6799</v>
      </c>
      <c r="E13929" s="258"/>
      <c r="F13929" s="479">
        <v>17.82</v>
      </c>
    </row>
    <row r="13930" spans="1:6" ht="20.399999999999999" x14ac:dyDescent="0.2">
      <c r="A13930" s="256">
        <v>103971</v>
      </c>
      <c r="B13930" s="257" t="s">
        <v>12698</v>
      </c>
      <c r="C13930" s="256" t="s">
        <v>6799</v>
      </c>
      <c r="E13930" s="258"/>
      <c r="F13930" s="479">
        <v>22.55</v>
      </c>
    </row>
    <row r="13931" spans="1:6" ht="20.399999999999999" x14ac:dyDescent="0.2">
      <c r="A13931" s="256">
        <v>103972</v>
      </c>
      <c r="B13931" s="257" t="s">
        <v>12699</v>
      </c>
      <c r="C13931" s="256" t="s">
        <v>6799</v>
      </c>
      <c r="E13931" s="258"/>
      <c r="F13931" s="479">
        <v>26.03</v>
      </c>
    </row>
    <row r="13932" spans="1:6" ht="20.399999999999999" x14ac:dyDescent="0.2">
      <c r="A13932" s="256">
        <v>103974</v>
      </c>
      <c r="B13932" s="257" t="s">
        <v>12700</v>
      </c>
      <c r="C13932" s="256" t="s">
        <v>6799</v>
      </c>
      <c r="E13932" s="258"/>
      <c r="F13932" s="479">
        <v>10.16</v>
      </c>
    </row>
    <row r="13933" spans="1:6" ht="20.399999999999999" x14ac:dyDescent="0.2">
      <c r="A13933" s="256">
        <v>103975</v>
      </c>
      <c r="B13933" s="257" t="s">
        <v>12701</v>
      </c>
      <c r="C13933" s="256" t="s">
        <v>6799</v>
      </c>
      <c r="E13933" s="258"/>
      <c r="F13933" s="479">
        <v>16.920000000000002</v>
      </c>
    </row>
    <row r="13934" spans="1:6" ht="20.399999999999999" x14ac:dyDescent="0.2">
      <c r="A13934" s="256">
        <v>103976</v>
      </c>
      <c r="B13934" s="257" t="s">
        <v>12702</v>
      </c>
      <c r="C13934" s="256" t="s">
        <v>6799</v>
      </c>
      <c r="E13934" s="258"/>
      <c r="F13934" s="479">
        <v>23.94</v>
      </c>
    </row>
    <row r="13935" spans="1:6" ht="20.399999999999999" x14ac:dyDescent="0.2">
      <c r="A13935" s="256">
        <v>103977</v>
      </c>
      <c r="B13935" s="257" t="s">
        <v>12703</v>
      </c>
      <c r="C13935" s="256" t="s">
        <v>6799</v>
      </c>
      <c r="E13935" s="258"/>
      <c r="F13935" s="479">
        <v>6.9</v>
      </c>
    </row>
    <row r="13936" spans="1:6" ht="20.399999999999999" x14ac:dyDescent="0.2">
      <c r="A13936" s="256">
        <v>103980</v>
      </c>
      <c r="B13936" s="257" t="s">
        <v>12704</v>
      </c>
      <c r="C13936" s="256" t="s">
        <v>6799</v>
      </c>
      <c r="E13936" s="258"/>
      <c r="F13936" s="479">
        <v>18.010000000000002</v>
      </c>
    </row>
    <row r="13937" spans="1:6" ht="20.399999999999999" x14ac:dyDescent="0.2">
      <c r="A13937" s="256">
        <v>103981</v>
      </c>
      <c r="B13937" s="257" t="s">
        <v>12705</v>
      </c>
      <c r="C13937" s="256" t="s">
        <v>6799</v>
      </c>
      <c r="E13937" s="258"/>
      <c r="F13937" s="479">
        <v>18.059999999999999</v>
      </c>
    </row>
    <row r="13938" spans="1:6" ht="20.399999999999999" x14ac:dyDescent="0.2">
      <c r="A13938" s="256">
        <v>103982</v>
      </c>
      <c r="B13938" s="257" t="s">
        <v>12706</v>
      </c>
      <c r="C13938" s="256" t="s">
        <v>6799</v>
      </c>
      <c r="E13938" s="258"/>
      <c r="F13938" s="479">
        <v>23.4</v>
      </c>
    </row>
    <row r="13939" spans="1:6" ht="20.399999999999999" x14ac:dyDescent="0.2">
      <c r="A13939" s="256">
        <v>103983</v>
      </c>
      <c r="B13939" s="257" t="s">
        <v>12707</v>
      </c>
      <c r="C13939" s="256" t="s">
        <v>6799</v>
      </c>
      <c r="E13939" s="258"/>
      <c r="F13939" s="479">
        <v>17.579999999999998</v>
      </c>
    </row>
    <row r="13940" spans="1:6" ht="20.399999999999999" x14ac:dyDescent="0.2">
      <c r="A13940" s="256">
        <v>103984</v>
      </c>
      <c r="B13940" s="257" t="s">
        <v>12708</v>
      </c>
      <c r="C13940" s="256" t="s">
        <v>6799</v>
      </c>
      <c r="E13940" s="258"/>
      <c r="F13940" s="479">
        <v>20.149999999999999</v>
      </c>
    </row>
    <row r="13941" spans="1:6" ht="20.399999999999999" x14ac:dyDescent="0.2">
      <c r="A13941" s="256">
        <v>103985</v>
      </c>
      <c r="B13941" s="257" t="s">
        <v>12709</v>
      </c>
      <c r="C13941" s="256" t="s">
        <v>6799</v>
      </c>
      <c r="E13941" s="258"/>
      <c r="F13941" s="479">
        <v>22.35</v>
      </c>
    </row>
    <row r="13942" spans="1:6" ht="20.399999999999999" x14ac:dyDescent="0.2">
      <c r="A13942" s="256">
        <v>103986</v>
      </c>
      <c r="B13942" s="257" t="s">
        <v>12710</v>
      </c>
      <c r="C13942" s="256" t="s">
        <v>6799</v>
      </c>
      <c r="E13942" s="258"/>
      <c r="F13942" s="479">
        <v>27.24</v>
      </c>
    </row>
    <row r="13943" spans="1:6" ht="20.399999999999999" x14ac:dyDescent="0.2">
      <c r="A13943" s="256">
        <v>103987</v>
      </c>
      <c r="B13943" s="257" t="s">
        <v>12711</v>
      </c>
      <c r="C13943" s="256" t="s">
        <v>6799</v>
      </c>
      <c r="E13943" s="258"/>
      <c r="F13943" s="479">
        <v>23.92</v>
      </c>
    </row>
    <row r="13944" spans="1:6" ht="20.399999999999999" x14ac:dyDescent="0.2">
      <c r="A13944" s="256">
        <v>103988</v>
      </c>
      <c r="B13944" s="257" t="s">
        <v>12712</v>
      </c>
      <c r="C13944" s="256" t="s">
        <v>6799</v>
      </c>
      <c r="E13944" s="258"/>
      <c r="F13944" s="479">
        <v>12.81</v>
      </c>
    </row>
    <row r="13945" spans="1:6" ht="20.399999999999999" x14ac:dyDescent="0.2">
      <c r="A13945" s="256">
        <v>103990</v>
      </c>
      <c r="B13945" s="257" t="s">
        <v>12713</v>
      </c>
      <c r="C13945" s="256" t="s">
        <v>6799</v>
      </c>
      <c r="E13945" s="258"/>
      <c r="F13945" s="479">
        <v>31.87</v>
      </c>
    </row>
    <row r="13946" spans="1:6" ht="20.399999999999999" x14ac:dyDescent="0.2">
      <c r="A13946" s="256">
        <v>103991</v>
      </c>
      <c r="B13946" s="257" t="s">
        <v>20720</v>
      </c>
      <c r="C13946" s="256" t="s">
        <v>6799</v>
      </c>
      <c r="E13946" s="258"/>
      <c r="F13946" s="479">
        <v>17.41</v>
      </c>
    </row>
    <row r="13947" spans="1:6" ht="30.6" x14ac:dyDescent="0.2">
      <c r="A13947" s="256">
        <v>103992</v>
      </c>
      <c r="B13947" s="257" t="s">
        <v>20721</v>
      </c>
      <c r="C13947" s="256" t="s">
        <v>6799</v>
      </c>
      <c r="E13947" s="258"/>
      <c r="F13947" s="479">
        <v>11.57</v>
      </c>
    </row>
    <row r="13948" spans="1:6" ht="20.399999999999999" x14ac:dyDescent="0.2">
      <c r="A13948" s="256">
        <v>103993</v>
      </c>
      <c r="B13948" s="257" t="s">
        <v>12714</v>
      </c>
      <c r="C13948" s="256" t="s">
        <v>6799</v>
      </c>
      <c r="E13948" s="258"/>
      <c r="F13948" s="479">
        <v>10.16</v>
      </c>
    </row>
    <row r="13949" spans="1:6" ht="30.6" x14ac:dyDescent="0.2">
      <c r="A13949" s="256">
        <v>103994</v>
      </c>
      <c r="B13949" s="257" t="s">
        <v>20722</v>
      </c>
      <c r="C13949" s="256" t="s">
        <v>6799</v>
      </c>
      <c r="E13949" s="258"/>
      <c r="F13949" s="479">
        <v>13.8</v>
      </c>
    </row>
    <row r="13950" spans="1:6" ht="20.399999999999999" x14ac:dyDescent="0.2">
      <c r="A13950" s="256">
        <v>103995</v>
      </c>
      <c r="B13950" s="257" t="s">
        <v>12715</v>
      </c>
      <c r="C13950" s="256" t="s">
        <v>6799</v>
      </c>
      <c r="E13950" s="258"/>
      <c r="F13950" s="479">
        <v>15.1</v>
      </c>
    </row>
    <row r="13951" spans="1:6" ht="20.399999999999999" x14ac:dyDescent="0.2">
      <c r="A13951" s="256">
        <v>103996</v>
      </c>
      <c r="B13951" s="257" t="s">
        <v>12716</v>
      </c>
      <c r="C13951" s="256" t="s">
        <v>6799</v>
      </c>
      <c r="E13951" s="258"/>
      <c r="F13951" s="479">
        <v>36.43</v>
      </c>
    </row>
    <row r="13952" spans="1:6" ht="20.399999999999999" x14ac:dyDescent="0.2">
      <c r="A13952" s="256">
        <v>103997</v>
      </c>
      <c r="B13952" s="257" t="s">
        <v>12717</v>
      </c>
      <c r="C13952" s="256" t="s">
        <v>6799</v>
      </c>
      <c r="E13952" s="258"/>
      <c r="F13952" s="479">
        <v>35.61</v>
      </c>
    </row>
    <row r="13953" spans="1:6" ht="20.399999999999999" x14ac:dyDescent="0.2">
      <c r="A13953" s="256">
        <v>103998</v>
      </c>
      <c r="B13953" s="257" t="s">
        <v>12718</v>
      </c>
      <c r="C13953" s="256" t="s">
        <v>6799</v>
      </c>
      <c r="E13953" s="258"/>
      <c r="F13953" s="479">
        <v>14.22</v>
      </c>
    </row>
    <row r="13954" spans="1:6" ht="20.399999999999999" x14ac:dyDescent="0.2">
      <c r="A13954" s="256">
        <v>103999</v>
      </c>
      <c r="B13954" s="257" t="s">
        <v>12719</v>
      </c>
      <c r="C13954" s="256" t="s">
        <v>6799</v>
      </c>
      <c r="E13954" s="258"/>
      <c r="F13954" s="479">
        <v>12.48</v>
      </c>
    </row>
    <row r="13955" spans="1:6" ht="20.399999999999999" x14ac:dyDescent="0.2">
      <c r="A13955" s="256">
        <v>104000</v>
      </c>
      <c r="B13955" s="257" t="s">
        <v>20723</v>
      </c>
      <c r="C13955" s="256" t="s">
        <v>6799</v>
      </c>
      <c r="E13955" s="258"/>
      <c r="F13955" s="479">
        <v>25.9</v>
      </c>
    </row>
    <row r="13956" spans="1:6" ht="30.6" x14ac:dyDescent="0.2">
      <c r="A13956" s="256">
        <v>104001</v>
      </c>
      <c r="B13956" s="257" t="s">
        <v>20724</v>
      </c>
      <c r="C13956" s="256" t="s">
        <v>6799</v>
      </c>
      <c r="E13956" s="258"/>
      <c r="F13956" s="479">
        <v>13.73</v>
      </c>
    </row>
    <row r="13957" spans="1:6" ht="30.6" x14ac:dyDescent="0.2">
      <c r="A13957" s="256">
        <v>104002</v>
      </c>
      <c r="B13957" s="257" t="s">
        <v>20725</v>
      </c>
      <c r="C13957" s="256" t="s">
        <v>6799</v>
      </c>
      <c r="E13957" s="258"/>
      <c r="F13957" s="479">
        <v>16.84</v>
      </c>
    </row>
    <row r="13958" spans="1:6" ht="20.399999999999999" x14ac:dyDescent="0.2">
      <c r="A13958" s="256">
        <v>104003</v>
      </c>
      <c r="B13958" s="257" t="s">
        <v>12720</v>
      </c>
      <c r="C13958" s="256" t="s">
        <v>6799</v>
      </c>
      <c r="E13958" s="258"/>
      <c r="F13958" s="479">
        <v>14.45</v>
      </c>
    </row>
    <row r="13959" spans="1:6" ht="20.399999999999999" x14ac:dyDescent="0.2">
      <c r="A13959" s="256">
        <v>104004</v>
      </c>
      <c r="B13959" s="257" t="s">
        <v>12721</v>
      </c>
      <c r="C13959" s="256" t="s">
        <v>6799</v>
      </c>
      <c r="E13959" s="258"/>
      <c r="F13959" s="479">
        <v>29.9</v>
      </c>
    </row>
    <row r="13960" spans="1:6" ht="20.399999999999999" x14ac:dyDescent="0.2">
      <c r="A13960" s="256">
        <v>104005</v>
      </c>
      <c r="B13960" s="257" t="s">
        <v>12722</v>
      </c>
      <c r="C13960" s="256" t="s">
        <v>6799</v>
      </c>
      <c r="E13960" s="258"/>
      <c r="F13960" s="479">
        <v>35.31</v>
      </c>
    </row>
    <row r="13961" spans="1:6" ht="20.399999999999999" x14ac:dyDescent="0.2">
      <c r="A13961" s="256">
        <v>104006</v>
      </c>
      <c r="B13961" s="257" t="s">
        <v>12723</v>
      </c>
      <c r="C13961" s="256" t="s">
        <v>6799</v>
      </c>
      <c r="E13961" s="258"/>
      <c r="F13961" s="479">
        <v>24.94</v>
      </c>
    </row>
    <row r="13962" spans="1:6" ht="20.399999999999999" x14ac:dyDescent="0.2">
      <c r="A13962" s="256">
        <v>104007</v>
      </c>
      <c r="B13962" s="257" t="s">
        <v>12724</v>
      </c>
      <c r="C13962" s="256" t="s">
        <v>6799</v>
      </c>
      <c r="E13962" s="258"/>
      <c r="F13962" s="479">
        <v>21.85</v>
      </c>
    </row>
    <row r="13963" spans="1:6" ht="20.399999999999999" x14ac:dyDescent="0.2">
      <c r="A13963" s="256">
        <v>104008</v>
      </c>
      <c r="B13963" s="257" t="s">
        <v>12725</v>
      </c>
      <c r="C13963" s="256" t="s">
        <v>6799</v>
      </c>
      <c r="E13963" s="258"/>
      <c r="F13963" s="479">
        <v>31</v>
      </c>
    </row>
    <row r="13964" spans="1:6" ht="20.399999999999999" x14ac:dyDescent="0.2">
      <c r="A13964" s="256">
        <v>104009</v>
      </c>
      <c r="B13964" s="257" t="s">
        <v>12726</v>
      </c>
      <c r="C13964" s="256" t="s">
        <v>6799</v>
      </c>
      <c r="E13964" s="258"/>
      <c r="F13964" s="479">
        <v>13.39</v>
      </c>
    </row>
    <row r="13965" spans="1:6" ht="20.399999999999999" x14ac:dyDescent="0.2">
      <c r="A13965" s="256">
        <v>104011</v>
      </c>
      <c r="B13965" s="257" t="s">
        <v>12727</v>
      </c>
      <c r="C13965" s="256" t="s">
        <v>6799</v>
      </c>
      <c r="E13965" s="258"/>
      <c r="F13965" s="479">
        <v>25.46</v>
      </c>
    </row>
    <row r="13966" spans="1:6" ht="20.399999999999999" x14ac:dyDescent="0.2">
      <c r="A13966" s="256">
        <v>104012</v>
      </c>
      <c r="B13966" s="257" t="s">
        <v>12728</v>
      </c>
      <c r="C13966" s="256" t="s">
        <v>6799</v>
      </c>
      <c r="E13966" s="258"/>
      <c r="F13966" s="479">
        <v>23.58</v>
      </c>
    </row>
    <row r="13967" spans="1:6" ht="20.399999999999999" x14ac:dyDescent="0.2">
      <c r="A13967" s="256">
        <v>104014</v>
      </c>
      <c r="B13967" s="257" t="s">
        <v>12729</v>
      </c>
      <c r="C13967" s="256" t="s">
        <v>6799</v>
      </c>
      <c r="E13967" s="258"/>
      <c r="F13967" s="479">
        <v>10.85</v>
      </c>
    </row>
    <row r="13968" spans="1:6" ht="20.399999999999999" x14ac:dyDescent="0.2">
      <c r="A13968" s="256">
        <v>104015</v>
      </c>
      <c r="B13968" s="257" t="s">
        <v>12730</v>
      </c>
      <c r="C13968" s="256" t="s">
        <v>6799</v>
      </c>
      <c r="E13968" s="258"/>
      <c r="F13968" s="479">
        <v>16.62</v>
      </c>
    </row>
    <row r="13969" spans="1:6" ht="20.399999999999999" x14ac:dyDescent="0.2">
      <c r="A13969" s="256">
        <v>104016</v>
      </c>
      <c r="B13969" s="257" t="s">
        <v>12731</v>
      </c>
      <c r="C13969" s="256" t="s">
        <v>6799</v>
      </c>
      <c r="E13969" s="258"/>
      <c r="F13969" s="479">
        <v>21.94</v>
      </c>
    </row>
    <row r="13970" spans="1:6" ht="20.399999999999999" x14ac:dyDescent="0.2">
      <c r="A13970" s="256">
        <v>104017</v>
      </c>
      <c r="B13970" s="257" t="s">
        <v>12732</v>
      </c>
      <c r="C13970" s="256" t="s">
        <v>6799</v>
      </c>
      <c r="E13970" s="258"/>
      <c r="F13970" s="479">
        <v>41.34</v>
      </c>
    </row>
    <row r="13971" spans="1:6" ht="20.399999999999999" x14ac:dyDescent="0.2">
      <c r="A13971" s="256">
        <v>104018</v>
      </c>
      <c r="B13971" s="257" t="s">
        <v>20726</v>
      </c>
      <c r="C13971" s="256" t="s">
        <v>6799</v>
      </c>
      <c r="E13971" s="258"/>
      <c r="F13971" s="479">
        <v>20.68</v>
      </c>
    </row>
    <row r="13972" spans="1:6" ht="20.399999999999999" x14ac:dyDescent="0.2">
      <c r="A13972" s="256">
        <v>104019</v>
      </c>
      <c r="B13972" s="257" t="s">
        <v>12733</v>
      </c>
      <c r="C13972" s="256" t="s">
        <v>6799</v>
      </c>
      <c r="E13972" s="258"/>
      <c r="F13972" s="479">
        <v>39.869999999999997</v>
      </c>
    </row>
    <row r="13973" spans="1:6" ht="20.399999999999999" x14ac:dyDescent="0.2">
      <c r="A13973" s="256">
        <v>104020</v>
      </c>
      <c r="B13973" s="257" t="s">
        <v>12734</v>
      </c>
      <c r="C13973" s="256" t="s">
        <v>6799</v>
      </c>
      <c r="E13973" s="258"/>
      <c r="F13973" s="479">
        <v>47.79</v>
      </c>
    </row>
    <row r="13974" spans="1:6" ht="20.399999999999999" x14ac:dyDescent="0.2">
      <c r="A13974" s="256">
        <v>104022</v>
      </c>
      <c r="B13974" s="257" t="s">
        <v>20727</v>
      </c>
      <c r="C13974" s="256" t="s">
        <v>6799</v>
      </c>
      <c r="E13974" s="258"/>
      <c r="F13974" s="479">
        <v>61.13</v>
      </c>
    </row>
    <row r="13975" spans="1:6" ht="20.399999999999999" x14ac:dyDescent="0.2">
      <c r="A13975" s="256">
        <v>104023</v>
      </c>
      <c r="B13975" s="257" t="s">
        <v>20728</v>
      </c>
      <c r="C13975" s="256" t="s">
        <v>6799</v>
      </c>
      <c r="E13975" s="258"/>
      <c r="F13975" s="479">
        <v>36.89</v>
      </c>
    </row>
    <row r="13976" spans="1:6" ht="20.399999999999999" x14ac:dyDescent="0.2">
      <c r="A13976" s="256">
        <v>104024</v>
      </c>
      <c r="B13976" s="257" t="s">
        <v>20729</v>
      </c>
      <c r="C13976" s="256" t="s">
        <v>6799</v>
      </c>
      <c r="E13976" s="258"/>
      <c r="F13976" s="479">
        <v>36.56</v>
      </c>
    </row>
    <row r="13977" spans="1:6" ht="20.399999999999999" x14ac:dyDescent="0.2">
      <c r="A13977" s="256">
        <v>104025</v>
      </c>
      <c r="B13977" s="257" t="s">
        <v>20730</v>
      </c>
      <c r="C13977" s="256" t="s">
        <v>6799</v>
      </c>
      <c r="E13977" s="258"/>
      <c r="F13977" s="479">
        <v>25.54</v>
      </c>
    </row>
    <row r="13978" spans="1:6" ht="20.399999999999999" x14ac:dyDescent="0.2">
      <c r="A13978" s="256">
        <v>104026</v>
      </c>
      <c r="B13978" s="257" t="s">
        <v>20731</v>
      </c>
      <c r="C13978" s="256" t="s">
        <v>6799</v>
      </c>
      <c r="E13978" s="258"/>
      <c r="F13978" s="479">
        <v>36.29</v>
      </c>
    </row>
    <row r="13979" spans="1:6" ht="20.399999999999999" x14ac:dyDescent="0.2">
      <c r="A13979" s="256">
        <v>104027</v>
      </c>
      <c r="B13979" s="257" t="s">
        <v>12735</v>
      </c>
      <c r="C13979" s="256" t="s">
        <v>6799</v>
      </c>
      <c r="E13979" s="258"/>
      <c r="F13979" s="479">
        <v>53.82</v>
      </c>
    </row>
    <row r="13980" spans="1:6" ht="20.399999999999999" x14ac:dyDescent="0.2">
      <c r="A13980" s="256">
        <v>104028</v>
      </c>
      <c r="B13980" s="257" t="s">
        <v>20732</v>
      </c>
      <c r="C13980" s="256" t="s">
        <v>6799</v>
      </c>
      <c r="E13980" s="258"/>
      <c r="F13980" s="479">
        <v>107.33</v>
      </c>
    </row>
    <row r="13981" spans="1:6" ht="20.399999999999999" x14ac:dyDescent="0.2">
      <c r="A13981" s="256">
        <v>104029</v>
      </c>
      <c r="B13981" s="257" t="s">
        <v>20733</v>
      </c>
      <c r="C13981" s="256" t="s">
        <v>6799</v>
      </c>
      <c r="E13981" s="258"/>
      <c r="F13981" s="479">
        <v>56.91</v>
      </c>
    </row>
    <row r="13982" spans="1:6" ht="20.399999999999999" x14ac:dyDescent="0.2">
      <c r="A13982" s="256">
        <v>104030</v>
      </c>
      <c r="B13982" s="257" t="s">
        <v>12736</v>
      </c>
      <c r="C13982" s="256" t="s">
        <v>6799</v>
      </c>
      <c r="E13982" s="258"/>
      <c r="F13982" s="479">
        <v>54.43</v>
      </c>
    </row>
    <row r="13983" spans="1:6" ht="20.399999999999999" x14ac:dyDescent="0.2">
      <c r="A13983" s="256">
        <v>104159</v>
      </c>
      <c r="B13983" s="257" t="s">
        <v>20734</v>
      </c>
      <c r="C13983" s="256" t="s">
        <v>6799</v>
      </c>
      <c r="E13983" s="258"/>
      <c r="F13983" s="479">
        <v>34.020000000000003</v>
      </c>
    </row>
    <row r="13984" spans="1:6" ht="20.399999999999999" x14ac:dyDescent="0.2">
      <c r="A13984" s="256">
        <v>104167</v>
      </c>
      <c r="B13984" s="257" t="s">
        <v>12737</v>
      </c>
      <c r="C13984" s="256" t="s">
        <v>6799</v>
      </c>
      <c r="E13984" s="258"/>
      <c r="F13984" s="479">
        <v>114.7</v>
      </c>
    </row>
    <row r="13985" spans="1:6" ht="20.399999999999999" x14ac:dyDescent="0.2">
      <c r="A13985" s="256">
        <v>104168</v>
      </c>
      <c r="B13985" s="257" t="s">
        <v>12738</v>
      </c>
      <c r="C13985" s="256" t="s">
        <v>6799</v>
      </c>
      <c r="E13985" s="258"/>
      <c r="F13985" s="479">
        <v>111.74</v>
      </c>
    </row>
    <row r="13986" spans="1:6" ht="20.399999999999999" x14ac:dyDescent="0.2">
      <c r="A13986" s="256">
        <v>104169</v>
      </c>
      <c r="B13986" s="257" t="s">
        <v>12739</v>
      </c>
      <c r="C13986" s="256" t="s">
        <v>6799</v>
      </c>
      <c r="E13986" s="258"/>
      <c r="F13986" s="479">
        <v>137.76</v>
      </c>
    </row>
    <row r="13987" spans="1:6" ht="20.399999999999999" x14ac:dyDescent="0.2">
      <c r="A13987" s="256">
        <v>104170</v>
      </c>
      <c r="B13987" s="257" t="s">
        <v>12740</v>
      </c>
      <c r="C13987" s="256" t="s">
        <v>6799</v>
      </c>
      <c r="E13987" s="258"/>
      <c r="F13987" s="479">
        <v>65.08</v>
      </c>
    </row>
    <row r="13988" spans="1:6" ht="20.399999999999999" x14ac:dyDescent="0.2">
      <c r="A13988" s="256">
        <v>104171</v>
      </c>
      <c r="B13988" s="257" t="s">
        <v>12741</v>
      </c>
      <c r="C13988" s="256" t="s">
        <v>6799</v>
      </c>
      <c r="E13988" s="258"/>
      <c r="F13988" s="479">
        <v>89.93</v>
      </c>
    </row>
    <row r="13989" spans="1:6" ht="20.399999999999999" x14ac:dyDescent="0.2">
      <c r="A13989" s="256">
        <v>104172</v>
      </c>
      <c r="B13989" s="257" t="s">
        <v>12742</v>
      </c>
      <c r="C13989" s="256" t="s">
        <v>6799</v>
      </c>
      <c r="E13989" s="258"/>
      <c r="F13989" s="479">
        <v>253.46</v>
      </c>
    </row>
    <row r="13990" spans="1:6" ht="20.399999999999999" x14ac:dyDescent="0.2">
      <c r="A13990" s="256">
        <v>104173</v>
      </c>
      <c r="B13990" s="257" t="s">
        <v>12743</v>
      </c>
      <c r="C13990" s="256" t="s">
        <v>6799</v>
      </c>
      <c r="E13990" s="258"/>
      <c r="F13990" s="479">
        <v>78.97</v>
      </c>
    </row>
    <row r="13991" spans="1:6" ht="20.399999999999999" x14ac:dyDescent="0.2">
      <c r="A13991" s="256">
        <v>104174</v>
      </c>
      <c r="B13991" s="257" t="s">
        <v>12744</v>
      </c>
      <c r="C13991" s="256" t="s">
        <v>6799</v>
      </c>
      <c r="E13991" s="258"/>
      <c r="F13991" s="479">
        <v>176.11</v>
      </c>
    </row>
    <row r="13992" spans="1:6" ht="20.399999999999999" x14ac:dyDescent="0.2">
      <c r="A13992" s="256">
        <v>104175</v>
      </c>
      <c r="B13992" s="257" t="s">
        <v>12745</v>
      </c>
      <c r="C13992" s="256" t="s">
        <v>6799</v>
      </c>
      <c r="E13992" s="258"/>
      <c r="F13992" s="479">
        <v>131.63999999999999</v>
      </c>
    </row>
    <row r="13993" spans="1:6" ht="20.399999999999999" x14ac:dyDescent="0.2">
      <c r="A13993" s="256">
        <v>104176</v>
      </c>
      <c r="B13993" s="257" t="s">
        <v>12746</v>
      </c>
      <c r="C13993" s="256" t="s">
        <v>6799</v>
      </c>
      <c r="E13993" s="258"/>
      <c r="F13993" s="479">
        <v>232.91</v>
      </c>
    </row>
    <row r="13994" spans="1:6" ht="20.399999999999999" x14ac:dyDescent="0.2">
      <c r="A13994" s="256">
        <v>104177</v>
      </c>
      <c r="B13994" s="257" t="s">
        <v>12747</v>
      </c>
      <c r="C13994" s="256" t="s">
        <v>6799</v>
      </c>
      <c r="E13994" s="258"/>
      <c r="F13994" s="479">
        <v>169.82</v>
      </c>
    </row>
    <row r="13995" spans="1:6" ht="20.399999999999999" x14ac:dyDescent="0.2">
      <c r="A13995" s="256">
        <v>104178</v>
      </c>
      <c r="B13995" s="257" t="s">
        <v>12748</v>
      </c>
      <c r="C13995" s="256" t="s">
        <v>6799</v>
      </c>
      <c r="E13995" s="258"/>
      <c r="F13995" s="479">
        <v>20.49</v>
      </c>
    </row>
    <row r="13996" spans="1:6" ht="20.399999999999999" x14ac:dyDescent="0.2">
      <c r="A13996" s="256">
        <v>104179</v>
      </c>
      <c r="B13996" s="257" t="s">
        <v>12749</v>
      </c>
      <c r="C13996" s="256" t="s">
        <v>6799</v>
      </c>
      <c r="E13996" s="258"/>
      <c r="F13996" s="479">
        <v>77.22</v>
      </c>
    </row>
    <row r="13997" spans="1:6" ht="20.399999999999999" x14ac:dyDescent="0.2">
      <c r="A13997" s="256">
        <v>104191</v>
      </c>
      <c r="B13997" s="257" t="s">
        <v>12750</v>
      </c>
      <c r="C13997" s="256" t="s">
        <v>6799</v>
      </c>
      <c r="E13997" s="258"/>
      <c r="F13997" s="479">
        <v>11.01</v>
      </c>
    </row>
    <row r="13998" spans="1:6" ht="20.399999999999999" x14ac:dyDescent="0.2">
      <c r="A13998" s="256">
        <v>104192</v>
      </c>
      <c r="B13998" s="257" t="s">
        <v>12751</v>
      </c>
      <c r="C13998" s="256" t="s">
        <v>6799</v>
      </c>
      <c r="E13998" s="258"/>
      <c r="F13998" s="479">
        <v>29.47</v>
      </c>
    </row>
    <row r="13999" spans="1:6" ht="20.399999999999999" x14ac:dyDescent="0.2">
      <c r="A13999" s="256">
        <v>104193</v>
      </c>
      <c r="B13999" s="257" t="s">
        <v>12752</v>
      </c>
      <c r="C13999" s="256" t="s">
        <v>6799</v>
      </c>
      <c r="E13999" s="258"/>
      <c r="F13999" s="479">
        <v>159.08000000000001</v>
      </c>
    </row>
    <row r="14000" spans="1:6" ht="20.399999999999999" x14ac:dyDescent="0.2">
      <c r="A14000" s="256">
        <v>104196</v>
      </c>
      <c r="B14000" s="257" t="s">
        <v>12753</v>
      </c>
      <c r="C14000" s="256" t="s">
        <v>6799</v>
      </c>
      <c r="E14000" s="258"/>
      <c r="F14000" s="479">
        <v>15.89</v>
      </c>
    </row>
    <row r="14001" spans="1:6" ht="20.399999999999999" x14ac:dyDescent="0.2">
      <c r="A14001" s="256">
        <v>104197</v>
      </c>
      <c r="B14001" s="257" t="s">
        <v>12754</v>
      </c>
      <c r="C14001" s="256" t="s">
        <v>6799</v>
      </c>
      <c r="E14001" s="258"/>
      <c r="F14001" s="479">
        <v>30.56</v>
      </c>
    </row>
    <row r="14002" spans="1:6" ht="20.399999999999999" x14ac:dyDescent="0.2">
      <c r="A14002" s="256">
        <v>104198</v>
      </c>
      <c r="B14002" s="257" t="s">
        <v>12755</v>
      </c>
      <c r="C14002" s="256" t="s">
        <v>6799</v>
      </c>
      <c r="E14002" s="258"/>
      <c r="F14002" s="479">
        <v>8.39</v>
      </c>
    </row>
    <row r="14003" spans="1:6" ht="20.399999999999999" x14ac:dyDescent="0.2">
      <c r="A14003" s="256">
        <v>104199</v>
      </c>
      <c r="B14003" s="257" t="s">
        <v>12756</v>
      </c>
      <c r="C14003" s="256" t="s">
        <v>6799</v>
      </c>
      <c r="E14003" s="258"/>
      <c r="F14003" s="479">
        <v>8.17</v>
      </c>
    </row>
    <row r="14004" spans="1:6" ht="20.399999999999999" x14ac:dyDescent="0.2">
      <c r="A14004" s="256">
        <v>104200</v>
      </c>
      <c r="B14004" s="257" t="s">
        <v>12757</v>
      </c>
      <c r="C14004" s="256" t="s">
        <v>6799</v>
      </c>
      <c r="E14004" s="258"/>
      <c r="F14004" s="479">
        <v>6.48</v>
      </c>
    </row>
    <row r="14005" spans="1:6" ht="20.399999999999999" x14ac:dyDescent="0.2">
      <c r="A14005" s="256">
        <v>104201</v>
      </c>
      <c r="B14005" s="257" t="s">
        <v>12758</v>
      </c>
      <c r="C14005" s="256" t="s">
        <v>6799</v>
      </c>
      <c r="E14005" s="258"/>
      <c r="F14005" s="479">
        <v>19.760000000000002</v>
      </c>
    </row>
    <row r="14006" spans="1:6" ht="20.399999999999999" x14ac:dyDescent="0.2">
      <c r="A14006" s="256">
        <v>104202</v>
      </c>
      <c r="B14006" s="257" t="s">
        <v>12759</v>
      </c>
      <c r="C14006" s="256" t="s">
        <v>6799</v>
      </c>
      <c r="E14006" s="258"/>
      <c r="F14006" s="479">
        <v>11.92</v>
      </c>
    </row>
    <row r="14007" spans="1:6" ht="20.399999999999999" x14ac:dyDescent="0.2">
      <c r="A14007" s="256">
        <v>104317</v>
      </c>
      <c r="B14007" s="257" t="s">
        <v>12760</v>
      </c>
      <c r="C14007" s="256" t="s">
        <v>6799</v>
      </c>
      <c r="E14007" s="258"/>
      <c r="F14007" s="479">
        <v>7.34</v>
      </c>
    </row>
    <row r="14008" spans="1:6" ht="20.399999999999999" x14ac:dyDescent="0.2">
      <c r="A14008" s="256">
        <v>104318</v>
      </c>
      <c r="B14008" s="257" t="s">
        <v>12761</v>
      </c>
      <c r="C14008" s="256" t="s">
        <v>6799</v>
      </c>
      <c r="E14008" s="258"/>
      <c r="F14008" s="479">
        <v>7.82</v>
      </c>
    </row>
    <row r="14009" spans="1:6" ht="20.399999999999999" x14ac:dyDescent="0.2">
      <c r="A14009" s="256">
        <v>104319</v>
      </c>
      <c r="B14009" s="257" t="s">
        <v>12762</v>
      </c>
      <c r="C14009" s="256" t="s">
        <v>6799</v>
      </c>
      <c r="E14009" s="258"/>
      <c r="F14009" s="479">
        <v>10.210000000000001</v>
      </c>
    </row>
    <row r="14010" spans="1:6" ht="20.399999999999999" x14ac:dyDescent="0.2">
      <c r="A14010" s="256">
        <v>104320</v>
      </c>
      <c r="B14010" s="257" t="s">
        <v>12763</v>
      </c>
      <c r="C14010" s="256" t="s">
        <v>6799</v>
      </c>
      <c r="E14010" s="258"/>
      <c r="F14010" s="479">
        <v>11.73</v>
      </c>
    </row>
    <row r="14011" spans="1:6" ht="20.399999999999999" x14ac:dyDescent="0.2">
      <c r="A14011" s="256">
        <v>104321</v>
      </c>
      <c r="B14011" s="257" t="s">
        <v>12764</v>
      </c>
      <c r="C14011" s="256" t="s">
        <v>6799</v>
      </c>
      <c r="E14011" s="258"/>
      <c r="F14011" s="479">
        <v>5.46</v>
      </c>
    </row>
    <row r="14012" spans="1:6" ht="20.399999999999999" x14ac:dyDescent="0.2">
      <c r="A14012" s="256">
        <v>104322</v>
      </c>
      <c r="B14012" s="257" t="s">
        <v>12765</v>
      </c>
      <c r="C14012" s="256" t="s">
        <v>6799</v>
      </c>
      <c r="E14012" s="258"/>
      <c r="F14012" s="479">
        <v>7.53</v>
      </c>
    </row>
    <row r="14013" spans="1:6" ht="20.399999999999999" x14ac:dyDescent="0.2">
      <c r="A14013" s="256">
        <v>104323</v>
      </c>
      <c r="B14013" s="257" t="s">
        <v>12766</v>
      </c>
      <c r="C14013" s="256" t="s">
        <v>6799</v>
      </c>
      <c r="E14013" s="258"/>
      <c r="F14013" s="479">
        <v>10.14</v>
      </c>
    </row>
    <row r="14014" spans="1:6" ht="20.399999999999999" x14ac:dyDescent="0.2">
      <c r="A14014" s="256">
        <v>104324</v>
      </c>
      <c r="B14014" s="257" t="s">
        <v>12767</v>
      </c>
      <c r="C14014" s="256" t="s">
        <v>6799</v>
      </c>
      <c r="E14014" s="258"/>
      <c r="F14014" s="479">
        <v>14.3</v>
      </c>
    </row>
    <row r="14015" spans="1:6" ht="30.6" x14ac:dyDescent="0.2">
      <c r="A14015" s="256">
        <v>104341</v>
      </c>
      <c r="B14015" s="257" t="s">
        <v>12768</v>
      </c>
      <c r="C14015" s="256" t="s">
        <v>6799</v>
      </c>
      <c r="E14015" s="258"/>
      <c r="F14015" s="479">
        <v>10.91</v>
      </c>
    </row>
    <row r="14016" spans="1:6" ht="30.6" x14ac:dyDescent="0.2">
      <c r="A14016" s="256">
        <v>104343</v>
      </c>
      <c r="B14016" s="257" t="s">
        <v>12769</v>
      </c>
      <c r="C14016" s="256" t="s">
        <v>6799</v>
      </c>
      <c r="E14016" s="258"/>
      <c r="F14016" s="479">
        <v>33.51</v>
      </c>
    </row>
    <row r="14017" spans="1:6" ht="20.399999999999999" x14ac:dyDescent="0.2">
      <c r="A14017" s="256">
        <v>104344</v>
      </c>
      <c r="B14017" s="257" t="s">
        <v>12770</v>
      </c>
      <c r="C14017" s="256" t="s">
        <v>6799</v>
      </c>
      <c r="E14017" s="258"/>
      <c r="F14017" s="479">
        <v>39.96</v>
      </c>
    </row>
    <row r="14018" spans="1:6" ht="30.6" x14ac:dyDescent="0.2">
      <c r="A14018" s="256">
        <v>104345</v>
      </c>
      <c r="B14018" s="257" t="s">
        <v>12771</v>
      </c>
      <c r="C14018" s="256" t="s">
        <v>6799</v>
      </c>
      <c r="E14018" s="258"/>
      <c r="F14018" s="479">
        <v>41.92</v>
      </c>
    </row>
    <row r="14019" spans="1:6" ht="20.399999999999999" x14ac:dyDescent="0.2">
      <c r="A14019" s="256">
        <v>104346</v>
      </c>
      <c r="B14019" s="257" t="s">
        <v>12772</v>
      </c>
      <c r="C14019" s="256" t="s">
        <v>6799</v>
      </c>
      <c r="E14019" s="258"/>
      <c r="F14019" s="479">
        <v>44.07</v>
      </c>
    </row>
    <row r="14020" spans="1:6" ht="30.6" x14ac:dyDescent="0.2">
      <c r="A14020" s="256">
        <v>104347</v>
      </c>
      <c r="B14020" s="257" t="s">
        <v>12773</v>
      </c>
      <c r="C14020" s="256" t="s">
        <v>6799</v>
      </c>
      <c r="E14020" s="258"/>
      <c r="F14020" s="479">
        <v>46.59</v>
      </c>
    </row>
    <row r="14021" spans="1:6" ht="30.6" x14ac:dyDescent="0.2">
      <c r="A14021" s="256">
        <v>104348</v>
      </c>
      <c r="B14021" s="257" t="s">
        <v>12774</v>
      </c>
      <c r="C14021" s="256" t="s">
        <v>6799</v>
      </c>
      <c r="E14021" s="258"/>
      <c r="F14021" s="479">
        <v>10.33</v>
      </c>
    </row>
    <row r="14022" spans="1:6" ht="30.6" x14ac:dyDescent="0.2">
      <c r="A14022" s="256">
        <v>104350</v>
      </c>
      <c r="B14022" s="257" t="s">
        <v>12775</v>
      </c>
      <c r="C14022" s="256" t="s">
        <v>6799</v>
      </c>
      <c r="E14022" s="258"/>
      <c r="F14022" s="479">
        <v>28.76</v>
      </c>
    </row>
    <row r="14023" spans="1:6" ht="30.6" x14ac:dyDescent="0.2">
      <c r="A14023" s="256">
        <v>104351</v>
      </c>
      <c r="B14023" s="257" t="s">
        <v>12776</v>
      </c>
      <c r="C14023" s="256" t="s">
        <v>6799</v>
      </c>
      <c r="E14023" s="258"/>
      <c r="F14023" s="479">
        <v>21.52</v>
      </c>
    </row>
    <row r="14024" spans="1:6" ht="20.399999999999999" x14ac:dyDescent="0.2">
      <c r="A14024" s="256">
        <v>104352</v>
      </c>
      <c r="B14024" s="257" t="s">
        <v>12777</v>
      </c>
      <c r="C14024" s="256" t="s">
        <v>6799</v>
      </c>
      <c r="E14024" s="258"/>
      <c r="F14024" s="479">
        <v>38.54</v>
      </c>
    </row>
    <row r="14025" spans="1:6" ht="30.6" x14ac:dyDescent="0.2">
      <c r="A14025" s="256">
        <v>104353</v>
      </c>
      <c r="B14025" s="257" t="s">
        <v>12778</v>
      </c>
      <c r="C14025" s="256" t="s">
        <v>6799</v>
      </c>
      <c r="E14025" s="258"/>
      <c r="F14025" s="479">
        <v>40.5</v>
      </c>
    </row>
    <row r="14026" spans="1:6" ht="20.399999999999999" x14ac:dyDescent="0.2">
      <c r="A14026" s="256">
        <v>104354</v>
      </c>
      <c r="B14026" s="257" t="s">
        <v>12779</v>
      </c>
      <c r="C14026" s="256" t="s">
        <v>6799</v>
      </c>
      <c r="E14026" s="258"/>
      <c r="F14026" s="479">
        <v>44.33</v>
      </c>
    </row>
    <row r="14027" spans="1:6" ht="30.6" x14ac:dyDescent="0.2">
      <c r="A14027" s="256">
        <v>104355</v>
      </c>
      <c r="B14027" s="257" t="s">
        <v>12780</v>
      </c>
      <c r="C14027" s="256" t="s">
        <v>6799</v>
      </c>
      <c r="E14027" s="258"/>
      <c r="F14027" s="479">
        <v>46.85</v>
      </c>
    </row>
    <row r="14028" spans="1:6" ht="30.6" x14ac:dyDescent="0.2">
      <c r="A14028" s="256">
        <v>104356</v>
      </c>
      <c r="B14028" s="257" t="s">
        <v>12781</v>
      </c>
      <c r="C14028" s="256" t="s">
        <v>6799</v>
      </c>
      <c r="E14028" s="258"/>
      <c r="F14028" s="479">
        <v>28.65</v>
      </c>
    </row>
    <row r="14029" spans="1:6" ht="20.399999999999999" x14ac:dyDescent="0.2">
      <c r="A14029" s="256">
        <v>104357</v>
      </c>
      <c r="B14029" s="257" t="s">
        <v>12782</v>
      </c>
      <c r="C14029" s="256" t="s">
        <v>6799</v>
      </c>
      <c r="E14029" s="258"/>
      <c r="F14029" s="479">
        <v>18.600000000000001</v>
      </c>
    </row>
    <row r="14030" spans="1:6" ht="20.399999999999999" x14ac:dyDescent="0.2">
      <c r="A14030" s="256">
        <v>104576</v>
      </c>
      <c r="B14030" s="257" t="s">
        <v>14965</v>
      </c>
      <c r="C14030" s="256" t="s">
        <v>6799</v>
      </c>
      <c r="E14030" s="258"/>
      <c r="F14030" s="479">
        <v>15.83</v>
      </c>
    </row>
    <row r="14031" spans="1:6" ht="20.399999999999999" x14ac:dyDescent="0.2">
      <c r="A14031" s="256">
        <v>104577</v>
      </c>
      <c r="B14031" s="257" t="s">
        <v>14966</v>
      </c>
      <c r="C14031" s="256" t="s">
        <v>6799</v>
      </c>
      <c r="E14031" s="258"/>
      <c r="F14031" s="479">
        <v>20.9</v>
      </c>
    </row>
    <row r="14032" spans="1:6" ht="20.399999999999999" x14ac:dyDescent="0.2">
      <c r="A14032" s="256">
        <v>104578</v>
      </c>
      <c r="B14032" s="257" t="s">
        <v>14967</v>
      </c>
      <c r="C14032" s="256" t="s">
        <v>6799</v>
      </c>
      <c r="E14032" s="258"/>
      <c r="F14032" s="479">
        <v>22.41</v>
      </c>
    </row>
    <row r="14033" spans="1:6" ht="20.399999999999999" x14ac:dyDescent="0.2">
      <c r="A14033" s="256">
        <v>104579</v>
      </c>
      <c r="B14033" s="257" t="s">
        <v>14968</v>
      </c>
      <c r="C14033" s="256" t="s">
        <v>6799</v>
      </c>
      <c r="E14033" s="258"/>
      <c r="F14033" s="479">
        <v>29.24</v>
      </c>
    </row>
    <row r="14034" spans="1:6" ht="20.399999999999999" x14ac:dyDescent="0.2">
      <c r="A14034" s="256">
        <v>104581</v>
      </c>
      <c r="B14034" s="257" t="s">
        <v>14969</v>
      </c>
      <c r="C14034" s="256" t="s">
        <v>6799</v>
      </c>
      <c r="E14034" s="258"/>
      <c r="F14034" s="479">
        <v>14.46</v>
      </c>
    </row>
    <row r="14035" spans="1:6" ht="20.399999999999999" x14ac:dyDescent="0.2">
      <c r="A14035" s="256">
        <v>104582</v>
      </c>
      <c r="B14035" s="257" t="s">
        <v>14970</v>
      </c>
      <c r="C14035" s="256" t="s">
        <v>6799</v>
      </c>
      <c r="E14035" s="258"/>
      <c r="F14035" s="479">
        <v>18.32</v>
      </c>
    </row>
    <row r="14036" spans="1:6" ht="20.399999999999999" x14ac:dyDescent="0.2">
      <c r="A14036" s="256">
        <v>104583</v>
      </c>
      <c r="B14036" s="257" t="s">
        <v>14971</v>
      </c>
      <c r="C14036" s="256" t="s">
        <v>6799</v>
      </c>
      <c r="E14036" s="258"/>
      <c r="F14036" s="479">
        <v>28.69</v>
      </c>
    </row>
    <row r="14037" spans="1:6" ht="20.399999999999999" x14ac:dyDescent="0.2">
      <c r="A14037" s="256">
        <v>104584</v>
      </c>
      <c r="B14037" s="257" t="s">
        <v>14972</v>
      </c>
      <c r="C14037" s="256" t="s">
        <v>6799</v>
      </c>
      <c r="E14037" s="258"/>
      <c r="F14037" s="479">
        <v>34.47</v>
      </c>
    </row>
    <row r="14038" spans="1:6" ht="20.399999999999999" x14ac:dyDescent="0.2">
      <c r="A14038" s="256">
        <v>97895</v>
      </c>
      <c r="B14038" s="257" t="s">
        <v>12783</v>
      </c>
      <c r="C14038" s="256" t="s">
        <v>6799</v>
      </c>
      <c r="E14038" s="258"/>
      <c r="F14038" s="479">
        <v>195.45</v>
      </c>
    </row>
    <row r="14039" spans="1:6" ht="20.399999999999999" x14ac:dyDescent="0.2">
      <c r="A14039" s="256">
        <v>97896</v>
      </c>
      <c r="B14039" s="257" t="s">
        <v>12784</v>
      </c>
      <c r="C14039" s="256" t="s">
        <v>6799</v>
      </c>
      <c r="E14039" s="258"/>
      <c r="F14039" s="479">
        <v>362.32</v>
      </c>
    </row>
    <row r="14040" spans="1:6" ht="20.399999999999999" x14ac:dyDescent="0.2">
      <c r="A14040" s="256">
        <v>97897</v>
      </c>
      <c r="B14040" s="257" t="s">
        <v>12785</v>
      </c>
      <c r="C14040" s="256" t="s">
        <v>6799</v>
      </c>
      <c r="E14040" s="258"/>
      <c r="F14040" s="479">
        <v>469.28</v>
      </c>
    </row>
    <row r="14041" spans="1:6" ht="20.399999999999999" x14ac:dyDescent="0.2">
      <c r="A14041" s="256">
        <v>97898</v>
      </c>
      <c r="B14041" s="257" t="s">
        <v>12786</v>
      </c>
      <c r="C14041" s="256" t="s">
        <v>6799</v>
      </c>
      <c r="E14041" s="258"/>
      <c r="F14041" s="479">
        <v>894.68</v>
      </c>
    </row>
    <row r="14042" spans="1:6" ht="20.399999999999999" x14ac:dyDescent="0.2">
      <c r="A14042" s="256">
        <v>97900</v>
      </c>
      <c r="B14042" s="257" t="s">
        <v>12787</v>
      </c>
      <c r="C14042" s="256" t="s">
        <v>6799</v>
      </c>
      <c r="E14042" s="258"/>
      <c r="F14042" s="479">
        <v>187.4</v>
      </c>
    </row>
    <row r="14043" spans="1:6" ht="20.399999999999999" x14ac:dyDescent="0.2">
      <c r="A14043" s="256">
        <v>97901</v>
      </c>
      <c r="B14043" s="257" t="s">
        <v>12788</v>
      </c>
      <c r="C14043" s="256" t="s">
        <v>6799</v>
      </c>
      <c r="E14043" s="258"/>
      <c r="F14043" s="479">
        <v>294.23</v>
      </c>
    </row>
    <row r="14044" spans="1:6" ht="20.399999999999999" x14ac:dyDescent="0.2">
      <c r="A14044" s="256">
        <v>97902</v>
      </c>
      <c r="B14044" s="257" t="s">
        <v>12789</v>
      </c>
      <c r="C14044" s="256" t="s">
        <v>6799</v>
      </c>
      <c r="E14044" s="258"/>
      <c r="F14044" s="479">
        <v>569.38</v>
      </c>
    </row>
    <row r="14045" spans="1:6" ht="20.399999999999999" x14ac:dyDescent="0.2">
      <c r="A14045" s="256">
        <v>97903</v>
      </c>
      <c r="B14045" s="257" t="s">
        <v>12790</v>
      </c>
      <c r="C14045" s="256" t="s">
        <v>6799</v>
      </c>
      <c r="E14045" s="258"/>
      <c r="F14045" s="479">
        <v>789.51</v>
      </c>
    </row>
    <row r="14046" spans="1:6" ht="20.399999999999999" x14ac:dyDescent="0.2">
      <c r="A14046" s="256">
        <v>97904</v>
      </c>
      <c r="B14046" s="257" t="s">
        <v>12791</v>
      </c>
      <c r="C14046" s="256" t="s">
        <v>6799</v>
      </c>
      <c r="E14046" s="258"/>
      <c r="F14046" s="479">
        <v>922.52</v>
      </c>
    </row>
    <row r="14047" spans="1:6" ht="20.399999999999999" x14ac:dyDescent="0.2">
      <c r="A14047" s="256">
        <v>97905</v>
      </c>
      <c r="B14047" s="257" t="s">
        <v>12792</v>
      </c>
      <c r="C14047" s="256" t="s">
        <v>6799</v>
      </c>
      <c r="E14047" s="258"/>
      <c r="F14047" s="479">
        <v>239.32</v>
      </c>
    </row>
    <row r="14048" spans="1:6" ht="20.399999999999999" x14ac:dyDescent="0.2">
      <c r="A14048" s="256">
        <v>97906</v>
      </c>
      <c r="B14048" s="257" t="s">
        <v>12793</v>
      </c>
      <c r="C14048" s="256" t="s">
        <v>6799</v>
      </c>
      <c r="E14048" s="258"/>
      <c r="F14048" s="479">
        <v>441.97</v>
      </c>
    </row>
    <row r="14049" spans="1:6" ht="20.399999999999999" x14ac:dyDescent="0.2">
      <c r="A14049" s="256">
        <v>97907</v>
      </c>
      <c r="B14049" s="257" t="s">
        <v>12794</v>
      </c>
      <c r="C14049" s="256" t="s">
        <v>6799</v>
      </c>
      <c r="E14049" s="258"/>
      <c r="F14049" s="479">
        <v>626.92999999999995</v>
      </c>
    </row>
    <row r="14050" spans="1:6" ht="20.399999999999999" x14ac:dyDescent="0.2">
      <c r="A14050" s="256">
        <v>97908</v>
      </c>
      <c r="B14050" s="257" t="s">
        <v>12795</v>
      </c>
      <c r="C14050" s="256" t="s">
        <v>6799</v>
      </c>
      <c r="E14050" s="258"/>
      <c r="F14050" s="479">
        <v>730.14</v>
      </c>
    </row>
    <row r="14051" spans="1:6" ht="20.399999999999999" x14ac:dyDescent="0.2">
      <c r="A14051" s="256">
        <v>98102</v>
      </c>
      <c r="B14051" s="257" t="s">
        <v>12796</v>
      </c>
      <c r="C14051" s="256" t="s">
        <v>6799</v>
      </c>
      <c r="E14051" s="258"/>
      <c r="F14051" s="479">
        <v>185.3</v>
      </c>
    </row>
    <row r="14052" spans="1:6" ht="30.6" x14ac:dyDescent="0.2">
      <c r="A14052" s="256">
        <v>98104</v>
      </c>
      <c r="B14052" s="257" t="s">
        <v>12797</v>
      </c>
      <c r="C14052" s="256" t="s">
        <v>6799</v>
      </c>
      <c r="E14052" s="258"/>
      <c r="F14052" s="479">
        <v>372.99</v>
      </c>
    </row>
    <row r="14053" spans="1:6" ht="30.6" x14ac:dyDescent="0.2">
      <c r="A14053" s="256">
        <v>98105</v>
      </c>
      <c r="B14053" s="257" t="s">
        <v>12798</v>
      </c>
      <c r="C14053" s="256" t="s">
        <v>6799</v>
      </c>
      <c r="E14053" s="258"/>
      <c r="F14053" s="479">
        <v>648.47</v>
      </c>
    </row>
    <row r="14054" spans="1:6" ht="30.6" x14ac:dyDescent="0.2">
      <c r="A14054" s="256">
        <v>98106</v>
      </c>
      <c r="B14054" s="257" t="s">
        <v>12799</v>
      </c>
      <c r="C14054" s="256" t="s">
        <v>6799</v>
      </c>
      <c r="E14054" s="258"/>
      <c r="F14054" s="479">
        <v>1069.99</v>
      </c>
    </row>
    <row r="14055" spans="1:6" ht="20.399999999999999" x14ac:dyDescent="0.2">
      <c r="A14055" s="256">
        <v>98107</v>
      </c>
      <c r="B14055" s="257" t="s">
        <v>12800</v>
      </c>
      <c r="C14055" s="256" t="s">
        <v>6799</v>
      </c>
      <c r="E14055" s="258"/>
      <c r="F14055" s="479">
        <v>274.3</v>
      </c>
    </row>
    <row r="14056" spans="1:6" ht="20.399999999999999" x14ac:dyDescent="0.2">
      <c r="A14056" s="256">
        <v>98108</v>
      </c>
      <c r="B14056" s="257" t="s">
        <v>12801</v>
      </c>
      <c r="C14056" s="256" t="s">
        <v>6799</v>
      </c>
      <c r="E14056" s="258"/>
      <c r="F14056" s="479">
        <v>489.17</v>
      </c>
    </row>
    <row r="14057" spans="1:6" ht="20.399999999999999" x14ac:dyDescent="0.2">
      <c r="A14057" s="256">
        <v>99250</v>
      </c>
      <c r="B14057" s="257" t="s">
        <v>12802</v>
      </c>
      <c r="C14057" s="256" t="s">
        <v>6799</v>
      </c>
      <c r="E14057" s="258"/>
      <c r="F14057" s="479">
        <v>182.94</v>
      </c>
    </row>
    <row r="14058" spans="1:6" ht="20.399999999999999" x14ac:dyDescent="0.2">
      <c r="A14058" s="256">
        <v>99251</v>
      </c>
      <c r="B14058" s="257" t="s">
        <v>12803</v>
      </c>
      <c r="C14058" s="256" t="s">
        <v>6799</v>
      </c>
      <c r="E14058" s="258"/>
      <c r="F14058" s="479">
        <v>286.58</v>
      </c>
    </row>
    <row r="14059" spans="1:6" ht="20.399999999999999" x14ac:dyDescent="0.2">
      <c r="A14059" s="256">
        <v>99253</v>
      </c>
      <c r="B14059" s="257" t="s">
        <v>12804</v>
      </c>
      <c r="C14059" s="256" t="s">
        <v>6799</v>
      </c>
      <c r="E14059" s="258"/>
      <c r="F14059" s="479">
        <v>552.19000000000005</v>
      </c>
    </row>
    <row r="14060" spans="1:6" ht="20.399999999999999" x14ac:dyDescent="0.2">
      <c r="A14060" s="256">
        <v>99255</v>
      </c>
      <c r="B14060" s="257" t="s">
        <v>12805</v>
      </c>
      <c r="C14060" s="256" t="s">
        <v>6799</v>
      </c>
      <c r="E14060" s="258"/>
      <c r="F14060" s="479">
        <v>765.94</v>
      </c>
    </row>
    <row r="14061" spans="1:6" ht="20.399999999999999" x14ac:dyDescent="0.2">
      <c r="A14061" s="256">
        <v>99257</v>
      </c>
      <c r="B14061" s="257" t="s">
        <v>12806</v>
      </c>
      <c r="C14061" s="256" t="s">
        <v>6799</v>
      </c>
      <c r="E14061" s="258"/>
      <c r="F14061" s="479">
        <v>892.04</v>
      </c>
    </row>
    <row r="14062" spans="1:6" ht="20.399999999999999" x14ac:dyDescent="0.2">
      <c r="A14062" s="256">
        <v>99258</v>
      </c>
      <c r="B14062" s="257" t="s">
        <v>12807</v>
      </c>
      <c r="C14062" s="256" t="s">
        <v>6799</v>
      </c>
      <c r="E14062" s="258"/>
      <c r="F14062" s="479">
        <v>234.46</v>
      </c>
    </row>
    <row r="14063" spans="1:6" ht="20.399999999999999" x14ac:dyDescent="0.2">
      <c r="A14063" s="256">
        <v>99260</v>
      </c>
      <c r="B14063" s="257" t="s">
        <v>12808</v>
      </c>
      <c r="C14063" s="256" t="s">
        <v>6799</v>
      </c>
      <c r="E14063" s="258"/>
      <c r="F14063" s="479">
        <v>431.14</v>
      </c>
    </row>
    <row r="14064" spans="1:6" ht="20.399999999999999" x14ac:dyDescent="0.2">
      <c r="A14064" s="256">
        <v>99262</v>
      </c>
      <c r="B14064" s="257" t="s">
        <v>12809</v>
      </c>
      <c r="C14064" s="256" t="s">
        <v>6799</v>
      </c>
      <c r="E14064" s="258"/>
      <c r="F14064" s="479">
        <v>611.48</v>
      </c>
    </row>
    <row r="14065" spans="1:6" ht="20.399999999999999" x14ac:dyDescent="0.2">
      <c r="A14065" s="256">
        <v>99264</v>
      </c>
      <c r="B14065" s="257" t="s">
        <v>12810</v>
      </c>
      <c r="C14065" s="256" t="s">
        <v>6799</v>
      </c>
      <c r="E14065" s="258"/>
      <c r="F14065" s="479">
        <v>709.26</v>
      </c>
    </row>
    <row r="14066" spans="1:6" ht="20.399999999999999" x14ac:dyDescent="0.2">
      <c r="A14066" s="256">
        <v>102587</v>
      </c>
      <c r="B14066" s="257" t="s">
        <v>12811</v>
      </c>
      <c r="C14066" s="256" t="s">
        <v>6799</v>
      </c>
      <c r="E14066" s="258"/>
      <c r="F14066" s="479">
        <v>4.09</v>
      </c>
    </row>
    <row r="14067" spans="1:6" ht="20.399999999999999" x14ac:dyDescent="0.2">
      <c r="A14067" s="256">
        <v>102588</v>
      </c>
      <c r="B14067" s="257" t="s">
        <v>12812</v>
      </c>
      <c r="C14067" s="256" t="s">
        <v>6799</v>
      </c>
      <c r="E14067" s="258"/>
      <c r="F14067" s="479">
        <v>5.92</v>
      </c>
    </row>
    <row r="14068" spans="1:6" ht="20.399999999999999" x14ac:dyDescent="0.2">
      <c r="A14068" s="256">
        <v>102589</v>
      </c>
      <c r="B14068" s="257" t="s">
        <v>12813</v>
      </c>
      <c r="C14068" s="256" t="s">
        <v>6799</v>
      </c>
      <c r="E14068" s="258"/>
      <c r="F14068" s="479">
        <v>4.54</v>
      </c>
    </row>
    <row r="14069" spans="1:6" ht="20.399999999999999" x14ac:dyDescent="0.2">
      <c r="A14069" s="256">
        <v>102590</v>
      </c>
      <c r="B14069" s="257" t="s">
        <v>12814</v>
      </c>
      <c r="C14069" s="256" t="s">
        <v>6799</v>
      </c>
      <c r="E14069" s="258"/>
      <c r="F14069" s="479">
        <v>6.38</v>
      </c>
    </row>
    <row r="14070" spans="1:6" ht="20.399999999999999" x14ac:dyDescent="0.2">
      <c r="A14070" s="256">
        <v>102591</v>
      </c>
      <c r="B14070" s="257" t="s">
        <v>12815</v>
      </c>
      <c r="C14070" s="256" t="s">
        <v>6799</v>
      </c>
      <c r="E14070" s="258"/>
      <c r="F14070" s="479">
        <v>5.01</v>
      </c>
    </row>
    <row r="14071" spans="1:6" ht="20.399999999999999" x14ac:dyDescent="0.2">
      <c r="A14071" s="256">
        <v>102592</v>
      </c>
      <c r="B14071" s="257" t="s">
        <v>12816</v>
      </c>
      <c r="C14071" s="256" t="s">
        <v>6799</v>
      </c>
      <c r="E14071" s="258"/>
      <c r="F14071" s="479">
        <v>6.84</v>
      </c>
    </row>
    <row r="14072" spans="1:6" ht="20.399999999999999" x14ac:dyDescent="0.2">
      <c r="A14072" s="256">
        <v>102593</v>
      </c>
      <c r="B14072" s="257" t="s">
        <v>12817</v>
      </c>
      <c r="C14072" s="256" t="s">
        <v>6799</v>
      </c>
      <c r="E14072" s="258"/>
      <c r="F14072" s="479">
        <v>5.65</v>
      </c>
    </row>
    <row r="14073" spans="1:6" ht="20.399999999999999" x14ac:dyDescent="0.2">
      <c r="A14073" s="256">
        <v>102594</v>
      </c>
      <c r="B14073" s="257" t="s">
        <v>12818</v>
      </c>
      <c r="C14073" s="256" t="s">
        <v>6799</v>
      </c>
      <c r="E14073" s="258"/>
      <c r="F14073" s="479">
        <v>7.49</v>
      </c>
    </row>
    <row r="14074" spans="1:6" ht="20.399999999999999" x14ac:dyDescent="0.2">
      <c r="A14074" s="256">
        <v>102595</v>
      </c>
      <c r="B14074" s="257" t="s">
        <v>12819</v>
      </c>
      <c r="C14074" s="256" t="s">
        <v>6799</v>
      </c>
      <c r="E14074" s="258"/>
      <c r="F14074" s="479">
        <v>6.39</v>
      </c>
    </row>
    <row r="14075" spans="1:6" ht="20.399999999999999" x14ac:dyDescent="0.2">
      <c r="A14075" s="256">
        <v>102596</v>
      </c>
      <c r="B14075" s="257" t="s">
        <v>12820</v>
      </c>
      <c r="C14075" s="256" t="s">
        <v>6799</v>
      </c>
      <c r="E14075" s="258"/>
      <c r="F14075" s="479">
        <v>8.2200000000000006</v>
      </c>
    </row>
    <row r="14076" spans="1:6" ht="20.399999999999999" x14ac:dyDescent="0.2">
      <c r="A14076" s="256">
        <v>102597</v>
      </c>
      <c r="B14076" s="257" t="s">
        <v>12821</v>
      </c>
      <c r="C14076" s="256" t="s">
        <v>6799</v>
      </c>
      <c r="E14076" s="258"/>
      <c r="F14076" s="479">
        <v>7.32</v>
      </c>
    </row>
    <row r="14077" spans="1:6" ht="20.399999999999999" x14ac:dyDescent="0.2">
      <c r="A14077" s="256">
        <v>102598</v>
      </c>
      <c r="B14077" s="257" t="s">
        <v>12822</v>
      </c>
      <c r="C14077" s="256" t="s">
        <v>6799</v>
      </c>
      <c r="E14077" s="258"/>
      <c r="F14077" s="479">
        <v>9.14</v>
      </c>
    </row>
    <row r="14078" spans="1:6" ht="20.399999999999999" x14ac:dyDescent="0.2">
      <c r="A14078" s="256">
        <v>102599</v>
      </c>
      <c r="B14078" s="257" t="s">
        <v>12823</v>
      </c>
      <c r="C14078" s="256" t="s">
        <v>6799</v>
      </c>
      <c r="E14078" s="258"/>
      <c r="F14078" s="479">
        <v>8.24</v>
      </c>
    </row>
    <row r="14079" spans="1:6" ht="20.399999999999999" x14ac:dyDescent="0.2">
      <c r="A14079" s="256">
        <v>102600</v>
      </c>
      <c r="B14079" s="257" t="s">
        <v>12824</v>
      </c>
      <c r="C14079" s="256" t="s">
        <v>6799</v>
      </c>
      <c r="E14079" s="258"/>
      <c r="F14079" s="479">
        <v>10.07</v>
      </c>
    </row>
    <row r="14080" spans="1:6" ht="20.399999999999999" x14ac:dyDescent="0.2">
      <c r="A14080" s="256">
        <v>102601</v>
      </c>
      <c r="B14080" s="257" t="s">
        <v>12825</v>
      </c>
      <c r="C14080" s="256" t="s">
        <v>6799</v>
      </c>
      <c r="E14080" s="258"/>
      <c r="F14080" s="479">
        <v>9.6199999999999992</v>
      </c>
    </row>
    <row r="14081" spans="1:6" ht="20.399999999999999" x14ac:dyDescent="0.2">
      <c r="A14081" s="256">
        <v>102602</v>
      </c>
      <c r="B14081" s="257" t="s">
        <v>12826</v>
      </c>
      <c r="C14081" s="256" t="s">
        <v>6799</v>
      </c>
      <c r="E14081" s="258"/>
      <c r="F14081" s="479">
        <v>11.45</v>
      </c>
    </row>
    <row r="14082" spans="1:6" ht="20.399999999999999" x14ac:dyDescent="0.2">
      <c r="A14082" s="256">
        <v>102603</v>
      </c>
      <c r="B14082" s="257" t="s">
        <v>12827</v>
      </c>
      <c r="C14082" s="256" t="s">
        <v>6799</v>
      </c>
      <c r="E14082" s="258"/>
      <c r="F14082" s="479">
        <v>11.94</v>
      </c>
    </row>
    <row r="14083" spans="1:6" ht="20.399999999999999" x14ac:dyDescent="0.2">
      <c r="A14083" s="256">
        <v>102604</v>
      </c>
      <c r="B14083" s="257" t="s">
        <v>12828</v>
      </c>
      <c r="C14083" s="256" t="s">
        <v>6799</v>
      </c>
      <c r="E14083" s="258"/>
      <c r="F14083" s="479">
        <v>13.76</v>
      </c>
    </row>
    <row r="14084" spans="1:6" x14ac:dyDescent="0.2">
      <c r="A14084" s="256">
        <v>102605</v>
      </c>
      <c r="B14084" s="257" t="s">
        <v>12829</v>
      </c>
      <c r="C14084" s="256" t="s">
        <v>6799</v>
      </c>
      <c r="E14084" s="258"/>
      <c r="F14084" s="479">
        <v>271.01</v>
      </c>
    </row>
    <row r="14085" spans="1:6" x14ac:dyDescent="0.2">
      <c r="A14085" s="256">
        <v>102606</v>
      </c>
      <c r="B14085" s="257" t="s">
        <v>12830</v>
      </c>
      <c r="C14085" s="256" t="s">
        <v>6799</v>
      </c>
      <c r="E14085" s="258"/>
      <c r="F14085" s="479">
        <v>417.27</v>
      </c>
    </row>
    <row r="14086" spans="1:6" x14ac:dyDescent="0.2">
      <c r="A14086" s="256">
        <v>102607</v>
      </c>
      <c r="B14086" s="257" t="s">
        <v>12831</v>
      </c>
      <c r="C14086" s="256" t="s">
        <v>6799</v>
      </c>
      <c r="E14086" s="258"/>
      <c r="F14086" s="479">
        <v>446.8</v>
      </c>
    </row>
    <row r="14087" spans="1:6" x14ac:dyDescent="0.2">
      <c r="A14087" s="256">
        <v>102608</v>
      </c>
      <c r="B14087" s="257" t="s">
        <v>12832</v>
      </c>
      <c r="C14087" s="256" t="s">
        <v>6799</v>
      </c>
      <c r="E14087" s="258"/>
      <c r="F14087" s="479">
        <v>1022.66</v>
      </c>
    </row>
    <row r="14088" spans="1:6" x14ac:dyDescent="0.2">
      <c r="A14088" s="256">
        <v>102609</v>
      </c>
      <c r="B14088" s="257" t="s">
        <v>12833</v>
      </c>
      <c r="C14088" s="256" t="s">
        <v>6799</v>
      </c>
      <c r="E14088" s="258"/>
      <c r="F14088" s="479">
        <v>1162.43</v>
      </c>
    </row>
    <row r="14089" spans="1:6" x14ac:dyDescent="0.2">
      <c r="A14089" s="256">
        <v>102610</v>
      </c>
      <c r="B14089" s="257" t="s">
        <v>12834</v>
      </c>
      <c r="C14089" s="256" t="s">
        <v>6799</v>
      </c>
      <c r="E14089" s="258"/>
      <c r="F14089" s="479">
        <v>1996.6</v>
      </c>
    </row>
    <row r="14090" spans="1:6" ht="20.399999999999999" x14ac:dyDescent="0.2">
      <c r="A14090" s="256">
        <v>102611</v>
      </c>
      <c r="B14090" s="257" t="s">
        <v>12835</v>
      </c>
      <c r="C14090" s="256" t="s">
        <v>6799</v>
      </c>
      <c r="E14090" s="258"/>
      <c r="F14090" s="479">
        <v>449.66</v>
      </c>
    </row>
    <row r="14091" spans="1:6" ht="20.399999999999999" x14ac:dyDescent="0.2">
      <c r="A14091" s="256">
        <v>102612</v>
      </c>
      <c r="B14091" s="257" t="s">
        <v>12836</v>
      </c>
      <c r="C14091" s="256" t="s">
        <v>6799</v>
      </c>
      <c r="E14091" s="258"/>
      <c r="F14091" s="479">
        <v>645.19000000000005</v>
      </c>
    </row>
    <row r="14092" spans="1:6" ht="20.399999999999999" x14ac:dyDescent="0.2">
      <c r="A14092" s="256">
        <v>102613</v>
      </c>
      <c r="B14092" s="257" t="s">
        <v>12837</v>
      </c>
      <c r="C14092" s="256" t="s">
        <v>6799</v>
      </c>
      <c r="E14092" s="258"/>
      <c r="F14092" s="479">
        <v>625.73</v>
      </c>
    </row>
    <row r="14093" spans="1:6" ht="20.399999999999999" x14ac:dyDescent="0.2">
      <c r="A14093" s="256">
        <v>102614</v>
      </c>
      <c r="B14093" s="257" t="s">
        <v>12838</v>
      </c>
      <c r="C14093" s="256" t="s">
        <v>6799</v>
      </c>
      <c r="E14093" s="258"/>
      <c r="F14093" s="479">
        <v>961.75</v>
      </c>
    </row>
    <row r="14094" spans="1:6" ht="20.399999999999999" x14ac:dyDescent="0.2">
      <c r="A14094" s="256">
        <v>102615</v>
      </c>
      <c r="B14094" s="257" t="s">
        <v>12839</v>
      </c>
      <c r="C14094" s="256" t="s">
        <v>6799</v>
      </c>
      <c r="E14094" s="258"/>
      <c r="F14094" s="479">
        <v>1207</v>
      </c>
    </row>
    <row r="14095" spans="1:6" ht="20.399999999999999" x14ac:dyDescent="0.2">
      <c r="A14095" s="256">
        <v>102616</v>
      </c>
      <c r="B14095" s="257" t="s">
        <v>12840</v>
      </c>
      <c r="C14095" s="256" t="s">
        <v>6799</v>
      </c>
      <c r="E14095" s="258"/>
      <c r="F14095" s="479">
        <v>1786.31</v>
      </c>
    </row>
    <row r="14096" spans="1:6" ht="20.399999999999999" x14ac:dyDescent="0.2">
      <c r="A14096" s="256">
        <v>102617</v>
      </c>
      <c r="B14096" s="257" t="s">
        <v>12841</v>
      </c>
      <c r="C14096" s="256" t="s">
        <v>6799</v>
      </c>
      <c r="E14096" s="258"/>
      <c r="F14096" s="479">
        <v>3303.23</v>
      </c>
    </row>
    <row r="14097" spans="1:6" ht="20.399999999999999" x14ac:dyDescent="0.2">
      <c r="A14097" s="256">
        <v>102618</v>
      </c>
      <c r="B14097" s="257" t="s">
        <v>12842</v>
      </c>
      <c r="C14097" s="256" t="s">
        <v>6799</v>
      </c>
      <c r="E14097" s="258"/>
      <c r="F14097" s="479">
        <v>3972.02</v>
      </c>
    </row>
    <row r="14098" spans="1:6" ht="20.399999999999999" x14ac:dyDescent="0.2">
      <c r="A14098" s="256">
        <v>102619</v>
      </c>
      <c r="B14098" s="257" t="s">
        <v>12843</v>
      </c>
      <c r="C14098" s="256" t="s">
        <v>6799</v>
      </c>
      <c r="E14098" s="258"/>
      <c r="F14098" s="479">
        <v>5328.87</v>
      </c>
    </row>
    <row r="14099" spans="1:6" ht="20.399999999999999" x14ac:dyDescent="0.2">
      <c r="A14099" s="256">
        <v>102620</v>
      </c>
      <c r="B14099" s="257" t="s">
        <v>12844</v>
      </c>
      <c r="C14099" s="256" t="s">
        <v>6799</v>
      </c>
      <c r="E14099" s="258"/>
      <c r="F14099" s="479">
        <v>7737.58</v>
      </c>
    </row>
    <row r="14100" spans="1:6" ht="20.399999999999999" x14ac:dyDescent="0.2">
      <c r="A14100" s="256">
        <v>102621</v>
      </c>
      <c r="B14100" s="257" t="s">
        <v>12845</v>
      </c>
      <c r="C14100" s="256" t="s">
        <v>6799</v>
      </c>
      <c r="E14100" s="258"/>
      <c r="F14100" s="479">
        <v>11888.41</v>
      </c>
    </row>
    <row r="14101" spans="1:6" ht="20.399999999999999" x14ac:dyDescent="0.2">
      <c r="A14101" s="256">
        <v>102622</v>
      </c>
      <c r="B14101" s="257" t="s">
        <v>12846</v>
      </c>
      <c r="C14101" s="256" t="s">
        <v>6799</v>
      </c>
      <c r="E14101" s="258"/>
      <c r="F14101" s="479">
        <v>651.03</v>
      </c>
    </row>
    <row r="14102" spans="1:6" ht="20.399999999999999" x14ac:dyDescent="0.2">
      <c r="A14102" s="256">
        <v>102623</v>
      </c>
      <c r="B14102" s="257" t="s">
        <v>12847</v>
      </c>
      <c r="C14102" s="256" t="s">
        <v>6799</v>
      </c>
      <c r="E14102" s="258"/>
      <c r="F14102" s="479">
        <v>884.89</v>
      </c>
    </row>
    <row r="14103" spans="1:6" ht="20.399999999999999" x14ac:dyDescent="0.2">
      <c r="A14103" s="256">
        <v>89482</v>
      </c>
      <c r="B14103" s="257" t="s">
        <v>12848</v>
      </c>
      <c r="C14103" s="256" t="s">
        <v>6799</v>
      </c>
      <c r="E14103" s="258"/>
      <c r="F14103" s="479">
        <v>41.52</v>
      </c>
    </row>
    <row r="14104" spans="1:6" ht="20.399999999999999" x14ac:dyDescent="0.2">
      <c r="A14104" s="256">
        <v>89491</v>
      </c>
      <c r="B14104" s="257" t="s">
        <v>12849</v>
      </c>
      <c r="C14104" s="256" t="s">
        <v>6799</v>
      </c>
      <c r="E14104" s="258"/>
      <c r="F14104" s="479">
        <v>103.18</v>
      </c>
    </row>
    <row r="14105" spans="1:6" ht="20.399999999999999" x14ac:dyDescent="0.2">
      <c r="A14105" s="256">
        <v>89495</v>
      </c>
      <c r="B14105" s="257" t="s">
        <v>12850</v>
      </c>
      <c r="C14105" s="256" t="s">
        <v>6799</v>
      </c>
      <c r="E14105" s="258"/>
      <c r="F14105" s="479">
        <v>19.62</v>
      </c>
    </row>
    <row r="14106" spans="1:6" ht="20.399999999999999" x14ac:dyDescent="0.2">
      <c r="A14106" s="256">
        <v>89707</v>
      </c>
      <c r="B14106" s="257" t="s">
        <v>12851</v>
      </c>
      <c r="C14106" s="256" t="s">
        <v>6799</v>
      </c>
      <c r="E14106" s="258"/>
      <c r="F14106" s="479">
        <v>52.16</v>
      </c>
    </row>
    <row r="14107" spans="1:6" ht="20.399999999999999" x14ac:dyDescent="0.2">
      <c r="A14107" s="256">
        <v>89708</v>
      </c>
      <c r="B14107" s="257" t="s">
        <v>12852</v>
      </c>
      <c r="C14107" s="256" t="s">
        <v>6799</v>
      </c>
      <c r="E14107" s="258"/>
      <c r="F14107" s="479">
        <v>108.25</v>
      </c>
    </row>
    <row r="14108" spans="1:6" ht="20.399999999999999" x14ac:dyDescent="0.2">
      <c r="A14108" s="256">
        <v>89709</v>
      </c>
      <c r="B14108" s="257" t="s">
        <v>12853</v>
      </c>
      <c r="C14108" s="256" t="s">
        <v>6799</v>
      </c>
      <c r="E14108" s="258"/>
      <c r="F14108" s="479">
        <v>22.79</v>
      </c>
    </row>
    <row r="14109" spans="1:6" ht="20.399999999999999" x14ac:dyDescent="0.2">
      <c r="A14109" s="256">
        <v>89710</v>
      </c>
      <c r="B14109" s="257" t="s">
        <v>12854</v>
      </c>
      <c r="C14109" s="256" t="s">
        <v>6799</v>
      </c>
      <c r="E14109" s="258"/>
      <c r="F14109" s="479">
        <v>20.14</v>
      </c>
    </row>
    <row r="14110" spans="1:6" ht="20.399999999999999" x14ac:dyDescent="0.2">
      <c r="A14110" s="256">
        <v>104326</v>
      </c>
      <c r="B14110" s="257" t="s">
        <v>12855</v>
      </c>
      <c r="C14110" s="256" t="s">
        <v>6799</v>
      </c>
      <c r="E14110" s="258"/>
      <c r="F14110" s="479">
        <v>21.78</v>
      </c>
    </row>
    <row r="14111" spans="1:6" ht="20.399999999999999" x14ac:dyDescent="0.2">
      <c r="A14111" s="256">
        <v>104327</v>
      </c>
      <c r="B14111" s="257" t="s">
        <v>12856</v>
      </c>
      <c r="C14111" s="256" t="s">
        <v>6799</v>
      </c>
      <c r="E14111" s="258"/>
      <c r="F14111" s="479">
        <v>20.81</v>
      </c>
    </row>
    <row r="14112" spans="1:6" ht="30.6" x14ac:dyDescent="0.2">
      <c r="A14112" s="256">
        <v>104328</v>
      </c>
      <c r="B14112" s="257" t="s">
        <v>12857</v>
      </c>
      <c r="C14112" s="256" t="s">
        <v>6799</v>
      </c>
      <c r="E14112" s="258"/>
      <c r="F14112" s="479">
        <v>74.989999999999995</v>
      </c>
    </row>
    <row r="14113" spans="1:6" ht="30.6" x14ac:dyDescent="0.2">
      <c r="A14113" s="256">
        <v>104329</v>
      </c>
      <c r="B14113" s="257" t="s">
        <v>12858</v>
      </c>
      <c r="C14113" s="256" t="s">
        <v>6799</v>
      </c>
      <c r="E14113" s="258"/>
      <c r="F14113" s="479">
        <v>84.44</v>
      </c>
    </row>
    <row r="14114" spans="1:6" ht="20.399999999999999" x14ac:dyDescent="0.2">
      <c r="A14114" s="256">
        <v>86872</v>
      </c>
      <c r="B14114" s="257" t="s">
        <v>12859</v>
      </c>
      <c r="C14114" s="256" t="s">
        <v>6799</v>
      </c>
      <c r="E14114" s="258"/>
      <c r="F14114" s="479">
        <v>707.08</v>
      </c>
    </row>
    <row r="14115" spans="1:6" ht="20.399999999999999" x14ac:dyDescent="0.2">
      <c r="A14115" s="256">
        <v>86874</v>
      </c>
      <c r="B14115" s="257" t="s">
        <v>12860</v>
      </c>
      <c r="C14115" s="256" t="s">
        <v>6799</v>
      </c>
      <c r="E14115" s="258"/>
      <c r="F14115" s="479">
        <v>491.04</v>
      </c>
    </row>
    <row r="14116" spans="1:6" ht="20.399999999999999" x14ac:dyDescent="0.2">
      <c r="A14116" s="256">
        <v>86875</v>
      </c>
      <c r="B14116" s="257" t="s">
        <v>12861</v>
      </c>
      <c r="C14116" s="256" t="s">
        <v>6799</v>
      </c>
      <c r="E14116" s="258"/>
      <c r="F14116" s="479">
        <v>568.4</v>
      </c>
    </row>
    <row r="14117" spans="1:6" ht="20.399999999999999" x14ac:dyDescent="0.2">
      <c r="A14117" s="256">
        <v>86876</v>
      </c>
      <c r="B14117" s="257" t="s">
        <v>12862</v>
      </c>
      <c r="C14117" s="256" t="s">
        <v>6799</v>
      </c>
      <c r="E14117" s="258"/>
      <c r="F14117" s="479">
        <v>325.3</v>
      </c>
    </row>
    <row r="14118" spans="1:6" ht="20.399999999999999" x14ac:dyDescent="0.2">
      <c r="A14118" s="256">
        <v>86877</v>
      </c>
      <c r="B14118" s="257" t="s">
        <v>20735</v>
      </c>
      <c r="C14118" s="256" t="s">
        <v>6799</v>
      </c>
      <c r="E14118" s="258"/>
      <c r="F14118" s="479">
        <v>64.099999999999994</v>
      </c>
    </row>
    <row r="14119" spans="1:6" ht="20.399999999999999" x14ac:dyDescent="0.2">
      <c r="A14119" s="256">
        <v>86878</v>
      </c>
      <c r="B14119" s="257" t="s">
        <v>20736</v>
      </c>
      <c r="C14119" s="256" t="s">
        <v>6799</v>
      </c>
      <c r="E14119" s="258"/>
      <c r="F14119" s="479">
        <v>68.989999999999995</v>
      </c>
    </row>
    <row r="14120" spans="1:6" ht="20.399999999999999" x14ac:dyDescent="0.2">
      <c r="A14120" s="256">
        <v>86879</v>
      </c>
      <c r="B14120" s="257" t="s">
        <v>20737</v>
      </c>
      <c r="C14120" s="256" t="s">
        <v>6799</v>
      </c>
      <c r="E14120" s="258"/>
      <c r="F14120" s="479">
        <v>11.42</v>
      </c>
    </row>
    <row r="14121" spans="1:6" ht="20.399999999999999" x14ac:dyDescent="0.2">
      <c r="A14121" s="256">
        <v>86880</v>
      </c>
      <c r="B14121" s="257" t="s">
        <v>20738</v>
      </c>
      <c r="C14121" s="256" t="s">
        <v>6799</v>
      </c>
      <c r="E14121" s="258"/>
      <c r="F14121" s="479">
        <v>31.39</v>
      </c>
    </row>
    <row r="14122" spans="1:6" ht="20.399999999999999" x14ac:dyDescent="0.2">
      <c r="A14122" s="256">
        <v>86881</v>
      </c>
      <c r="B14122" s="257" t="s">
        <v>20739</v>
      </c>
      <c r="C14122" s="256" t="s">
        <v>6799</v>
      </c>
      <c r="E14122" s="258"/>
      <c r="F14122" s="479">
        <v>192.41</v>
      </c>
    </row>
    <row r="14123" spans="1:6" ht="20.399999999999999" x14ac:dyDescent="0.2">
      <c r="A14123" s="256">
        <v>86882</v>
      </c>
      <c r="B14123" s="257" t="s">
        <v>20740</v>
      </c>
      <c r="C14123" s="256" t="s">
        <v>6799</v>
      </c>
      <c r="E14123" s="258"/>
      <c r="F14123" s="479">
        <v>26.57</v>
      </c>
    </row>
    <row r="14124" spans="1:6" x14ac:dyDescent="0.2">
      <c r="A14124" s="256">
        <v>86883</v>
      </c>
      <c r="B14124" s="257" t="s">
        <v>12863</v>
      </c>
      <c r="C14124" s="256" t="s">
        <v>6799</v>
      </c>
      <c r="E14124" s="258"/>
      <c r="F14124" s="479">
        <v>14.39</v>
      </c>
    </row>
    <row r="14125" spans="1:6" ht="20.399999999999999" x14ac:dyDescent="0.2">
      <c r="A14125" s="256">
        <v>86884</v>
      </c>
      <c r="B14125" s="257" t="s">
        <v>20741</v>
      </c>
      <c r="C14125" s="256" t="s">
        <v>6799</v>
      </c>
      <c r="E14125" s="258"/>
      <c r="F14125" s="479">
        <v>12.75</v>
      </c>
    </row>
    <row r="14126" spans="1:6" ht="20.399999999999999" x14ac:dyDescent="0.2">
      <c r="A14126" s="256">
        <v>86885</v>
      </c>
      <c r="B14126" s="257" t="s">
        <v>20742</v>
      </c>
      <c r="C14126" s="256" t="s">
        <v>6799</v>
      </c>
      <c r="E14126" s="258"/>
      <c r="F14126" s="479">
        <v>14.48</v>
      </c>
    </row>
    <row r="14127" spans="1:6" x14ac:dyDescent="0.2">
      <c r="A14127" s="256">
        <v>86886</v>
      </c>
      <c r="B14127" s="257" t="s">
        <v>12864</v>
      </c>
      <c r="C14127" s="256" t="s">
        <v>6799</v>
      </c>
      <c r="E14127" s="258"/>
      <c r="F14127" s="479">
        <v>47.72</v>
      </c>
    </row>
    <row r="14128" spans="1:6" x14ac:dyDescent="0.2">
      <c r="A14128" s="256">
        <v>86887</v>
      </c>
      <c r="B14128" s="257" t="s">
        <v>12865</v>
      </c>
      <c r="C14128" s="256" t="s">
        <v>6799</v>
      </c>
      <c r="E14128" s="258"/>
      <c r="F14128" s="479">
        <v>51.65</v>
      </c>
    </row>
    <row r="14129" spans="1:6" ht="20.399999999999999" x14ac:dyDescent="0.2">
      <c r="A14129" s="256">
        <v>86888</v>
      </c>
      <c r="B14129" s="257" t="s">
        <v>12866</v>
      </c>
      <c r="C14129" s="256" t="s">
        <v>6799</v>
      </c>
      <c r="E14129" s="258"/>
      <c r="F14129" s="479">
        <v>475.87</v>
      </c>
    </row>
    <row r="14130" spans="1:6" ht="20.399999999999999" x14ac:dyDescent="0.2">
      <c r="A14130" s="256">
        <v>86889</v>
      </c>
      <c r="B14130" s="257" t="s">
        <v>12867</v>
      </c>
      <c r="C14130" s="256" t="s">
        <v>6799</v>
      </c>
      <c r="E14130" s="258"/>
      <c r="F14130" s="479">
        <v>824.02</v>
      </c>
    </row>
    <row r="14131" spans="1:6" ht="20.399999999999999" x14ac:dyDescent="0.2">
      <c r="A14131" s="256">
        <v>86893</v>
      </c>
      <c r="B14131" s="257" t="s">
        <v>12868</v>
      </c>
      <c r="C14131" s="256" t="s">
        <v>6799</v>
      </c>
      <c r="E14131" s="258"/>
      <c r="F14131" s="479">
        <v>784.18</v>
      </c>
    </row>
    <row r="14132" spans="1:6" ht="20.399999999999999" x14ac:dyDescent="0.2">
      <c r="A14132" s="256">
        <v>86894</v>
      </c>
      <c r="B14132" s="257" t="s">
        <v>12869</v>
      </c>
      <c r="C14132" s="256" t="s">
        <v>6799</v>
      </c>
      <c r="E14132" s="258"/>
      <c r="F14132" s="479">
        <v>319.79000000000002</v>
      </c>
    </row>
    <row r="14133" spans="1:6" ht="20.399999999999999" x14ac:dyDescent="0.2">
      <c r="A14133" s="256">
        <v>86895</v>
      </c>
      <c r="B14133" s="257" t="s">
        <v>12870</v>
      </c>
      <c r="C14133" s="256" t="s">
        <v>6799</v>
      </c>
      <c r="E14133" s="258"/>
      <c r="F14133" s="479">
        <v>394.52</v>
      </c>
    </row>
    <row r="14134" spans="1:6" ht="20.399999999999999" x14ac:dyDescent="0.2">
      <c r="A14134" s="256">
        <v>86899</v>
      </c>
      <c r="B14134" s="257" t="s">
        <v>12871</v>
      </c>
      <c r="C14134" s="256" t="s">
        <v>6799</v>
      </c>
      <c r="E14134" s="258"/>
      <c r="F14134" s="479">
        <v>379.58</v>
      </c>
    </row>
    <row r="14135" spans="1:6" ht="20.399999999999999" x14ac:dyDescent="0.2">
      <c r="A14135" s="256">
        <v>86900</v>
      </c>
      <c r="B14135" s="257" t="s">
        <v>12872</v>
      </c>
      <c r="C14135" s="256" t="s">
        <v>6799</v>
      </c>
      <c r="E14135" s="258"/>
      <c r="F14135" s="479">
        <v>185.84</v>
      </c>
    </row>
    <row r="14136" spans="1:6" ht="20.399999999999999" x14ac:dyDescent="0.2">
      <c r="A14136" s="256">
        <v>86901</v>
      </c>
      <c r="B14136" s="257" t="s">
        <v>12873</v>
      </c>
      <c r="C14136" s="256" t="s">
        <v>6799</v>
      </c>
      <c r="E14136" s="258"/>
      <c r="F14136" s="479">
        <v>147.93</v>
      </c>
    </row>
    <row r="14137" spans="1:6" ht="20.399999999999999" x14ac:dyDescent="0.2">
      <c r="A14137" s="256">
        <v>86902</v>
      </c>
      <c r="B14137" s="257" t="s">
        <v>12874</v>
      </c>
      <c r="C14137" s="256" t="s">
        <v>6799</v>
      </c>
      <c r="E14137" s="258"/>
      <c r="F14137" s="479">
        <v>312.45</v>
      </c>
    </row>
    <row r="14138" spans="1:6" ht="20.399999999999999" x14ac:dyDescent="0.2">
      <c r="A14138" s="256">
        <v>86903</v>
      </c>
      <c r="B14138" s="257" t="s">
        <v>12875</v>
      </c>
      <c r="C14138" s="256" t="s">
        <v>6799</v>
      </c>
      <c r="E14138" s="258"/>
      <c r="F14138" s="479">
        <v>356.36</v>
      </c>
    </row>
    <row r="14139" spans="1:6" ht="20.399999999999999" x14ac:dyDescent="0.2">
      <c r="A14139" s="256">
        <v>86904</v>
      </c>
      <c r="B14139" s="257" t="s">
        <v>12876</v>
      </c>
      <c r="C14139" s="256" t="s">
        <v>6799</v>
      </c>
      <c r="E14139" s="258"/>
      <c r="F14139" s="479">
        <v>145.79</v>
      </c>
    </row>
    <row r="14140" spans="1:6" ht="20.399999999999999" x14ac:dyDescent="0.2">
      <c r="A14140" s="256">
        <v>86905</v>
      </c>
      <c r="B14140" s="257" t="s">
        <v>12877</v>
      </c>
      <c r="C14140" s="256" t="s">
        <v>6799</v>
      </c>
      <c r="E14140" s="258"/>
      <c r="F14140" s="479">
        <v>360.32</v>
      </c>
    </row>
    <row r="14141" spans="1:6" ht="20.399999999999999" x14ac:dyDescent="0.2">
      <c r="A14141" s="256">
        <v>86906</v>
      </c>
      <c r="B14141" s="257" t="s">
        <v>20743</v>
      </c>
      <c r="C14141" s="256" t="s">
        <v>6799</v>
      </c>
      <c r="E14141" s="258"/>
      <c r="F14141" s="479">
        <v>66.760000000000005</v>
      </c>
    </row>
    <row r="14142" spans="1:6" ht="20.399999999999999" x14ac:dyDescent="0.2">
      <c r="A14142" s="256">
        <v>86908</v>
      </c>
      <c r="B14142" s="257" t="s">
        <v>12878</v>
      </c>
      <c r="C14142" s="256" t="s">
        <v>6799</v>
      </c>
      <c r="E14142" s="258"/>
      <c r="F14142" s="479">
        <v>427.75</v>
      </c>
    </row>
    <row r="14143" spans="1:6" ht="20.399999999999999" x14ac:dyDescent="0.2">
      <c r="A14143" s="256">
        <v>86909</v>
      </c>
      <c r="B14143" s="257" t="s">
        <v>20744</v>
      </c>
      <c r="C14143" s="256" t="s">
        <v>6799</v>
      </c>
      <c r="E14143" s="258"/>
      <c r="F14143" s="479">
        <v>115.94</v>
      </c>
    </row>
    <row r="14144" spans="1:6" ht="20.399999999999999" x14ac:dyDescent="0.2">
      <c r="A14144" s="256">
        <v>86910</v>
      </c>
      <c r="B14144" s="257" t="s">
        <v>20745</v>
      </c>
      <c r="C14144" s="256" t="s">
        <v>6799</v>
      </c>
      <c r="E14144" s="258"/>
      <c r="F14144" s="479">
        <v>113.6</v>
      </c>
    </row>
    <row r="14145" spans="1:6" ht="20.399999999999999" x14ac:dyDescent="0.2">
      <c r="A14145" s="256">
        <v>86911</v>
      </c>
      <c r="B14145" s="257" t="s">
        <v>20746</v>
      </c>
      <c r="C14145" s="256" t="s">
        <v>6799</v>
      </c>
      <c r="E14145" s="258"/>
      <c r="F14145" s="479">
        <v>78.17</v>
      </c>
    </row>
    <row r="14146" spans="1:6" ht="20.399999999999999" x14ac:dyDescent="0.2">
      <c r="A14146" s="256">
        <v>86913</v>
      </c>
      <c r="B14146" s="257" t="s">
        <v>20747</v>
      </c>
      <c r="C14146" s="256" t="s">
        <v>6799</v>
      </c>
      <c r="E14146" s="258"/>
      <c r="F14146" s="479">
        <v>49.86</v>
      </c>
    </row>
    <row r="14147" spans="1:6" ht="20.399999999999999" x14ac:dyDescent="0.2">
      <c r="A14147" s="256">
        <v>86914</v>
      </c>
      <c r="B14147" s="257" t="s">
        <v>20748</v>
      </c>
      <c r="C14147" s="256" t="s">
        <v>6799</v>
      </c>
      <c r="E14147" s="258"/>
      <c r="F14147" s="479">
        <v>88.03</v>
      </c>
    </row>
    <row r="14148" spans="1:6" ht="20.399999999999999" x14ac:dyDescent="0.2">
      <c r="A14148" s="256">
        <v>86915</v>
      </c>
      <c r="B14148" s="257" t="s">
        <v>20749</v>
      </c>
      <c r="C14148" s="256" t="s">
        <v>6799</v>
      </c>
      <c r="E14148" s="258"/>
      <c r="F14148" s="479">
        <v>126.81</v>
      </c>
    </row>
    <row r="14149" spans="1:6" x14ac:dyDescent="0.2">
      <c r="A14149" s="256">
        <v>86916</v>
      </c>
      <c r="B14149" s="257" t="s">
        <v>20750</v>
      </c>
      <c r="C14149" s="256" t="s">
        <v>6799</v>
      </c>
      <c r="E14149" s="258"/>
      <c r="F14149" s="479">
        <v>27.13</v>
      </c>
    </row>
    <row r="14150" spans="1:6" ht="30.6" x14ac:dyDescent="0.2">
      <c r="A14150" s="256">
        <v>86919</v>
      </c>
      <c r="B14150" s="257" t="s">
        <v>12879</v>
      </c>
      <c r="C14150" s="256" t="s">
        <v>6799</v>
      </c>
      <c r="E14150" s="258"/>
      <c r="F14150" s="479">
        <v>873.6</v>
      </c>
    </row>
    <row r="14151" spans="1:6" ht="30.6" x14ac:dyDescent="0.2">
      <c r="A14151" s="256">
        <v>86920</v>
      </c>
      <c r="B14151" s="257" t="s">
        <v>12880</v>
      </c>
      <c r="C14151" s="256" t="s">
        <v>6799</v>
      </c>
      <c r="E14151" s="258"/>
      <c r="F14151" s="479">
        <v>782.75</v>
      </c>
    </row>
    <row r="14152" spans="1:6" ht="30.6" x14ac:dyDescent="0.2">
      <c r="A14152" s="256">
        <v>86921</v>
      </c>
      <c r="B14152" s="257" t="s">
        <v>12881</v>
      </c>
      <c r="C14152" s="256" t="s">
        <v>6799</v>
      </c>
      <c r="E14152" s="258"/>
      <c r="F14152" s="479">
        <v>760.02</v>
      </c>
    </row>
    <row r="14153" spans="1:6" ht="30.6" x14ac:dyDescent="0.2">
      <c r="A14153" s="256">
        <v>86922</v>
      </c>
      <c r="B14153" s="257" t="s">
        <v>12882</v>
      </c>
      <c r="C14153" s="256" t="s">
        <v>6799</v>
      </c>
      <c r="E14153" s="258"/>
      <c r="F14153" s="479">
        <v>835.58</v>
      </c>
    </row>
    <row r="14154" spans="1:6" ht="30.6" x14ac:dyDescent="0.2">
      <c r="A14154" s="256">
        <v>86923</v>
      </c>
      <c r="B14154" s="257" t="s">
        <v>12883</v>
      </c>
      <c r="C14154" s="256" t="s">
        <v>6799</v>
      </c>
      <c r="E14154" s="258"/>
      <c r="F14154" s="479">
        <v>578.89</v>
      </c>
    </row>
    <row r="14155" spans="1:6" ht="30.6" x14ac:dyDescent="0.2">
      <c r="A14155" s="256">
        <v>86924</v>
      </c>
      <c r="B14155" s="257" t="s">
        <v>12884</v>
      </c>
      <c r="C14155" s="256" t="s">
        <v>6799</v>
      </c>
      <c r="E14155" s="258"/>
      <c r="F14155" s="479">
        <v>556.16</v>
      </c>
    </row>
    <row r="14156" spans="1:6" ht="30.6" x14ac:dyDescent="0.2">
      <c r="A14156" s="256">
        <v>86925</v>
      </c>
      <c r="B14156" s="257" t="s">
        <v>12885</v>
      </c>
      <c r="C14156" s="256" t="s">
        <v>6799</v>
      </c>
      <c r="E14156" s="258"/>
      <c r="F14156" s="479">
        <v>644.07000000000005</v>
      </c>
    </row>
    <row r="14157" spans="1:6" ht="30.6" x14ac:dyDescent="0.2">
      <c r="A14157" s="256">
        <v>86926</v>
      </c>
      <c r="B14157" s="257" t="s">
        <v>12886</v>
      </c>
      <c r="C14157" s="256" t="s">
        <v>6799</v>
      </c>
      <c r="E14157" s="258"/>
      <c r="F14157" s="479">
        <v>621.34</v>
      </c>
    </row>
    <row r="14158" spans="1:6" ht="30.6" x14ac:dyDescent="0.2">
      <c r="A14158" s="256">
        <v>86927</v>
      </c>
      <c r="B14158" s="257" t="s">
        <v>12887</v>
      </c>
      <c r="C14158" s="256" t="s">
        <v>6799</v>
      </c>
      <c r="E14158" s="258"/>
      <c r="F14158" s="479">
        <v>413.15</v>
      </c>
    </row>
    <row r="14159" spans="1:6" ht="30.6" x14ac:dyDescent="0.2">
      <c r="A14159" s="256">
        <v>86928</v>
      </c>
      <c r="B14159" s="257" t="s">
        <v>12888</v>
      </c>
      <c r="C14159" s="256" t="s">
        <v>6799</v>
      </c>
      <c r="E14159" s="258"/>
      <c r="F14159" s="479">
        <v>390.42</v>
      </c>
    </row>
    <row r="14160" spans="1:6" ht="30.6" x14ac:dyDescent="0.2">
      <c r="A14160" s="256">
        <v>86929</v>
      </c>
      <c r="B14160" s="257" t="s">
        <v>12889</v>
      </c>
      <c r="C14160" s="256" t="s">
        <v>6799</v>
      </c>
      <c r="E14160" s="258"/>
      <c r="F14160" s="479">
        <v>400.97</v>
      </c>
    </row>
    <row r="14161" spans="1:6" ht="30.6" x14ac:dyDescent="0.2">
      <c r="A14161" s="256">
        <v>86930</v>
      </c>
      <c r="B14161" s="257" t="s">
        <v>12890</v>
      </c>
      <c r="C14161" s="256" t="s">
        <v>6799</v>
      </c>
      <c r="E14161" s="258"/>
      <c r="F14161" s="479">
        <v>378.24</v>
      </c>
    </row>
    <row r="14162" spans="1:6" ht="20.399999999999999" x14ac:dyDescent="0.2">
      <c r="A14162" s="256">
        <v>86931</v>
      </c>
      <c r="B14162" s="257" t="s">
        <v>12891</v>
      </c>
      <c r="C14162" s="256" t="s">
        <v>6799</v>
      </c>
      <c r="E14162" s="258"/>
      <c r="F14162" s="479">
        <v>490.35</v>
      </c>
    </row>
    <row r="14163" spans="1:6" ht="30.6" x14ac:dyDescent="0.2">
      <c r="A14163" s="256">
        <v>86932</v>
      </c>
      <c r="B14163" s="257" t="s">
        <v>12892</v>
      </c>
      <c r="C14163" s="256" t="s">
        <v>6799</v>
      </c>
      <c r="E14163" s="258"/>
      <c r="F14163" s="479">
        <v>527.52</v>
      </c>
    </row>
    <row r="14164" spans="1:6" ht="40.799999999999997" x14ac:dyDescent="0.2">
      <c r="A14164" s="256">
        <v>86933</v>
      </c>
      <c r="B14164" s="257" t="s">
        <v>12893</v>
      </c>
      <c r="C14164" s="256" t="s">
        <v>6799</v>
      </c>
      <c r="E14164" s="258"/>
      <c r="F14164" s="479">
        <v>455.92</v>
      </c>
    </row>
    <row r="14165" spans="1:6" ht="40.799999999999997" x14ac:dyDescent="0.2">
      <c r="A14165" s="256">
        <v>86934</v>
      </c>
      <c r="B14165" s="257" t="s">
        <v>12894</v>
      </c>
      <c r="C14165" s="256" t="s">
        <v>6799</v>
      </c>
      <c r="E14165" s="258"/>
      <c r="F14165" s="479">
        <v>443.74</v>
      </c>
    </row>
    <row r="14166" spans="1:6" ht="20.399999999999999" x14ac:dyDescent="0.2">
      <c r="A14166" s="256">
        <v>86935</v>
      </c>
      <c r="B14166" s="257" t="s">
        <v>12895</v>
      </c>
      <c r="C14166" s="256" t="s">
        <v>6799</v>
      </c>
      <c r="E14166" s="258"/>
      <c r="F14166" s="479">
        <v>269.22000000000003</v>
      </c>
    </row>
    <row r="14167" spans="1:6" ht="20.399999999999999" x14ac:dyDescent="0.2">
      <c r="A14167" s="256">
        <v>86936</v>
      </c>
      <c r="B14167" s="257" t="s">
        <v>12896</v>
      </c>
      <c r="C14167" s="256" t="s">
        <v>6799</v>
      </c>
      <c r="E14167" s="258"/>
      <c r="F14167" s="479">
        <v>447.24</v>
      </c>
    </row>
    <row r="14168" spans="1:6" ht="30.6" x14ac:dyDescent="0.2">
      <c r="A14168" s="256">
        <v>86937</v>
      </c>
      <c r="B14168" s="257" t="s">
        <v>12897</v>
      </c>
      <c r="C14168" s="256" t="s">
        <v>6799</v>
      </c>
      <c r="E14168" s="258"/>
      <c r="F14168" s="479">
        <v>226.42</v>
      </c>
    </row>
    <row r="14169" spans="1:6" ht="20.399999999999999" x14ac:dyDescent="0.2">
      <c r="A14169" s="256">
        <v>86938</v>
      </c>
      <c r="B14169" s="257" t="s">
        <v>12898</v>
      </c>
      <c r="C14169" s="256" t="s">
        <v>6799</v>
      </c>
      <c r="E14169" s="258"/>
      <c r="F14169" s="479">
        <v>404.44</v>
      </c>
    </row>
    <row r="14170" spans="1:6" ht="30.6" x14ac:dyDescent="0.2">
      <c r="A14170" s="256">
        <v>86939</v>
      </c>
      <c r="B14170" s="257" t="s">
        <v>12899</v>
      </c>
      <c r="C14170" s="256" t="s">
        <v>6799</v>
      </c>
      <c r="E14170" s="258"/>
      <c r="F14170" s="479">
        <v>417.77</v>
      </c>
    </row>
    <row r="14171" spans="1:6" ht="30.6" x14ac:dyDescent="0.2">
      <c r="A14171" s="256">
        <v>86940</v>
      </c>
      <c r="B14171" s="257" t="s">
        <v>12900</v>
      </c>
      <c r="C14171" s="256" t="s">
        <v>6799</v>
      </c>
      <c r="E14171" s="258"/>
      <c r="F14171" s="479">
        <v>1076.49</v>
      </c>
    </row>
    <row r="14172" spans="1:6" ht="40.799999999999997" x14ac:dyDescent="0.2">
      <c r="A14172" s="256">
        <v>86941</v>
      </c>
      <c r="B14172" s="257" t="s">
        <v>12901</v>
      </c>
      <c r="C14172" s="256" t="s">
        <v>6799</v>
      </c>
      <c r="E14172" s="258"/>
      <c r="F14172" s="479">
        <v>791.33</v>
      </c>
    </row>
    <row r="14173" spans="1:6" ht="40.799999999999997" x14ac:dyDescent="0.2">
      <c r="A14173" s="256">
        <v>86942</v>
      </c>
      <c r="B14173" s="257" t="s">
        <v>12902</v>
      </c>
      <c r="C14173" s="256" t="s">
        <v>6799</v>
      </c>
      <c r="E14173" s="258"/>
      <c r="F14173" s="479">
        <v>263.29000000000002</v>
      </c>
    </row>
    <row r="14174" spans="1:6" ht="40.799999999999997" x14ac:dyDescent="0.2">
      <c r="A14174" s="256">
        <v>86943</v>
      </c>
      <c r="B14174" s="257" t="s">
        <v>12903</v>
      </c>
      <c r="C14174" s="256" t="s">
        <v>6799</v>
      </c>
      <c r="E14174" s="258"/>
      <c r="F14174" s="479">
        <v>251.11</v>
      </c>
    </row>
    <row r="14175" spans="1:6" ht="40.799999999999997" x14ac:dyDescent="0.2">
      <c r="A14175" s="256">
        <v>86947</v>
      </c>
      <c r="B14175" s="257" t="s">
        <v>12904</v>
      </c>
      <c r="C14175" s="256" t="s">
        <v>6799</v>
      </c>
      <c r="E14175" s="258"/>
      <c r="F14175" s="479">
        <v>1247.6400000000001</v>
      </c>
    </row>
    <row r="14176" spans="1:6" ht="30.6" x14ac:dyDescent="0.2">
      <c r="A14176" s="256">
        <v>93396</v>
      </c>
      <c r="B14176" s="257" t="s">
        <v>12905</v>
      </c>
      <c r="C14176" s="256" t="s">
        <v>6799</v>
      </c>
      <c r="E14176" s="258"/>
      <c r="F14176" s="479">
        <v>700.45</v>
      </c>
    </row>
    <row r="14177" spans="1:6" ht="40.799999999999997" x14ac:dyDescent="0.2">
      <c r="A14177" s="256">
        <v>93441</v>
      </c>
      <c r="B14177" s="257" t="s">
        <v>20751</v>
      </c>
      <c r="C14177" s="256" t="s">
        <v>6799</v>
      </c>
      <c r="E14177" s="258"/>
      <c r="F14177" s="479">
        <v>1184.1600000000001</v>
      </c>
    </row>
    <row r="14178" spans="1:6" ht="40.799999999999997" x14ac:dyDescent="0.2">
      <c r="A14178" s="256">
        <v>93442</v>
      </c>
      <c r="B14178" s="257" t="s">
        <v>20752</v>
      </c>
      <c r="C14178" s="256" t="s">
        <v>6799</v>
      </c>
      <c r="E14178" s="258"/>
      <c r="F14178" s="479">
        <v>1360.11</v>
      </c>
    </row>
    <row r="14179" spans="1:6" ht="20.399999999999999" x14ac:dyDescent="0.2">
      <c r="A14179" s="256">
        <v>95469</v>
      </c>
      <c r="B14179" s="257" t="s">
        <v>12906</v>
      </c>
      <c r="C14179" s="256" t="s">
        <v>6799</v>
      </c>
      <c r="E14179" s="258"/>
      <c r="F14179" s="479">
        <v>291.87</v>
      </c>
    </row>
    <row r="14180" spans="1:6" ht="20.399999999999999" x14ac:dyDescent="0.2">
      <c r="A14180" s="256">
        <v>95470</v>
      </c>
      <c r="B14180" s="257" t="s">
        <v>12907</v>
      </c>
      <c r="C14180" s="256" t="s">
        <v>6799</v>
      </c>
      <c r="E14180" s="258"/>
      <c r="F14180" s="479">
        <v>301.83999999999997</v>
      </c>
    </row>
    <row r="14181" spans="1:6" ht="20.399999999999999" x14ac:dyDescent="0.2">
      <c r="A14181" s="256">
        <v>95471</v>
      </c>
      <c r="B14181" s="257" t="s">
        <v>12908</v>
      </c>
      <c r="C14181" s="256" t="s">
        <v>6799</v>
      </c>
      <c r="E14181" s="258"/>
      <c r="F14181" s="479">
        <v>744.6</v>
      </c>
    </row>
    <row r="14182" spans="1:6" ht="30.6" x14ac:dyDescent="0.2">
      <c r="A14182" s="256">
        <v>95472</v>
      </c>
      <c r="B14182" s="257" t="s">
        <v>12909</v>
      </c>
      <c r="C14182" s="256" t="s">
        <v>6799</v>
      </c>
      <c r="E14182" s="258"/>
      <c r="F14182" s="479">
        <v>754.57</v>
      </c>
    </row>
    <row r="14183" spans="1:6" x14ac:dyDescent="0.2">
      <c r="A14183" s="256">
        <v>95542</v>
      </c>
      <c r="B14183" s="257" t="s">
        <v>12910</v>
      </c>
      <c r="C14183" s="256" t="s">
        <v>6799</v>
      </c>
      <c r="E14183" s="258"/>
      <c r="F14183" s="479">
        <v>49.33</v>
      </c>
    </row>
    <row r="14184" spans="1:6" x14ac:dyDescent="0.2">
      <c r="A14184" s="256">
        <v>95543</v>
      </c>
      <c r="B14184" s="257" t="s">
        <v>12911</v>
      </c>
      <c r="C14184" s="256" t="s">
        <v>6799</v>
      </c>
      <c r="E14184" s="258"/>
      <c r="F14184" s="479">
        <v>82.4</v>
      </c>
    </row>
    <row r="14185" spans="1:6" x14ac:dyDescent="0.2">
      <c r="A14185" s="256">
        <v>95544</v>
      </c>
      <c r="B14185" s="257" t="s">
        <v>12912</v>
      </c>
      <c r="C14185" s="256" t="s">
        <v>6799</v>
      </c>
      <c r="E14185" s="258"/>
      <c r="F14185" s="479">
        <v>60.69</v>
      </c>
    </row>
    <row r="14186" spans="1:6" x14ac:dyDescent="0.2">
      <c r="A14186" s="256">
        <v>95545</v>
      </c>
      <c r="B14186" s="257" t="s">
        <v>12913</v>
      </c>
      <c r="C14186" s="256" t="s">
        <v>6799</v>
      </c>
      <c r="E14186" s="258"/>
      <c r="F14186" s="479">
        <v>59.48</v>
      </c>
    </row>
    <row r="14187" spans="1:6" ht="20.399999999999999" x14ac:dyDescent="0.2">
      <c r="A14187" s="256">
        <v>95546</v>
      </c>
      <c r="B14187" s="257" t="s">
        <v>12914</v>
      </c>
      <c r="C14187" s="256" t="s">
        <v>6799</v>
      </c>
      <c r="E14187" s="258"/>
      <c r="F14187" s="479">
        <v>199.19</v>
      </c>
    </row>
    <row r="14188" spans="1:6" ht="20.399999999999999" x14ac:dyDescent="0.2">
      <c r="A14188" s="256">
        <v>95547</v>
      </c>
      <c r="B14188" s="257" t="s">
        <v>12915</v>
      </c>
      <c r="C14188" s="256" t="s">
        <v>6799</v>
      </c>
      <c r="E14188" s="258"/>
      <c r="F14188" s="479">
        <v>78.08</v>
      </c>
    </row>
    <row r="14189" spans="1:6" x14ac:dyDescent="0.2">
      <c r="A14189" s="256">
        <v>100848</v>
      </c>
      <c r="B14189" s="257" t="s">
        <v>12916</v>
      </c>
      <c r="C14189" s="256" t="s">
        <v>6799</v>
      </c>
      <c r="E14189" s="258"/>
      <c r="F14189" s="479">
        <v>533.51</v>
      </c>
    </row>
    <row r="14190" spans="1:6" x14ac:dyDescent="0.2">
      <c r="A14190" s="256">
        <v>100849</v>
      </c>
      <c r="B14190" s="257" t="s">
        <v>12917</v>
      </c>
      <c r="C14190" s="256" t="s">
        <v>6799</v>
      </c>
      <c r="E14190" s="258"/>
      <c r="F14190" s="479">
        <v>45.74</v>
      </c>
    </row>
    <row r="14191" spans="1:6" x14ac:dyDescent="0.2">
      <c r="A14191" s="256">
        <v>100851</v>
      </c>
      <c r="B14191" s="257" t="s">
        <v>12918</v>
      </c>
      <c r="C14191" s="256" t="s">
        <v>6799</v>
      </c>
      <c r="E14191" s="258"/>
      <c r="F14191" s="479">
        <v>90.44</v>
      </c>
    </row>
    <row r="14192" spans="1:6" ht="20.399999999999999" x14ac:dyDescent="0.2">
      <c r="A14192" s="256">
        <v>100852</v>
      </c>
      <c r="B14192" s="257" t="s">
        <v>12919</v>
      </c>
      <c r="C14192" s="256" t="s">
        <v>6799</v>
      </c>
      <c r="E14192" s="258"/>
      <c r="F14192" s="479">
        <v>203.34</v>
      </c>
    </row>
    <row r="14193" spans="1:6" x14ac:dyDescent="0.2">
      <c r="A14193" s="256">
        <v>100853</v>
      </c>
      <c r="B14193" s="257" t="s">
        <v>12920</v>
      </c>
      <c r="C14193" s="256" t="s">
        <v>6799</v>
      </c>
      <c r="E14193" s="258"/>
      <c r="F14193" s="479">
        <v>307</v>
      </c>
    </row>
    <row r="14194" spans="1:6" x14ac:dyDescent="0.2">
      <c r="A14194" s="256">
        <v>100854</v>
      </c>
      <c r="B14194" s="257" t="s">
        <v>12921</v>
      </c>
      <c r="C14194" s="256" t="s">
        <v>6799</v>
      </c>
      <c r="E14194" s="258"/>
      <c r="F14194" s="479">
        <v>1580.29</v>
      </c>
    </row>
    <row r="14195" spans="1:6" x14ac:dyDescent="0.2">
      <c r="A14195" s="256">
        <v>100856</v>
      </c>
      <c r="B14195" s="257" t="s">
        <v>20753</v>
      </c>
      <c r="C14195" s="256" t="s">
        <v>6799</v>
      </c>
      <c r="E14195" s="258"/>
      <c r="F14195" s="479">
        <v>34.42</v>
      </c>
    </row>
    <row r="14196" spans="1:6" ht="20.399999999999999" x14ac:dyDescent="0.2">
      <c r="A14196" s="256">
        <v>100857</v>
      </c>
      <c r="B14196" s="257" t="s">
        <v>20754</v>
      </c>
      <c r="C14196" s="256" t="s">
        <v>6799</v>
      </c>
      <c r="E14196" s="258"/>
      <c r="F14196" s="479">
        <v>464.92</v>
      </c>
    </row>
    <row r="14197" spans="1:6" ht="20.399999999999999" x14ac:dyDescent="0.2">
      <c r="A14197" s="256">
        <v>100858</v>
      </c>
      <c r="B14197" s="257" t="s">
        <v>20755</v>
      </c>
      <c r="C14197" s="256" t="s">
        <v>6799</v>
      </c>
      <c r="E14197" s="258"/>
      <c r="F14197" s="479">
        <v>767.07</v>
      </c>
    </row>
    <row r="14198" spans="1:6" ht="20.399999999999999" x14ac:dyDescent="0.2">
      <c r="A14198" s="256">
        <v>100859</v>
      </c>
      <c r="B14198" s="257" t="s">
        <v>20756</v>
      </c>
      <c r="C14198" s="256" t="s">
        <v>6799</v>
      </c>
      <c r="E14198" s="258"/>
      <c r="F14198" s="479">
        <v>983.89</v>
      </c>
    </row>
    <row r="14199" spans="1:6" ht="20.399999999999999" x14ac:dyDescent="0.2">
      <c r="A14199" s="256">
        <v>100860</v>
      </c>
      <c r="B14199" s="257" t="s">
        <v>20757</v>
      </c>
      <c r="C14199" s="256" t="s">
        <v>6799</v>
      </c>
      <c r="E14199" s="258"/>
      <c r="F14199" s="479">
        <v>106.72</v>
      </c>
    </row>
    <row r="14200" spans="1:6" ht="20.399999999999999" x14ac:dyDescent="0.2">
      <c r="A14200" s="256">
        <v>100861</v>
      </c>
      <c r="B14200" s="257" t="s">
        <v>12922</v>
      </c>
      <c r="C14200" s="256" t="s">
        <v>6799</v>
      </c>
      <c r="E14200" s="258"/>
      <c r="F14200" s="479">
        <v>37.39</v>
      </c>
    </row>
    <row r="14201" spans="1:6" ht="20.399999999999999" x14ac:dyDescent="0.2">
      <c r="A14201" s="256">
        <v>100862</v>
      </c>
      <c r="B14201" s="257" t="s">
        <v>12923</v>
      </c>
      <c r="C14201" s="256" t="s">
        <v>6799</v>
      </c>
      <c r="E14201" s="258"/>
      <c r="F14201" s="479">
        <v>40.799999999999997</v>
      </c>
    </row>
    <row r="14202" spans="1:6" ht="20.399999999999999" x14ac:dyDescent="0.2">
      <c r="A14202" s="256">
        <v>100863</v>
      </c>
      <c r="B14202" s="257" t="s">
        <v>12924</v>
      </c>
      <c r="C14202" s="256" t="s">
        <v>6799</v>
      </c>
      <c r="E14202" s="258"/>
      <c r="F14202" s="479">
        <v>640.21</v>
      </c>
    </row>
    <row r="14203" spans="1:6" ht="20.399999999999999" x14ac:dyDescent="0.2">
      <c r="A14203" s="256">
        <v>100864</v>
      </c>
      <c r="B14203" s="257" t="s">
        <v>12925</v>
      </c>
      <c r="C14203" s="256" t="s">
        <v>6799</v>
      </c>
      <c r="E14203" s="258"/>
      <c r="F14203" s="479">
        <v>702.52</v>
      </c>
    </row>
    <row r="14204" spans="1:6" ht="20.399999999999999" x14ac:dyDescent="0.2">
      <c r="A14204" s="256">
        <v>100865</v>
      </c>
      <c r="B14204" s="257" t="s">
        <v>12926</v>
      </c>
      <c r="C14204" s="256" t="s">
        <v>6799</v>
      </c>
      <c r="E14204" s="258"/>
      <c r="F14204" s="479">
        <v>620.96</v>
      </c>
    </row>
    <row r="14205" spans="1:6" ht="20.399999999999999" x14ac:dyDescent="0.2">
      <c r="A14205" s="256">
        <v>100866</v>
      </c>
      <c r="B14205" s="257" t="s">
        <v>12927</v>
      </c>
      <c r="C14205" s="256" t="s">
        <v>6799</v>
      </c>
      <c r="E14205" s="258"/>
      <c r="F14205" s="479">
        <v>331.26</v>
      </c>
    </row>
    <row r="14206" spans="1:6" ht="20.399999999999999" x14ac:dyDescent="0.2">
      <c r="A14206" s="256">
        <v>100867</v>
      </c>
      <c r="B14206" s="257" t="s">
        <v>12928</v>
      </c>
      <c r="C14206" s="256" t="s">
        <v>6799</v>
      </c>
      <c r="E14206" s="258"/>
      <c r="F14206" s="479">
        <v>351.81</v>
      </c>
    </row>
    <row r="14207" spans="1:6" ht="20.399999999999999" x14ac:dyDescent="0.2">
      <c r="A14207" s="256">
        <v>100868</v>
      </c>
      <c r="B14207" s="257" t="s">
        <v>12929</v>
      </c>
      <c r="C14207" s="256" t="s">
        <v>6799</v>
      </c>
      <c r="E14207" s="258"/>
      <c r="F14207" s="479">
        <v>365.48</v>
      </c>
    </row>
    <row r="14208" spans="1:6" ht="20.399999999999999" x14ac:dyDescent="0.2">
      <c r="A14208" s="256">
        <v>100869</v>
      </c>
      <c r="B14208" s="257" t="s">
        <v>12930</v>
      </c>
      <c r="C14208" s="256" t="s">
        <v>6799</v>
      </c>
      <c r="E14208" s="258"/>
      <c r="F14208" s="479">
        <v>375.97</v>
      </c>
    </row>
    <row r="14209" spans="1:6" ht="20.399999999999999" x14ac:dyDescent="0.2">
      <c r="A14209" s="256">
        <v>100870</v>
      </c>
      <c r="B14209" s="257" t="s">
        <v>12931</v>
      </c>
      <c r="C14209" s="256" t="s">
        <v>6799</v>
      </c>
      <c r="E14209" s="258"/>
      <c r="F14209" s="479">
        <v>301.48</v>
      </c>
    </row>
    <row r="14210" spans="1:6" ht="20.399999999999999" x14ac:dyDescent="0.2">
      <c r="A14210" s="256">
        <v>100871</v>
      </c>
      <c r="B14210" s="257" t="s">
        <v>12932</v>
      </c>
      <c r="C14210" s="256" t="s">
        <v>6799</v>
      </c>
      <c r="E14210" s="258"/>
      <c r="F14210" s="479">
        <v>324.36</v>
      </c>
    </row>
    <row r="14211" spans="1:6" ht="20.399999999999999" x14ac:dyDescent="0.2">
      <c r="A14211" s="256">
        <v>100872</v>
      </c>
      <c r="B14211" s="257" t="s">
        <v>12933</v>
      </c>
      <c r="C14211" s="256" t="s">
        <v>6799</v>
      </c>
      <c r="E14211" s="258"/>
      <c r="F14211" s="479">
        <v>338.97</v>
      </c>
    </row>
    <row r="14212" spans="1:6" ht="20.399999999999999" x14ac:dyDescent="0.2">
      <c r="A14212" s="256">
        <v>100873</v>
      </c>
      <c r="B14212" s="257" t="s">
        <v>12934</v>
      </c>
      <c r="C14212" s="256" t="s">
        <v>6799</v>
      </c>
      <c r="E14212" s="258"/>
      <c r="F14212" s="479">
        <v>348.09</v>
      </c>
    </row>
    <row r="14213" spans="1:6" x14ac:dyDescent="0.2">
      <c r="A14213" s="256">
        <v>100874</v>
      </c>
      <c r="B14213" s="257" t="s">
        <v>12935</v>
      </c>
      <c r="C14213" s="256" t="s">
        <v>6799</v>
      </c>
      <c r="E14213" s="258"/>
      <c r="F14213" s="479">
        <v>331.26</v>
      </c>
    </row>
    <row r="14214" spans="1:6" ht="20.399999999999999" x14ac:dyDescent="0.2">
      <c r="A14214" s="256">
        <v>100875</v>
      </c>
      <c r="B14214" s="257" t="s">
        <v>12936</v>
      </c>
      <c r="C14214" s="256" t="s">
        <v>6799</v>
      </c>
      <c r="E14214" s="258"/>
      <c r="F14214" s="479">
        <v>1146.68</v>
      </c>
    </row>
    <row r="14215" spans="1:6" ht="20.399999999999999" x14ac:dyDescent="0.2">
      <c r="A14215" s="256">
        <v>100878</v>
      </c>
      <c r="B14215" s="257" t="s">
        <v>12937</v>
      </c>
      <c r="C14215" s="256" t="s">
        <v>6799</v>
      </c>
      <c r="E14215" s="258"/>
      <c r="F14215" s="479">
        <v>639.87</v>
      </c>
    </row>
    <row r="14216" spans="1:6" ht="30.6" x14ac:dyDescent="0.2">
      <c r="A14216" s="256">
        <v>98052</v>
      </c>
      <c r="B14216" s="257" t="s">
        <v>12938</v>
      </c>
      <c r="C14216" s="256" t="s">
        <v>6799</v>
      </c>
      <c r="E14216" s="258"/>
      <c r="F14216" s="479">
        <v>2102.54</v>
      </c>
    </row>
    <row r="14217" spans="1:6" ht="30.6" x14ac:dyDescent="0.2">
      <c r="A14217" s="256">
        <v>98053</v>
      </c>
      <c r="B14217" s="257" t="s">
        <v>12939</v>
      </c>
      <c r="C14217" s="256" t="s">
        <v>6799</v>
      </c>
      <c r="E14217" s="258"/>
      <c r="F14217" s="479">
        <v>2892.3</v>
      </c>
    </row>
    <row r="14218" spans="1:6" ht="30.6" x14ac:dyDescent="0.2">
      <c r="A14218" s="256">
        <v>98054</v>
      </c>
      <c r="B14218" s="257" t="s">
        <v>12940</v>
      </c>
      <c r="C14218" s="256" t="s">
        <v>6799</v>
      </c>
      <c r="E14218" s="258"/>
      <c r="F14218" s="479">
        <v>4711.01</v>
      </c>
    </row>
    <row r="14219" spans="1:6" ht="30.6" x14ac:dyDescent="0.2">
      <c r="A14219" s="256">
        <v>98055</v>
      </c>
      <c r="B14219" s="257" t="s">
        <v>12941</v>
      </c>
      <c r="C14219" s="256" t="s">
        <v>6799</v>
      </c>
      <c r="E14219" s="258"/>
      <c r="F14219" s="479">
        <v>6392.85</v>
      </c>
    </row>
    <row r="14220" spans="1:6" ht="30.6" x14ac:dyDescent="0.2">
      <c r="A14220" s="256">
        <v>98056</v>
      </c>
      <c r="B14220" s="257" t="s">
        <v>12942</v>
      </c>
      <c r="C14220" s="256" t="s">
        <v>6799</v>
      </c>
      <c r="E14220" s="258"/>
      <c r="F14220" s="479">
        <v>7490.93</v>
      </c>
    </row>
    <row r="14221" spans="1:6" ht="30.6" x14ac:dyDescent="0.2">
      <c r="A14221" s="256">
        <v>98057</v>
      </c>
      <c r="B14221" s="257" t="s">
        <v>12943</v>
      </c>
      <c r="C14221" s="256" t="s">
        <v>6799</v>
      </c>
      <c r="E14221" s="258"/>
      <c r="F14221" s="479">
        <v>8887.57</v>
      </c>
    </row>
    <row r="14222" spans="1:6" ht="30.6" x14ac:dyDescent="0.2">
      <c r="A14222" s="256">
        <v>98058</v>
      </c>
      <c r="B14222" s="257" t="s">
        <v>12944</v>
      </c>
      <c r="C14222" s="256" t="s">
        <v>6799</v>
      </c>
      <c r="E14222" s="258"/>
      <c r="F14222" s="479">
        <v>1751.1</v>
      </c>
    </row>
    <row r="14223" spans="1:6" ht="30.6" x14ac:dyDescent="0.2">
      <c r="A14223" s="256">
        <v>98059</v>
      </c>
      <c r="B14223" s="257" t="s">
        <v>12945</v>
      </c>
      <c r="C14223" s="256" t="s">
        <v>6799</v>
      </c>
      <c r="E14223" s="258"/>
      <c r="F14223" s="479">
        <v>3741.67</v>
      </c>
    </row>
    <row r="14224" spans="1:6" ht="30.6" x14ac:dyDescent="0.2">
      <c r="A14224" s="256">
        <v>98060</v>
      </c>
      <c r="B14224" s="257" t="s">
        <v>12946</v>
      </c>
      <c r="C14224" s="256" t="s">
        <v>6799</v>
      </c>
      <c r="E14224" s="258"/>
      <c r="F14224" s="479">
        <v>5190.13</v>
      </c>
    </row>
    <row r="14225" spans="1:6" ht="30.6" x14ac:dyDescent="0.2">
      <c r="A14225" s="256">
        <v>98061</v>
      </c>
      <c r="B14225" s="257" t="s">
        <v>12947</v>
      </c>
      <c r="C14225" s="256" t="s">
        <v>6799</v>
      </c>
      <c r="E14225" s="258"/>
      <c r="F14225" s="479">
        <v>7227.13</v>
      </c>
    </row>
    <row r="14226" spans="1:6" ht="30.6" x14ac:dyDescent="0.2">
      <c r="A14226" s="256">
        <v>98062</v>
      </c>
      <c r="B14226" s="257" t="s">
        <v>12948</v>
      </c>
      <c r="C14226" s="256" t="s">
        <v>6799</v>
      </c>
      <c r="E14226" s="258"/>
      <c r="F14226" s="479">
        <v>3093.99</v>
      </c>
    </row>
    <row r="14227" spans="1:6" ht="30.6" x14ac:dyDescent="0.2">
      <c r="A14227" s="256">
        <v>98063</v>
      </c>
      <c r="B14227" s="257" t="s">
        <v>12949</v>
      </c>
      <c r="C14227" s="256" t="s">
        <v>6799</v>
      </c>
      <c r="E14227" s="258"/>
      <c r="F14227" s="479">
        <v>4728.9799999999996</v>
      </c>
    </row>
    <row r="14228" spans="1:6" ht="30.6" x14ac:dyDescent="0.2">
      <c r="A14228" s="256">
        <v>98064</v>
      </c>
      <c r="B14228" s="257" t="s">
        <v>12950</v>
      </c>
      <c r="C14228" s="256" t="s">
        <v>6799</v>
      </c>
      <c r="E14228" s="258"/>
      <c r="F14228" s="479">
        <v>5495.17</v>
      </c>
    </row>
    <row r="14229" spans="1:6" ht="30.6" x14ac:dyDescent="0.2">
      <c r="A14229" s="256">
        <v>98065</v>
      </c>
      <c r="B14229" s="257" t="s">
        <v>12951</v>
      </c>
      <c r="C14229" s="256" t="s">
        <v>6799</v>
      </c>
      <c r="E14229" s="258"/>
      <c r="F14229" s="479">
        <v>7637.72</v>
      </c>
    </row>
    <row r="14230" spans="1:6" ht="30.6" x14ac:dyDescent="0.2">
      <c r="A14230" s="256">
        <v>98066</v>
      </c>
      <c r="B14230" s="257" t="s">
        <v>12952</v>
      </c>
      <c r="C14230" s="256" t="s">
        <v>6799</v>
      </c>
      <c r="E14230" s="258"/>
      <c r="F14230" s="479">
        <v>4521.5200000000004</v>
      </c>
    </row>
    <row r="14231" spans="1:6" ht="30.6" x14ac:dyDescent="0.2">
      <c r="A14231" s="256">
        <v>98067</v>
      </c>
      <c r="B14231" s="257" t="s">
        <v>12953</v>
      </c>
      <c r="C14231" s="256" t="s">
        <v>6799</v>
      </c>
      <c r="E14231" s="258"/>
      <c r="F14231" s="479">
        <v>6030.47</v>
      </c>
    </row>
    <row r="14232" spans="1:6" ht="30.6" x14ac:dyDescent="0.2">
      <c r="A14232" s="256">
        <v>98068</v>
      </c>
      <c r="B14232" s="257" t="s">
        <v>12954</v>
      </c>
      <c r="C14232" s="256" t="s">
        <v>6799</v>
      </c>
      <c r="E14232" s="258"/>
      <c r="F14232" s="479">
        <v>8520.86</v>
      </c>
    </row>
    <row r="14233" spans="1:6" ht="30.6" x14ac:dyDescent="0.2">
      <c r="A14233" s="256">
        <v>98069</v>
      </c>
      <c r="B14233" s="257" t="s">
        <v>12955</v>
      </c>
      <c r="C14233" s="256" t="s">
        <v>6799</v>
      </c>
      <c r="E14233" s="258"/>
      <c r="F14233" s="479">
        <v>11449.27</v>
      </c>
    </row>
    <row r="14234" spans="1:6" ht="30.6" x14ac:dyDescent="0.2">
      <c r="A14234" s="256">
        <v>98070</v>
      </c>
      <c r="B14234" s="257" t="s">
        <v>12956</v>
      </c>
      <c r="C14234" s="256" t="s">
        <v>6799</v>
      </c>
      <c r="E14234" s="258"/>
      <c r="F14234" s="479">
        <v>13090.96</v>
      </c>
    </row>
    <row r="14235" spans="1:6" ht="30.6" x14ac:dyDescent="0.2">
      <c r="A14235" s="256">
        <v>98071</v>
      </c>
      <c r="B14235" s="257" t="s">
        <v>12957</v>
      </c>
      <c r="C14235" s="256" t="s">
        <v>6799</v>
      </c>
      <c r="E14235" s="258"/>
      <c r="F14235" s="479">
        <v>14303.27</v>
      </c>
    </row>
    <row r="14236" spans="1:6" ht="30.6" x14ac:dyDescent="0.2">
      <c r="A14236" s="256">
        <v>98072</v>
      </c>
      <c r="B14236" s="257" t="s">
        <v>12958</v>
      </c>
      <c r="C14236" s="256" t="s">
        <v>6799</v>
      </c>
      <c r="E14236" s="258"/>
      <c r="F14236" s="479">
        <v>3792.15</v>
      </c>
    </row>
    <row r="14237" spans="1:6" ht="30.6" x14ac:dyDescent="0.2">
      <c r="A14237" s="256">
        <v>98073</v>
      </c>
      <c r="B14237" s="257" t="s">
        <v>12959</v>
      </c>
      <c r="C14237" s="256" t="s">
        <v>6799</v>
      </c>
      <c r="E14237" s="258"/>
      <c r="F14237" s="479">
        <v>5931.43</v>
      </c>
    </row>
    <row r="14238" spans="1:6" ht="30.6" x14ac:dyDescent="0.2">
      <c r="A14238" s="256">
        <v>98074</v>
      </c>
      <c r="B14238" s="257" t="s">
        <v>12960</v>
      </c>
      <c r="C14238" s="256" t="s">
        <v>6799</v>
      </c>
      <c r="E14238" s="258"/>
      <c r="F14238" s="479">
        <v>9206.2900000000009</v>
      </c>
    </row>
    <row r="14239" spans="1:6" ht="30.6" x14ac:dyDescent="0.2">
      <c r="A14239" s="256">
        <v>98075</v>
      </c>
      <c r="B14239" s="257" t="s">
        <v>12961</v>
      </c>
      <c r="C14239" s="256" t="s">
        <v>6799</v>
      </c>
      <c r="E14239" s="258"/>
      <c r="F14239" s="479">
        <v>11967.88</v>
      </c>
    </row>
    <row r="14240" spans="1:6" ht="30.6" x14ac:dyDescent="0.2">
      <c r="A14240" s="256">
        <v>98076</v>
      </c>
      <c r="B14240" s="257" t="s">
        <v>12962</v>
      </c>
      <c r="C14240" s="256" t="s">
        <v>6799</v>
      </c>
      <c r="E14240" s="258"/>
      <c r="F14240" s="479">
        <v>13789.92</v>
      </c>
    </row>
    <row r="14241" spans="1:6" ht="30.6" x14ac:dyDescent="0.2">
      <c r="A14241" s="256">
        <v>98077</v>
      </c>
      <c r="B14241" s="257" t="s">
        <v>12963</v>
      </c>
      <c r="C14241" s="256" t="s">
        <v>6799</v>
      </c>
      <c r="E14241" s="258"/>
      <c r="F14241" s="479">
        <v>16232.32</v>
      </c>
    </row>
    <row r="14242" spans="1:6" ht="30.6" x14ac:dyDescent="0.2">
      <c r="A14242" s="256">
        <v>98078</v>
      </c>
      <c r="B14242" s="257" t="s">
        <v>12964</v>
      </c>
      <c r="C14242" s="256" t="s">
        <v>6799</v>
      </c>
      <c r="E14242" s="258"/>
      <c r="F14242" s="479">
        <v>4266.2299999999996</v>
      </c>
    </row>
    <row r="14243" spans="1:6" ht="30.6" x14ac:dyDescent="0.2">
      <c r="A14243" s="256">
        <v>98079</v>
      </c>
      <c r="B14243" s="257" t="s">
        <v>12965</v>
      </c>
      <c r="C14243" s="256" t="s">
        <v>6799</v>
      </c>
      <c r="E14243" s="258"/>
      <c r="F14243" s="479">
        <v>7455.9</v>
      </c>
    </row>
    <row r="14244" spans="1:6" ht="30.6" x14ac:dyDescent="0.2">
      <c r="A14244" s="256">
        <v>98080</v>
      </c>
      <c r="B14244" s="257" t="s">
        <v>12966</v>
      </c>
      <c r="C14244" s="256" t="s">
        <v>6799</v>
      </c>
      <c r="E14244" s="258"/>
      <c r="F14244" s="479">
        <v>9562.5300000000007</v>
      </c>
    </row>
    <row r="14245" spans="1:6" ht="30.6" x14ac:dyDescent="0.2">
      <c r="A14245" s="256">
        <v>98081</v>
      </c>
      <c r="B14245" s="257" t="s">
        <v>12967</v>
      </c>
      <c r="C14245" s="256" t="s">
        <v>6799</v>
      </c>
      <c r="E14245" s="258"/>
      <c r="F14245" s="479">
        <v>14147.42</v>
      </c>
    </row>
    <row r="14246" spans="1:6" ht="20.399999999999999" x14ac:dyDescent="0.2">
      <c r="A14246" s="256">
        <v>98082</v>
      </c>
      <c r="B14246" s="257" t="s">
        <v>12968</v>
      </c>
      <c r="C14246" s="256" t="s">
        <v>6799</v>
      </c>
      <c r="E14246" s="258"/>
      <c r="F14246" s="479">
        <v>3551.6</v>
      </c>
    </row>
    <row r="14247" spans="1:6" ht="30.6" x14ac:dyDescent="0.2">
      <c r="A14247" s="256">
        <v>98083</v>
      </c>
      <c r="B14247" s="257" t="s">
        <v>12969</v>
      </c>
      <c r="C14247" s="256" t="s">
        <v>6799</v>
      </c>
      <c r="E14247" s="258"/>
      <c r="F14247" s="479">
        <v>4686.21</v>
      </c>
    </row>
    <row r="14248" spans="1:6" ht="30.6" x14ac:dyDescent="0.2">
      <c r="A14248" s="256">
        <v>98084</v>
      </c>
      <c r="B14248" s="257" t="s">
        <v>12970</v>
      </c>
      <c r="C14248" s="256" t="s">
        <v>6799</v>
      </c>
      <c r="E14248" s="258"/>
      <c r="F14248" s="479">
        <v>6572.59</v>
      </c>
    </row>
    <row r="14249" spans="1:6" ht="30.6" x14ac:dyDescent="0.2">
      <c r="A14249" s="256">
        <v>98085</v>
      </c>
      <c r="B14249" s="257" t="s">
        <v>12971</v>
      </c>
      <c r="C14249" s="256" t="s">
        <v>6799</v>
      </c>
      <c r="E14249" s="258"/>
      <c r="F14249" s="479">
        <v>8906.2000000000007</v>
      </c>
    </row>
    <row r="14250" spans="1:6" ht="30.6" x14ac:dyDescent="0.2">
      <c r="A14250" s="256">
        <v>98086</v>
      </c>
      <c r="B14250" s="257" t="s">
        <v>12972</v>
      </c>
      <c r="C14250" s="256" t="s">
        <v>6799</v>
      </c>
      <c r="E14250" s="258"/>
      <c r="F14250" s="479">
        <v>10060.129999999999</v>
      </c>
    </row>
    <row r="14251" spans="1:6" ht="30.6" x14ac:dyDescent="0.2">
      <c r="A14251" s="256">
        <v>98087</v>
      </c>
      <c r="B14251" s="257" t="s">
        <v>12973</v>
      </c>
      <c r="C14251" s="256" t="s">
        <v>6799</v>
      </c>
      <c r="E14251" s="258"/>
      <c r="F14251" s="479">
        <v>10751.48</v>
      </c>
    </row>
    <row r="14252" spans="1:6" ht="30.6" x14ac:dyDescent="0.2">
      <c r="A14252" s="256">
        <v>98088</v>
      </c>
      <c r="B14252" s="257" t="s">
        <v>12974</v>
      </c>
      <c r="C14252" s="256" t="s">
        <v>6799</v>
      </c>
      <c r="E14252" s="258"/>
      <c r="F14252" s="479">
        <v>3060.39</v>
      </c>
    </row>
    <row r="14253" spans="1:6" ht="30.6" x14ac:dyDescent="0.2">
      <c r="A14253" s="256">
        <v>98089</v>
      </c>
      <c r="B14253" s="257" t="s">
        <v>12975</v>
      </c>
      <c r="C14253" s="256" t="s">
        <v>6799</v>
      </c>
      <c r="E14253" s="258"/>
      <c r="F14253" s="479">
        <v>4826.38</v>
      </c>
    </row>
    <row r="14254" spans="1:6" ht="30.6" x14ac:dyDescent="0.2">
      <c r="A14254" s="256">
        <v>98090</v>
      </c>
      <c r="B14254" s="257" t="s">
        <v>12976</v>
      </c>
      <c r="C14254" s="256" t="s">
        <v>6799</v>
      </c>
      <c r="E14254" s="258"/>
      <c r="F14254" s="479">
        <v>7561.96</v>
      </c>
    </row>
    <row r="14255" spans="1:6" ht="30.6" x14ac:dyDescent="0.2">
      <c r="A14255" s="256">
        <v>98091</v>
      </c>
      <c r="B14255" s="257" t="s">
        <v>12977</v>
      </c>
      <c r="C14255" s="256" t="s">
        <v>6799</v>
      </c>
      <c r="E14255" s="258"/>
      <c r="F14255" s="479">
        <v>9867.01</v>
      </c>
    </row>
    <row r="14256" spans="1:6" ht="30.6" x14ac:dyDescent="0.2">
      <c r="A14256" s="256">
        <v>98092</v>
      </c>
      <c r="B14256" s="257" t="s">
        <v>12978</v>
      </c>
      <c r="C14256" s="256" t="s">
        <v>6799</v>
      </c>
      <c r="E14256" s="258"/>
      <c r="F14256" s="479">
        <v>11447.6</v>
      </c>
    </row>
    <row r="14257" spans="1:6" ht="30.6" x14ac:dyDescent="0.2">
      <c r="A14257" s="256">
        <v>98093</v>
      </c>
      <c r="B14257" s="257" t="s">
        <v>12979</v>
      </c>
      <c r="C14257" s="256" t="s">
        <v>6799</v>
      </c>
      <c r="E14257" s="258"/>
      <c r="F14257" s="479">
        <v>13505.14</v>
      </c>
    </row>
    <row r="14258" spans="1:6" ht="30.6" x14ac:dyDescent="0.2">
      <c r="A14258" s="256">
        <v>98094</v>
      </c>
      <c r="B14258" s="257" t="s">
        <v>12980</v>
      </c>
      <c r="C14258" s="256" t="s">
        <v>6799</v>
      </c>
      <c r="E14258" s="258"/>
      <c r="F14258" s="479">
        <v>2587.46</v>
      </c>
    </row>
    <row r="14259" spans="1:6" ht="30.6" x14ac:dyDescent="0.2">
      <c r="A14259" s="256">
        <v>98099</v>
      </c>
      <c r="B14259" s="257" t="s">
        <v>12981</v>
      </c>
      <c r="C14259" s="256" t="s">
        <v>6799</v>
      </c>
      <c r="E14259" s="258"/>
      <c r="F14259" s="479">
        <v>4413.38</v>
      </c>
    </row>
    <row r="14260" spans="1:6" ht="30.6" x14ac:dyDescent="0.2">
      <c r="A14260" s="256">
        <v>98100</v>
      </c>
      <c r="B14260" s="257" t="s">
        <v>12982</v>
      </c>
      <c r="C14260" s="256" t="s">
        <v>6799</v>
      </c>
      <c r="E14260" s="258"/>
      <c r="F14260" s="479">
        <v>5762.32</v>
      </c>
    </row>
    <row r="14261" spans="1:6" ht="30.6" x14ac:dyDescent="0.2">
      <c r="A14261" s="256">
        <v>98101</v>
      </c>
      <c r="B14261" s="257" t="s">
        <v>12983</v>
      </c>
      <c r="C14261" s="256" t="s">
        <v>6799</v>
      </c>
      <c r="E14261" s="258"/>
      <c r="F14261" s="479">
        <v>8507.02</v>
      </c>
    </row>
    <row r="14262" spans="1:6" ht="30.6" x14ac:dyDescent="0.2">
      <c r="A14262" s="256">
        <v>98109</v>
      </c>
      <c r="B14262" s="257" t="s">
        <v>12984</v>
      </c>
      <c r="C14262" s="256" t="s">
        <v>6799</v>
      </c>
      <c r="E14262" s="258"/>
      <c r="F14262" s="479">
        <v>794.15</v>
      </c>
    </row>
    <row r="14263" spans="1:6" ht="20.399999999999999" x14ac:dyDescent="0.2">
      <c r="A14263" s="256">
        <v>98110</v>
      </c>
      <c r="B14263" s="257" t="s">
        <v>12985</v>
      </c>
      <c r="C14263" s="256" t="s">
        <v>6799</v>
      </c>
      <c r="E14263" s="258"/>
      <c r="F14263" s="479">
        <v>405.37</v>
      </c>
    </row>
    <row r="14264" spans="1:6" ht="20.399999999999999" x14ac:dyDescent="0.2">
      <c r="A14264" s="256">
        <v>98111</v>
      </c>
      <c r="B14264" s="257" t="s">
        <v>12986</v>
      </c>
      <c r="C14264" s="256" t="s">
        <v>6799</v>
      </c>
      <c r="E14264" s="258"/>
      <c r="F14264" s="479">
        <v>54.65</v>
      </c>
    </row>
    <row r="14265" spans="1:6" ht="20.399999999999999" x14ac:dyDescent="0.2">
      <c r="A14265" s="256">
        <v>98112</v>
      </c>
      <c r="B14265" s="257" t="s">
        <v>12987</v>
      </c>
      <c r="C14265" s="256" t="s">
        <v>6799</v>
      </c>
      <c r="E14265" s="258"/>
      <c r="F14265" s="479">
        <v>92.7</v>
      </c>
    </row>
    <row r="14266" spans="1:6" ht="20.399999999999999" x14ac:dyDescent="0.2">
      <c r="A14266" s="256">
        <v>98114</v>
      </c>
      <c r="B14266" s="257" t="s">
        <v>12988</v>
      </c>
      <c r="C14266" s="256" t="s">
        <v>6799</v>
      </c>
      <c r="E14266" s="258"/>
      <c r="F14266" s="479">
        <v>711.14</v>
      </c>
    </row>
    <row r="14267" spans="1:6" ht="20.399999999999999" x14ac:dyDescent="0.2">
      <c r="A14267" s="256">
        <v>98115</v>
      </c>
      <c r="B14267" s="257" t="s">
        <v>12989</v>
      </c>
      <c r="C14267" s="256" t="s">
        <v>6799</v>
      </c>
      <c r="E14267" s="258"/>
      <c r="F14267" s="479">
        <v>97.51</v>
      </c>
    </row>
    <row r="14268" spans="1:6" ht="20.399999999999999" x14ac:dyDescent="0.2">
      <c r="A14268" s="256">
        <v>89349</v>
      </c>
      <c r="B14268" s="257" t="s">
        <v>12990</v>
      </c>
      <c r="C14268" s="256" t="s">
        <v>6799</v>
      </c>
      <c r="E14268" s="258"/>
      <c r="F14268" s="479">
        <v>22.54</v>
      </c>
    </row>
    <row r="14269" spans="1:6" ht="20.399999999999999" x14ac:dyDescent="0.2">
      <c r="A14269" s="256">
        <v>89351</v>
      </c>
      <c r="B14269" s="257" t="s">
        <v>12991</v>
      </c>
      <c r="C14269" s="256" t="s">
        <v>6799</v>
      </c>
      <c r="E14269" s="258"/>
      <c r="F14269" s="479">
        <v>28.35</v>
      </c>
    </row>
    <row r="14270" spans="1:6" ht="20.399999999999999" x14ac:dyDescent="0.2">
      <c r="A14270" s="256">
        <v>89352</v>
      </c>
      <c r="B14270" s="257" t="s">
        <v>12992</v>
      </c>
      <c r="C14270" s="256" t="s">
        <v>6799</v>
      </c>
      <c r="E14270" s="258"/>
      <c r="F14270" s="479">
        <v>30.06</v>
      </c>
    </row>
    <row r="14271" spans="1:6" ht="20.399999999999999" x14ac:dyDescent="0.2">
      <c r="A14271" s="256">
        <v>89353</v>
      </c>
      <c r="B14271" s="257" t="s">
        <v>12993</v>
      </c>
      <c r="C14271" s="256" t="s">
        <v>6799</v>
      </c>
      <c r="E14271" s="258"/>
      <c r="F14271" s="479">
        <v>33.729999999999997</v>
      </c>
    </row>
    <row r="14272" spans="1:6" ht="20.399999999999999" x14ac:dyDescent="0.2">
      <c r="A14272" s="256">
        <v>89354</v>
      </c>
      <c r="B14272" s="257" t="s">
        <v>12994</v>
      </c>
      <c r="C14272" s="256" t="s">
        <v>6799</v>
      </c>
      <c r="E14272" s="258"/>
      <c r="F14272" s="479">
        <v>487.59</v>
      </c>
    </row>
    <row r="14273" spans="1:6" ht="20.399999999999999" x14ac:dyDescent="0.2">
      <c r="A14273" s="256">
        <v>89984</v>
      </c>
      <c r="B14273" s="257" t="s">
        <v>12995</v>
      </c>
      <c r="C14273" s="256" t="s">
        <v>6799</v>
      </c>
      <c r="E14273" s="258"/>
      <c r="F14273" s="479">
        <v>71.34</v>
      </c>
    </row>
    <row r="14274" spans="1:6" ht="20.399999999999999" x14ac:dyDescent="0.2">
      <c r="A14274" s="256">
        <v>89985</v>
      </c>
      <c r="B14274" s="257" t="s">
        <v>12996</v>
      </c>
      <c r="C14274" s="256" t="s">
        <v>6799</v>
      </c>
      <c r="E14274" s="258"/>
      <c r="F14274" s="479">
        <v>75.650000000000006</v>
      </c>
    </row>
    <row r="14275" spans="1:6" ht="20.399999999999999" x14ac:dyDescent="0.2">
      <c r="A14275" s="256">
        <v>89986</v>
      </c>
      <c r="B14275" s="257" t="s">
        <v>12997</v>
      </c>
      <c r="C14275" s="256" t="s">
        <v>6799</v>
      </c>
      <c r="E14275" s="258"/>
      <c r="F14275" s="479">
        <v>69.62</v>
      </c>
    </row>
    <row r="14276" spans="1:6" ht="20.399999999999999" x14ac:dyDescent="0.2">
      <c r="A14276" s="256">
        <v>89987</v>
      </c>
      <c r="B14276" s="257" t="s">
        <v>12998</v>
      </c>
      <c r="C14276" s="256" t="s">
        <v>6799</v>
      </c>
      <c r="E14276" s="258"/>
      <c r="F14276" s="479">
        <v>79.430000000000007</v>
      </c>
    </row>
    <row r="14277" spans="1:6" ht="20.399999999999999" x14ac:dyDescent="0.2">
      <c r="A14277" s="256">
        <v>90371</v>
      </c>
      <c r="B14277" s="257" t="s">
        <v>12999</v>
      </c>
      <c r="C14277" s="256" t="s">
        <v>6799</v>
      </c>
      <c r="E14277" s="258"/>
      <c r="F14277" s="479">
        <v>34.19</v>
      </c>
    </row>
    <row r="14278" spans="1:6" ht="20.399999999999999" x14ac:dyDescent="0.2">
      <c r="A14278" s="256">
        <v>94489</v>
      </c>
      <c r="B14278" s="257" t="s">
        <v>13000</v>
      </c>
      <c r="C14278" s="256" t="s">
        <v>6799</v>
      </c>
      <c r="E14278" s="258"/>
      <c r="F14278" s="479">
        <v>33.99</v>
      </c>
    </row>
    <row r="14279" spans="1:6" ht="20.399999999999999" x14ac:dyDescent="0.2">
      <c r="A14279" s="256">
        <v>94490</v>
      </c>
      <c r="B14279" s="257" t="s">
        <v>13001</v>
      </c>
      <c r="C14279" s="256" t="s">
        <v>6799</v>
      </c>
      <c r="E14279" s="258"/>
      <c r="F14279" s="479">
        <v>50.48</v>
      </c>
    </row>
    <row r="14280" spans="1:6" ht="20.399999999999999" x14ac:dyDescent="0.2">
      <c r="A14280" s="256">
        <v>94491</v>
      </c>
      <c r="B14280" s="257" t="s">
        <v>13002</v>
      </c>
      <c r="C14280" s="256" t="s">
        <v>6799</v>
      </c>
      <c r="E14280" s="258"/>
      <c r="F14280" s="479">
        <v>68.55</v>
      </c>
    </row>
    <row r="14281" spans="1:6" ht="20.399999999999999" x14ac:dyDescent="0.2">
      <c r="A14281" s="256">
        <v>94492</v>
      </c>
      <c r="B14281" s="257" t="s">
        <v>13003</v>
      </c>
      <c r="C14281" s="256" t="s">
        <v>6799</v>
      </c>
      <c r="E14281" s="258"/>
      <c r="F14281" s="479">
        <v>70.5</v>
      </c>
    </row>
    <row r="14282" spans="1:6" ht="20.399999999999999" x14ac:dyDescent="0.2">
      <c r="A14282" s="256">
        <v>94493</v>
      </c>
      <c r="B14282" s="257" t="s">
        <v>13004</v>
      </c>
      <c r="C14282" s="256" t="s">
        <v>6799</v>
      </c>
      <c r="E14282" s="258"/>
      <c r="F14282" s="479">
        <v>128.65</v>
      </c>
    </row>
    <row r="14283" spans="1:6" ht="20.399999999999999" x14ac:dyDescent="0.2">
      <c r="A14283" s="256">
        <v>94495</v>
      </c>
      <c r="B14283" s="257" t="s">
        <v>13005</v>
      </c>
      <c r="C14283" s="256" t="s">
        <v>6799</v>
      </c>
      <c r="E14283" s="258"/>
      <c r="F14283" s="479">
        <v>51.74</v>
      </c>
    </row>
    <row r="14284" spans="1:6" ht="20.399999999999999" x14ac:dyDescent="0.2">
      <c r="A14284" s="256">
        <v>94496</v>
      </c>
      <c r="B14284" s="257" t="s">
        <v>13006</v>
      </c>
      <c r="C14284" s="256" t="s">
        <v>6799</v>
      </c>
      <c r="E14284" s="258"/>
      <c r="F14284" s="479">
        <v>70.510000000000005</v>
      </c>
    </row>
    <row r="14285" spans="1:6" ht="20.399999999999999" x14ac:dyDescent="0.2">
      <c r="A14285" s="256">
        <v>94497</v>
      </c>
      <c r="B14285" s="257" t="s">
        <v>13007</v>
      </c>
      <c r="C14285" s="256" t="s">
        <v>6799</v>
      </c>
      <c r="E14285" s="258"/>
      <c r="F14285" s="479">
        <v>89.48</v>
      </c>
    </row>
    <row r="14286" spans="1:6" ht="20.399999999999999" x14ac:dyDescent="0.2">
      <c r="A14286" s="256">
        <v>94498</v>
      </c>
      <c r="B14286" s="257" t="s">
        <v>13008</v>
      </c>
      <c r="C14286" s="256" t="s">
        <v>6799</v>
      </c>
      <c r="E14286" s="258"/>
      <c r="F14286" s="479">
        <v>123.04</v>
      </c>
    </row>
    <row r="14287" spans="1:6" ht="20.399999999999999" x14ac:dyDescent="0.2">
      <c r="A14287" s="256">
        <v>94499</v>
      </c>
      <c r="B14287" s="257" t="s">
        <v>13009</v>
      </c>
      <c r="C14287" s="256" t="s">
        <v>6799</v>
      </c>
      <c r="E14287" s="258"/>
      <c r="F14287" s="479">
        <v>240.38</v>
      </c>
    </row>
    <row r="14288" spans="1:6" ht="20.399999999999999" x14ac:dyDescent="0.2">
      <c r="A14288" s="256">
        <v>94500</v>
      </c>
      <c r="B14288" s="257" t="s">
        <v>13010</v>
      </c>
      <c r="C14288" s="256" t="s">
        <v>6799</v>
      </c>
      <c r="E14288" s="258"/>
      <c r="F14288" s="479">
        <v>292.14</v>
      </c>
    </row>
    <row r="14289" spans="1:6" ht="20.399999999999999" x14ac:dyDescent="0.2">
      <c r="A14289" s="256">
        <v>94501</v>
      </c>
      <c r="B14289" s="257" t="s">
        <v>13011</v>
      </c>
      <c r="C14289" s="256" t="s">
        <v>6799</v>
      </c>
      <c r="E14289" s="258"/>
      <c r="F14289" s="479">
        <v>581.32000000000005</v>
      </c>
    </row>
    <row r="14290" spans="1:6" ht="20.399999999999999" x14ac:dyDescent="0.2">
      <c r="A14290" s="256">
        <v>94792</v>
      </c>
      <c r="B14290" s="257" t="s">
        <v>13012</v>
      </c>
      <c r="C14290" s="256" t="s">
        <v>6799</v>
      </c>
      <c r="E14290" s="258"/>
      <c r="F14290" s="479">
        <v>96.56</v>
      </c>
    </row>
    <row r="14291" spans="1:6" ht="20.399999999999999" x14ac:dyDescent="0.2">
      <c r="A14291" s="256">
        <v>94793</v>
      </c>
      <c r="B14291" s="257" t="s">
        <v>13013</v>
      </c>
      <c r="C14291" s="256" t="s">
        <v>6799</v>
      </c>
      <c r="E14291" s="258"/>
      <c r="F14291" s="479">
        <v>131.46</v>
      </c>
    </row>
    <row r="14292" spans="1:6" ht="20.399999999999999" x14ac:dyDescent="0.2">
      <c r="A14292" s="256">
        <v>94794</v>
      </c>
      <c r="B14292" s="257" t="s">
        <v>13014</v>
      </c>
      <c r="C14292" s="256" t="s">
        <v>6799</v>
      </c>
      <c r="E14292" s="258"/>
      <c r="F14292" s="479">
        <v>140.26</v>
      </c>
    </row>
    <row r="14293" spans="1:6" ht="20.399999999999999" x14ac:dyDescent="0.2">
      <c r="A14293" s="256">
        <v>94795</v>
      </c>
      <c r="B14293" s="257" t="s">
        <v>13015</v>
      </c>
      <c r="C14293" s="256" t="s">
        <v>6799</v>
      </c>
      <c r="E14293" s="258"/>
      <c r="F14293" s="479">
        <v>58.2</v>
      </c>
    </row>
    <row r="14294" spans="1:6" ht="20.399999999999999" x14ac:dyDescent="0.2">
      <c r="A14294" s="256">
        <v>94796</v>
      </c>
      <c r="B14294" s="257" t="s">
        <v>13016</v>
      </c>
      <c r="C14294" s="256" t="s">
        <v>6799</v>
      </c>
      <c r="E14294" s="258"/>
      <c r="F14294" s="479">
        <v>66.150000000000006</v>
      </c>
    </row>
    <row r="14295" spans="1:6" ht="20.399999999999999" x14ac:dyDescent="0.2">
      <c r="A14295" s="256">
        <v>94797</v>
      </c>
      <c r="B14295" s="257" t="s">
        <v>13017</v>
      </c>
      <c r="C14295" s="256" t="s">
        <v>6799</v>
      </c>
      <c r="E14295" s="258"/>
      <c r="F14295" s="479">
        <v>138.72999999999999</v>
      </c>
    </row>
    <row r="14296" spans="1:6" ht="20.399999999999999" x14ac:dyDescent="0.2">
      <c r="A14296" s="256">
        <v>94798</v>
      </c>
      <c r="B14296" s="257" t="s">
        <v>13018</v>
      </c>
      <c r="C14296" s="256" t="s">
        <v>6799</v>
      </c>
      <c r="E14296" s="258"/>
      <c r="F14296" s="479">
        <v>231.1</v>
      </c>
    </row>
    <row r="14297" spans="1:6" ht="20.399999999999999" x14ac:dyDescent="0.2">
      <c r="A14297" s="256">
        <v>94799</v>
      </c>
      <c r="B14297" s="257" t="s">
        <v>13019</v>
      </c>
      <c r="C14297" s="256" t="s">
        <v>6799</v>
      </c>
      <c r="E14297" s="258"/>
      <c r="F14297" s="479">
        <v>283.41000000000003</v>
      </c>
    </row>
    <row r="14298" spans="1:6" ht="20.399999999999999" x14ac:dyDescent="0.2">
      <c r="A14298" s="256">
        <v>94800</v>
      </c>
      <c r="B14298" s="257" t="s">
        <v>13020</v>
      </c>
      <c r="C14298" s="256" t="s">
        <v>6799</v>
      </c>
      <c r="E14298" s="258"/>
      <c r="F14298" s="479">
        <v>363.84</v>
      </c>
    </row>
    <row r="14299" spans="1:6" ht="20.399999999999999" x14ac:dyDescent="0.2">
      <c r="A14299" s="256">
        <v>95248</v>
      </c>
      <c r="B14299" s="257" t="s">
        <v>13021</v>
      </c>
      <c r="C14299" s="256" t="s">
        <v>6799</v>
      </c>
      <c r="E14299" s="258"/>
      <c r="F14299" s="479">
        <v>42.94</v>
      </c>
    </row>
    <row r="14300" spans="1:6" ht="20.399999999999999" x14ac:dyDescent="0.2">
      <c r="A14300" s="256">
        <v>95249</v>
      </c>
      <c r="B14300" s="257" t="s">
        <v>13022</v>
      </c>
      <c r="C14300" s="256" t="s">
        <v>6799</v>
      </c>
      <c r="E14300" s="258"/>
      <c r="F14300" s="479">
        <v>51.16</v>
      </c>
    </row>
    <row r="14301" spans="1:6" ht="20.399999999999999" x14ac:dyDescent="0.2">
      <c r="A14301" s="256">
        <v>95250</v>
      </c>
      <c r="B14301" s="257" t="s">
        <v>13023</v>
      </c>
      <c r="C14301" s="256" t="s">
        <v>6799</v>
      </c>
      <c r="E14301" s="258"/>
      <c r="F14301" s="479">
        <v>69.05</v>
      </c>
    </row>
    <row r="14302" spans="1:6" ht="20.399999999999999" x14ac:dyDescent="0.2">
      <c r="A14302" s="256">
        <v>95251</v>
      </c>
      <c r="B14302" s="257" t="s">
        <v>13024</v>
      </c>
      <c r="C14302" s="256" t="s">
        <v>6799</v>
      </c>
      <c r="E14302" s="258"/>
      <c r="F14302" s="479">
        <v>101.8</v>
      </c>
    </row>
    <row r="14303" spans="1:6" ht="20.399999999999999" x14ac:dyDescent="0.2">
      <c r="A14303" s="256">
        <v>95252</v>
      </c>
      <c r="B14303" s="257" t="s">
        <v>13025</v>
      </c>
      <c r="C14303" s="256" t="s">
        <v>6799</v>
      </c>
      <c r="E14303" s="258"/>
      <c r="F14303" s="479">
        <v>123.82</v>
      </c>
    </row>
    <row r="14304" spans="1:6" ht="20.399999999999999" x14ac:dyDescent="0.2">
      <c r="A14304" s="256">
        <v>95253</v>
      </c>
      <c r="B14304" s="257" t="s">
        <v>13026</v>
      </c>
      <c r="C14304" s="256" t="s">
        <v>6799</v>
      </c>
      <c r="E14304" s="258"/>
      <c r="F14304" s="479">
        <v>187.01</v>
      </c>
    </row>
    <row r="14305" spans="1:6" ht="20.399999999999999" x14ac:dyDescent="0.2">
      <c r="A14305" s="256">
        <v>99619</v>
      </c>
      <c r="B14305" s="257" t="s">
        <v>13027</v>
      </c>
      <c r="C14305" s="256" t="s">
        <v>6799</v>
      </c>
      <c r="E14305" s="258"/>
      <c r="F14305" s="479">
        <v>119.44</v>
      </c>
    </row>
    <row r="14306" spans="1:6" ht="20.399999999999999" x14ac:dyDescent="0.2">
      <c r="A14306" s="256">
        <v>99620</v>
      </c>
      <c r="B14306" s="257" t="s">
        <v>13028</v>
      </c>
      <c r="C14306" s="256" t="s">
        <v>6799</v>
      </c>
      <c r="E14306" s="258"/>
      <c r="F14306" s="479">
        <v>162.26</v>
      </c>
    </row>
    <row r="14307" spans="1:6" ht="20.399999999999999" x14ac:dyDescent="0.2">
      <c r="A14307" s="256">
        <v>99621</v>
      </c>
      <c r="B14307" s="257" t="s">
        <v>13029</v>
      </c>
      <c r="C14307" s="256" t="s">
        <v>6799</v>
      </c>
      <c r="E14307" s="258"/>
      <c r="F14307" s="479">
        <v>241.72</v>
      </c>
    </row>
    <row r="14308" spans="1:6" ht="20.399999999999999" x14ac:dyDescent="0.2">
      <c r="A14308" s="256">
        <v>99622</v>
      </c>
      <c r="B14308" s="257" t="s">
        <v>13030</v>
      </c>
      <c r="C14308" s="256" t="s">
        <v>6799</v>
      </c>
      <c r="E14308" s="258"/>
      <c r="F14308" s="479">
        <v>272.33</v>
      </c>
    </row>
    <row r="14309" spans="1:6" ht="20.399999999999999" x14ac:dyDescent="0.2">
      <c r="A14309" s="256">
        <v>99623</v>
      </c>
      <c r="B14309" s="257" t="s">
        <v>13031</v>
      </c>
      <c r="C14309" s="256" t="s">
        <v>6799</v>
      </c>
      <c r="E14309" s="258"/>
      <c r="F14309" s="479">
        <v>379.82</v>
      </c>
    </row>
    <row r="14310" spans="1:6" ht="20.399999999999999" x14ac:dyDescent="0.2">
      <c r="A14310" s="256">
        <v>99624</v>
      </c>
      <c r="B14310" s="257" t="s">
        <v>13032</v>
      </c>
      <c r="C14310" s="256" t="s">
        <v>6799</v>
      </c>
      <c r="E14310" s="258"/>
      <c r="F14310" s="479">
        <v>541.29</v>
      </c>
    </row>
    <row r="14311" spans="1:6" ht="20.399999999999999" x14ac:dyDescent="0.2">
      <c r="A14311" s="256">
        <v>99625</v>
      </c>
      <c r="B14311" s="257" t="s">
        <v>13033</v>
      </c>
      <c r="C14311" s="256" t="s">
        <v>6799</v>
      </c>
      <c r="E14311" s="258"/>
      <c r="F14311" s="479">
        <v>744.17</v>
      </c>
    </row>
    <row r="14312" spans="1:6" ht="20.399999999999999" x14ac:dyDescent="0.2">
      <c r="A14312" s="256">
        <v>99626</v>
      </c>
      <c r="B14312" s="257" t="s">
        <v>13034</v>
      </c>
      <c r="C14312" s="256" t="s">
        <v>6799</v>
      </c>
      <c r="E14312" s="258"/>
      <c r="F14312" s="479">
        <v>1144.73</v>
      </c>
    </row>
    <row r="14313" spans="1:6" ht="20.399999999999999" x14ac:dyDescent="0.2">
      <c r="A14313" s="256">
        <v>99627</v>
      </c>
      <c r="B14313" s="257" t="s">
        <v>13035</v>
      </c>
      <c r="C14313" s="256" t="s">
        <v>6799</v>
      </c>
      <c r="E14313" s="258"/>
      <c r="F14313" s="479">
        <v>72.09</v>
      </c>
    </row>
    <row r="14314" spans="1:6" ht="20.399999999999999" x14ac:dyDescent="0.2">
      <c r="A14314" s="256">
        <v>99628</v>
      </c>
      <c r="B14314" s="257" t="s">
        <v>13036</v>
      </c>
      <c r="C14314" s="256" t="s">
        <v>6799</v>
      </c>
      <c r="E14314" s="258"/>
      <c r="F14314" s="479">
        <v>78.91</v>
      </c>
    </row>
    <row r="14315" spans="1:6" ht="20.399999999999999" x14ac:dyDescent="0.2">
      <c r="A14315" s="256">
        <v>99629</v>
      </c>
      <c r="B14315" s="257" t="s">
        <v>13037</v>
      </c>
      <c r="C14315" s="256" t="s">
        <v>6799</v>
      </c>
      <c r="E14315" s="258"/>
      <c r="F14315" s="479">
        <v>87.87</v>
      </c>
    </row>
    <row r="14316" spans="1:6" ht="20.399999999999999" x14ac:dyDescent="0.2">
      <c r="A14316" s="256">
        <v>99630</v>
      </c>
      <c r="B14316" s="257" t="s">
        <v>13038</v>
      </c>
      <c r="C14316" s="256" t="s">
        <v>6799</v>
      </c>
      <c r="E14316" s="258"/>
      <c r="F14316" s="479">
        <v>130.61000000000001</v>
      </c>
    </row>
    <row r="14317" spans="1:6" ht="20.399999999999999" x14ac:dyDescent="0.2">
      <c r="A14317" s="256">
        <v>99631</v>
      </c>
      <c r="B14317" s="257" t="s">
        <v>13039</v>
      </c>
      <c r="C14317" s="256" t="s">
        <v>6799</v>
      </c>
      <c r="E14317" s="258"/>
      <c r="F14317" s="479">
        <v>152.26</v>
      </c>
    </row>
    <row r="14318" spans="1:6" ht="20.399999999999999" x14ac:dyDescent="0.2">
      <c r="A14318" s="256">
        <v>99632</v>
      </c>
      <c r="B14318" s="257" t="s">
        <v>13040</v>
      </c>
      <c r="C14318" s="256" t="s">
        <v>6799</v>
      </c>
      <c r="E14318" s="258"/>
      <c r="F14318" s="479">
        <v>219.25</v>
      </c>
    </row>
    <row r="14319" spans="1:6" ht="20.399999999999999" x14ac:dyDescent="0.2">
      <c r="A14319" s="256">
        <v>99633</v>
      </c>
      <c r="B14319" s="257" t="s">
        <v>13041</v>
      </c>
      <c r="C14319" s="256" t="s">
        <v>6799</v>
      </c>
      <c r="E14319" s="258"/>
      <c r="F14319" s="479">
        <v>469.46</v>
      </c>
    </row>
    <row r="14320" spans="1:6" ht="20.399999999999999" x14ac:dyDescent="0.2">
      <c r="A14320" s="256">
        <v>99634</v>
      </c>
      <c r="B14320" s="257" t="s">
        <v>13042</v>
      </c>
      <c r="C14320" s="256" t="s">
        <v>6799</v>
      </c>
      <c r="E14320" s="258"/>
      <c r="F14320" s="479">
        <v>799.08</v>
      </c>
    </row>
    <row r="14321" spans="1:6" ht="20.399999999999999" x14ac:dyDescent="0.2">
      <c r="A14321" s="256">
        <v>99635</v>
      </c>
      <c r="B14321" s="257" t="s">
        <v>13043</v>
      </c>
      <c r="C14321" s="256" t="s">
        <v>6799</v>
      </c>
      <c r="E14321" s="258"/>
      <c r="F14321" s="479">
        <v>443.34</v>
      </c>
    </row>
    <row r="14322" spans="1:6" ht="20.399999999999999" x14ac:dyDescent="0.2">
      <c r="A14322" s="256">
        <v>103008</v>
      </c>
      <c r="B14322" s="257" t="s">
        <v>13044</v>
      </c>
      <c r="C14322" s="256" t="s">
        <v>6799</v>
      </c>
      <c r="E14322" s="258"/>
      <c r="F14322" s="479">
        <v>97.44</v>
      </c>
    </row>
    <row r="14323" spans="1:6" ht="20.399999999999999" x14ac:dyDescent="0.2">
      <c r="A14323" s="256">
        <v>103009</v>
      </c>
      <c r="B14323" s="257" t="s">
        <v>13045</v>
      </c>
      <c r="C14323" s="256" t="s">
        <v>6799</v>
      </c>
      <c r="E14323" s="258"/>
      <c r="F14323" s="479">
        <v>346.01</v>
      </c>
    </row>
    <row r="14324" spans="1:6" ht="20.399999999999999" x14ac:dyDescent="0.2">
      <c r="A14324" s="256">
        <v>103010</v>
      </c>
      <c r="B14324" s="257" t="s">
        <v>13046</v>
      </c>
      <c r="C14324" s="256" t="s">
        <v>6799</v>
      </c>
      <c r="E14324" s="258"/>
      <c r="F14324" s="479">
        <v>73.91</v>
      </c>
    </row>
    <row r="14325" spans="1:6" ht="20.399999999999999" x14ac:dyDescent="0.2">
      <c r="A14325" s="256">
        <v>103011</v>
      </c>
      <c r="B14325" s="257" t="s">
        <v>13047</v>
      </c>
      <c r="C14325" s="256" t="s">
        <v>6799</v>
      </c>
      <c r="E14325" s="258"/>
      <c r="F14325" s="479">
        <v>82.51</v>
      </c>
    </row>
    <row r="14326" spans="1:6" ht="20.399999999999999" x14ac:dyDescent="0.2">
      <c r="A14326" s="256">
        <v>103012</v>
      </c>
      <c r="B14326" s="257" t="s">
        <v>13048</v>
      </c>
      <c r="C14326" s="256" t="s">
        <v>6799</v>
      </c>
      <c r="E14326" s="258"/>
      <c r="F14326" s="479">
        <v>129.97</v>
      </c>
    </row>
    <row r="14327" spans="1:6" ht="20.399999999999999" x14ac:dyDescent="0.2">
      <c r="A14327" s="256">
        <v>103013</v>
      </c>
      <c r="B14327" s="257" t="s">
        <v>13049</v>
      </c>
      <c r="C14327" s="256" t="s">
        <v>6799</v>
      </c>
      <c r="E14327" s="258"/>
      <c r="F14327" s="479">
        <v>140.1</v>
      </c>
    </row>
    <row r="14328" spans="1:6" ht="20.399999999999999" x14ac:dyDescent="0.2">
      <c r="A14328" s="256">
        <v>103014</v>
      </c>
      <c r="B14328" s="257" t="s">
        <v>13050</v>
      </c>
      <c r="C14328" s="256" t="s">
        <v>6799</v>
      </c>
      <c r="E14328" s="258"/>
      <c r="F14328" s="479">
        <v>210.49</v>
      </c>
    </row>
    <row r="14329" spans="1:6" ht="20.399999999999999" x14ac:dyDescent="0.2">
      <c r="A14329" s="256">
        <v>103015</v>
      </c>
      <c r="B14329" s="257" t="s">
        <v>13051</v>
      </c>
      <c r="C14329" s="256" t="s">
        <v>6799</v>
      </c>
      <c r="E14329" s="258"/>
      <c r="F14329" s="479">
        <v>371.66</v>
      </c>
    </row>
    <row r="14330" spans="1:6" ht="20.399999999999999" x14ac:dyDescent="0.2">
      <c r="A14330" s="256">
        <v>103016</v>
      </c>
      <c r="B14330" s="257" t="s">
        <v>13052</v>
      </c>
      <c r="C14330" s="256" t="s">
        <v>6799</v>
      </c>
      <c r="E14330" s="258"/>
      <c r="F14330" s="479">
        <v>507.91</v>
      </c>
    </row>
    <row r="14331" spans="1:6" ht="20.399999999999999" x14ac:dyDescent="0.2">
      <c r="A14331" s="256">
        <v>103017</v>
      </c>
      <c r="B14331" s="257" t="s">
        <v>13053</v>
      </c>
      <c r="C14331" s="256" t="s">
        <v>6799</v>
      </c>
      <c r="E14331" s="258"/>
      <c r="F14331" s="479">
        <v>885.62</v>
      </c>
    </row>
    <row r="14332" spans="1:6" ht="20.399999999999999" x14ac:dyDescent="0.2">
      <c r="A14332" s="256">
        <v>103018</v>
      </c>
      <c r="B14332" s="257" t="s">
        <v>13054</v>
      </c>
      <c r="C14332" s="256" t="s">
        <v>6799</v>
      </c>
      <c r="E14332" s="258"/>
      <c r="F14332" s="479">
        <v>362.28</v>
      </c>
    </row>
    <row r="14333" spans="1:6" ht="20.399999999999999" x14ac:dyDescent="0.2">
      <c r="A14333" s="256">
        <v>103019</v>
      </c>
      <c r="B14333" s="257" t="s">
        <v>13055</v>
      </c>
      <c r="C14333" s="256" t="s">
        <v>6799</v>
      </c>
      <c r="E14333" s="258"/>
      <c r="F14333" s="479">
        <v>331.85</v>
      </c>
    </row>
    <row r="14334" spans="1:6" x14ac:dyDescent="0.2">
      <c r="A14334" s="256">
        <v>103029</v>
      </c>
      <c r="B14334" s="257" t="s">
        <v>13056</v>
      </c>
      <c r="C14334" s="256" t="s">
        <v>6799</v>
      </c>
      <c r="E14334" s="258"/>
      <c r="F14334" s="479">
        <v>38.229999999999997</v>
      </c>
    </row>
    <row r="14335" spans="1:6" ht="20.399999999999999" x14ac:dyDescent="0.2">
      <c r="A14335" s="256">
        <v>103036</v>
      </c>
      <c r="B14335" s="257" t="s">
        <v>13057</v>
      </c>
      <c r="C14335" s="256" t="s">
        <v>6799</v>
      </c>
      <c r="E14335" s="258"/>
      <c r="F14335" s="479">
        <v>27.35</v>
      </c>
    </row>
    <row r="14336" spans="1:6" ht="20.399999999999999" x14ac:dyDescent="0.2">
      <c r="A14336" s="256">
        <v>103037</v>
      </c>
      <c r="B14336" s="257" t="s">
        <v>13058</v>
      </c>
      <c r="C14336" s="256" t="s">
        <v>6799</v>
      </c>
      <c r="E14336" s="258"/>
      <c r="F14336" s="479">
        <v>53.93</v>
      </c>
    </row>
    <row r="14337" spans="1:6" ht="20.399999999999999" x14ac:dyDescent="0.2">
      <c r="A14337" s="256">
        <v>103038</v>
      </c>
      <c r="B14337" s="257" t="s">
        <v>13059</v>
      </c>
      <c r="C14337" s="256" t="s">
        <v>6799</v>
      </c>
      <c r="E14337" s="258"/>
      <c r="F14337" s="479">
        <v>72.25</v>
      </c>
    </row>
    <row r="14338" spans="1:6" ht="20.399999999999999" x14ac:dyDescent="0.2">
      <c r="A14338" s="256">
        <v>103039</v>
      </c>
      <c r="B14338" s="257" t="s">
        <v>13060</v>
      </c>
      <c r="C14338" s="256" t="s">
        <v>6799</v>
      </c>
      <c r="E14338" s="258"/>
      <c r="F14338" s="479">
        <v>78.87</v>
      </c>
    </row>
    <row r="14339" spans="1:6" ht="20.399999999999999" x14ac:dyDescent="0.2">
      <c r="A14339" s="256">
        <v>103040</v>
      </c>
      <c r="B14339" s="257" t="s">
        <v>13061</v>
      </c>
      <c r="C14339" s="256" t="s">
        <v>6799</v>
      </c>
      <c r="E14339" s="258"/>
      <c r="F14339" s="479">
        <v>116.97</v>
      </c>
    </row>
    <row r="14340" spans="1:6" ht="20.399999999999999" x14ac:dyDescent="0.2">
      <c r="A14340" s="256">
        <v>103041</v>
      </c>
      <c r="B14340" s="257" t="s">
        <v>13062</v>
      </c>
      <c r="C14340" s="256" t="s">
        <v>6799</v>
      </c>
      <c r="E14340" s="258"/>
      <c r="F14340" s="479">
        <v>22.85</v>
      </c>
    </row>
    <row r="14341" spans="1:6" ht="20.399999999999999" x14ac:dyDescent="0.2">
      <c r="A14341" s="256">
        <v>103042</v>
      </c>
      <c r="B14341" s="257" t="s">
        <v>13063</v>
      </c>
      <c r="C14341" s="256" t="s">
        <v>6799</v>
      </c>
      <c r="E14341" s="258"/>
      <c r="F14341" s="479">
        <v>28.37</v>
      </c>
    </row>
    <row r="14342" spans="1:6" ht="20.399999999999999" x14ac:dyDescent="0.2">
      <c r="A14342" s="256">
        <v>103043</v>
      </c>
      <c r="B14342" s="257" t="s">
        <v>13064</v>
      </c>
      <c r="C14342" s="256" t="s">
        <v>6799</v>
      </c>
      <c r="E14342" s="258"/>
      <c r="F14342" s="479">
        <v>26.34</v>
      </c>
    </row>
    <row r="14343" spans="1:6" ht="20.399999999999999" x14ac:dyDescent="0.2">
      <c r="A14343" s="256">
        <v>103044</v>
      </c>
      <c r="B14343" s="257" t="s">
        <v>13065</v>
      </c>
      <c r="C14343" s="256" t="s">
        <v>6799</v>
      </c>
      <c r="E14343" s="258"/>
      <c r="F14343" s="479">
        <v>35.619999999999997</v>
      </c>
    </row>
    <row r="14344" spans="1:6" ht="20.399999999999999" x14ac:dyDescent="0.2">
      <c r="A14344" s="256">
        <v>103045</v>
      </c>
      <c r="B14344" s="257" t="s">
        <v>13066</v>
      </c>
      <c r="C14344" s="256" t="s">
        <v>6799</v>
      </c>
      <c r="E14344" s="258"/>
      <c r="F14344" s="479">
        <v>11.41</v>
      </c>
    </row>
    <row r="14345" spans="1:6" ht="20.399999999999999" x14ac:dyDescent="0.2">
      <c r="A14345" s="256">
        <v>103046</v>
      </c>
      <c r="B14345" s="257" t="s">
        <v>13067</v>
      </c>
      <c r="C14345" s="256" t="s">
        <v>6799</v>
      </c>
      <c r="E14345" s="258"/>
      <c r="F14345" s="479">
        <v>26.91</v>
      </c>
    </row>
    <row r="14346" spans="1:6" ht="20.399999999999999" x14ac:dyDescent="0.2">
      <c r="A14346" s="256">
        <v>103047</v>
      </c>
      <c r="B14346" s="257" t="s">
        <v>13068</v>
      </c>
      <c r="C14346" s="256" t="s">
        <v>6799</v>
      </c>
      <c r="E14346" s="258"/>
      <c r="F14346" s="479">
        <v>27.77</v>
      </c>
    </row>
    <row r="14347" spans="1:6" ht="20.399999999999999" x14ac:dyDescent="0.2">
      <c r="A14347" s="256">
        <v>103048</v>
      </c>
      <c r="B14347" s="257" t="s">
        <v>13069</v>
      </c>
      <c r="C14347" s="256" t="s">
        <v>6799</v>
      </c>
      <c r="E14347" s="258"/>
      <c r="F14347" s="479">
        <v>20.85</v>
      </c>
    </row>
    <row r="14348" spans="1:6" ht="20.399999999999999" x14ac:dyDescent="0.2">
      <c r="A14348" s="256">
        <v>103049</v>
      </c>
      <c r="B14348" s="257" t="s">
        <v>13070</v>
      </c>
      <c r="C14348" s="256" t="s">
        <v>6799</v>
      </c>
      <c r="E14348" s="258"/>
      <c r="F14348" s="479">
        <v>22.47</v>
      </c>
    </row>
    <row r="14349" spans="1:6" x14ac:dyDescent="0.2">
      <c r="A14349" s="256">
        <v>103050</v>
      </c>
      <c r="B14349" s="257" t="s">
        <v>13071</v>
      </c>
      <c r="C14349" s="256" t="s">
        <v>6799</v>
      </c>
      <c r="E14349" s="258"/>
      <c r="F14349" s="479">
        <v>27.46</v>
      </c>
    </row>
    <row r="14350" spans="1:6" x14ac:dyDescent="0.2">
      <c r="A14350" s="256">
        <v>103051</v>
      </c>
      <c r="B14350" s="257" t="s">
        <v>13072</v>
      </c>
      <c r="C14350" s="256" t="s">
        <v>6799</v>
      </c>
      <c r="E14350" s="258"/>
      <c r="F14350" s="479">
        <v>33.200000000000003</v>
      </c>
    </row>
    <row r="14351" spans="1:6" x14ac:dyDescent="0.2">
      <c r="A14351" s="256">
        <v>103052</v>
      </c>
      <c r="B14351" s="257" t="s">
        <v>13073</v>
      </c>
      <c r="C14351" s="256" t="s">
        <v>6799</v>
      </c>
      <c r="E14351" s="258"/>
      <c r="F14351" s="479">
        <v>43.86</v>
      </c>
    </row>
    <row r="14352" spans="1:6" ht="20.399999999999999" x14ac:dyDescent="0.2">
      <c r="A14352" s="256">
        <v>95634</v>
      </c>
      <c r="B14352" s="257" t="s">
        <v>20758</v>
      </c>
      <c r="C14352" s="256" t="s">
        <v>6799</v>
      </c>
      <c r="E14352" s="258"/>
      <c r="F14352" s="479">
        <v>198.27</v>
      </c>
    </row>
    <row r="14353" spans="1:6" ht="20.399999999999999" x14ac:dyDescent="0.2">
      <c r="A14353" s="256">
        <v>95635</v>
      </c>
      <c r="B14353" s="257" t="s">
        <v>20759</v>
      </c>
      <c r="C14353" s="256" t="s">
        <v>6799</v>
      </c>
      <c r="E14353" s="258"/>
      <c r="F14353" s="479">
        <v>210.44</v>
      </c>
    </row>
    <row r="14354" spans="1:6" ht="20.399999999999999" x14ac:dyDescent="0.2">
      <c r="A14354" s="256">
        <v>95636</v>
      </c>
      <c r="B14354" s="257" t="s">
        <v>20760</v>
      </c>
      <c r="C14354" s="256" t="s">
        <v>6799</v>
      </c>
      <c r="E14354" s="258"/>
      <c r="F14354" s="479">
        <v>421.9</v>
      </c>
    </row>
    <row r="14355" spans="1:6" ht="20.399999999999999" x14ac:dyDescent="0.2">
      <c r="A14355" s="256">
        <v>95637</v>
      </c>
      <c r="B14355" s="257" t="s">
        <v>20761</v>
      </c>
      <c r="C14355" s="256" t="s">
        <v>6799</v>
      </c>
      <c r="E14355" s="258"/>
      <c r="F14355" s="479">
        <v>557.89</v>
      </c>
    </row>
    <row r="14356" spans="1:6" ht="20.399999999999999" x14ac:dyDescent="0.2">
      <c r="A14356" s="256">
        <v>95638</v>
      </c>
      <c r="B14356" s="257" t="s">
        <v>20762</v>
      </c>
      <c r="C14356" s="256" t="s">
        <v>6799</v>
      </c>
      <c r="E14356" s="258"/>
      <c r="F14356" s="479">
        <v>688.44</v>
      </c>
    </row>
    <row r="14357" spans="1:6" ht="20.399999999999999" x14ac:dyDescent="0.2">
      <c r="A14357" s="256">
        <v>95639</v>
      </c>
      <c r="B14357" s="257" t="s">
        <v>20763</v>
      </c>
      <c r="C14357" s="256" t="s">
        <v>6799</v>
      </c>
      <c r="E14357" s="258"/>
      <c r="F14357" s="479">
        <v>942.11</v>
      </c>
    </row>
    <row r="14358" spans="1:6" ht="30.6" x14ac:dyDescent="0.2">
      <c r="A14358" s="256">
        <v>95641</v>
      </c>
      <c r="B14358" s="257" t="s">
        <v>20764</v>
      </c>
      <c r="C14358" s="256" t="s">
        <v>6799</v>
      </c>
      <c r="E14358" s="258"/>
      <c r="F14358" s="479">
        <v>293.97000000000003</v>
      </c>
    </row>
    <row r="14359" spans="1:6" ht="30.6" x14ac:dyDescent="0.2">
      <c r="A14359" s="256">
        <v>95642</v>
      </c>
      <c r="B14359" s="257" t="s">
        <v>20765</v>
      </c>
      <c r="C14359" s="256" t="s">
        <v>6799</v>
      </c>
      <c r="E14359" s="258"/>
      <c r="F14359" s="479">
        <v>434.8</v>
      </c>
    </row>
    <row r="14360" spans="1:6" ht="30.6" x14ac:dyDescent="0.2">
      <c r="A14360" s="256">
        <v>95643</v>
      </c>
      <c r="B14360" s="257" t="s">
        <v>20766</v>
      </c>
      <c r="C14360" s="256" t="s">
        <v>6799</v>
      </c>
      <c r="E14360" s="258"/>
      <c r="F14360" s="479">
        <v>567.98</v>
      </c>
    </row>
    <row r="14361" spans="1:6" ht="20.399999999999999" x14ac:dyDescent="0.2">
      <c r="A14361" s="256">
        <v>95644</v>
      </c>
      <c r="B14361" s="257" t="s">
        <v>20767</v>
      </c>
      <c r="C14361" s="256" t="s">
        <v>6799</v>
      </c>
      <c r="E14361" s="258"/>
      <c r="F14361" s="479">
        <v>211.79</v>
      </c>
    </row>
    <row r="14362" spans="1:6" ht="20.399999999999999" x14ac:dyDescent="0.2">
      <c r="A14362" s="256">
        <v>95645</v>
      </c>
      <c r="B14362" s="257" t="s">
        <v>20768</v>
      </c>
      <c r="C14362" s="256" t="s">
        <v>6799</v>
      </c>
      <c r="E14362" s="258"/>
      <c r="F14362" s="479">
        <v>385.31</v>
      </c>
    </row>
    <row r="14363" spans="1:6" ht="20.399999999999999" x14ac:dyDescent="0.2">
      <c r="A14363" s="256">
        <v>95646</v>
      </c>
      <c r="B14363" s="257" t="s">
        <v>20769</v>
      </c>
      <c r="C14363" s="256" t="s">
        <v>6799</v>
      </c>
      <c r="E14363" s="258"/>
      <c r="F14363" s="479">
        <v>574.17999999999995</v>
      </c>
    </row>
    <row r="14364" spans="1:6" ht="20.399999999999999" x14ac:dyDescent="0.2">
      <c r="A14364" s="256">
        <v>95647</v>
      </c>
      <c r="B14364" s="257" t="s">
        <v>20770</v>
      </c>
      <c r="C14364" s="256" t="s">
        <v>6799</v>
      </c>
      <c r="E14364" s="258"/>
      <c r="F14364" s="479">
        <v>751.94</v>
      </c>
    </row>
    <row r="14365" spans="1:6" ht="30.6" x14ac:dyDescent="0.2">
      <c r="A14365" s="256">
        <v>95648</v>
      </c>
      <c r="B14365" s="257" t="s">
        <v>20771</v>
      </c>
      <c r="C14365" s="256" t="s">
        <v>6799</v>
      </c>
      <c r="E14365" s="258"/>
      <c r="F14365" s="479">
        <v>503.02</v>
      </c>
    </row>
    <row r="14366" spans="1:6" ht="30.6" x14ac:dyDescent="0.2">
      <c r="A14366" s="256">
        <v>95649</v>
      </c>
      <c r="B14366" s="257" t="s">
        <v>20772</v>
      </c>
      <c r="C14366" s="256" t="s">
        <v>6799</v>
      </c>
      <c r="E14366" s="258"/>
      <c r="F14366" s="479">
        <v>869.6</v>
      </c>
    </row>
    <row r="14367" spans="1:6" ht="30.6" x14ac:dyDescent="0.2">
      <c r="A14367" s="256">
        <v>95650</v>
      </c>
      <c r="B14367" s="257" t="s">
        <v>20773</v>
      </c>
      <c r="C14367" s="256" t="s">
        <v>6799</v>
      </c>
      <c r="E14367" s="258"/>
      <c r="F14367" s="479">
        <v>1271.3900000000001</v>
      </c>
    </row>
    <row r="14368" spans="1:6" ht="30.6" x14ac:dyDescent="0.2">
      <c r="A14368" s="256">
        <v>95651</v>
      </c>
      <c r="B14368" s="257" t="s">
        <v>20774</v>
      </c>
      <c r="C14368" s="256" t="s">
        <v>6799</v>
      </c>
      <c r="E14368" s="258"/>
      <c r="F14368" s="479">
        <v>1651.97</v>
      </c>
    </row>
    <row r="14369" spans="1:6" ht="30.6" x14ac:dyDescent="0.2">
      <c r="A14369" s="256">
        <v>95652</v>
      </c>
      <c r="B14369" s="257" t="s">
        <v>20775</v>
      </c>
      <c r="C14369" s="256" t="s">
        <v>6799</v>
      </c>
      <c r="E14369" s="258"/>
      <c r="F14369" s="479">
        <v>618.5</v>
      </c>
    </row>
    <row r="14370" spans="1:6" ht="30.6" x14ac:dyDescent="0.2">
      <c r="A14370" s="256">
        <v>95653</v>
      </c>
      <c r="B14370" s="257" t="s">
        <v>20776</v>
      </c>
      <c r="C14370" s="256" t="s">
        <v>6799</v>
      </c>
      <c r="E14370" s="258"/>
      <c r="F14370" s="479">
        <v>1098.95</v>
      </c>
    </row>
    <row r="14371" spans="1:6" ht="30.6" x14ac:dyDescent="0.2">
      <c r="A14371" s="256">
        <v>95654</v>
      </c>
      <c r="B14371" s="257" t="s">
        <v>20777</v>
      </c>
      <c r="C14371" s="256" t="s">
        <v>6799</v>
      </c>
      <c r="E14371" s="258"/>
      <c r="F14371" s="479">
        <v>1619.37</v>
      </c>
    </row>
    <row r="14372" spans="1:6" ht="30.6" x14ac:dyDescent="0.2">
      <c r="A14372" s="256">
        <v>95655</v>
      </c>
      <c r="B14372" s="257" t="s">
        <v>20778</v>
      </c>
      <c r="C14372" s="256" t="s">
        <v>6799</v>
      </c>
      <c r="E14372" s="258"/>
      <c r="F14372" s="479">
        <v>2112.79</v>
      </c>
    </row>
    <row r="14373" spans="1:6" ht="30.6" x14ac:dyDescent="0.2">
      <c r="A14373" s="256">
        <v>95657</v>
      </c>
      <c r="B14373" s="257" t="s">
        <v>20779</v>
      </c>
      <c r="C14373" s="256" t="s">
        <v>6799</v>
      </c>
      <c r="E14373" s="258"/>
      <c r="F14373" s="479">
        <v>309.86</v>
      </c>
    </row>
    <row r="14374" spans="1:6" ht="30.6" x14ac:dyDescent="0.2">
      <c r="A14374" s="256">
        <v>95658</v>
      </c>
      <c r="B14374" s="257" t="s">
        <v>20780</v>
      </c>
      <c r="C14374" s="256" t="s">
        <v>6799</v>
      </c>
      <c r="E14374" s="258"/>
      <c r="F14374" s="479">
        <v>561.63</v>
      </c>
    </row>
    <row r="14375" spans="1:6" ht="30.6" x14ac:dyDescent="0.2">
      <c r="A14375" s="256">
        <v>95659</v>
      </c>
      <c r="B14375" s="257" t="s">
        <v>20781</v>
      </c>
      <c r="C14375" s="256" t="s">
        <v>6799</v>
      </c>
      <c r="E14375" s="258"/>
      <c r="F14375" s="479">
        <v>835.19</v>
      </c>
    </row>
    <row r="14376" spans="1:6" ht="30.6" x14ac:dyDescent="0.2">
      <c r="A14376" s="256">
        <v>95660</v>
      </c>
      <c r="B14376" s="257" t="s">
        <v>20782</v>
      </c>
      <c r="C14376" s="256" t="s">
        <v>6799</v>
      </c>
      <c r="E14376" s="258"/>
      <c r="F14376" s="479">
        <v>1093.8</v>
      </c>
    </row>
    <row r="14377" spans="1:6" ht="30.6" x14ac:dyDescent="0.2">
      <c r="A14377" s="256">
        <v>95661</v>
      </c>
      <c r="B14377" s="257" t="s">
        <v>20783</v>
      </c>
      <c r="C14377" s="256" t="s">
        <v>6799</v>
      </c>
      <c r="E14377" s="258"/>
      <c r="F14377" s="479">
        <v>379.46</v>
      </c>
    </row>
    <row r="14378" spans="1:6" ht="30.6" x14ac:dyDescent="0.2">
      <c r="A14378" s="256">
        <v>95662</v>
      </c>
      <c r="B14378" s="257" t="s">
        <v>20784</v>
      </c>
      <c r="C14378" s="256" t="s">
        <v>6799</v>
      </c>
      <c r="E14378" s="258"/>
      <c r="F14378" s="479">
        <v>699.46</v>
      </c>
    </row>
    <row r="14379" spans="1:6" ht="30.6" x14ac:dyDescent="0.2">
      <c r="A14379" s="256">
        <v>95663</v>
      </c>
      <c r="B14379" s="257" t="s">
        <v>20785</v>
      </c>
      <c r="C14379" s="256" t="s">
        <v>6799</v>
      </c>
      <c r="E14379" s="258"/>
      <c r="F14379" s="479">
        <v>1045.4100000000001</v>
      </c>
    </row>
    <row r="14380" spans="1:6" ht="30.6" x14ac:dyDescent="0.2">
      <c r="A14380" s="256">
        <v>95664</v>
      </c>
      <c r="B14380" s="257" t="s">
        <v>20786</v>
      </c>
      <c r="C14380" s="256" t="s">
        <v>6799</v>
      </c>
      <c r="E14380" s="258"/>
      <c r="F14380" s="479">
        <v>1371.29</v>
      </c>
    </row>
    <row r="14381" spans="1:6" ht="30.6" x14ac:dyDescent="0.2">
      <c r="A14381" s="256">
        <v>95665</v>
      </c>
      <c r="B14381" s="257" t="s">
        <v>20787</v>
      </c>
      <c r="C14381" s="256" t="s">
        <v>6799</v>
      </c>
      <c r="E14381" s="258"/>
      <c r="F14381" s="479">
        <v>342.68</v>
      </c>
    </row>
    <row r="14382" spans="1:6" ht="30.6" x14ac:dyDescent="0.2">
      <c r="A14382" s="256">
        <v>95666</v>
      </c>
      <c r="B14382" s="257" t="s">
        <v>20788</v>
      </c>
      <c r="C14382" s="256" t="s">
        <v>6799</v>
      </c>
      <c r="E14382" s="258"/>
      <c r="F14382" s="479">
        <v>604.77</v>
      </c>
    </row>
    <row r="14383" spans="1:6" ht="30.6" x14ac:dyDescent="0.2">
      <c r="A14383" s="256">
        <v>95667</v>
      </c>
      <c r="B14383" s="257" t="s">
        <v>20789</v>
      </c>
      <c r="C14383" s="256" t="s">
        <v>6799</v>
      </c>
      <c r="E14383" s="258"/>
      <c r="F14383" s="479">
        <v>895.23</v>
      </c>
    </row>
    <row r="14384" spans="1:6" ht="30.6" x14ac:dyDescent="0.2">
      <c r="A14384" s="256">
        <v>95668</v>
      </c>
      <c r="B14384" s="257" t="s">
        <v>20790</v>
      </c>
      <c r="C14384" s="256" t="s">
        <v>6799</v>
      </c>
      <c r="E14384" s="258"/>
      <c r="F14384" s="479">
        <v>1168.6400000000001</v>
      </c>
    </row>
    <row r="14385" spans="1:6" ht="30.6" x14ac:dyDescent="0.2">
      <c r="A14385" s="256">
        <v>95669</v>
      </c>
      <c r="B14385" s="257" t="s">
        <v>20791</v>
      </c>
      <c r="C14385" s="256" t="s">
        <v>6799</v>
      </c>
      <c r="E14385" s="258"/>
      <c r="F14385" s="479">
        <v>408.91</v>
      </c>
    </row>
    <row r="14386" spans="1:6" ht="30.6" x14ac:dyDescent="0.2">
      <c r="A14386" s="256">
        <v>95670</v>
      </c>
      <c r="B14386" s="257" t="s">
        <v>20792</v>
      </c>
      <c r="C14386" s="256" t="s">
        <v>6799</v>
      </c>
      <c r="E14386" s="258"/>
      <c r="F14386" s="479">
        <v>735.99</v>
      </c>
    </row>
    <row r="14387" spans="1:6" ht="30.6" x14ac:dyDescent="0.2">
      <c r="A14387" s="256">
        <v>95671</v>
      </c>
      <c r="B14387" s="257" t="s">
        <v>20793</v>
      </c>
      <c r="C14387" s="256" t="s">
        <v>6799</v>
      </c>
      <c r="E14387" s="258"/>
      <c r="F14387" s="479">
        <v>1095.1099999999999</v>
      </c>
    </row>
    <row r="14388" spans="1:6" ht="30.6" x14ac:dyDescent="0.2">
      <c r="A14388" s="256">
        <v>95672</v>
      </c>
      <c r="B14388" s="257" t="s">
        <v>20794</v>
      </c>
      <c r="C14388" s="256" t="s">
        <v>6799</v>
      </c>
      <c r="E14388" s="258"/>
      <c r="F14388" s="479">
        <v>1432.72</v>
      </c>
    </row>
    <row r="14389" spans="1:6" x14ac:dyDescent="0.2">
      <c r="A14389" s="256">
        <v>95673</v>
      </c>
      <c r="B14389" s="257" t="s">
        <v>20795</v>
      </c>
      <c r="C14389" s="256" t="s">
        <v>6799</v>
      </c>
      <c r="E14389" s="258"/>
      <c r="F14389" s="479">
        <v>119.44</v>
      </c>
    </row>
    <row r="14390" spans="1:6" x14ac:dyDescent="0.2">
      <c r="A14390" s="256">
        <v>95674</v>
      </c>
      <c r="B14390" s="257" t="s">
        <v>20796</v>
      </c>
      <c r="C14390" s="256" t="s">
        <v>6799</v>
      </c>
      <c r="E14390" s="258"/>
      <c r="F14390" s="479">
        <v>126.35</v>
      </c>
    </row>
    <row r="14391" spans="1:6" x14ac:dyDescent="0.2">
      <c r="A14391" s="256">
        <v>95675</v>
      </c>
      <c r="B14391" s="257" t="s">
        <v>20797</v>
      </c>
      <c r="C14391" s="256" t="s">
        <v>6799</v>
      </c>
      <c r="E14391" s="258"/>
      <c r="F14391" s="479">
        <v>155.91999999999999</v>
      </c>
    </row>
    <row r="14392" spans="1:6" ht="20.399999999999999" x14ac:dyDescent="0.2">
      <c r="A14392" s="256">
        <v>95676</v>
      </c>
      <c r="B14392" s="257" t="s">
        <v>20798</v>
      </c>
      <c r="C14392" s="256" t="s">
        <v>6799</v>
      </c>
      <c r="E14392" s="258"/>
      <c r="F14392" s="479">
        <v>140.81</v>
      </c>
    </row>
    <row r="14393" spans="1:6" ht="30.6" x14ac:dyDescent="0.2">
      <c r="A14393" s="256">
        <v>97741</v>
      </c>
      <c r="B14393" s="257" t="s">
        <v>20799</v>
      </c>
      <c r="C14393" s="256" t="s">
        <v>6799</v>
      </c>
      <c r="E14393" s="258"/>
      <c r="F14393" s="479">
        <v>165.65</v>
      </c>
    </row>
    <row r="14394" spans="1:6" x14ac:dyDescent="0.2">
      <c r="A14394" s="256">
        <v>104992</v>
      </c>
      <c r="B14394" s="257" t="s">
        <v>20800</v>
      </c>
      <c r="C14394" s="256" t="s">
        <v>6799</v>
      </c>
      <c r="E14394" s="258"/>
      <c r="F14394" s="479">
        <v>1198.74</v>
      </c>
    </row>
    <row r="14395" spans="1:6" x14ac:dyDescent="0.2">
      <c r="A14395" s="256">
        <v>104997</v>
      </c>
      <c r="B14395" s="257" t="s">
        <v>20801</v>
      </c>
      <c r="C14395" s="256" t="s">
        <v>6799</v>
      </c>
      <c r="E14395" s="258"/>
      <c r="F14395" s="479">
        <v>397.86</v>
      </c>
    </row>
    <row r="14396" spans="1:6" x14ac:dyDescent="0.2">
      <c r="A14396" s="256">
        <v>104998</v>
      </c>
      <c r="B14396" s="257" t="s">
        <v>20802</v>
      </c>
      <c r="C14396" s="256" t="s">
        <v>6799</v>
      </c>
      <c r="E14396" s="258"/>
      <c r="F14396" s="479">
        <v>529.32000000000005</v>
      </c>
    </row>
    <row r="14397" spans="1:6" x14ac:dyDescent="0.2">
      <c r="A14397" s="256">
        <v>105135</v>
      </c>
      <c r="B14397" s="257" t="s">
        <v>20803</v>
      </c>
      <c r="C14397" s="256" t="s">
        <v>6799</v>
      </c>
      <c r="E14397" s="258"/>
      <c r="F14397" s="479">
        <v>860.55</v>
      </c>
    </row>
    <row r="14398" spans="1:6" ht="20.399999999999999" x14ac:dyDescent="0.2">
      <c r="A14398" s="256">
        <v>90436</v>
      </c>
      <c r="B14398" s="257" t="s">
        <v>14973</v>
      </c>
      <c r="C14398" s="256" t="s">
        <v>6799</v>
      </c>
      <c r="E14398" s="258"/>
      <c r="F14398" s="479">
        <v>17.18</v>
      </c>
    </row>
    <row r="14399" spans="1:6" ht="20.399999999999999" x14ac:dyDescent="0.2">
      <c r="A14399" s="256">
        <v>90437</v>
      </c>
      <c r="B14399" s="257" t="s">
        <v>14974</v>
      </c>
      <c r="C14399" s="256" t="s">
        <v>6799</v>
      </c>
      <c r="E14399" s="258"/>
      <c r="F14399" s="479">
        <v>45.81</v>
      </c>
    </row>
    <row r="14400" spans="1:6" ht="20.399999999999999" x14ac:dyDescent="0.2">
      <c r="A14400" s="256">
        <v>90438</v>
      </c>
      <c r="B14400" s="257" t="s">
        <v>14975</v>
      </c>
      <c r="C14400" s="256" t="s">
        <v>6799</v>
      </c>
      <c r="E14400" s="258"/>
      <c r="F14400" s="479">
        <v>66.91</v>
      </c>
    </row>
    <row r="14401" spans="1:6" ht="20.399999999999999" x14ac:dyDescent="0.2">
      <c r="A14401" s="256">
        <v>90439</v>
      </c>
      <c r="B14401" s="257" t="s">
        <v>14976</v>
      </c>
      <c r="C14401" s="256" t="s">
        <v>6799</v>
      </c>
      <c r="E14401" s="258"/>
      <c r="F14401" s="479">
        <v>9.99</v>
      </c>
    </row>
    <row r="14402" spans="1:6" ht="30.6" x14ac:dyDescent="0.2">
      <c r="A14402" s="256">
        <v>90440</v>
      </c>
      <c r="B14402" s="257" t="s">
        <v>14977</v>
      </c>
      <c r="C14402" s="256" t="s">
        <v>6799</v>
      </c>
      <c r="E14402" s="258"/>
      <c r="F14402" s="479">
        <v>26.64</v>
      </c>
    </row>
    <row r="14403" spans="1:6" ht="30.6" x14ac:dyDescent="0.2">
      <c r="A14403" s="256">
        <v>90441</v>
      </c>
      <c r="B14403" s="257" t="s">
        <v>14978</v>
      </c>
      <c r="C14403" s="256" t="s">
        <v>6799</v>
      </c>
      <c r="E14403" s="258"/>
      <c r="F14403" s="479">
        <v>38.92</v>
      </c>
    </row>
    <row r="14404" spans="1:6" ht="20.399999999999999" x14ac:dyDescent="0.2">
      <c r="A14404" s="256">
        <v>90443</v>
      </c>
      <c r="B14404" s="257" t="s">
        <v>14979</v>
      </c>
      <c r="C14404" s="256" t="s">
        <v>6804</v>
      </c>
      <c r="E14404" s="258"/>
      <c r="F14404" s="479">
        <v>9.23</v>
      </c>
    </row>
    <row r="14405" spans="1:6" ht="20.399999999999999" x14ac:dyDescent="0.2">
      <c r="A14405" s="256">
        <v>90444</v>
      </c>
      <c r="B14405" s="257" t="s">
        <v>14980</v>
      </c>
      <c r="C14405" s="256" t="s">
        <v>6804</v>
      </c>
      <c r="E14405" s="258"/>
      <c r="F14405" s="479">
        <v>13.58</v>
      </c>
    </row>
    <row r="14406" spans="1:6" ht="30.6" x14ac:dyDescent="0.2">
      <c r="A14406" s="256">
        <v>90445</v>
      </c>
      <c r="B14406" s="257" t="s">
        <v>14981</v>
      </c>
      <c r="C14406" s="256" t="s">
        <v>6804</v>
      </c>
      <c r="E14406" s="258"/>
      <c r="F14406" s="479">
        <v>18.010000000000002</v>
      </c>
    </row>
    <row r="14407" spans="1:6" ht="30.6" x14ac:dyDescent="0.2">
      <c r="A14407" s="256">
        <v>90446</v>
      </c>
      <c r="B14407" s="257" t="s">
        <v>14982</v>
      </c>
      <c r="C14407" s="256" t="s">
        <v>6804</v>
      </c>
      <c r="E14407" s="258"/>
      <c r="F14407" s="479">
        <v>23.91</v>
      </c>
    </row>
    <row r="14408" spans="1:6" ht="20.399999999999999" x14ac:dyDescent="0.2">
      <c r="A14408" s="256">
        <v>90447</v>
      </c>
      <c r="B14408" s="257" t="s">
        <v>14983</v>
      </c>
      <c r="C14408" s="256" t="s">
        <v>6804</v>
      </c>
      <c r="E14408" s="258"/>
      <c r="F14408" s="479">
        <v>10.33</v>
      </c>
    </row>
    <row r="14409" spans="1:6" ht="20.399999999999999" x14ac:dyDescent="0.2">
      <c r="A14409" s="256">
        <v>90451</v>
      </c>
      <c r="B14409" s="257" t="s">
        <v>14984</v>
      </c>
      <c r="C14409" s="256" t="s">
        <v>6799</v>
      </c>
      <c r="E14409" s="258"/>
      <c r="F14409" s="479">
        <v>7.34</v>
      </c>
    </row>
    <row r="14410" spans="1:6" ht="20.399999999999999" x14ac:dyDescent="0.2">
      <c r="A14410" s="256">
        <v>90452</v>
      </c>
      <c r="B14410" s="257" t="s">
        <v>14985</v>
      </c>
      <c r="C14410" s="256" t="s">
        <v>6799</v>
      </c>
      <c r="E14410" s="258"/>
      <c r="F14410" s="479">
        <v>29.12</v>
      </c>
    </row>
    <row r="14411" spans="1:6" ht="20.399999999999999" x14ac:dyDescent="0.2">
      <c r="A14411" s="256">
        <v>90453</v>
      </c>
      <c r="B14411" s="257" t="s">
        <v>14986</v>
      </c>
      <c r="C14411" s="256" t="s">
        <v>6799</v>
      </c>
      <c r="E14411" s="258"/>
      <c r="F14411" s="479">
        <v>4.1399999999999997</v>
      </c>
    </row>
    <row r="14412" spans="1:6" ht="20.399999999999999" x14ac:dyDescent="0.2">
      <c r="A14412" s="256">
        <v>90454</v>
      </c>
      <c r="B14412" s="257" t="s">
        <v>14987</v>
      </c>
      <c r="C14412" s="256" t="s">
        <v>6799</v>
      </c>
      <c r="E14412" s="258"/>
      <c r="F14412" s="479">
        <v>6.62</v>
      </c>
    </row>
    <row r="14413" spans="1:6" ht="20.399999999999999" x14ac:dyDescent="0.2">
      <c r="A14413" s="256">
        <v>90455</v>
      </c>
      <c r="B14413" s="257" t="s">
        <v>14988</v>
      </c>
      <c r="C14413" s="256" t="s">
        <v>6799</v>
      </c>
      <c r="E14413" s="258"/>
      <c r="F14413" s="479">
        <v>8.6300000000000008</v>
      </c>
    </row>
    <row r="14414" spans="1:6" x14ac:dyDescent="0.2">
      <c r="A14414" s="256">
        <v>90456</v>
      </c>
      <c r="B14414" s="257" t="s">
        <v>14989</v>
      </c>
      <c r="C14414" s="256" t="s">
        <v>6799</v>
      </c>
      <c r="E14414" s="258"/>
      <c r="F14414" s="479">
        <v>6.84</v>
      </c>
    </row>
    <row r="14415" spans="1:6" ht="20.399999999999999" x14ac:dyDescent="0.2">
      <c r="A14415" s="256">
        <v>90457</v>
      </c>
      <c r="B14415" s="257" t="s">
        <v>14990</v>
      </c>
      <c r="C14415" s="256" t="s">
        <v>6799</v>
      </c>
      <c r="E14415" s="258"/>
      <c r="F14415" s="479">
        <v>15.62</v>
      </c>
    </row>
    <row r="14416" spans="1:6" ht="20.399999999999999" x14ac:dyDescent="0.2">
      <c r="A14416" s="256">
        <v>90458</v>
      </c>
      <c r="B14416" s="257" t="s">
        <v>14991</v>
      </c>
      <c r="C14416" s="256" t="s">
        <v>6799</v>
      </c>
      <c r="E14416" s="258"/>
      <c r="F14416" s="479">
        <v>44.57</v>
      </c>
    </row>
    <row r="14417" spans="1:6" ht="20.399999999999999" x14ac:dyDescent="0.2">
      <c r="A14417" s="256">
        <v>90459</v>
      </c>
      <c r="B14417" s="257" t="s">
        <v>14992</v>
      </c>
      <c r="C14417" s="256" t="s">
        <v>6799</v>
      </c>
      <c r="E14417" s="258"/>
      <c r="F14417" s="479">
        <v>56.35</v>
      </c>
    </row>
    <row r="14418" spans="1:6" ht="20.399999999999999" x14ac:dyDescent="0.2">
      <c r="A14418" s="256">
        <v>90460</v>
      </c>
      <c r="B14418" s="257" t="s">
        <v>14993</v>
      </c>
      <c r="C14418" s="256" t="s">
        <v>6804</v>
      </c>
      <c r="E14418" s="258"/>
      <c r="F14418" s="479">
        <v>26.97</v>
      </c>
    </row>
    <row r="14419" spans="1:6" ht="20.399999999999999" x14ac:dyDescent="0.2">
      <c r="A14419" s="256">
        <v>90461</v>
      </c>
      <c r="B14419" s="257" t="s">
        <v>14994</v>
      </c>
      <c r="C14419" s="256" t="s">
        <v>6804</v>
      </c>
      <c r="E14419" s="258"/>
      <c r="F14419" s="479">
        <v>20.54</v>
      </c>
    </row>
    <row r="14420" spans="1:6" ht="30.6" x14ac:dyDescent="0.2">
      <c r="A14420" s="256">
        <v>90462</v>
      </c>
      <c r="B14420" s="257" t="s">
        <v>14995</v>
      </c>
      <c r="C14420" s="256" t="s">
        <v>6804</v>
      </c>
      <c r="E14420" s="258"/>
      <c r="F14420" s="479">
        <v>4.82</v>
      </c>
    </row>
    <row r="14421" spans="1:6" ht="30.6" x14ac:dyDescent="0.2">
      <c r="A14421" s="256">
        <v>90463</v>
      </c>
      <c r="B14421" s="257" t="s">
        <v>14996</v>
      </c>
      <c r="C14421" s="256" t="s">
        <v>6804</v>
      </c>
      <c r="E14421" s="258"/>
      <c r="F14421" s="479">
        <v>4.12</v>
      </c>
    </row>
    <row r="14422" spans="1:6" ht="20.399999999999999" x14ac:dyDescent="0.2">
      <c r="A14422" s="256">
        <v>90466</v>
      </c>
      <c r="B14422" s="257" t="s">
        <v>14997</v>
      </c>
      <c r="C14422" s="256" t="s">
        <v>6804</v>
      </c>
      <c r="E14422" s="258"/>
      <c r="F14422" s="479">
        <v>16.809999999999999</v>
      </c>
    </row>
    <row r="14423" spans="1:6" ht="30.6" x14ac:dyDescent="0.2">
      <c r="A14423" s="256">
        <v>90467</v>
      </c>
      <c r="B14423" s="257" t="s">
        <v>14998</v>
      </c>
      <c r="C14423" s="256" t="s">
        <v>6804</v>
      </c>
      <c r="E14423" s="258"/>
      <c r="F14423" s="479">
        <v>25.25</v>
      </c>
    </row>
    <row r="14424" spans="1:6" ht="20.399999999999999" x14ac:dyDescent="0.2">
      <c r="A14424" s="256">
        <v>90468</v>
      </c>
      <c r="B14424" s="257" t="s">
        <v>14999</v>
      </c>
      <c r="C14424" s="256" t="s">
        <v>6804</v>
      </c>
      <c r="E14424" s="258"/>
      <c r="F14424" s="479">
        <v>7.82</v>
      </c>
    </row>
    <row r="14425" spans="1:6" ht="30.6" x14ac:dyDescent="0.2">
      <c r="A14425" s="256">
        <v>90469</v>
      </c>
      <c r="B14425" s="257" t="s">
        <v>15000</v>
      </c>
      <c r="C14425" s="256" t="s">
        <v>6804</v>
      </c>
      <c r="E14425" s="258"/>
      <c r="F14425" s="479">
        <v>11.85</v>
      </c>
    </row>
    <row r="14426" spans="1:6" ht="30.6" x14ac:dyDescent="0.2">
      <c r="A14426" s="256">
        <v>90470</v>
      </c>
      <c r="B14426" s="257" t="s">
        <v>15001</v>
      </c>
      <c r="C14426" s="256" t="s">
        <v>6804</v>
      </c>
      <c r="E14426" s="258"/>
      <c r="F14426" s="479">
        <v>15.59</v>
      </c>
    </row>
    <row r="14427" spans="1:6" ht="20.399999999999999" x14ac:dyDescent="0.2">
      <c r="A14427" s="256">
        <v>91166</v>
      </c>
      <c r="B14427" s="257" t="s">
        <v>15002</v>
      </c>
      <c r="C14427" s="256" t="s">
        <v>6804</v>
      </c>
      <c r="E14427" s="258"/>
      <c r="F14427" s="479">
        <v>4.41</v>
      </c>
    </row>
    <row r="14428" spans="1:6" ht="30.6" x14ac:dyDescent="0.2">
      <c r="A14428" s="256">
        <v>91167</v>
      </c>
      <c r="B14428" s="257" t="s">
        <v>20804</v>
      </c>
      <c r="C14428" s="256" t="s">
        <v>6804</v>
      </c>
      <c r="E14428" s="258"/>
      <c r="F14428" s="479">
        <v>11.94</v>
      </c>
    </row>
    <row r="14429" spans="1:6" ht="30.6" x14ac:dyDescent="0.2">
      <c r="A14429" s="256">
        <v>91170</v>
      </c>
      <c r="B14429" s="257" t="s">
        <v>20805</v>
      </c>
      <c r="C14429" s="256" t="s">
        <v>6804</v>
      </c>
      <c r="E14429" s="258"/>
      <c r="F14429" s="479">
        <v>11.94</v>
      </c>
    </row>
    <row r="14430" spans="1:6" ht="40.799999999999997" x14ac:dyDescent="0.2">
      <c r="A14430" s="256">
        <v>91171</v>
      </c>
      <c r="B14430" s="257" t="s">
        <v>20806</v>
      </c>
      <c r="C14430" s="256" t="s">
        <v>6804</v>
      </c>
      <c r="E14430" s="258"/>
      <c r="F14430" s="479">
        <v>19.440000000000001</v>
      </c>
    </row>
    <row r="14431" spans="1:6" ht="40.799999999999997" x14ac:dyDescent="0.2">
      <c r="A14431" s="256">
        <v>91172</v>
      </c>
      <c r="B14431" s="257" t="s">
        <v>20807</v>
      </c>
      <c r="C14431" s="256" t="s">
        <v>6804</v>
      </c>
      <c r="E14431" s="258"/>
      <c r="F14431" s="479">
        <v>22.4</v>
      </c>
    </row>
    <row r="14432" spans="1:6" ht="30.6" x14ac:dyDescent="0.2">
      <c r="A14432" s="256">
        <v>91173</v>
      </c>
      <c r="B14432" s="257" t="s">
        <v>20808</v>
      </c>
      <c r="C14432" s="256" t="s">
        <v>6804</v>
      </c>
      <c r="E14432" s="258"/>
      <c r="F14432" s="479">
        <v>4.45</v>
      </c>
    </row>
    <row r="14433" spans="1:6" ht="40.799999999999997" x14ac:dyDescent="0.2">
      <c r="A14433" s="256">
        <v>91174</v>
      </c>
      <c r="B14433" s="257" t="s">
        <v>20809</v>
      </c>
      <c r="C14433" s="256" t="s">
        <v>6804</v>
      </c>
      <c r="E14433" s="258"/>
      <c r="F14433" s="479">
        <v>7.77</v>
      </c>
    </row>
    <row r="14434" spans="1:6" ht="40.799999999999997" x14ac:dyDescent="0.2">
      <c r="A14434" s="256">
        <v>91175</v>
      </c>
      <c r="B14434" s="257" t="s">
        <v>20810</v>
      </c>
      <c r="C14434" s="256" t="s">
        <v>6804</v>
      </c>
      <c r="E14434" s="258"/>
      <c r="F14434" s="479">
        <v>12.08</v>
      </c>
    </row>
    <row r="14435" spans="1:6" ht="30.6" x14ac:dyDescent="0.2">
      <c r="A14435" s="256">
        <v>91176</v>
      </c>
      <c r="B14435" s="257" t="s">
        <v>20811</v>
      </c>
      <c r="C14435" s="256" t="s">
        <v>6804</v>
      </c>
      <c r="E14435" s="258"/>
      <c r="F14435" s="479">
        <v>19.57</v>
      </c>
    </row>
    <row r="14436" spans="1:6" ht="40.799999999999997" x14ac:dyDescent="0.2">
      <c r="A14436" s="256">
        <v>91179</v>
      </c>
      <c r="B14436" s="257" t="s">
        <v>15003</v>
      </c>
      <c r="C14436" s="256" t="s">
        <v>6804</v>
      </c>
      <c r="E14436" s="258"/>
      <c r="F14436" s="479">
        <v>19.57</v>
      </c>
    </row>
    <row r="14437" spans="1:6" ht="40.799999999999997" x14ac:dyDescent="0.2">
      <c r="A14437" s="256">
        <v>91180</v>
      </c>
      <c r="B14437" s="257" t="s">
        <v>15004</v>
      </c>
      <c r="C14437" s="256" t="s">
        <v>6804</v>
      </c>
      <c r="E14437" s="258"/>
      <c r="F14437" s="479">
        <v>26.25</v>
      </c>
    </row>
    <row r="14438" spans="1:6" ht="40.799999999999997" x14ac:dyDescent="0.2">
      <c r="A14438" s="256">
        <v>91181</v>
      </c>
      <c r="B14438" s="257" t="s">
        <v>15005</v>
      </c>
      <c r="C14438" s="256" t="s">
        <v>6804</v>
      </c>
      <c r="E14438" s="258"/>
      <c r="F14438" s="479">
        <v>27.61</v>
      </c>
    </row>
    <row r="14439" spans="1:6" ht="20.399999999999999" x14ac:dyDescent="0.2">
      <c r="A14439" s="256">
        <v>91182</v>
      </c>
      <c r="B14439" s="257" t="s">
        <v>15006</v>
      </c>
      <c r="C14439" s="256" t="s">
        <v>6804</v>
      </c>
      <c r="E14439" s="258"/>
      <c r="F14439" s="479">
        <v>28.14</v>
      </c>
    </row>
    <row r="14440" spans="1:6" ht="30.6" x14ac:dyDescent="0.2">
      <c r="A14440" s="256">
        <v>91185</v>
      </c>
      <c r="B14440" s="257" t="s">
        <v>15007</v>
      </c>
      <c r="C14440" s="256" t="s">
        <v>6804</v>
      </c>
      <c r="E14440" s="258"/>
      <c r="F14440" s="479">
        <v>28.14</v>
      </c>
    </row>
    <row r="14441" spans="1:6" ht="30.6" x14ac:dyDescent="0.2">
      <c r="A14441" s="256">
        <v>91186</v>
      </c>
      <c r="B14441" s="257" t="s">
        <v>15008</v>
      </c>
      <c r="C14441" s="256" t="s">
        <v>6804</v>
      </c>
      <c r="E14441" s="258"/>
      <c r="F14441" s="479">
        <v>31</v>
      </c>
    </row>
    <row r="14442" spans="1:6" ht="30.6" x14ac:dyDescent="0.2">
      <c r="A14442" s="256">
        <v>91187</v>
      </c>
      <c r="B14442" s="257" t="s">
        <v>15009</v>
      </c>
      <c r="C14442" s="256" t="s">
        <v>6804</v>
      </c>
      <c r="E14442" s="258"/>
      <c r="F14442" s="479">
        <v>27.87</v>
      </c>
    </row>
    <row r="14443" spans="1:6" ht="20.399999999999999" x14ac:dyDescent="0.2">
      <c r="A14443" s="256">
        <v>91188</v>
      </c>
      <c r="B14443" s="257" t="s">
        <v>15010</v>
      </c>
      <c r="C14443" s="256" t="s">
        <v>6799</v>
      </c>
      <c r="E14443" s="258"/>
      <c r="F14443" s="479">
        <v>14.07</v>
      </c>
    </row>
    <row r="14444" spans="1:6" ht="20.399999999999999" x14ac:dyDescent="0.2">
      <c r="A14444" s="256">
        <v>91189</v>
      </c>
      <c r="B14444" s="257" t="s">
        <v>15011</v>
      </c>
      <c r="C14444" s="256" t="s">
        <v>6799</v>
      </c>
      <c r="E14444" s="258"/>
      <c r="F14444" s="479">
        <v>73.010000000000005</v>
      </c>
    </row>
    <row r="14445" spans="1:6" ht="20.399999999999999" x14ac:dyDescent="0.2">
      <c r="A14445" s="256">
        <v>91190</v>
      </c>
      <c r="B14445" s="257" t="s">
        <v>15012</v>
      </c>
      <c r="C14445" s="256" t="s">
        <v>6799</v>
      </c>
      <c r="E14445" s="258"/>
      <c r="F14445" s="479">
        <v>11.1</v>
      </c>
    </row>
    <row r="14446" spans="1:6" ht="20.399999999999999" x14ac:dyDescent="0.2">
      <c r="A14446" s="256">
        <v>91191</v>
      </c>
      <c r="B14446" s="257" t="s">
        <v>15013</v>
      </c>
      <c r="C14446" s="256" t="s">
        <v>6799</v>
      </c>
      <c r="E14446" s="258"/>
      <c r="F14446" s="479">
        <v>14.79</v>
      </c>
    </row>
    <row r="14447" spans="1:6" ht="20.399999999999999" x14ac:dyDescent="0.2">
      <c r="A14447" s="256">
        <v>91192</v>
      </c>
      <c r="B14447" s="257" t="s">
        <v>15014</v>
      </c>
      <c r="C14447" s="256" t="s">
        <v>6799</v>
      </c>
      <c r="E14447" s="258"/>
      <c r="F14447" s="479">
        <v>21.38</v>
      </c>
    </row>
    <row r="14448" spans="1:6" ht="30.6" x14ac:dyDescent="0.2">
      <c r="A14448" s="256">
        <v>91222</v>
      </c>
      <c r="B14448" s="257" t="s">
        <v>15015</v>
      </c>
      <c r="C14448" s="256" t="s">
        <v>6804</v>
      </c>
      <c r="E14448" s="258"/>
      <c r="F14448" s="479">
        <v>10.26</v>
      </c>
    </row>
    <row r="14449" spans="1:6" ht="30.6" x14ac:dyDescent="0.2">
      <c r="A14449" s="256">
        <v>94480</v>
      </c>
      <c r="B14449" s="257" t="s">
        <v>20812</v>
      </c>
      <c r="C14449" s="256" t="s">
        <v>6799</v>
      </c>
      <c r="E14449" s="258"/>
      <c r="F14449" s="479">
        <v>3011.78</v>
      </c>
    </row>
    <row r="14450" spans="1:6" ht="30.6" x14ac:dyDescent="0.2">
      <c r="A14450" s="256">
        <v>94481</v>
      </c>
      <c r="B14450" s="257" t="s">
        <v>20813</v>
      </c>
      <c r="C14450" s="256" t="s">
        <v>6799</v>
      </c>
      <c r="E14450" s="258"/>
      <c r="F14450" s="479">
        <v>2148.5700000000002</v>
      </c>
    </row>
    <row r="14451" spans="1:6" ht="30.6" x14ac:dyDescent="0.2">
      <c r="A14451" s="256">
        <v>94482</v>
      </c>
      <c r="B14451" s="257" t="s">
        <v>20814</v>
      </c>
      <c r="C14451" s="256" t="s">
        <v>6799</v>
      </c>
      <c r="E14451" s="258"/>
      <c r="F14451" s="479">
        <v>1710.32</v>
      </c>
    </row>
    <row r="14452" spans="1:6" ht="30.6" x14ac:dyDescent="0.2">
      <c r="A14452" s="256">
        <v>94483</v>
      </c>
      <c r="B14452" s="257" t="s">
        <v>20815</v>
      </c>
      <c r="C14452" s="256" t="s">
        <v>6799</v>
      </c>
      <c r="E14452" s="258"/>
      <c r="F14452" s="479">
        <v>1449.22</v>
      </c>
    </row>
    <row r="14453" spans="1:6" ht="20.399999999999999" x14ac:dyDescent="0.2">
      <c r="A14453" s="256">
        <v>95541</v>
      </c>
      <c r="B14453" s="257" t="s">
        <v>15016</v>
      </c>
      <c r="C14453" s="256" t="s">
        <v>6799</v>
      </c>
      <c r="E14453" s="258"/>
      <c r="F14453" s="479">
        <v>28.93</v>
      </c>
    </row>
    <row r="14454" spans="1:6" ht="20.399999999999999" x14ac:dyDescent="0.2">
      <c r="A14454" s="256">
        <v>96559</v>
      </c>
      <c r="B14454" s="257" t="s">
        <v>15017</v>
      </c>
      <c r="C14454" s="256" t="s">
        <v>6801</v>
      </c>
      <c r="E14454" s="258"/>
      <c r="F14454" s="479">
        <v>37.79</v>
      </c>
    </row>
    <row r="14455" spans="1:6" ht="20.399999999999999" x14ac:dyDescent="0.2">
      <c r="A14455" s="256">
        <v>96560</v>
      </c>
      <c r="B14455" s="257" t="s">
        <v>15018</v>
      </c>
      <c r="C14455" s="256" t="s">
        <v>6801</v>
      </c>
      <c r="E14455" s="258"/>
      <c r="F14455" s="479">
        <v>36.590000000000003</v>
      </c>
    </row>
    <row r="14456" spans="1:6" ht="30.6" x14ac:dyDescent="0.2">
      <c r="A14456" s="256">
        <v>96562</v>
      </c>
      <c r="B14456" s="257" t="s">
        <v>15019</v>
      </c>
      <c r="C14456" s="256" t="s">
        <v>6804</v>
      </c>
      <c r="E14456" s="258"/>
      <c r="F14456" s="479">
        <v>57.6</v>
      </c>
    </row>
    <row r="14457" spans="1:6" ht="30.6" x14ac:dyDescent="0.2">
      <c r="A14457" s="256">
        <v>96563</v>
      </c>
      <c r="B14457" s="257" t="s">
        <v>15020</v>
      </c>
      <c r="C14457" s="256" t="s">
        <v>6804</v>
      </c>
      <c r="E14457" s="258"/>
      <c r="F14457" s="479">
        <v>63.28</v>
      </c>
    </row>
    <row r="14458" spans="1:6" ht="20.399999999999999" x14ac:dyDescent="0.2">
      <c r="A14458" s="256">
        <v>100128</v>
      </c>
      <c r="B14458" s="257" t="s">
        <v>13074</v>
      </c>
      <c r="C14458" s="256" t="s">
        <v>6799</v>
      </c>
      <c r="E14458" s="258"/>
      <c r="F14458" s="479">
        <v>1479.7</v>
      </c>
    </row>
    <row r="14459" spans="1:6" ht="20.399999999999999" x14ac:dyDescent="0.2">
      <c r="A14459" s="256">
        <v>101802</v>
      </c>
      <c r="B14459" s="257" t="s">
        <v>13075</v>
      </c>
      <c r="C14459" s="256" t="s">
        <v>6799</v>
      </c>
      <c r="E14459" s="258"/>
      <c r="F14459" s="479">
        <v>1667.13</v>
      </c>
    </row>
    <row r="14460" spans="1:6" ht="20.399999999999999" x14ac:dyDescent="0.2">
      <c r="A14460" s="256">
        <v>101803</v>
      </c>
      <c r="B14460" s="257" t="s">
        <v>13076</v>
      </c>
      <c r="C14460" s="256" t="s">
        <v>6799</v>
      </c>
      <c r="E14460" s="258"/>
      <c r="F14460" s="479">
        <v>1070.8900000000001</v>
      </c>
    </row>
    <row r="14461" spans="1:6" ht="20.399999999999999" x14ac:dyDescent="0.2">
      <c r="A14461" s="256">
        <v>101804</v>
      </c>
      <c r="B14461" s="257" t="s">
        <v>13077</v>
      </c>
      <c r="C14461" s="256" t="s">
        <v>6799</v>
      </c>
      <c r="E14461" s="258"/>
      <c r="F14461" s="479">
        <v>1338.68</v>
      </c>
    </row>
    <row r="14462" spans="1:6" ht="20.399999999999999" x14ac:dyDescent="0.2">
      <c r="A14462" s="256">
        <v>101805</v>
      </c>
      <c r="B14462" s="257" t="s">
        <v>13078</v>
      </c>
      <c r="C14462" s="256" t="s">
        <v>6799</v>
      </c>
      <c r="E14462" s="258"/>
      <c r="F14462" s="479">
        <v>1700.86</v>
      </c>
    </row>
    <row r="14463" spans="1:6" ht="20.399999999999999" x14ac:dyDescent="0.2">
      <c r="A14463" s="256">
        <v>102111</v>
      </c>
      <c r="B14463" s="257" t="s">
        <v>13079</v>
      </c>
      <c r="C14463" s="256" t="s">
        <v>6799</v>
      </c>
      <c r="E14463" s="258"/>
      <c r="F14463" s="479">
        <v>1433.77</v>
      </c>
    </row>
    <row r="14464" spans="1:6" ht="20.399999999999999" x14ac:dyDescent="0.2">
      <c r="A14464" s="256">
        <v>102112</v>
      </c>
      <c r="B14464" s="257" t="s">
        <v>13080</v>
      </c>
      <c r="C14464" s="256" t="s">
        <v>6799</v>
      </c>
      <c r="E14464" s="258"/>
      <c r="F14464" s="479">
        <v>168.22</v>
      </c>
    </row>
    <row r="14465" spans="1:6" ht="20.399999999999999" x14ac:dyDescent="0.2">
      <c r="A14465" s="256">
        <v>102113</v>
      </c>
      <c r="B14465" s="257" t="s">
        <v>13081</v>
      </c>
      <c r="C14465" s="256" t="s">
        <v>6799</v>
      </c>
      <c r="E14465" s="258"/>
      <c r="F14465" s="479">
        <v>2305.7399999999998</v>
      </c>
    </row>
    <row r="14466" spans="1:6" ht="20.399999999999999" x14ac:dyDescent="0.2">
      <c r="A14466" s="256">
        <v>102114</v>
      </c>
      <c r="B14466" s="257" t="s">
        <v>13082</v>
      </c>
      <c r="C14466" s="256" t="s">
        <v>6799</v>
      </c>
      <c r="E14466" s="258"/>
      <c r="F14466" s="479">
        <v>172.44</v>
      </c>
    </row>
    <row r="14467" spans="1:6" ht="20.399999999999999" x14ac:dyDescent="0.2">
      <c r="A14467" s="256">
        <v>102115</v>
      </c>
      <c r="B14467" s="257" t="s">
        <v>13083</v>
      </c>
      <c r="C14467" s="256" t="s">
        <v>6799</v>
      </c>
      <c r="E14467" s="258"/>
      <c r="F14467" s="479">
        <v>4036.24</v>
      </c>
    </row>
    <row r="14468" spans="1:6" ht="20.399999999999999" x14ac:dyDescent="0.2">
      <c r="A14468" s="256">
        <v>102116</v>
      </c>
      <c r="B14468" s="257" t="s">
        <v>13084</v>
      </c>
      <c r="C14468" s="256" t="s">
        <v>6799</v>
      </c>
      <c r="E14468" s="258"/>
      <c r="F14468" s="479">
        <v>2464.44</v>
      </c>
    </row>
    <row r="14469" spans="1:6" ht="20.399999999999999" x14ac:dyDescent="0.2">
      <c r="A14469" s="256">
        <v>102117</v>
      </c>
      <c r="B14469" s="257" t="s">
        <v>13085</v>
      </c>
      <c r="C14469" s="256" t="s">
        <v>6799</v>
      </c>
      <c r="E14469" s="258"/>
      <c r="F14469" s="479">
        <v>177.55</v>
      </c>
    </row>
    <row r="14470" spans="1:6" ht="20.399999999999999" x14ac:dyDescent="0.2">
      <c r="A14470" s="256">
        <v>102118</v>
      </c>
      <c r="B14470" s="257" t="s">
        <v>13086</v>
      </c>
      <c r="C14470" s="256" t="s">
        <v>6799</v>
      </c>
      <c r="E14470" s="258"/>
      <c r="F14470" s="479">
        <v>3372.9</v>
      </c>
    </row>
    <row r="14471" spans="1:6" ht="20.399999999999999" x14ac:dyDescent="0.2">
      <c r="A14471" s="256">
        <v>102119</v>
      </c>
      <c r="B14471" s="257" t="s">
        <v>13087</v>
      </c>
      <c r="C14471" s="256" t="s">
        <v>6799</v>
      </c>
      <c r="E14471" s="258"/>
      <c r="F14471" s="479">
        <v>181.97</v>
      </c>
    </row>
    <row r="14472" spans="1:6" ht="20.399999999999999" x14ac:dyDescent="0.2">
      <c r="A14472" s="256">
        <v>102121</v>
      </c>
      <c r="B14472" s="257" t="s">
        <v>13088</v>
      </c>
      <c r="C14472" s="256" t="s">
        <v>6799</v>
      </c>
      <c r="E14472" s="258"/>
      <c r="F14472" s="479">
        <v>228.07</v>
      </c>
    </row>
    <row r="14473" spans="1:6" ht="20.399999999999999" x14ac:dyDescent="0.2">
      <c r="A14473" s="256">
        <v>102122</v>
      </c>
      <c r="B14473" s="257" t="s">
        <v>13089</v>
      </c>
      <c r="C14473" s="256" t="s">
        <v>6799</v>
      </c>
      <c r="E14473" s="258"/>
      <c r="F14473" s="479">
        <v>11495.17</v>
      </c>
    </row>
    <row r="14474" spans="1:6" ht="20.399999999999999" x14ac:dyDescent="0.2">
      <c r="A14474" s="256">
        <v>102123</v>
      </c>
      <c r="B14474" s="257" t="s">
        <v>13090</v>
      </c>
      <c r="C14474" s="256" t="s">
        <v>6799</v>
      </c>
      <c r="E14474" s="258"/>
      <c r="F14474" s="479">
        <v>241.21</v>
      </c>
    </row>
    <row r="14475" spans="1:6" ht="20.399999999999999" x14ac:dyDescent="0.2">
      <c r="A14475" s="256">
        <v>102136</v>
      </c>
      <c r="B14475" s="257" t="s">
        <v>13091</v>
      </c>
      <c r="C14475" s="256" t="s">
        <v>6799</v>
      </c>
      <c r="E14475" s="258"/>
      <c r="F14475" s="479">
        <v>90.61</v>
      </c>
    </row>
    <row r="14476" spans="1:6" ht="20.399999999999999" x14ac:dyDescent="0.2">
      <c r="A14476" s="256">
        <v>102137</v>
      </c>
      <c r="B14476" s="257" t="s">
        <v>13092</v>
      </c>
      <c r="C14476" s="256" t="s">
        <v>6799</v>
      </c>
      <c r="E14476" s="258"/>
      <c r="F14476" s="479">
        <v>83.57</v>
      </c>
    </row>
    <row r="14477" spans="1:6" ht="20.399999999999999" x14ac:dyDescent="0.2">
      <c r="A14477" s="256">
        <v>102138</v>
      </c>
      <c r="B14477" s="257" t="s">
        <v>13093</v>
      </c>
      <c r="C14477" s="256" t="s">
        <v>6799</v>
      </c>
      <c r="E14477" s="258"/>
      <c r="F14477" s="479">
        <v>262.60000000000002</v>
      </c>
    </row>
    <row r="14478" spans="1:6" ht="30.6" x14ac:dyDescent="0.2">
      <c r="A14478" s="256">
        <v>103517</v>
      </c>
      <c r="B14478" s="257" t="s">
        <v>13094</v>
      </c>
      <c r="C14478" s="256" t="s">
        <v>6799</v>
      </c>
      <c r="E14478" s="258"/>
      <c r="F14478" s="479">
        <v>3612.2</v>
      </c>
    </row>
    <row r="14479" spans="1:6" ht="20.399999999999999" x14ac:dyDescent="0.2">
      <c r="A14479" s="256">
        <v>103519</v>
      </c>
      <c r="B14479" s="257" t="s">
        <v>13095</v>
      </c>
      <c r="C14479" s="256" t="s">
        <v>6799</v>
      </c>
      <c r="E14479" s="258"/>
      <c r="F14479" s="479">
        <v>10.92</v>
      </c>
    </row>
    <row r="14480" spans="1:6" ht="30.6" x14ac:dyDescent="0.2">
      <c r="A14480" s="256">
        <v>103520</v>
      </c>
      <c r="B14480" s="257" t="s">
        <v>13096</v>
      </c>
      <c r="C14480" s="256" t="s">
        <v>6799</v>
      </c>
      <c r="E14480" s="258"/>
      <c r="F14480" s="479">
        <v>5935.41</v>
      </c>
    </row>
    <row r="14481" spans="1:6" ht="30.6" x14ac:dyDescent="0.2">
      <c r="A14481" s="256">
        <v>103521</v>
      </c>
      <c r="B14481" s="257" t="s">
        <v>13097</v>
      </c>
      <c r="C14481" s="256" t="s">
        <v>6799</v>
      </c>
      <c r="E14481" s="258"/>
      <c r="F14481" s="479">
        <v>7881.46</v>
      </c>
    </row>
    <row r="14482" spans="1:6" ht="30.6" x14ac:dyDescent="0.2">
      <c r="A14482" s="256">
        <v>103522</v>
      </c>
      <c r="B14482" s="257" t="s">
        <v>13098</v>
      </c>
      <c r="C14482" s="256" t="s">
        <v>6799</v>
      </c>
      <c r="E14482" s="258"/>
      <c r="F14482" s="479">
        <v>7947.44</v>
      </c>
    </row>
    <row r="14483" spans="1:6" ht="30.6" x14ac:dyDescent="0.2">
      <c r="A14483" s="256">
        <v>103523</v>
      </c>
      <c r="B14483" s="257" t="s">
        <v>13099</v>
      </c>
      <c r="C14483" s="256" t="s">
        <v>6799</v>
      </c>
      <c r="E14483" s="258"/>
      <c r="F14483" s="479">
        <v>11956.31</v>
      </c>
    </row>
    <row r="14484" spans="1:6" ht="30.6" x14ac:dyDescent="0.2">
      <c r="A14484" s="256">
        <v>104660</v>
      </c>
      <c r="B14484" s="257" t="s">
        <v>13100</v>
      </c>
      <c r="C14484" s="256" t="s">
        <v>6799</v>
      </c>
      <c r="E14484" s="258"/>
      <c r="F14484" s="479">
        <v>1409.96</v>
      </c>
    </row>
    <row r="14485" spans="1:6" ht="30.6" x14ac:dyDescent="0.2">
      <c r="A14485" s="256">
        <v>104661</v>
      </c>
      <c r="B14485" s="257" t="s">
        <v>13101</v>
      </c>
      <c r="C14485" s="256" t="s">
        <v>6799</v>
      </c>
      <c r="E14485" s="258"/>
      <c r="F14485" s="479">
        <v>642.1</v>
      </c>
    </row>
    <row r="14486" spans="1:6" ht="30.6" x14ac:dyDescent="0.2">
      <c r="A14486" s="256">
        <v>104662</v>
      </c>
      <c r="B14486" s="257" t="s">
        <v>13102</v>
      </c>
      <c r="C14486" s="256" t="s">
        <v>6799</v>
      </c>
      <c r="E14486" s="258"/>
      <c r="F14486" s="479">
        <v>436.71</v>
      </c>
    </row>
    <row r="14487" spans="1:6" ht="40.799999999999997" x14ac:dyDescent="0.2">
      <c r="A14487" s="256">
        <v>104663</v>
      </c>
      <c r="B14487" s="257" t="s">
        <v>13103</v>
      </c>
      <c r="C14487" s="256" t="s">
        <v>6799</v>
      </c>
      <c r="E14487" s="258"/>
      <c r="F14487" s="479">
        <v>550.83000000000004</v>
      </c>
    </row>
    <row r="14488" spans="1:6" ht="40.799999999999997" x14ac:dyDescent="0.2">
      <c r="A14488" s="256">
        <v>104664</v>
      </c>
      <c r="B14488" s="257" t="s">
        <v>13104</v>
      </c>
      <c r="C14488" s="256" t="s">
        <v>6799</v>
      </c>
      <c r="E14488" s="258"/>
      <c r="F14488" s="479">
        <v>168.41</v>
      </c>
    </row>
    <row r="14489" spans="1:6" ht="40.799999999999997" x14ac:dyDescent="0.2">
      <c r="A14489" s="256">
        <v>104665</v>
      </c>
      <c r="B14489" s="257" t="s">
        <v>13105</v>
      </c>
      <c r="C14489" s="256" t="s">
        <v>6799</v>
      </c>
      <c r="E14489" s="258"/>
      <c r="F14489" s="479">
        <v>705.35</v>
      </c>
    </row>
    <row r="14490" spans="1:6" ht="30.6" x14ac:dyDescent="0.2">
      <c r="A14490" s="256">
        <v>104666</v>
      </c>
      <c r="B14490" s="257" t="s">
        <v>13106</v>
      </c>
      <c r="C14490" s="256" t="s">
        <v>6799</v>
      </c>
      <c r="E14490" s="258"/>
      <c r="F14490" s="479">
        <v>331.82</v>
      </c>
    </row>
    <row r="14491" spans="1:6" ht="30.6" x14ac:dyDescent="0.2">
      <c r="A14491" s="256">
        <v>104671</v>
      </c>
      <c r="B14491" s="257" t="s">
        <v>13107</v>
      </c>
      <c r="C14491" s="256" t="s">
        <v>6799</v>
      </c>
      <c r="E14491" s="258"/>
      <c r="F14491" s="479">
        <v>1210.1600000000001</v>
      </c>
    </row>
    <row r="14492" spans="1:6" ht="30.6" x14ac:dyDescent="0.2">
      <c r="A14492" s="256">
        <v>104672</v>
      </c>
      <c r="B14492" s="257" t="s">
        <v>13108</v>
      </c>
      <c r="C14492" s="256" t="s">
        <v>6799</v>
      </c>
      <c r="E14492" s="258"/>
      <c r="F14492" s="479">
        <v>458.64</v>
      </c>
    </row>
    <row r="14493" spans="1:6" ht="30.6" x14ac:dyDescent="0.2">
      <c r="A14493" s="256">
        <v>104673</v>
      </c>
      <c r="B14493" s="257" t="s">
        <v>13109</v>
      </c>
      <c r="C14493" s="256" t="s">
        <v>6799</v>
      </c>
      <c r="E14493" s="258"/>
      <c r="F14493" s="479">
        <v>734.87</v>
      </c>
    </row>
    <row r="14494" spans="1:6" ht="40.799999999999997" x14ac:dyDescent="0.2">
      <c r="A14494" s="256">
        <v>104676</v>
      </c>
      <c r="B14494" s="257" t="s">
        <v>13110</v>
      </c>
      <c r="C14494" s="256" t="s">
        <v>6799</v>
      </c>
      <c r="E14494" s="258"/>
      <c r="F14494" s="479">
        <v>434.91</v>
      </c>
    </row>
    <row r="14495" spans="1:6" ht="40.799999999999997" x14ac:dyDescent="0.2">
      <c r="A14495" s="256">
        <v>104677</v>
      </c>
      <c r="B14495" s="257" t="s">
        <v>13111</v>
      </c>
      <c r="C14495" s="256" t="s">
        <v>6799</v>
      </c>
      <c r="E14495" s="258"/>
      <c r="F14495" s="479">
        <v>708.28</v>
      </c>
    </row>
    <row r="14496" spans="1:6" ht="30.6" x14ac:dyDescent="0.2">
      <c r="A14496" s="256">
        <v>104678</v>
      </c>
      <c r="B14496" s="257" t="s">
        <v>13112</v>
      </c>
      <c r="C14496" s="256" t="s">
        <v>6799</v>
      </c>
      <c r="E14496" s="258"/>
      <c r="F14496" s="479">
        <v>168.29</v>
      </c>
    </row>
    <row r="14497" spans="1:6" ht="30.6" x14ac:dyDescent="0.2">
      <c r="A14497" s="256">
        <v>104679</v>
      </c>
      <c r="B14497" s="257" t="s">
        <v>13113</v>
      </c>
      <c r="C14497" s="256" t="s">
        <v>6799</v>
      </c>
      <c r="E14497" s="258"/>
      <c r="F14497" s="479">
        <v>175.84</v>
      </c>
    </row>
    <row r="14498" spans="1:6" ht="20.399999999999999" x14ac:dyDescent="0.2">
      <c r="A14498" s="256">
        <v>104767</v>
      </c>
      <c r="B14498" s="257" t="s">
        <v>15021</v>
      </c>
      <c r="C14498" s="256" t="s">
        <v>6799</v>
      </c>
      <c r="E14498" s="258"/>
      <c r="F14498" s="479">
        <v>0.72</v>
      </c>
    </row>
    <row r="14499" spans="1:6" ht="20.399999999999999" x14ac:dyDescent="0.2">
      <c r="A14499" s="256">
        <v>104769</v>
      </c>
      <c r="B14499" s="257" t="s">
        <v>15022</v>
      </c>
      <c r="C14499" s="256" t="s">
        <v>6799</v>
      </c>
      <c r="E14499" s="258"/>
      <c r="F14499" s="479">
        <v>1.94</v>
      </c>
    </row>
    <row r="14500" spans="1:6" ht="20.399999999999999" x14ac:dyDescent="0.2">
      <c r="A14500" s="256">
        <v>104771</v>
      </c>
      <c r="B14500" s="257" t="s">
        <v>15023</v>
      </c>
      <c r="C14500" s="256" t="s">
        <v>6799</v>
      </c>
      <c r="E14500" s="258"/>
      <c r="F14500" s="479">
        <v>2.84</v>
      </c>
    </row>
    <row r="14501" spans="1:6" ht="20.399999999999999" x14ac:dyDescent="0.2">
      <c r="A14501" s="256">
        <v>104773</v>
      </c>
      <c r="B14501" s="257" t="s">
        <v>15024</v>
      </c>
      <c r="C14501" s="256" t="s">
        <v>6799</v>
      </c>
      <c r="E14501" s="258"/>
      <c r="F14501" s="479">
        <v>2.48</v>
      </c>
    </row>
    <row r="14502" spans="1:6" ht="20.399999999999999" x14ac:dyDescent="0.2">
      <c r="A14502" s="256">
        <v>104775</v>
      </c>
      <c r="B14502" s="257" t="s">
        <v>15025</v>
      </c>
      <c r="C14502" s="256" t="s">
        <v>6799</v>
      </c>
      <c r="E14502" s="258"/>
      <c r="F14502" s="479">
        <v>6.63</v>
      </c>
    </row>
    <row r="14503" spans="1:6" ht="20.399999999999999" x14ac:dyDescent="0.2">
      <c r="A14503" s="256">
        <v>104777</v>
      </c>
      <c r="B14503" s="257" t="s">
        <v>15026</v>
      </c>
      <c r="C14503" s="256" t="s">
        <v>6799</v>
      </c>
      <c r="E14503" s="258"/>
      <c r="F14503" s="479">
        <v>9.6999999999999993</v>
      </c>
    </row>
    <row r="14504" spans="1:6" ht="20.399999999999999" x14ac:dyDescent="0.2">
      <c r="A14504" s="256">
        <v>104779</v>
      </c>
      <c r="B14504" s="257" t="s">
        <v>15027</v>
      </c>
      <c r="C14504" s="256" t="s">
        <v>6804</v>
      </c>
      <c r="E14504" s="258"/>
      <c r="F14504" s="479">
        <v>6.05</v>
      </c>
    </row>
    <row r="14505" spans="1:6" ht="30.6" x14ac:dyDescent="0.2">
      <c r="A14505" s="256">
        <v>104781</v>
      </c>
      <c r="B14505" s="257" t="s">
        <v>15028</v>
      </c>
      <c r="C14505" s="256" t="s">
        <v>6804</v>
      </c>
      <c r="E14505" s="258"/>
      <c r="F14505" s="479">
        <v>7</v>
      </c>
    </row>
    <row r="14506" spans="1:6" ht="20.399999999999999" x14ac:dyDescent="0.2">
      <c r="A14506" s="256">
        <v>104782</v>
      </c>
      <c r="B14506" s="257" t="s">
        <v>15029</v>
      </c>
      <c r="C14506" s="256" t="s">
        <v>6799</v>
      </c>
      <c r="E14506" s="258"/>
      <c r="F14506" s="479">
        <v>53.87</v>
      </c>
    </row>
    <row r="14507" spans="1:6" ht="20.399999999999999" x14ac:dyDescent="0.2">
      <c r="A14507" s="256">
        <v>104783</v>
      </c>
      <c r="B14507" s="257" t="s">
        <v>15030</v>
      </c>
      <c r="C14507" s="256" t="s">
        <v>6799</v>
      </c>
      <c r="E14507" s="258"/>
      <c r="F14507" s="479">
        <v>5.21</v>
      </c>
    </row>
    <row r="14508" spans="1:6" ht="20.399999999999999" x14ac:dyDescent="0.2">
      <c r="A14508" s="256">
        <v>104784</v>
      </c>
      <c r="B14508" s="257" t="s">
        <v>15031</v>
      </c>
      <c r="C14508" s="256" t="s">
        <v>6799</v>
      </c>
      <c r="E14508" s="258"/>
      <c r="F14508" s="479">
        <v>14.4</v>
      </c>
    </row>
    <row r="14509" spans="1:6" ht="20.399999999999999" x14ac:dyDescent="0.2">
      <c r="A14509" s="256">
        <v>104786</v>
      </c>
      <c r="B14509" s="257" t="s">
        <v>15032</v>
      </c>
      <c r="C14509" s="256" t="s">
        <v>6804</v>
      </c>
      <c r="E14509" s="258"/>
      <c r="F14509" s="479">
        <v>6.65</v>
      </c>
    </row>
    <row r="14510" spans="1:6" ht="30.6" x14ac:dyDescent="0.2">
      <c r="A14510" s="256">
        <v>104787</v>
      </c>
      <c r="B14510" s="257" t="s">
        <v>15033</v>
      </c>
      <c r="C14510" s="256" t="s">
        <v>6804</v>
      </c>
      <c r="E14510" s="258"/>
      <c r="F14510" s="479">
        <v>8.81</v>
      </c>
    </row>
    <row r="14511" spans="1:6" ht="30.6" x14ac:dyDescent="0.2">
      <c r="A14511" s="256">
        <v>104788</v>
      </c>
      <c r="B14511" s="257" t="s">
        <v>15034</v>
      </c>
      <c r="C14511" s="256" t="s">
        <v>6804</v>
      </c>
      <c r="E14511" s="258"/>
      <c r="F14511" s="479">
        <v>11.71</v>
      </c>
    </row>
    <row r="14512" spans="1:6" ht="20.399999999999999" x14ac:dyDescent="0.2">
      <c r="A14512" s="256">
        <v>104031</v>
      </c>
      <c r="B14512" s="257" t="s">
        <v>13114</v>
      </c>
      <c r="C14512" s="256" t="s">
        <v>6799</v>
      </c>
      <c r="E14512" s="258"/>
      <c r="F14512" s="479">
        <v>18.66</v>
      </c>
    </row>
    <row r="14513" spans="1:6" ht="20.399999999999999" x14ac:dyDescent="0.2">
      <c r="A14513" s="256">
        <v>104032</v>
      </c>
      <c r="B14513" s="257" t="s">
        <v>13115</v>
      </c>
      <c r="C14513" s="256" t="s">
        <v>6799</v>
      </c>
      <c r="E14513" s="258"/>
      <c r="F14513" s="479">
        <v>23.21</v>
      </c>
    </row>
    <row r="14514" spans="1:6" ht="20.399999999999999" x14ac:dyDescent="0.2">
      <c r="A14514" s="256">
        <v>104033</v>
      </c>
      <c r="B14514" s="257" t="s">
        <v>13116</v>
      </c>
      <c r="C14514" s="256" t="s">
        <v>6799</v>
      </c>
      <c r="E14514" s="258"/>
      <c r="F14514" s="479">
        <v>21.28</v>
      </c>
    </row>
    <row r="14515" spans="1:6" ht="20.399999999999999" x14ac:dyDescent="0.2">
      <c r="A14515" s="256">
        <v>104034</v>
      </c>
      <c r="B14515" s="257" t="s">
        <v>13117</v>
      </c>
      <c r="C14515" s="256" t="s">
        <v>6799</v>
      </c>
      <c r="E14515" s="258"/>
      <c r="F14515" s="479">
        <v>27.45</v>
      </c>
    </row>
    <row r="14516" spans="1:6" ht="20.399999999999999" x14ac:dyDescent="0.2">
      <c r="A14516" s="256">
        <v>104035</v>
      </c>
      <c r="B14516" s="257" t="s">
        <v>13118</v>
      </c>
      <c r="C14516" s="256" t="s">
        <v>6799</v>
      </c>
      <c r="E14516" s="258"/>
      <c r="F14516" s="479">
        <v>37.94</v>
      </c>
    </row>
    <row r="14517" spans="1:6" ht="20.399999999999999" x14ac:dyDescent="0.2">
      <c r="A14517" s="256">
        <v>104036</v>
      </c>
      <c r="B14517" s="257" t="s">
        <v>13119</v>
      </c>
      <c r="C14517" s="256" t="s">
        <v>6799</v>
      </c>
      <c r="E14517" s="258"/>
      <c r="F14517" s="479">
        <v>39.14</v>
      </c>
    </row>
    <row r="14518" spans="1:6" ht="20.399999999999999" x14ac:dyDescent="0.2">
      <c r="A14518" s="256">
        <v>104039</v>
      </c>
      <c r="B14518" s="257" t="s">
        <v>13120</v>
      </c>
      <c r="C14518" s="256" t="s">
        <v>6799</v>
      </c>
      <c r="E14518" s="258"/>
      <c r="F14518" s="479">
        <v>72.59</v>
      </c>
    </row>
    <row r="14519" spans="1:6" ht="20.399999999999999" x14ac:dyDescent="0.2">
      <c r="A14519" s="256">
        <v>104043</v>
      </c>
      <c r="B14519" s="257" t="s">
        <v>13121</v>
      </c>
      <c r="C14519" s="256" t="s">
        <v>6799</v>
      </c>
      <c r="E14519" s="258"/>
      <c r="F14519" s="479">
        <v>8.3800000000000008</v>
      </c>
    </row>
    <row r="14520" spans="1:6" ht="20.399999999999999" x14ac:dyDescent="0.2">
      <c r="A14520" s="256">
        <v>104044</v>
      </c>
      <c r="B14520" s="257" t="s">
        <v>13122</v>
      </c>
      <c r="C14520" s="256" t="s">
        <v>6799</v>
      </c>
      <c r="E14520" s="258"/>
      <c r="F14520" s="479">
        <v>8.93</v>
      </c>
    </row>
    <row r="14521" spans="1:6" ht="20.399999999999999" x14ac:dyDescent="0.2">
      <c r="A14521" s="256">
        <v>104045</v>
      </c>
      <c r="B14521" s="257" t="s">
        <v>13123</v>
      </c>
      <c r="C14521" s="256" t="s">
        <v>6799</v>
      </c>
      <c r="E14521" s="258"/>
      <c r="F14521" s="479">
        <v>13.94</v>
      </c>
    </row>
    <row r="14522" spans="1:6" ht="20.399999999999999" x14ac:dyDescent="0.2">
      <c r="A14522" s="256">
        <v>104046</v>
      </c>
      <c r="B14522" s="257" t="s">
        <v>13124</v>
      </c>
      <c r="C14522" s="256" t="s">
        <v>6799</v>
      </c>
      <c r="E14522" s="258"/>
      <c r="F14522" s="479">
        <v>8.01</v>
      </c>
    </row>
    <row r="14523" spans="1:6" ht="20.399999999999999" x14ac:dyDescent="0.2">
      <c r="A14523" s="256">
        <v>104047</v>
      </c>
      <c r="B14523" s="257" t="s">
        <v>13125</v>
      </c>
      <c r="C14523" s="256" t="s">
        <v>6799</v>
      </c>
      <c r="E14523" s="258"/>
      <c r="F14523" s="479">
        <v>9.3000000000000007</v>
      </c>
    </row>
    <row r="14524" spans="1:6" ht="20.399999999999999" x14ac:dyDescent="0.2">
      <c r="A14524" s="256">
        <v>104048</v>
      </c>
      <c r="B14524" s="257" t="s">
        <v>13126</v>
      </c>
      <c r="C14524" s="256" t="s">
        <v>6799</v>
      </c>
      <c r="E14524" s="258"/>
      <c r="F14524" s="479">
        <v>13.61</v>
      </c>
    </row>
    <row r="14525" spans="1:6" ht="20.399999999999999" x14ac:dyDescent="0.2">
      <c r="A14525" s="256">
        <v>104049</v>
      </c>
      <c r="B14525" s="257" t="s">
        <v>13127</v>
      </c>
      <c r="C14525" s="256" t="s">
        <v>6799</v>
      </c>
      <c r="E14525" s="258"/>
      <c r="F14525" s="479">
        <v>5.65</v>
      </c>
    </row>
    <row r="14526" spans="1:6" ht="20.399999999999999" x14ac:dyDescent="0.2">
      <c r="A14526" s="256">
        <v>104050</v>
      </c>
      <c r="B14526" s="257" t="s">
        <v>13128</v>
      </c>
      <c r="C14526" s="256" t="s">
        <v>6799</v>
      </c>
      <c r="E14526" s="258"/>
      <c r="F14526" s="479">
        <v>8.4</v>
      </c>
    </row>
    <row r="14527" spans="1:6" ht="20.399999999999999" x14ac:dyDescent="0.2">
      <c r="A14527" s="256">
        <v>104051</v>
      </c>
      <c r="B14527" s="257" t="s">
        <v>13129</v>
      </c>
      <c r="C14527" s="256" t="s">
        <v>6799</v>
      </c>
      <c r="E14527" s="258"/>
      <c r="F14527" s="479">
        <v>7.5</v>
      </c>
    </row>
    <row r="14528" spans="1:6" ht="20.399999999999999" x14ac:dyDescent="0.2">
      <c r="A14528" s="256">
        <v>104052</v>
      </c>
      <c r="B14528" s="257" t="s">
        <v>13130</v>
      </c>
      <c r="C14528" s="256" t="s">
        <v>6799</v>
      </c>
      <c r="E14528" s="258"/>
      <c r="F14528" s="479">
        <v>10.52</v>
      </c>
    </row>
    <row r="14529" spans="1:6" ht="20.399999999999999" x14ac:dyDescent="0.2">
      <c r="A14529" s="256">
        <v>104053</v>
      </c>
      <c r="B14529" s="257" t="s">
        <v>13131</v>
      </c>
      <c r="C14529" s="256" t="s">
        <v>6799</v>
      </c>
      <c r="E14529" s="258"/>
      <c r="F14529" s="479">
        <v>8.7100000000000009</v>
      </c>
    </row>
    <row r="14530" spans="1:6" ht="20.399999999999999" x14ac:dyDescent="0.2">
      <c r="A14530" s="256">
        <v>104054</v>
      </c>
      <c r="B14530" s="257" t="s">
        <v>13132</v>
      </c>
      <c r="C14530" s="256" t="s">
        <v>6799</v>
      </c>
      <c r="E14530" s="258"/>
      <c r="F14530" s="479">
        <v>17.21</v>
      </c>
    </row>
    <row r="14531" spans="1:6" ht="20.399999999999999" x14ac:dyDescent="0.2">
      <c r="A14531" s="256">
        <v>104055</v>
      </c>
      <c r="B14531" s="257" t="s">
        <v>13133</v>
      </c>
      <c r="C14531" s="256" t="s">
        <v>6799</v>
      </c>
      <c r="E14531" s="258"/>
      <c r="F14531" s="479">
        <v>17.57</v>
      </c>
    </row>
    <row r="14532" spans="1:6" x14ac:dyDescent="0.2">
      <c r="A14532" s="256">
        <v>104056</v>
      </c>
      <c r="B14532" s="257" t="s">
        <v>13134</v>
      </c>
      <c r="C14532" s="256" t="s">
        <v>6799</v>
      </c>
      <c r="E14532" s="258"/>
      <c r="F14532" s="479">
        <v>26.52</v>
      </c>
    </row>
    <row r="14533" spans="1:6" x14ac:dyDescent="0.2">
      <c r="A14533" s="256">
        <v>104058</v>
      </c>
      <c r="B14533" s="257" t="s">
        <v>13135</v>
      </c>
      <c r="C14533" s="256" t="s">
        <v>6799</v>
      </c>
      <c r="E14533" s="258"/>
      <c r="F14533" s="479">
        <v>7.53</v>
      </c>
    </row>
    <row r="14534" spans="1:6" x14ac:dyDescent="0.2">
      <c r="A14534" s="256">
        <v>104059</v>
      </c>
      <c r="B14534" s="257" t="s">
        <v>13136</v>
      </c>
      <c r="C14534" s="256" t="s">
        <v>6799</v>
      </c>
      <c r="E14534" s="258"/>
      <c r="F14534" s="479">
        <v>10.15</v>
      </c>
    </row>
    <row r="14535" spans="1:6" x14ac:dyDescent="0.2">
      <c r="A14535" s="256">
        <v>104060</v>
      </c>
      <c r="B14535" s="257" t="s">
        <v>13137</v>
      </c>
      <c r="C14535" s="256" t="s">
        <v>6804</v>
      </c>
      <c r="E14535" s="258"/>
      <c r="F14535" s="479">
        <v>8.81</v>
      </c>
    </row>
    <row r="14536" spans="1:6" x14ac:dyDescent="0.2">
      <c r="A14536" s="256">
        <v>104061</v>
      </c>
      <c r="B14536" s="257" t="s">
        <v>13138</v>
      </c>
      <c r="C14536" s="256" t="s">
        <v>6804</v>
      </c>
      <c r="E14536" s="258"/>
      <c r="F14536" s="479">
        <v>15.77</v>
      </c>
    </row>
    <row r="14537" spans="1:6" ht="20.399999999999999" x14ac:dyDescent="0.2">
      <c r="A14537" s="256">
        <v>104062</v>
      </c>
      <c r="B14537" s="257" t="s">
        <v>13139</v>
      </c>
      <c r="C14537" s="256" t="s">
        <v>6799</v>
      </c>
      <c r="E14537" s="258"/>
      <c r="F14537" s="479">
        <v>67.62</v>
      </c>
    </row>
    <row r="14538" spans="1:6" ht="20.399999999999999" x14ac:dyDescent="0.2">
      <c r="A14538" s="256">
        <v>104063</v>
      </c>
      <c r="B14538" s="257" t="s">
        <v>13140</v>
      </c>
      <c r="C14538" s="256" t="s">
        <v>6799</v>
      </c>
      <c r="E14538" s="258"/>
      <c r="F14538" s="479">
        <v>64.3</v>
      </c>
    </row>
    <row r="14539" spans="1:6" ht="20.399999999999999" x14ac:dyDescent="0.2">
      <c r="A14539" s="256">
        <v>104064</v>
      </c>
      <c r="B14539" s="257" t="s">
        <v>13141</v>
      </c>
      <c r="C14539" s="256" t="s">
        <v>6799</v>
      </c>
      <c r="E14539" s="258"/>
      <c r="F14539" s="479">
        <v>163.84</v>
      </c>
    </row>
    <row r="14540" spans="1:6" ht="20.399999999999999" x14ac:dyDescent="0.2">
      <c r="A14540" s="256">
        <v>104065</v>
      </c>
      <c r="B14540" s="257" t="s">
        <v>13142</v>
      </c>
      <c r="C14540" s="256" t="s">
        <v>6799</v>
      </c>
      <c r="E14540" s="258"/>
      <c r="F14540" s="479">
        <v>138.81</v>
      </c>
    </row>
    <row r="14541" spans="1:6" ht="20.399999999999999" x14ac:dyDescent="0.2">
      <c r="A14541" s="256">
        <v>104072</v>
      </c>
      <c r="B14541" s="257" t="s">
        <v>13143</v>
      </c>
      <c r="C14541" s="256" t="s">
        <v>6799</v>
      </c>
      <c r="E14541" s="258"/>
      <c r="F14541" s="479">
        <v>255.04</v>
      </c>
    </row>
    <row r="14542" spans="1:6" ht="20.399999999999999" x14ac:dyDescent="0.2">
      <c r="A14542" s="256">
        <v>104076</v>
      </c>
      <c r="B14542" s="257" t="s">
        <v>13144</v>
      </c>
      <c r="C14542" s="256" t="s">
        <v>6799</v>
      </c>
      <c r="E14542" s="258"/>
      <c r="F14542" s="479">
        <v>43.57</v>
      </c>
    </row>
    <row r="14543" spans="1:6" ht="20.399999999999999" x14ac:dyDescent="0.2">
      <c r="A14543" s="256">
        <v>104082</v>
      </c>
      <c r="B14543" s="257" t="s">
        <v>13145</v>
      </c>
      <c r="C14543" s="256" t="s">
        <v>6799</v>
      </c>
      <c r="E14543" s="258"/>
      <c r="F14543" s="479">
        <v>27.87</v>
      </c>
    </row>
    <row r="14544" spans="1:6" ht="20.399999999999999" x14ac:dyDescent="0.2">
      <c r="A14544" s="256">
        <v>104083</v>
      </c>
      <c r="B14544" s="257" t="s">
        <v>13146</v>
      </c>
      <c r="C14544" s="256" t="s">
        <v>6799</v>
      </c>
      <c r="E14544" s="258"/>
      <c r="F14544" s="479">
        <v>67.099999999999994</v>
      </c>
    </row>
    <row r="14545" spans="1:6" ht="20.399999999999999" x14ac:dyDescent="0.2">
      <c r="A14545" s="256">
        <v>104084</v>
      </c>
      <c r="B14545" s="257" t="s">
        <v>13147</v>
      </c>
      <c r="C14545" s="256" t="s">
        <v>6799</v>
      </c>
      <c r="E14545" s="258"/>
      <c r="F14545" s="479">
        <v>76.53</v>
      </c>
    </row>
    <row r="14546" spans="1:6" ht="20.399999999999999" x14ac:dyDescent="0.2">
      <c r="A14546" s="256">
        <v>104085</v>
      </c>
      <c r="B14546" s="257" t="s">
        <v>13148</v>
      </c>
      <c r="C14546" s="256" t="s">
        <v>6804</v>
      </c>
      <c r="E14546" s="258"/>
      <c r="F14546" s="479">
        <v>51.16</v>
      </c>
    </row>
    <row r="14547" spans="1:6" ht="20.399999999999999" x14ac:dyDescent="0.2">
      <c r="A14547" s="256">
        <v>104086</v>
      </c>
      <c r="B14547" s="257" t="s">
        <v>13149</v>
      </c>
      <c r="C14547" s="256" t="s">
        <v>6804</v>
      </c>
      <c r="E14547" s="258"/>
      <c r="F14547" s="479">
        <v>90.93</v>
      </c>
    </row>
    <row r="14548" spans="1:6" ht="20.399999999999999" x14ac:dyDescent="0.2">
      <c r="A14548" s="256">
        <v>104947</v>
      </c>
      <c r="B14548" s="257" t="s">
        <v>20816</v>
      </c>
      <c r="C14548" s="256" t="s">
        <v>6805</v>
      </c>
      <c r="E14548" s="258"/>
      <c r="F14548" s="479">
        <v>12.03</v>
      </c>
    </row>
    <row r="14549" spans="1:6" ht="20.399999999999999" x14ac:dyDescent="0.2">
      <c r="A14549" s="256">
        <v>104948</v>
      </c>
      <c r="B14549" s="257" t="s">
        <v>20817</v>
      </c>
      <c r="C14549" s="256" t="s">
        <v>6805</v>
      </c>
      <c r="E14549" s="258"/>
      <c r="F14549" s="479">
        <v>5.23</v>
      </c>
    </row>
    <row r="14550" spans="1:6" ht="20.399999999999999" x14ac:dyDescent="0.2">
      <c r="A14550" s="256">
        <v>96520</v>
      </c>
      <c r="B14550" s="257" t="s">
        <v>20818</v>
      </c>
      <c r="C14550" s="256" t="s">
        <v>6805</v>
      </c>
      <c r="E14550" s="258"/>
      <c r="F14550" s="479">
        <v>95.32</v>
      </c>
    </row>
    <row r="14551" spans="1:6" ht="20.399999999999999" x14ac:dyDescent="0.2">
      <c r="A14551" s="256">
        <v>96521</v>
      </c>
      <c r="B14551" s="257" t="s">
        <v>20819</v>
      </c>
      <c r="C14551" s="256" t="s">
        <v>6805</v>
      </c>
      <c r="E14551" s="258"/>
      <c r="F14551" s="479">
        <v>41.08</v>
      </c>
    </row>
    <row r="14552" spans="1:6" ht="20.399999999999999" x14ac:dyDescent="0.2">
      <c r="A14552" s="256">
        <v>96522</v>
      </c>
      <c r="B14552" s="257" t="s">
        <v>20820</v>
      </c>
      <c r="C14552" s="256" t="s">
        <v>6805</v>
      </c>
      <c r="E14552" s="258"/>
      <c r="F14552" s="479">
        <v>162.13999999999999</v>
      </c>
    </row>
    <row r="14553" spans="1:6" ht="20.399999999999999" x14ac:dyDescent="0.2">
      <c r="A14553" s="256">
        <v>96523</v>
      </c>
      <c r="B14553" s="257" t="s">
        <v>20821</v>
      </c>
      <c r="C14553" s="256" t="s">
        <v>6805</v>
      </c>
      <c r="E14553" s="258"/>
      <c r="F14553" s="479">
        <v>107.73</v>
      </c>
    </row>
    <row r="14554" spans="1:6" ht="20.399999999999999" x14ac:dyDescent="0.2">
      <c r="A14554" s="256">
        <v>96524</v>
      </c>
      <c r="B14554" s="257" t="s">
        <v>20822</v>
      </c>
      <c r="C14554" s="256" t="s">
        <v>6805</v>
      </c>
      <c r="E14554" s="258"/>
      <c r="F14554" s="479">
        <v>163.96</v>
      </c>
    </row>
    <row r="14555" spans="1:6" ht="20.399999999999999" x14ac:dyDescent="0.2">
      <c r="A14555" s="256">
        <v>96525</v>
      </c>
      <c r="B14555" s="257" t="s">
        <v>20823</v>
      </c>
      <c r="C14555" s="256" t="s">
        <v>6805</v>
      </c>
      <c r="E14555" s="258"/>
      <c r="F14555" s="479">
        <v>56.93</v>
      </c>
    </row>
    <row r="14556" spans="1:6" ht="20.399999999999999" x14ac:dyDescent="0.2">
      <c r="A14556" s="256">
        <v>96526</v>
      </c>
      <c r="B14556" s="257" t="s">
        <v>20824</v>
      </c>
      <c r="C14556" s="256" t="s">
        <v>6805</v>
      </c>
      <c r="E14556" s="258"/>
      <c r="F14556" s="479">
        <v>230.96</v>
      </c>
    </row>
    <row r="14557" spans="1:6" ht="20.399999999999999" x14ac:dyDescent="0.2">
      <c r="A14557" s="256">
        <v>96527</v>
      </c>
      <c r="B14557" s="257" t="s">
        <v>20825</v>
      </c>
      <c r="C14557" s="256" t="s">
        <v>6805</v>
      </c>
      <c r="E14557" s="258"/>
      <c r="F14557" s="479">
        <v>118.73</v>
      </c>
    </row>
    <row r="14558" spans="1:6" ht="20.399999999999999" x14ac:dyDescent="0.2">
      <c r="A14558" s="256">
        <v>96528</v>
      </c>
      <c r="B14558" s="257" t="s">
        <v>20826</v>
      </c>
      <c r="C14558" s="256" t="s">
        <v>6801</v>
      </c>
      <c r="E14558" s="258"/>
      <c r="F14558" s="479">
        <v>154.96</v>
      </c>
    </row>
    <row r="14559" spans="1:6" ht="20.399999999999999" x14ac:dyDescent="0.2">
      <c r="A14559" s="256">
        <v>101114</v>
      </c>
      <c r="B14559" s="257" t="s">
        <v>13150</v>
      </c>
      <c r="C14559" s="256" t="s">
        <v>6805</v>
      </c>
      <c r="E14559" s="258"/>
      <c r="F14559" s="479">
        <v>4.29</v>
      </c>
    </row>
    <row r="14560" spans="1:6" ht="20.399999999999999" x14ac:dyDescent="0.2">
      <c r="A14560" s="256">
        <v>101115</v>
      </c>
      <c r="B14560" s="257" t="s">
        <v>13151</v>
      </c>
      <c r="C14560" s="256" t="s">
        <v>6805</v>
      </c>
      <c r="E14560" s="258"/>
      <c r="F14560" s="479">
        <v>3.58</v>
      </c>
    </row>
    <row r="14561" spans="1:6" ht="20.399999999999999" x14ac:dyDescent="0.2">
      <c r="A14561" s="256">
        <v>101116</v>
      </c>
      <c r="B14561" s="257" t="s">
        <v>13152</v>
      </c>
      <c r="C14561" s="256" t="s">
        <v>6805</v>
      </c>
      <c r="E14561" s="258"/>
      <c r="F14561" s="479">
        <v>2.2400000000000002</v>
      </c>
    </row>
    <row r="14562" spans="1:6" ht="20.399999999999999" x14ac:dyDescent="0.2">
      <c r="A14562" s="256">
        <v>101117</v>
      </c>
      <c r="B14562" s="257" t="s">
        <v>13153</v>
      </c>
      <c r="C14562" s="256" t="s">
        <v>6805</v>
      </c>
      <c r="E14562" s="258"/>
      <c r="F14562" s="479">
        <v>3.09</v>
      </c>
    </row>
    <row r="14563" spans="1:6" ht="20.399999999999999" x14ac:dyDescent="0.2">
      <c r="A14563" s="256">
        <v>101118</v>
      </c>
      <c r="B14563" s="257" t="s">
        <v>13154</v>
      </c>
      <c r="C14563" s="256" t="s">
        <v>6805</v>
      </c>
      <c r="E14563" s="258"/>
      <c r="F14563" s="479">
        <v>3.69</v>
      </c>
    </row>
    <row r="14564" spans="1:6" ht="20.399999999999999" x14ac:dyDescent="0.2">
      <c r="A14564" s="256">
        <v>101119</v>
      </c>
      <c r="B14564" s="257" t="s">
        <v>13155</v>
      </c>
      <c r="C14564" s="256" t="s">
        <v>6805</v>
      </c>
      <c r="E14564" s="258"/>
      <c r="F14564" s="479">
        <v>8.19</v>
      </c>
    </row>
    <row r="14565" spans="1:6" ht="20.399999999999999" x14ac:dyDescent="0.2">
      <c r="A14565" s="256">
        <v>101120</v>
      </c>
      <c r="B14565" s="257" t="s">
        <v>13156</v>
      </c>
      <c r="C14565" s="256" t="s">
        <v>6805</v>
      </c>
      <c r="E14565" s="258"/>
      <c r="F14565" s="479">
        <v>6.85</v>
      </c>
    </row>
    <row r="14566" spans="1:6" ht="20.399999999999999" x14ac:dyDescent="0.2">
      <c r="A14566" s="256">
        <v>101121</v>
      </c>
      <c r="B14566" s="257" t="s">
        <v>13157</v>
      </c>
      <c r="C14566" s="256" t="s">
        <v>6805</v>
      </c>
      <c r="E14566" s="258"/>
      <c r="F14566" s="479">
        <v>4.28</v>
      </c>
    </row>
    <row r="14567" spans="1:6" ht="20.399999999999999" x14ac:dyDescent="0.2">
      <c r="A14567" s="256">
        <v>101122</v>
      </c>
      <c r="B14567" s="257" t="s">
        <v>13158</v>
      </c>
      <c r="C14567" s="256" t="s">
        <v>6805</v>
      </c>
      <c r="E14567" s="258"/>
      <c r="F14567" s="479">
        <v>5.91</v>
      </c>
    </row>
    <row r="14568" spans="1:6" ht="20.399999999999999" x14ac:dyDescent="0.2">
      <c r="A14568" s="256">
        <v>101123</v>
      </c>
      <c r="B14568" s="257" t="s">
        <v>13159</v>
      </c>
      <c r="C14568" s="256" t="s">
        <v>6805</v>
      </c>
      <c r="E14568" s="258"/>
      <c r="F14568" s="479">
        <v>7.03</v>
      </c>
    </row>
    <row r="14569" spans="1:6" ht="20.399999999999999" x14ac:dyDescent="0.2">
      <c r="A14569" s="256">
        <v>101124</v>
      </c>
      <c r="B14569" s="257" t="s">
        <v>13160</v>
      </c>
      <c r="C14569" s="256" t="s">
        <v>6805</v>
      </c>
      <c r="E14569" s="258"/>
      <c r="F14569" s="479">
        <v>14.89</v>
      </c>
    </row>
    <row r="14570" spans="1:6" ht="20.399999999999999" x14ac:dyDescent="0.2">
      <c r="A14570" s="256">
        <v>101125</v>
      </c>
      <c r="B14570" s="257" t="s">
        <v>13161</v>
      </c>
      <c r="C14570" s="256" t="s">
        <v>6805</v>
      </c>
      <c r="E14570" s="258"/>
      <c r="F14570" s="479">
        <v>14.18</v>
      </c>
    </row>
    <row r="14571" spans="1:6" ht="20.399999999999999" x14ac:dyDescent="0.2">
      <c r="A14571" s="256">
        <v>101126</v>
      </c>
      <c r="B14571" s="257" t="s">
        <v>13162</v>
      </c>
      <c r="C14571" s="256" t="s">
        <v>6805</v>
      </c>
      <c r="E14571" s="258"/>
      <c r="F14571" s="479">
        <v>12.84</v>
      </c>
    </row>
    <row r="14572" spans="1:6" ht="20.399999999999999" x14ac:dyDescent="0.2">
      <c r="A14572" s="256">
        <v>101127</v>
      </c>
      <c r="B14572" s="257" t="s">
        <v>13163</v>
      </c>
      <c r="C14572" s="256" t="s">
        <v>6805</v>
      </c>
      <c r="E14572" s="258"/>
      <c r="F14572" s="479">
        <v>13.69</v>
      </c>
    </row>
    <row r="14573" spans="1:6" ht="20.399999999999999" x14ac:dyDescent="0.2">
      <c r="A14573" s="256">
        <v>101128</v>
      </c>
      <c r="B14573" s="257" t="s">
        <v>13164</v>
      </c>
      <c r="C14573" s="256" t="s">
        <v>6805</v>
      </c>
      <c r="E14573" s="258"/>
      <c r="F14573" s="479">
        <v>14.29</v>
      </c>
    </row>
    <row r="14574" spans="1:6" ht="20.399999999999999" x14ac:dyDescent="0.2">
      <c r="A14574" s="256">
        <v>101129</v>
      </c>
      <c r="B14574" s="257" t="s">
        <v>13165</v>
      </c>
      <c r="C14574" s="256" t="s">
        <v>6805</v>
      </c>
      <c r="E14574" s="258"/>
      <c r="F14574" s="479">
        <v>19.21</v>
      </c>
    </row>
    <row r="14575" spans="1:6" ht="20.399999999999999" x14ac:dyDescent="0.2">
      <c r="A14575" s="256">
        <v>101130</v>
      </c>
      <c r="B14575" s="257" t="s">
        <v>13166</v>
      </c>
      <c r="C14575" s="256" t="s">
        <v>6805</v>
      </c>
      <c r="E14575" s="258"/>
      <c r="F14575" s="479">
        <v>17.87</v>
      </c>
    </row>
    <row r="14576" spans="1:6" ht="20.399999999999999" x14ac:dyDescent="0.2">
      <c r="A14576" s="256">
        <v>101131</v>
      </c>
      <c r="B14576" s="257" t="s">
        <v>13167</v>
      </c>
      <c r="C14576" s="256" t="s">
        <v>6805</v>
      </c>
      <c r="E14576" s="258"/>
      <c r="F14576" s="479">
        <v>15.3</v>
      </c>
    </row>
    <row r="14577" spans="1:6" ht="20.399999999999999" x14ac:dyDescent="0.2">
      <c r="A14577" s="256">
        <v>101132</v>
      </c>
      <c r="B14577" s="257" t="s">
        <v>13168</v>
      </c>
      <c r="C14577" s="256" t="s">
        <v>6805</v>
      </c>
      <c r="E14577" s="258"/>
      <c r="F14577" s="479">
        <v>16.93</v>
      </c>
    </row>
    <row r="14578" spans="1:6" ht="20.399999999999999" x14ac:dyDescent="0.2">
      <c r="A14578" s="256">
        <v>101133</v>
      </c>
      <c r="B14578" s="257" t="s">
        <v>13169</v>
      </c>
      <c r="C14578" s="256" t="s">
        <v>6805</v>
      </c>
      <c r="E14578" s="258"/>
      <c r="F14578" s="479">
        <v>18.05</v>
      </c>
    </row>
    <row r="14579" spans="1:6" ht="30.6" x14ac:dyDescent="0.2">
      <c r="A14579" s="256">
        <v>101134</v>
      </c>
      <c r="B14579" s="257" t="s">
        <v>13170</v>
      </c>
      <c r="C14579" s="256" t="s">
        <v>6805</v>
      </c>
      <c r="E14579" s="258"/>
      <c r="F14579" s="479">
        <v>15.56</v>
      </c>
    </row>
    <row r="14580" spans="1:6" ht="30.6" x14ac:dyDescent="0.2">
      <c r="A14580" s="256">
        <v>101135</v>
      </c>
      <c r="B14580" s="257" t="s">
        <v>13171</v>
      </c>
      <c r="C14580" s="256" t="s">
        <v>6805</v>
      </c>
      <c r="E14580" s="258"/>
      <c r="F14580" s="479">
        <v>14.85</v>
      </c>
    </row>
    <row r="14581" spans="1:6" ht="30.6" x14ac:dyDescent="0.2">
      <c r="A14581" s="256">
        <v>101136</v>
      </c>
      <c r="B14581" s="257" t="s">
        <v>13172</v>
      </c>
      <c r="C14581" s="256" t="s">
        <v>6805</v>
      </c>
      <c r="E14581" s="258"/>
      <c r="F14581" s="479">
        <v>13.51</v>
      </c>
    </row>
    <row r="14582" spans="1:6" ht="30.6" x14ac:dyDescent="0.2">
      <c r="A14582" s="256">
        <v>101137</v>
      </c>
      <c r="B14582" s="257" t="s">
        <v>13173</v>
      </c>
      <c r="C14582" s="256" t="s">
        <v>6805</v>
      </c>
      <c r="E14582" s="258"/>
      <c r="F14582" s="479">
        <v>14.36</v>
      </c>
    </row>
    <row r="14583" spans="1:6" ht="30.6" x14ac:dyDescent="0.2">
      <c r="A14583" s="256">
        <v>101138</v>
      </c>
      <c r="B14583" s="257" t="s">
        <v>13174</v>
      </c>
      <c r="C14583" s="256" t="s">
        <v>6805</v>
      </c>
      <c r="E14583" s="258"/>
      <c r="F14583" s="479">
        <v>14.96</v>
      </c>
    </row>
    <row r="14584" spans="1:6" ht="30.6" x14ac:dyDescent="0.2">
      <c r="A14584" s="256">
        <v>101139</v>
      </c>
      <c r="B14584" s="257" t="s">
        <v>13175</v>
      </c>
      <c r="C14584" s="256" t="s">
        <v>6805</v>
      </c>
      <c r="E14584" s="258"/>
      <c r="F14584" s="479">
        <v>19.899999999999999</v>
      </c>
    </row>
    <row r="14585" spans="1:6" ht="30.6" x14ac:dyDescent="0.2">
      <c r="A14585" s="256">
        <v>101140</v>
      </c>
      <c r="B14585" s="257" t="s">
        <v>13176</v>
      </c>
      <c r="C14585" s="256" t="s">
        <v>6805</v>
      </c>
      <c r="E14585" s="258"/>
      <c r="F14585" s="479">
        <v>18.559999999999999</v>
      </c>
    </row>
    <row r="14586" spans="1:6" ht="30.6" x14ac:dyDescent="0.2">
      <c r="A14586" s="256">
        <v>101141</v>
      </c>
      <c r="B14586" s="257" t="s">
        <v>13177</v>
      </c>
      <c r="C14586" s="256" t="s">
        <v>6805</v>
      </c>
      <c r="E14586" s="258"/>
      <c r="F14586" s="479">
        <v>15.99</v>
      </c>
    </row>
    <row r="14587" spans="1:6" ht="30.6" x14ac:dyDescent="0.2">
      <c r="A14587" s="256">
        <v>101142</v>
      </c>
      <c r="B14587" s="257" t="s">
        <v>13178</v>
      </c>
      <c r="C14587" s="256" t="s">
        <v>6805</v>
      </c>
      <c r="E14587" s="258"/>
      <c r="F14587" s="479">
        <v>17.62</v>
      </c>
    </row>
    <row r="14588" spans="1:6" ht="30.6" x14ac:dyDescent="0.2">
      <c r="A14588" s="256">
        <v>101143</v>
      </c>
      <c r="B14588" s="257" t="s">
        <v>13179</v>
      </c>
      <c r="C14588" s="256" t="s">
        <v>6805</v>
      </c>
      <c r="E14588" s="258"/>
      <c r="F14588" s="479">
        <v>18.739999999999998</v>
      </c>
    </row>
    <row r="14589" spans="1:6" ht="30.6" x14ac:dyDescent="0.2">
      <c r="A14589" s="256">
        <v>101144</v>
      </c>
      <c r="B14589" s="257" t="s">
        <v>13180</v>
      </c>
      <c r="C14589" s="256" t="s">
        <v>6805</v>
      </c>
      <c r="E14589" s="258"/>
      <c r="F14589" s="479">
        <v>15.53</v>
      </c>
    </row>
    <row r="14590" spans="1:6" ht="30.6" x14ac:dyDescent="0.2">
      <c r="A14590" s="256">
        <v>101145</v>
      </c>
      <c r="B14590" s="257" t="s">
        <v>13181</v>
      </c>
      <c r="C14590" s="256" t="s">
        <v>6805</v>
      </c>
      <c r="E14590" s="258"/>
      <c r="F14590" s="479">
        <v>14.82</v>
      </c>
    </row>
    <row r="14591" spans="1:6" ht="30.6" x14ac:dyDescent="0.2">
      <c r="A14591" s="256">
        <v>101146</v>
      </c>
      <c r="B14591" s="257" t="s">
        <v>13182</v>
      </c>
      <c r="C14591" s="256" t="s">
        <v>6805</v>
      </c>
      <c r="E14591" s="258"/>
      <c r="F14591" s="479">
        <v>13.48</v>
      </c>
    </row>
    <row r="14592" spans="1:6" ht="30.6" x14ac:dyDescent="0.2">
      <c r="A14592" s="256">
        <v>101147</v>
      </c>
      <c r="B14592" s="257" t="s">
        <v>13183</v>
      </c>
      <c r="C14592" s="256" t="s">
        <v>6805</v>
      </c>
      <c r="E14592" s="258"/>
      <c r="F14592" s="479">
        <v>14.33</v>
      </c>
    </row>
    <row r="14593" spans="1:6" ht="30.6" x14ac:dyDescent="0.2">
      <c r="A14593" s="256">
        <v>101148</v>
      </c>
      <c r="B14593" s="257" t="s">
        <v>13184</v>
      </c>
      <c r="C14593" s="256" t="s">
        <v>6805</v>
      </c>
      <c r="E14593" s="258"/>
      <c r="F14593" s="479">
        <v>14.93</v>
      </c>
    </row>
    <row r="14594" spans="1:6" ht="30.6" x14ac:dyDescent="0.2">
      <c r="A14594" s="256">
        <v>101149</v>
      </c>
      <c r="B14594" s="257" t="s">
        <v>13185</v>
      </c>
      <c r="C14594" s="256" t="s">
        <v>6805</v>
      </c>
      <c r="E14594" s="258"/>
      <c r="F14594" s="479">
        <v>19.87</v>
      </c>
    </row>
    <row r="14595" spans="1:6" ht="30.6" x14ac:dyDescent="0.2">
      <c r="A14595" s="256">
        <v>101150</v>
      </c>
      <c r="B14595" s="257" t="s">
        <v>13186</v>
      </c>
      <c r="C14595" s="256" t="s">
        <v>6805</v>
      </c>
      <c r="E14595" s="258"/>
      <c r="F14595" s="479">
        <v>18.53</v>
      </c>
    </row>
    <row r="14596" spans="1:6" ht="30.6" x14ac:dyDescent="0.2">
      <c r="A14596" s="256">
        <v>101151</v>
      </c>
      <c r="B14596" s="257" t="s">
        <v>13187</v>
      </c>
      <c r="C14596" s="256" t="s">
        <v>6805</v>
      </c>
      <c r="E14596" s="258"/>
      <c r="F14596" s="479">
        <v>15.96</v>
      </c>
    </row>
    <row r="14597" spans="1:6" ht="30.6" x14ac:dyDescent="0.2">
      <c r="A14597" s="256">
        <v>101152</v>
      </c>
      <c r="B14597" s="257" t="s">
        <v>13188</v>
      </c>
      <c r="C14597" s="256" t="s">
        <v>6805</v>
      </c>
      <c r="E14597" s="258"/>
      <c r="F14597" s="479">
        <v>17.59</v>
      </c>
    </row>
    <row r="14598" spans="1:6" ht="30.6" x14ac:dyDescent="0.2">
      <c r="A14598" s="256">
        <v>101153</v>
      </c>
      <c r="B14598" s="257" t="s">
        <v>13189</v>
      </c>
      <c r="C14598" s="256" t="s">
        <v>6805</v>
      </c>
      <c r="E14598" s="258"/>
      <c r="F14598" s="479">
        <v>18.71</v>
      </c>
    </row>
    <row r="14599" spans="1:6" ht="40.799999999999997" x14ac:dyDescent="0.2">
      <c r="A14599" s="256">
        <v>101206</v>
      </c>
      <c r="B14599" s="257" t="s">
        <v>13190</v>
      </c>
      <c r="C14599" s="256" t="s">
        <v>6805</v>
      </c>
      <c r="E14599" s="258"/>
      <c r="F14599" s="479">
        <v>12.62</v>
      </c>
    </row>
    <row r="14600" spans="1:6" ht="40.799999999999997" x14ac:dyDescent="0.2">
      <c r="A14600" s="256">
        <v>101207</v>
      </c>
      <c r="B14600" s="257" t="s">
        <v>13191</v>
      </c>
      <c r="C14600" s="256" t="s">
        <v>6805</v>
      </c>
      <c r="E14600" s="258"/>
      <c r="F14600" s="479">
        <v>10.87</v>
      </c>
    </row>
    <row r="14601" spans="1:6" ht="40.799999999999997" x14ac:dyDescent="0.2">
      <c r="A14601" s="256">
        <v>101208</v>
      </c>
      <c r="B14601" s="257" t="s">
        <v>13192</v>
      </c>
      <c r="C14601" s="256" t="s">
        <v>6805</v>
      </c>
      <c r="E14601" s="258"/>
      <c r="F14601" s="479">
        <v>10.63</v>
      </c>
    </row>
    <row r="14602" spans="1:6" ht="40.799999999999997" x14ac:dyDescent="0.2">
      <c r="A14602" s="256">
        <v>101209</v>
      </c>
      <c r="B14602" s="257" t="s">
        <v>13193</v>
      </c>
      <c r="C14602" s="256" t="s">
        <v>6805</v>
      </c>
      <c r="E14602" s="258"/>
      <c r="F14602" s="479">
        <v>9.85</v>
      </c>
    </row>
    <row r="14603" spans="1:6" ht="40.799999999999997" x14ac:dyDescent="0.2">
      <c r="A14603" s="256">
        <v>101210</v>
      </c>
      <c r="B14603" s="257" t="s">
        <v>13194</v>
      </c>
      <c r="C14603" s="256" t="s">
        <v>6805</v>
      </c>
      <c r="E14603" s="258"/>
      <c r="F14603" s="479">
        <v>17.59</v>
      </c>
    </row>
    <row r="14604" spans="1:6" ht="40.799999999999997" x14ac:dyDescent="0.2">
      <c r="A14604" s="256">
        <v>101211</v>
      </c>
      <c r="B14604" s="257" t="s">
        <v>13195</v>
      </c>
      <c r="C14604" s="256" t="s">
        <v>6805</v>
      </c>
      <c r="E14604" s="258"/>
      <c r="F14604" s="479">
        <v>18.86</v>
      </c>
    </row>
    <row r="14605" spans="1:6" ht="40.799999999999997" x14ac:dyDescent="0.2">
      <c r="A14605" s="256">
        <v>101212</v>
      </c>
      <c r="B14605" s="257" t="s">
        <v>13196</v>
      </c>
      <c r="C14605" s="256" t="s">
        <v>6805</v>
      </c>
      <c r="E14605" s="258"/>
      <c r="F14605" s="479">
        <v>22.02</v>
      </c>
    </row>
    <row r="14606" spans="1:6" ht="40.799999999999997" x14ac:dyDescent="0.2">
      <c r="A14606" s="256">
        <v>101213</v>
      </c>
      <c r="B14606" s="257" t="s">
        <v>13197</v>
      </c>
      <c r="C14606" s="256" t="s">
        <v>6805</v>
      </c>
      <c r="E14606" s="258"/>
      <c r="F14606" s="479">
        <v>24.64</v>
      </c>
    </row>
    <row r="14607" spans="1:6" ht="40.799999999999997" x14ac:dyDescent="0.2">
      <c r="A14607" s="256">
        <v>101214</v>
      </c>
      <c r="B14607" s="257" t="s">
        <v>13198</v>
      </c>
      <c r="C14607" s="256" t="s">
        <v>6805</v>
      </c>
      <c r="E14607" s="258"/>
      <c r="F14607" s="479">
        <v>29.75</v>
      </c>
    </row>
    <row r="14608" spans="1:6" ht="40.799999999999997" x14ac:dyDescent="0.2">
      <c r="A14608" s="256">
        <v>101215</v>
      </c>
      <c r="B14608" s="257" t="s">
        <v>13199</v>
      </c>
      <c r="C14608" s="256" t="s">
        <v>6805</v>
      </c>
      <c r="E14608" s="258"/>
      <c r="F14608" s="479">
        <v>16.89</v>
      </c>
    </row>
    <row r="14609" spans="1:6" ht="40.799999999999997" x14ac:dyDescent="0.2">
      <c r="A14609" s="256">
        <v>101216</v>
      </c>
      <c r="B14609" s="257" t="s">
        <v>13200</v>
      </c>
      <c r="C14609" s="256" t="s">
        <v>6805</v>
      </c>
      <c r="E14609" s="258"/>
      <c r="F14609" s="479">
        <v>17.7</v>
      </c>
    </row>
    <row r="14610" spans="1:6" ht="40.799999999999997" x14ac:dyDescent="0.2">
      <c r="A14610" s="256">
        <v>101217</v>
      </c>
      <c r="B14610" s="257" t="s">
        <v>13201</v>
      </c>
      <c r="C14610" s="256" t="s">
        <v>6805</v>
      </c>
      <c r="E14610" s="258"/>
      <c r="F14610" s="479">
        <v>20.62</v>
      </c>
    </row>
    <row r="14611" spans="1:6" ht="40.799999999999997" x14ac:dyDescent="0.2">
      <c r="A14611" s="256">
        <v>101218</v>
      </c>
      <c r="B14611" s="257" t="s">
        <v>13202</v>
      </c>
      <c r="C14611" s="256" t="s">
        <v>6805</v>
      </c>
      <c r="E14611" s="258"/>
      <c r="F14611" s="479">
        <v>21.8</v>
      </c>
    </row>
    <row r="14612" spans="1:6" ht="40.799999999999997" x14ac:dyDescent="0.2">
      <c r="A14612" s="256">
        <v>101219</v>
      </c>
      <c r="B14612" s="257" t="s">
        <v>13203</v>
      </c>
      <c r="C14612" s="256" t="s">
        <v>6805</v>
      </c>
      <c r="E14612" s="258"/>
      <c r="F14612" s="479">
        <v>26.42</v>
      </c>
    </row>
    <row r="14613" spans="1:6" ht="40.799999999999997" x14ac:dyDescent="0.2">
      <c r="A14613" s="256">
        <v>101220</v>
      </c>
      <c r="B14613" s="257" t="s">
        <v>13204</v>
      </c>
      <c r="C14613" s="256" t="s">
        <v>6805</v>
      </c>
      <c r="E14613" s="258"/>
      <c r="F14613" s="479">
        <v>16.57</v>
      </c>
    </row>
    <row r="14614" spans="1:6" ht="40.799999999999997" x14ac:dyDescent="0.2">
      <c r="A14614" s="256">
        <v>101221</v>
      </c>
      <c r="B14614" s="257" t="s">
        <v>13205</v>
      </c>
      <c r="C14614" s="256" t="s">
        <v>6805</v>
      </c>
      <c r="E14614" s="258"/>
      <c r="F14614" s="479">
        <v>17.510000000000002</v>
      </c>
    </row>
    <row r="14615" spans="1:6" ht="40.799999999999997" x14ac:dyDescent="0.2">
      <c r="A14615" s="256">
        <v>101222</v>
      </c>
      <c r="B14615" s="257" t="s">
        <v>13206</v>
      </c>
      <c r="C14615" s="256" t="s">
        <v>6805</v>
      </c>
      <c r="E14615" s="258"/>
      <c r="F14615" s="479">
        <v>20.36</v>
      </c>
    </row>
    <row r="14616" spans="1:6" ht="40.799999999999997" x14ac:dyDescent="0.2">
      <c r="A14616" s="256">
        <v>101223</v>
      </c>
      <c r="B14616" s="257" t="s">
        <v>13207</v>
      </c>
      <c r="C14616" s="256" t="s">
        <v>6805</v>
      </c>
      <c r="E14616" s="258"/>
      <c r="F14616" s="479">
        <v>22.67</v>
      </c>
    </row>
    <row r="14617" spans="1:6" ht="40.799999999999997" x14ac:dyDescent="0.2">
      <c r="A14617" s="256">
        <v>101224</v>
      </c>
      <c r="B14617" s="257" t="s">
        <v>13208</v>
      </c>
      <c r="C14617" s="256" t="s">
        <v>6805</v>
      </c>
      <c r="E14617" s="258"/>
      <c r="F14617" s="479">
        <v>28.42</v>
      </c>
    </row>
    <row r="14618" spans="1:6" ht="40.799999999999997" x14ac:dyDescent="0.2">
      <c r="A14618" s="256">
        <v>101225</v>
      </c>
      <c r="B14618" s="257" t="s">
        <v>13209</v>
      </c>
      <c r="C14618" s="256" t="s">
        <v>6805</v>
      </c>
      <c r="E14618" s="258"/>
      <c r="F14618" s="479">
        <v>15.21</v>
      </c>
    </row>
    <row r="14619" spans="1:6" ht="40.799999999999997" x14ac:dyDescent="0.2">
      <c r="A14619" s="256">
        <v>101226</v>
      </c>
      <c r="B14619" s="257" t="s">
        <v>13210</v>
      </c>
      <c r="C14619" s="256" t="s">
        <v>6805</v>
      </c>
      <c r="E14619" s="258"/>
      <c r="F14619" s="479">
        <v>16.010000000000002</v>
      </c>
    </row>
    <row r="14620" spans="1:6" ht="40.799999999999997" x14ac:dyDescent="0.2">
      <c r="A14620" s="256">
        <v>101227</v>
      </c>
      <c r="B14620" s="257" t="s">
        <v>13211</v>
      </c>
      <c r="C14620" s="256" t="s">
        <v>6805</v>
      </c>
      <c r="E14620" s="258"/>
      <c r="F14620" s="479">
        <v>18.559999999999999</v>
      </c>
    </row>
    <row r="14621" spans="1:6" ht="40.799999999999997" x14ac:dyDescent="0.2">
      <c r="A14621" s="256">
        <v>101228</v>
      </c>
      <c r="B14621" s="257" t="s">
        <v>13212</v>
      </c>
      <c r="C14621" s="256" t="s">
        <v>6805</v>
      </c>
      <c r="E14621" s="258"/>
      <c r="F14621" s="479">
        <v>19.79</v>
      </c>
    </row>
    <row r="14622" spans="1:6" ht="40.799999999999997" x14ac:dyDescent="0.2">
      <c r="A14622" s="256">
        <v>101229</v>
      </c>
      <c r="B14622" s="257" t="s">
        <v>13213</v>
      </c>
      <c r="C14622" s="256" t="s">
        <v>6805</v>
      </c>
      <c r="E14622" s="258"/>
      <c r="F14622" s="479">
        <v>24.96</v>
      </c>
    </row>
    <row r="14623" spans="1:6" ht="40.799999999999997" x14ac:dyDescent="0.2">
      <c r="A14623" s="256">
        <v>101230</v>
      </c>
      <c r="B14623" s="257" t="s">
        <v>13214</v>
      </c>
      <c r="C14623" s="256" t="s">
        <v>6805</v>
      </c>
      <c r="E14623" s="258"/>
      <c r="F14623" s="479">
        <v>11.11</v>
      </c>
    </row>
    <row r="14624" spans="1:6" ht="40.799999999999997" x14ac:dyDescent="0.2">
      <c r="A14624" s="256">
        <v>101231</v>
      </c>
      <c r="B14624" s="257" t="s">
        <v>13215</v>
      </c>
      <c r="C14624" s="256" t="s">
        <v>6805</v>
      </c>
      <c r="E14624" s="258"/>
      <c r="F14624" s="479">
        <v>10.56</v>
      </c>
    </row>
    <row r="14625" spans="1:6" ht="40.799999999999997" x14ac:dyDescent="0.2">
      <c r="A14625" s="256">
        <v>101232</v>
      </c>
      <c r="B14625" s="257" t="s">
        <v>13216</v>
      </c>
      <c r="C14625" s="256" t="s">
        <v>6805</v>
      </c>
      <c r="E14625" s="258"/>
      <c r="F14625" s="479">
        <v>9.49</v>
      </c>
    </row>
    <row r="14626" spans="1:6" ht="40.799999999999997" x14ac:dyDescent="0.2">
      <c r="A14626" s="256">
        <v>101233</v>
      </c>
      <c r="B14626" s="257" t="s">
        <v>13217</v>
      </c>
      <c r="C14626" s="256" t="s">
        <v>6805</v>
      </c>
      <c r="E14626" s="258"/>
      <c r="F14626" s="479">
        <v>8.73</v>
      </c>
    </row>
    <row r="14627" spans="1:6" ht="40.799999999999997" x14ac:dyDescent="0.2">
      <c r="A14627" s="256">
        <v>101234</v>
      </c>
      <c r="B14627" s="257" t="s">
        <v>13218</v>
      </c>
      <c r="C14627" s="256" t="s">
        <v>6805</v>
      </c>
      <c r="E14627" s="258"/>
      <c r="F14627" s="479">
        <v>17.260000000000002</v>
      </c>
    </row>
    <row r="14628" spans="1:6" ht="40.799999999999997" x14ac:dyDescent="0.2">
      <c r="A14628" s="256">
        <v>101235</v>
      </c>
      <c r="B14628" s="257" t="s">
        <v>13219</v>
      </c>
      <c r="C14628" s="256" t="s">
        <v>6805</v>
      </c>
      <c r="E14628" s="258"/>
      <c r="F14628" s="479">
        <v>18.16</v>
      </c>
    </row>
    <row r="14629" spans="1:6" ht="40.799999999999997" x14ac:dyDescent="0.2">
      <c r="A14629" s="256">
        <v>101236</v>
      </c>
      <c r="B14629" s="257" t="s">
        <v>13220</v>
      </c>
      <c r="C14629" s="256" t="s">
        <v>6805</v>
      </c>
      <c r="E14629" s="258"/>
      <c r="F14629" s="479">
        <v>21.15</v>
      </c>
    </row>
    <row r="14630" spans="1:6" ht="40.799999999999997" x14ac:dyDescent="0.2">
      <c r="A14630" s="256">
        <v>101237</v>
      </c>
      <c r="B14630" s="257" t="s">
        <v>13221</v>
      </c>
      <c r="C14630" s="256" t="s">
        <v>6805</v>
      </c>
      <c r="E14630" s="258"/>
      <c r="F14630" s="479">
        <v>22.52</v>
      </c>
    </row>
    <row r="14631" spans="1:6" ht="40.799999999999997" x14ac:dyDescent="0.2">
      <c r="A14631" s="256">
        <v>101238</v>
      </c>
      <c r="B14631" s="257" t="s">
        <v>13222</v>
      </c>
      <c r="C14631" s="256" t="s">
        <v>6805</v>
      </c>
      <c r="E14631" s="258"/>
      <c r="F14631" s="479">
        <v>28.48</v>
      </c>
    </row>
    <row r="14632" spans="1:6" ht="40.799999999999997" x14ac:dyDescent="0.2">
      <c r="A14632" s="256">
        <v>101239</v>
      </c>
      <c r="B14632" s="257" t="s">
        <v>13223</v>
      </c>
      <c r="C14632" s="256" t="s">
        <v>6805</v>
      </c>
      <c r="E14632" s="258"/>
      <c r="F14632" s="479">
        <v>15.12</v>
      </c>
    </row>
    <row r="14633" spans="1:6" ht="40.799999999999997" x14ac:dyDescent="0.2">
      <c r="A14633" s="256">
        <v>101240</v>
      </c>
      <c r="B14633" s="257" t="s">
        <v>13224</v>
      </c>
      <c r="C14633" s="256" t="s">
        <v>6805</v>
      </c>
      <c r="E14633" s="258"/>
      <c r="F14633" s="479">
        <v>15.95</v>
      </c>
    </row>
    <row r="14634" spans="1:6" ht="40.799999999999997" x14ac:dyDescent="0.2">
      <c r="A14634" s="256">
        <v>101241</v>
      </c>
      <c r="B14634" s="257" t="s">
        <v>13225</v>
      </c>
      <c r="C14634" s="256" t="s">
        <v>6805</v>
      </c>
      <c r="E14634" s="258"/>
      <c r="F14634" s="479">
        <v>18.649999999999999</v>
      </c>
    </row>
    <row r="14635" spans="1:6" ht="40.799999999999997" x14ac:dyDescent="0.2">
      <c r="A14635" s="256">
        <v>101242</v>
      </c>
      <c r="B14635" s="257" t="s">
        <v>13226</v>
      </c>
      <c r="C14635" s="256" t="s">
        <v>6805</v>
      </c>
      <c r="E14635" s="258"/>
      <c r="F14635" s="479">
        <v>20.85</v>
      </c>
    </row>
    <row r="14636" spans="1:6" ht="40.799999999999997" x14ac:dyDescent="0.2">
      <c r="A14636" s="256">
        <v>101243</v>
      </c>
      <c r="B14636" s="257" t="s">
        <v>13227</v>
      </c>
      <c r="C14636" s="256" t="s">
        <v>6805</v>
      </c>
      <c r="E14636" s="258"/>
      <c r="F14636" s="479">
        <v>25.26</v>
      </c>
    </row>
    <row r="14637" spans="1:6" ht="40.799999999999997" x14ac:dyDescent="0.2">
      <c r="A14637" s="256">
        <v>101244</v>
      </c>
      <c r="B14637" s="257" t="s">
        <v>13228</v>
      </c>
      <c r="C14637" s="256" t="s">
        <v>6805</v>
      </c>
      <c r="E14637" s="258"/>
      <c r="F14637" s="479">
        <v>15.95</v>
      </c>
    </row>
    <row r="14638" spans="1:6" ht="40.799999999999997" x14ac:dyDescent="0.2">
      <c r="A14638" s="256">
        <v>101245</v>
      </c>
      <c r="B14638" s="257" t="s">
        <v>13229</v>
      </c>
      <c r="C14638" s="256" t="s">
        <v>6805</v>
      </c>
      <c r="E14638" s="258"/>
      <c r="F14638" s="479">
        <v>16.86</v>
      </c>
    </row>
    <row r="14639" spans="1:6" ht="40.799999999999997" x14ac:dyDescent="0.2">
      <c r="A14639" s="256">
        <v>101246</v>
      </c>
      <c r="B14639" s="257" t="s">
        <v>13230</v>
      </c>
      <c r="C14639" s="256" t="s">
        <v>6805</v>
      </c>
      <c r="E14639" s="258"/>
      <c r="F14639" s="479">
        <v>19.579999999999998</v>
      </c>
    </row>
    <row r="14640" spans="1:6" ht="40.799999999999997" x14ac:dyDescent="0.2">
      <c r="A14640" s="256">
        <v>101247</v>
      </c>
      <c r="B14640" s="257" t="s">
        <v>13231</v>
      </c>
      <c r="C14640" s="256" t="s">
        <v>6805</v>
      </c>
      <c r="E14640" s="258"/>
      <c r="F14640" s="479">
        <v>21.74</v>
      </c>
    </row>
    <row r="14641" spans="1:6" ht="40.799999999999997" x14ac:dyDescent="0.2">
      <c r="A14641" s="256">
        <v>101248</v>
      </c>
      <c r="B14641" s="257" t="s">
        <v>13232</v>
      </c>
      <c r="C14641" s="256" t="s">
        <v>6805</v>
      </c>
      <c r="E14641" s="258"/>
      <c r="F14641" s="479">
        <v>27.21</v>
      </c>
    </row>
    <row r="14642" spans="1:6" ht="40.799999999999997" x14ac:dyDescent="0.2">
      <c r="A14642" s="256">
        <v>101249</v>
      </c>
      <c r="B14642" s="257" t="s">
        <v>13233</v>
      </c>
      <c r="C14642" s="256" t="s">
        <v>6805</v>
      </c>
      <c r="E14642" s="258"/>
      <c r="F14642" s="479">
        <v>13.82</v>
      </c>
    </row>
    <row r="14643" spans="1:6" ht="40.799999999999997" x14ac:dyDescent="0.2">
      <c r="A14643" s="256">
        <v>101250</v>
      </c>
      <c r="B14643" s="257" t="s">
        <v>13234</v>
      </c>
      <c r="C14643" s="256" t="s">
        <v>6805</v>
      </c>
      <c r="E14643" s="258"/>
      <c r="F14643" s="479">
        <v>15.36</v>
      </c>
    </row>
    <row r="14644" spans="1:6" ht="40.799999999999997" x14ac:dyDescent="0.2">
      <c r="A14644" s="256">
        <v>101251</v>
      </c>
      <c r="B14644" s="257" t="s">
        <v>13235</v>
      </c>
      <c r="C14644" s="256" t="s">
        <v>6805</v>
      </c>
      <c r="E14644" s="258"/>
      <c r="F14644" s="479">
        <v>17.45</v>
      </c>
    </row>
    <row r="14645" spans="1:6" ht="40.799999999999997" x14ac:dyDescent="0.2">
      <c r="A14645" s="256">
        <v>101252</v>
      </c>
      <c r="B14645" s="257" t="s">
        <v>13236</v>
      </c>
      <c r="C14645" s="256" t="s">
        <v>6805</v>
      </c>
      <c r="E14645" s="258"/>
      <c r="F14645" s="479">
        <v>18.97</v>
      </c>
    </row>
    <row r="14646" spans="1:6" ht="40.799999999999997" x14ac:dyDescent="0.2">
      <c r="A14646" s="256">
        <v>101253</v>
      </c>
      <c r="B14646" s="257" t="s">
        <v>13237</v>
      </c>
      <c r="C14646" s="256" t="s">
        <v>6805</v>
      </c>
      <c r="E14646" s="258"/>
      <c r="F14646" s="479">
        <v>23.89</v>
      </c>
    </row>
    <row r="14647" spans="1:6" ht="40.799999999999997" x14ac:dyDescent="0.2">
      <c r="A14647" s="256">
        <v>101254</v>
      </c>
      <c r="B14647" s="257" t="s">
        <v>13238</v>
      </c>
      <c r="C14647" s="256" t="s">
        <v>6805</v>
      </c>
      <c r="E14647" s="258"/>
      <c r="F14647" s="479">
        <v>12.83</v>
      </c>
    </row>
    <row r="14648" spans="1:6" ht="40.799999999999997" x14ac:dyDescent="0.2">
      <c r="A14648" s="256">
        <v>101255</v>
      </c>
      <c r="B14648" s="257" t="s">
        <v>13239</v>
      </c>
      <c r="C14648" s="256" t="s">
        <v>6805</v>
      </c>
      <c r="E14648" s="258"/>
      <c r="F14648" s="479">
        <v>11.32</v>
      </c>
    </row>
    <row r="14649" spans="1:6" ht="40.799999999999997" x14ac:dyDescent="0.2">
      <c r="A14649" s="256">
        <v>101256</v>
      </c>
      <c r="B14649" s="257" t="s">
        <v>13240</v>
      </c>
      <c r="C14649" s="256" t="s">
        <v>6805</v>
      </c>
      <c r="E14649" s="258"/>
      <c r="F14649" s="479">
        <v>19.79</v>
      </c>
    </row>
    <row r="14650" spans="1:6" ht="40.799999999999997" x14ac:dyDescent="0.2">
      <c r="A14650" s="256">
        <v>101257</v>
      </c>
      <c r="B14650" s="257" t="s">
        <v>13241</v>
      </c>
      <c r="C14650" s="256" t="s">
        <v>6805</v>
      </c>
      <c r="E14650" s="258"/>
      <c r="F14650" s="479">
        <v>20.84</v>
      </c>
    </row>
    <row r="14651" spans="1:6" ht="40.799999999999997" x14ac:dyDescent="0.2">
      <c r="A14651" s="256">
        <v>101258</v>
      </c>
      <c r="B14651" s="257" t="s">
        <v>13242</v>
      </c>
      <c r="C14651" s="256" t="s">
        <v>6805</v>
      </c>
      <c r="E14651" s="258"/>
      <c r="F14651" s="479">
        <v>24.18</v>
      </c>
    </row>
    <row r="14652" spans="1:6" ht="40.799999999999997" x14ac:dyDescent="0.2">
      <c r="A14652" s="256">
        <v>101259</v>
      </c>
      <c r="B14652" s="257" t="s">
        <v>13243</v>
      </c>
      <c r="C14652" s="256" t="s">
        <v>6805</v>
      </c>
      <c r="E14652" s="258"/>
      <c r="F14652" s="479">
        <v>26.87</v>
      </c>
    </row>
    <row r="14653" spans="1:6" ht="40.799999999999997" x14ac:dyDescent="0.2">
      <c r="A14653" s="256">
        <v>101260</v>
      </c>
      <c r="B14653" s="257" t="s">
        <v>13244</v>
      </c>
      <c r="C14653" s="256" t="s">
        <v>6805</v>
      </c>
      <c r="E14653" s="258"/>
      <c r="F14653" s="479">
        <v>33.590000000000003</v>
      </c>
    </row>
    <row r="14654" spans="1:6" ht="40.799999999999997" x14ac:dyDescent="0.2">
      <c r="A14654" s="256">
        <v>101261</v>
      </c>
      <c r="B14654" s="257" t="s">
        <v>13245</v>
      </c>
      <c r="C14654" s="256" t="s">
        <v>6805</v>
      </c>
      <c r="E14654" s="258"/>
      <c r="F14654" s="479">
        <v>18.73</v>
      </c>
    </row>
    <row r="14655" spans="1:6" ht="40.799999999999997" x14ac:dyDescent="0.2">
      <c r="A14655" s="256">
        <v>101262</v>
      </c>
      <c r="B14655" s="257" t="s">
        <v>13246</v>
      </c>
      <c r="C14655" s="256" t="s">
        <v>6805</v>
      </c>
      <c r="E14655" s="258"/>
      <c r="F14655" s="479">
        <v>19.75</v>
      </c>
    </row>
    <row r="14656" spans="1:6" ht="40.799999999999997" x14ac:dyDescent="0.2">
      <c r="A14656" s="256">
        <v>101263</v>
      </c>
      <c r="B14656" s="257" t="s">
        <v>13247</v>
      </c>
      <c r="C14656" s="256" t="s">
        <v>6805</v>
      </c>
      <c r="E14656" s="258"/>
      <c r="F14656" s="479">
        <v>22.84</v>
      </c>
    </row>
    <row r="14657" spans="1:6" ht="40.799999999999997" x14ac:dyDescent="0.2">
      <c r="A14657" s="256">
        <v>101264</v>
      </c>
      <c r="B14657" s="257" t="s">
        <v>13248</v>
      </c>
      <c r="C14657" s="256" t="s">
        <v>6805</v>
      </c>
      <c r="E14657" s="258"/>
      <c r="F14657" s="479">
        <v>25.32</v>
      </c>
    </row>
    <row r="14658" spans="1:6" ht="40.799999999999997" x14ac:dyDescent="0.2">
      <c r="A14658" s="256">
        <v>101265</v>
      </c>
      <c r="B14658" s="257" t="s">
        <v>13249</v>
      </c>
      <c r="C14658" s="256" t="s">
        <v>6805</v>
      </c>
      <c r="E14658" s="258"/>
      <c r="F14658" s="479">
        <v>31.54</v>
      </c>
    </row>
    <row r="14659" spans="1:6" ht="40.799999999999997" x14ac:dyDescent="0.2">
      <c r="A14659" s="256">
        <v>101266</v>
      </c>
      <c r="B14659" s="257" t="s">
        <v>13250</v>
      </c>
      <c r="C14659" s="256" t="s">
        <v>6805</v>
      </c>
      <c r="E14659" s="258"/>
      <c r="F14659" s="479">
        <v>11.41</v>
      </c>
    </row>
    <row r="14660" spans="1:6" ht="40.799999999999997" x14ac:dyDescent="0.2">
      <c r="A14660" s="256">
        <v>101267</v>
      </c>
      <c r="B14660" s="257" t="s">
        <v>13251</v>
      </c>
      <c r="C14660" s="256" t="s">
        <v>6805</v>
      </c>
      <c r="E14660" s="258"/>
      <c r="F14660" s="479">
        <v>10.97</v>
      </c>
    </row>
    <row r="14661" spans="1:6" ht="40.799999999999997" x14ac:dyDescent="0.2">
      <c r="A14661" s="256">
        <v>101268</v>
      </c>
      <c r="B14661" s="257" t="s">
        <v>13252</v>
      </c>
      <c r="C14661" s="256" t="s">
        <v>6805</v>
      </c>
      <c r="E14661" s="258"/>
      <c r="F14661" s="479">
        <v>17.96</v>
      </c>
    </row>
    <row r="14662" spans="1:6" ht="40.799999999999997" x14ac:dyDescent="0.2">
      <c r="A14662" s="256">
        <v>101269</v>
      </c>
      <c r="B14662" s="257" t="s">
        <v>13253</v>
      </c>
      <c r="C14662" s="256" t="s">
        <v>6805</v>
      </c>
      <c r="E14662" s="258"/>
      <c r="F14662" s="479">
        <v>20.010000000000002</v>
      </c>
    </row>
    <row r="14663" spans="1:6" ht="40.799999999999997" x14ac:dyDescent="0.2">
      <c r="A14663" s="256">
        <v>101270</v>
      </c>
      <c r="B14663" s="257" t="s">
        <v>13254</v>
      </c>
      <c r="C14663" s="256" t="s">
        <v>6805</v>
      </c>
      <c r="E14663" s="258"/>
      <c r="F14663" s="479">
        <v>23.17</v>
      </c>
    </row>
    <row r="14664" spans="1:6" ht="40.799999999999997" x14ac:dyDescent="0.2">
      <c r="A14664" s="256">
        <v>101271</v>
      </c>
      <c r="B14664" s="257" t="s">
        <v>13255</v>
      </c>
      <c r="C14664" s="256" t="s">
        <v>6805</v>
      </c>
      <c r="E14664" s="258"/>
      <c r="F14664" s="479">
        <v>25.71</v>
      </c>
    </row>
    <row r="14665" spans="1:6" ht="40.799999999999997" x14ac:dyDescent="0.2">
      <c r="A14665" s="256">
        <v>101272</v>
      </c>
      <c r="B14665" s="257" t="s">
        <v>13256</v>
      </c>
      <c r="C14665" s="256" t="s">
        <v>6805</v>
      </c>
      <c r="E14665" s="258"/>
      <c r="F14665" s="479">
        <v>32.06</v>
      </c>
    </row>
    <row r="14666" spans="1:6" ht="40.799999999999997" x14ac:dyDescent="0.2">
      <c r="A14666" s="256">
        <v>101273</v>
      </c>
      <c r="B14666" s="257" t="s">
        <v>13257</v>
      </c>
      <c r="C14666" s="256" t="s">
        <v>6805</v>
      </c>
      <c r="E14666" s="258"/>
      <c r="F14666" s="479">
        <v>17.16</v>
      </c>
    </row>
    <row r="14667" spans="1:6" ht="40.799999999999997" x14ac:dyDescent="0.2">
      <c r="A14667" s="256">
        <v>101274</v>
      </c>
      <c r="B14667" s="257" t="s">
        <v>13258</v>
      </c>
      <c r="C14667" s="256" t="s">
        <v>6805</v>
      </c>
      <c r="E14667" s="258"/>
      <c r="F14667" s="479">
        <v>18.98</v>
      </c>
    </row>
    <row r="14668" spans="1:6" ht="40.799999999999997" x14ac:dyDescent="0.2">
      <c r="A14668" s="256">
        <v>101275</v>
      </c>
      <c r="B14668" s="257" t="s">
        <v>13259</v>
      </c>
      <c r="C14668" s="256" t="s">
        <v>6805</v>
      </c>
      <c r="E14668" s="258"/>
      <c r="F14668" s="479">
        <v>21.96</v>
      </c>
    </row>
    <row r="14669" spans="1:6" ht="40.799999999999997" x14ac:dyDescent="0.2">
      <c r="A14669" s="256">
        <v>101276</v>
      </c>
      <c r="B14669" s="257" t="s">
        <v>13260</v>
      </c>
      <c r="C14669" s="256" t="s">
        <v>6805</v>
      </c>
      <c r="E14669" s="258"/>
      <c r="F14669" s="479">
        <v>24.28</v>
      </c>
    </row>
    <row r="14670" spans="1:6" ht="40.799999999999997" x14ac:dyDescent="0.2">
      <c r="A14670" s="256">
        <v>101277</v>
      </c>
      <c r="B14670" s="257" t="s">
        <v>13261</v>
      </c>
      <c r="C14670" s="256" t="s">
        <v>6805</v>
      </c>
      <c r="E14670" s="258"/>
      <c r="F14670" s="479">
        <v>31.03</v>
      </c>
    </row>
    <row r="14671" spans="1:6" ht="20.399999999999999" x14ac:dyDescent="0.2">
      <c r="A14671" s="256">
        <v>102354</v>
      </c>
      <c r="B14671" s="257" t="s">
        <v>20827</v>
      </c>
      <c r="C14671" s="256" t="s">
        <v>6805</v>
      </c>
      <c r="E14671" s="258"/>
      <c r="F14671" s="479">
        <v>157.83000000000001</v>
      </c>
    </row>
    <row r="14672" spans="1:6" ht="30.6" x14ac:dyDescent="0.2">
      <c r="A14672" s="256">
        <v>102355</v>
      </c>
      <c r="B14672" s="257" t="s">
        <v>20828</v>
      </c>
      <c r="C14672" s="256" t="s">
        <v>6805</v>
      </c>
      <c r="E14672" s="258"/>
      <c r="F14672" s="479">
        <v>186.04</v>
      </c>
    </row>
    <row r="14673" spans="1:6" ht="20.399999999999999" x14ac:dyDescent="0.2">
      <c r="A14673" s="256">
        <v>102360</v>
      </c>
      <c r="B14673" s="257" t="s">
        <v>13262</v>
      </c>
      <c r="C14673" s="256" t="s">
        <v>6805</v>
      </c>
      <c r="E14673" s="258"/>
      <c r="F14673" s="479">
        <v>24.45</v>
      </c>
    </row>
    <row r="14674" spans="1:6" ht="20.399999999999999" x14ac:dyDescent="0.2">
      <c r="A14674" s="256">
        <v>102361</v>
      </c>
      <c r="B14674" s="257" t="s">
        <v>13263</v>
      </c>
      <c r="C14674" s="256" t="s">
        <v>6805</v>
      </c>
      <c r="E14674" s="258"/>
      <c r="F14674" s="479">
        <v>36.76</v>
      </c>
    </row>
    <row r="14675" spans="1:6" ht="30.6" x14ac:dyDescent="0.2">
      <c r="A14675" s="256">
        <v>90082</v>
      </c>
      <c r="B14675" s="257" t="s">
        <v>13264</v>
      </c>
      <c r="C14675" s="256" t="s">
        <v>6805</v>
      </c>
      <c r="E14675" s="258"/>
      <c r="F14675" s="479">
        <v>11.56</v>
      </c>
    </row>
    <row r="14676" spans="1:6" ht="40.799999999999997" x14ac:dyDescent="0.2">
      <c r="A14676" s="256">
        <v>90084</v>
      </c>
      <c r="B14676" s="257" t="s">
        <v>13265</v>
      </c>
      <c r="C14676" s="256" t="s">
        <v>6805</v>
      </c>
      <c r="E14676" s="258"/>
      <c r="F14676" s="479">
        <v>11.2</v>
      </c>
    </row>
    <row r="14677" spans="1:6" ht="40.799999999999997" x14ac:dyDescent="0.2">
      <c r="A14677" s="256">
        <v>90086</v>
      </c>
      <c r="B14677" s="257" t="s">
        <v>13266</v>
      </c>
      <c r="C14677" s="256" t="s">
        <v>6805</v>
      </c>
      <c r="E14677" s="258"/>
      <c r="F14677" s="479">
        <v>10.58</v>
      </c>
    </row>
    <row r="14678" spans="1:6" ht="30.6" x14ac:dyDescent="0.2">
      <c r="A14678" s="256">
        <v>90087</v>
      </c>
      <c r="B14678" s="257" t="s">
        <v>13267</v>
      </c>
      <c r="C14678" s="256" t="s">
        <v>6805</v>
      </c>
      <c r="E14678" s="258"/>
      <c r="F14678" s="479">
        <v>9.61</v>
      </c>
    </row>
    <row r="14679" spans="1:6" ht="40.799999999999997" x14ac:dyDescent="0.2">
      <c r="A14679" s="256">
        <v>90090</v>
      </c>
      <c r="B14679" s="257" t="s">
        <v>13268</v>
      </c>
      <c r="C14679" s="256" t="s">
        <v>6805</v>
      </c>
      <c r="E14679" s="258"/>
      <c r="F14679" s="479">
        <v>9.4</v>
      </c>
    </row>
    <row r="14680" spans="1:6" ht="30.6" x14ac:dyDescent="0.2">
      <c r="A14680" s="256">
        <v>90091</v>
      </c>
      <c r="B14680" s="257" t="s">
        <v>13269</v>
      </c>
      <c r="C14680" s="256" t="s">
        <v>6805</v>
      </c>
      <c r="E14680" s="258"/>
      <c r="F14680" s="479">
        <v>6.26</v>
      </c>
    </row>
    <row r="14681" spans="1:6" ht="40.799999999999997" x14ac:dyDescent="0.2">
      <c r="A14681" s="256">
        <v>90092</v>
      </c>
      <c r="B14681" s="257" t="s">
        <v>13270</v>
      </c>
      <c r="C14681" s="256" t="s">
        <v>6805</v>
      </c>
      <c r="E14681" s="258"/>
      <c r="F14681" s="479">
        <v>6.17</v>
      </c>
    </row>
    <row r="14682" spans="1:6" ht="40.799999999999997" x14ac:dyDescent="0.2">
      <c r="A14682" s="256">
        <v>90094</v>
      </c>
      <c r="B14682" s="257" t="s">
        <v>13271</v>
      </c>
      <c r="C14682" s="256" t="s">
        <v>6805</v>
      </c>
      <c r="E14682" s="258"/>
      <c r="F14682" s="479">
        <v>5.84</v>
      </c>
    </row>
    <row r="14683" spans="1:6" ht="40.799999999999997" x14ac:dyDescent="0.2">
      <c r="A14683" s="256">
        <v>90095</v>
      </c>
      <c r="B14683" s="257" t="s">
        <v>13272</v>
      </c>
      <c r="C14683" s="256" t="s">
        <v>6805</v>
      </c>
      <c r="E14683" s="258"/>
      <c r="F14683" s="479">
        <v>5.29</v>
      </c>
    </row>
    <row r="14684" spans="1:6" ht="40.799999999999997" x14ac:dyDescent="0.2">
      <c r="A14684" s="256">
        <v>90098</v>
      </c>
      <c r="B14684" s="257" t="s">
        <v>13273</v>
      </c>
      <c r="C14684" s="256" t="s">
        <v>6805</v>
      </c>
      <c r="E14684" s="258"/>
      <c r="F14684" s="479">
        <v>5.2</v>
      </c>
    </row>
    <row r="14685" spans="1:6" ht="30.6" x14ac:dyDescent="0.2">
      <c r="A14685" s="256">
        <v>90099</v>
      </c>
      <c r="B14685" s="257" t="s">
        <v>13274</v>
      </c>
      <c r="C14685" s="256" t="s">
        <v>6805</v>
      </c>
      <c r="E14685" s="258"/>
      <c r="F14685" s="479">
        <v>16.28</v>
      </c>
    </row>
    <row r="14686" spans="1:6" ht="30.6" x14ac:dyDescent="0.2">
      <c r="A14686" s="256">
        <v>90100</v>
      </c>
      <c r="B14686" s="257" t="s">
        <v>13275</v>
      </c>
      <c r="C14686" s="256" t="s">
        <v>6805</v>
      </c>
      <c r="E14686" s="258"/>
      <c r="F14686" s="479">
        <v>13.82</v>
      </c>
    </row>
    <row r="14687" spans="1:6" ht="40.799999999999997" x14ac:dyDescent="0.2">
      <c r="A14687" s="256">
        <v>90101</v>
      </c>
      <c r="B14687" s="257" t="s">
        <v>13276</v>
      </c>
      <c r="C14687" s="256" t="s">
        <v>6805</v>
      </c>
      <c r="E14687" s="258"/>
      <c r="F14687" s="479">
        <v>13.65</v>
      </c>
    </row>
    <row r="14688" spans="1:6" ht="40.799999999999997" x14ac:dyDescent="0.2">
      <c r="A14688" s="256">
        <v>90102</v>
      </c>
      <c r="B14688" s="257" t="s">
        <v>13277</v>
      </c>
      <c r="C14688" s="256" t="s">
        <v>6805</v>
      </c>
      <c r="E14688" s="258"/>
      <c r="F14688" s="479">
        <v>12.43</v>
      </c>
    </row>
    <row r="14689" spans="1:6" ht="40.799999999999997" x14ac:dyDescent="0.2">
      <c r="A14689" s="256">
        <v>90105</v>
      </c>
      <c r="B14689" s="257" t="s">
        <v>13278</v>
      </c>
      <c r="C14689" s="256" t="s">
        <v>6805</v>
      </c>
      <c r="E14689" s="258"/>
      <c r="F14689" s="479">
        <v>8.98</v>
      </c>
    </row>
    <row r="14690" spans="1:6" ht="40.799999999999997" x14ac:dyDescent="0.2">
      <c r="A14690" s="256">
        <v>90106</v>
      </c>
      <c r="B14690" s="257" t="s">
        <v>13279</v>
      </c>
      <c r="C14690" s="256" t="s">
        <v>6805</v>
      </c>
      <c r="E14690" s="258"/>
      <c r="F14690" s="479">
        <v>7.62</v>
      </c>
    </row>
    <row r="14691" spans="1:6" ht="40.799999999999997" x14ac:dyDescent="0.2">
      <c r="A14691" s="256">
        <v>90107</v>
      </c>
      <c r="B14691" s="257" t="s">
        <v>13280</v>
      </c>
      <c r="C14691" s="256" t="s">
        <v>6805</v>
      </c>
      <c r="E14691" s="258"/>
      <c r="F14691" s="479">
        <v>7.53</v>
      </c>
    </row>
    <row r="14692" spans="1:6" ht="40.799999999999997" x14ac:dyDescent="0.2">
      <c r="A14692" s="256">
        <v>90108</v>
      </c>
      <c r="B14692" s="257" t="s">
        <v>13281</v>
      </c>
      <c r="C14692" s="256" t="s">
        <v>6805</v>
      </c>
      <c r="E14692" s="258"/>
      <c r="F14692" s="479">
        <v>6.86</v>
      </c>
    </row>
    <row r="14693" spans="1:6" ht="20.399999999999999" x14ac:dyDescent="0.2">
      <c r="A14693" s="256">
        <v>93358</v>
      </c>
      <c r="B14693" s="257" t="s">
        <v>13282</v>
      </c>
      <c r="C14693" s="256" t="s">
        <v>6805</v>
      </c>
      <c r="E14693" s="258"/>
      <c r="F14693" s="479">
        <v>100.6</v>
      </c>
    </row>
    <row r="14694" spans="1:6" ht="30.6" x14ac:dyDescent="0.2">
      <c r="A14694" s="256">
        <v>102276</v>
      </c>
      <c r="B14694" s="257" t="s">
        <v>13283</v>
      </c>
      <c r="C14694" s="256" t="s">
        <v>6805</v>
      </c>
      <c r="E14694" s="258"/>
      <c r="F14694" s="479">
        <v>13.01</v>
      </c>
    </row>
    <row r="14695" spans="1:6" ht="40.799999999999997" x14ac:dyDescent="0.2">
      <c r="A14695" s="256">
        <v>102277</v>
      </c>
      <c r="B14695" s="257" t="s">
        <v>13284</v>
      </c>
      <c r="C14695" s="256" t="s">
        <v>6805</v>
      </c>
      <c r="E14695" s="258"/>
      <c r="F14695" s="479">
        <v>10.27</v>
      </c>
    </row>
    <row r="14696" spans="1:6" ht="40.799999999999997" x14ac:dyDescent="0.2">
      <c r="A14696" s="256">
        <v>102278</v>
      </c>
      <c r="B14696" s="257" t="s">
        <v>13285</v>
      </c>
      <c r="C14696" s="256" t="s">
        <v>6805</v>
      </c>
      <c r="E14696" s="258"/>
      <c r="F14696" s="479">
        <v>10.02</v>
      </c>
    </row>
    <row r="14697" spans="1:6" ht="30.6" x14ac:dyDescent="0.2">
      <c r="A14697" s="256">
        <v>102279</v>
      </c>
      <c r="B14697" s="257" t="s">
        <v>13286</v>
      </c>
      <c r="C14697" s="256" t="s">
        <v>6805</v>
      </c>
      <c r="E14697" s="258"/>
      <c r="F14697" s="479">
        <v>7.18</v>
      </c>
    </row>
    <row r="14698" spans="1:6" ht="40.799999999999997" x14ac:dyDescent="0.2">
      <c r="A14698" s="256">
        <v>102280</v>
      </c>
      <c r="B14698" s="257" t="s">
        <v>13287</v>
      </c>
      <c r="C14698" s="256" t="s">
        <v>6805</v>
      </c>
      <c r="E14698" s="258"/>
      <c r="F14698" s="479">
        <v>5.67</v>
      </c>
    </row>
    <row r="14699" spans="1:6" ht="40.799999999999997" x14ac:dyDescent="0.2">
      <c r="A14699" s="256">
        <v>102281</v>
      </c>
      <c r="B14699" s="257" t="s">
        <v>13288</v>
      </c>
      <c r="C14699" s="256" t="s">
        <v>6805</v>
      </c>
      <c r="E14699" s="258"/>
      <c r="F14699" s="479">
        <v>5.53</v>
      </c>
    </row>
    <row r="14700" spans="1:6" ht="30.6" x14ac:dyDescent="0.2">
      <c r="A14700" s="256">
        <v>102282</v>
      </c>
      <c r="B14700" s="257" t="s">
        <v>13289</v>
      </c>
      <c r="C14700" s="256" t="s">
        <v>6805</v>
      </c>
      <c r="E14700" s="258"/>
      <c r="F14700" s="479">
        <v>14.44</v>
      </c>
    </row>
    <row r="14701" spans="1:6" ht="30.6" x14ac:dyDescent="0.2">
      <c r="A14701" s="256">
        <v>102283</v>
      </c>
      <c r="B14701" s="257" t="s">
        <v>13290</v>
      </c>
      <c r="C14701" s="256" t="s">
        <v>6805</v>
      </c>
      <c r="E14701" s="258"/>
      <c r="F14701" s="479">
        <v>12.83</v>
      </c>
    </row>
    <row r="14702" spans="1:6" ht="30.6" x14ac:dyDescent="0.2">
      <c r="A14702" s="256">
        <v>102284</v>
      </c>
      <c r="B14702" s="257" t="s">
        <v>13291</v>
      </c>
      <c r="C14702" s="256" t="s">
        <v>6805</v>
      </c>
      <c r="E14702" s="258"/>
      <c r="F14702" s="479">
        <v>12.43</v>
      </c>
    </row>
    <row r="14703" spans="1:6" ht="40.799999999999997" x14ac:dyDescent="0.2">
      <c r="A14703" s="256">
        <v>102285</v>
      </c>
      <c r="B14703" s="257" t="s">
        <v>13292</v>
      </c>
      <c r="C14703" s="256" t="s">
        <v>6805</v>
      </c>
      <c r="E14703" s="258"/>
      <c r="F14703" s="479">
        <v>11.75</v>
      </c>
    </row>
    <row r="14704" spans="1:6" ht="40.799999999999997" x14ac:dyDescent="0.2">
      <c r="A14704" s="256">
        <v>102286</v>
      </c>
      <c r="B14704" s="257" t="s">
        <v>13293</v>
      </c>
      <c r="C14704" s="256" t="s">
        <v>6805</v>
      </c>
      <c r="E14704" s="258"/>
      <c r="F14704" s="479">
        <v>11.42</v>
      </c>
    </row>
    <row r="14705" spans="1:6" ht="40.799999999999997" x14ac:dyDescent="0.2">
      <c r="A14705" s="256">
        <v>102287</v>
      </c>
      <c r="B14705" s="257" t="s">
        <v>13294</v>
      </c>
      <c r="C14705" s="256" t="s">
        <v>6805</v>
      </c>
      <c r="E14705" s="258"/>
      <c r="F14705" s="479">
        <v>11.15</v>
      </c>
    </row>
    <row r="14706" spans="1:6" ht="30.6" x14ac:dyDescent="0.2">
      <c r="A14706" s="256">
        <v>102288</v>
      </c>
      <c r="B14706" s="257" t="s">
        <v>13295</v>
      </c>
      <c r="C14706" s="256" t="s">
        <v>6805</v>
      </c>
      <c r="E14706" s="258"/>
      <c r="F14706" s="479">
        <v>10.7</v>
      </c>
    </row>
    <row r="14707" spans="1:6" ht="30.6" x14ac:dyDescent="0.2">
      <c r="A14707" s="256">
        <v>102289</v>
      </c>
      <c r="B14707" s="257" t="s">
        <v>13296</v>
      </c>
      <c r="C14707" s="256" t="s">
        <v>6805</v>
      </c>
      <c r="E14707" s="258"/>
      <c r="F14707" s="479">
        <v>10.45</v>
      </c>
    </row>
    <row r="14708" spans="1:6" ht="30.6" x14ac:dyDescent="0.2">
      <c r="A14708" s="256">
        <v>102290</v>
      </c>
      <c r="B14708" s="257" t="s">
        <v>13297</v>
      </c>
      <c r="C14708" s="256" t="s">
        <v>6805</v>
      </c>
      <c r="E14708" s="258"/>
      <c r="F14708" s="479">
        <v>7.97</v>
      </c>
    </row>
    <row r="14709" spans="1:6" ht="30.6" x14ac:dyDescent="0.2">
      <c r="A14709" s="256">
        <v>102291</v>
      </c>
      <c r="B14709" s="257" t="s">
        <v>13298</v>
      </c>
      <c r="C14709" s="256" t="s">
        <v>6805</v>
      </c>
      <c r="E14709" s="258"/>
      <c r="F14709" s="479">
        <v>7.07</v>
      </c>
    </row>
    <row r="14710" spans="1:6" ht="40.799999999999997" x14ac:dyDescent="0.2">
      <c r="A14710" s="256">
        <v>102292</v>
      </c>
      <c r="B14710" s="257" t="s">
        <v>13299</v>
      </c>
      <c r="C14710" s="256" t="s">
        <v>6805</v>
      </c>
      <c r="E14710" s="258"/>
      <c r="F14710" s="479">
        <v>6.86</v>
      </c>
    </row>
    <row r="14711" spans="1:6" ht="40.799999999999997" x14ac:dyDescent="0.2">
      <c r="A14711" s="256">
        <v>102293</v>
      </c>
      <c r="B14711" s="257" t="s">
        <v>13300</v>
      </c>
      <c r="C14711" s="256" t="s">
        <v>6805</v>
      </c>
      <c r="E14711" s="258"/>
      <c r="F14711" s="479">
        <v>6.49</v>
      </c>
    </row>
    <row r="14712" spans="1:6" ht="40.799999999999997" x14ac:dyDescent="0.2">
      <c r="A14712" s="256">
        <v>102294</v>
      </c>
      <c r="B14712" s="257" t="s">
        <v>13301</v>
      </c>
      <c r="C14712" s="256" t="s">
        <v>6805</v>
      </c>
      <c r="E14712" s="258"/>
      <c r="F14712" s="479">
        <v>6.31</v>
      </c>
    </row>
    <row r="14713" spans="1:6" ht="40.799999999999997" x14ac:dyDescent="0.2">
      <c r="A14713" s="256">
        <v>102295</v>
      </c>
      <c r="B14713" s="257" t="s">
        <v>13302</v>
      </c>
      <c r="C14713" s="256" t="s">
        <v>6805</v>
      </c>
      <c r="E14713" s="258"/>
      <c r="F14713" s="479">
        <v>6.14</v>
      </c>
    </row>
    <row r="14714" spans="1:6" ht="30.6" x14ac:dyDescent="0.2">
      <c r="A14714" s="256">
        <v>102296</v>
      </c>
      <c r="B14714" s="257" t="s">
        <v>13303</v>
      </c>
      <c r="C14714" s="256" t="s">
        <v>6805</v>
      </c>
      <c r="E14714" s="258"/>
      <c r="F14714" s="479">
        <v>5.89</v>
      </c>
    </row>
    <row r="14715" spans="1:6" ht="30.6" x14ac:dyDescent="0.2">
      <c r="A14715" s="256">
        <v>102297</v>
      </c>
      <c r="B14715" s="257" t="s">
        <v>13304</v>
      </c>
      <c r="C14715" s="256" t="s">
        <v>6805</v>
      </c>
      <c r="E14715" s="258"/>
      <c r="F14715" s="479">
        <v>5.75</v>
      </c>
    </row>
    <row r="14716" spans="1:6" ht="30.6" x14ac:dyDescent="0.2">
      <c r="A14716" s="256">
        <v>102298</v>
      </c>
      <c r="B14716" s="257" t="s">
        <v>13305</v>
      </c>
      <c r="C14716" s="256" t="s">
        <v>6805</v>
      </c>
      <c r="E14716" s="258"/>
      <c r="F14716" s="479">
        <v>18.09</v>
      </c>
    </row>
    <row r="14717" spans="1:6" ht="30.6" x14ac:dyDescent="0.2">
      <c r="A14717" s="256">
        <v>102299</v>
      </c>
      <c r="B14717" s="257" t="s">
        <v>13306</v>
      </c>
      <c r="C14717" s="256" t="s">
        <v>6805</v>
      </c>
      <c r="E14717" s="258"/>
      <c r="F14717" s="479">
        <v>15.37</v>
      </c>
    </row>
    <row r="14718" spans="1:6" ht="40.799999999999997" x14ac:dyDescent="0.2">
      <c r="A14718" s="256">
        <v>102300</v>
      </c>
      <c r="B14718" s="257" t="s">
        <v>13307</v>
      </c>
      <c r="C14718" s="256" t="s">
        <v>6805</v>
      </c>
      <c r="E14718" s="258"/>
      <c r="F14718" s="479">
        <v>15.18</v>
      </c>
    </row>
    <row r="14719" spans="1:6" ht="30.6" x14ac:dyDescent="0.2">
      <c r="A14719" s="256">
        <v>102301</v>
      </c>
      <c r="B14719" s="257" t="s">
        <v>13308</v>
      </c>
      <c r="C14719" s="256" t="s">
        <v>6805</v>
      </c>
      <c r="E14719" s="258"/>
      <c r="F14719" s="479">
        <v>13.8</v>
      </c>
    </row>
    <row r="14720" spans="1:6" ht="30.6" x14ac:dyDescent="0.2">
      <c r="A14720" s="256">
        <v>102302</v>
      </c>
      <c r="B14720" s="257" t="s">
        <v>13309</v>
      </c>
      <c r="C14720" s="256" t="s">
        <v>6805</v>
      </c>
      <c r="E14720" s="258"/>
      <c r="F14720" s="479">
        <v>9.98</v>
      </c>
    </row>
    <row r="14721" spans="1:6" ht="30.6" x14ac:dyDescent="0.2">
      <c r="A14721" s="256">
        <v>102303</v>
      </c>
      <c r="B14721" s="257" t="s">
        <v>13310</v>
      </c>
      <c r="C14721" s="256" t="s">
        <v>6805</v>
      </c>
      <c r="E14721" s="258"/>
      <c r="F14721" s="479">
        <v>8.4700000000000006</v>
      </c>
    </row>
    <row r="14722" spans="1:6" ht="40.799999999999997" x14ac:dyDescent="0.2">
      <c r="A14722" s="256">
        <v>102304</v>
      </c>
      <c r="B14722" s="257" t="s">
        <v>13311</v>
      </c>
      <c r="C14722" s="256" t="s">
        <v>6805</v>
      </c>
      <c r="E14722" s="258"/>
      <c r="F14722" s="479">
        <v>8.36</v>
      </c>
    </row>
    <row r="14723" spans="1:6" ht="30.6" x14ac:dyDescent="0.2">
      <c r="A14723" s="256">
        <v>102305</v>
      </c>
      <c r="B14723" s="257" t="s">
        <v>13312</v>
      </c>
      <c r="C14723" s="256" t="s">
        <v>6805</v>
      </c>
      <c r="E14723" s="258"/>
      <c r="F14723" s="479">
        <v>7.61</v>
      </c>
    </row>
    <row r="14724" spans="1:6" ht="30.6" x14ac:dyDescent="0.2">
      <c r="A14724" s="256">
        <v>102306</v>
      </c>
      <c r="B14724" s="257" t="s">
        <v>13313</v>
      </c>
      <c r="C14724" s="256" t="s">
        <v>6805</v>
      </c>
      <c r="E14724" s="258"/>
      <c r="F14724" s="479">
        <v>16.28</v>
      </c>
    </row>
    <row r="14725" spans="1:6" ht="30.6" x14ac:dyDescent="0.2">
      <c r="A14725" s="256">
        <v>102307</v>
      </c>
      <c r="B14725" s="257" t="s">
        <v>13314</v>
      </c>
      <c r="C14725" s="256" t="s">
        <v>6805</v>
      </c>
      <c r="E14725" s="258"/>
      <c r="F14725" s="479">
        <v>14.44</v>
      </c>
    </row>
    <row r="14726" spans="1:6" ht="40.799999999999997" x14ac:dyDescent="0.2">
      <c r="A14726" s="256">
        <v>102308</v>
      </c>
      <c r="B14726" s="257" t="s">
        <v>13315</v>
      </c>
      <c r="C14726" s="256" t="s">
        <v>6805</v>
      </c>
      <c r="E14726" s="258"/>
      <c r="F14726" s="479">
        <v>14</v>
      </c>
    </row>
    <row r="14727" spans="1:6" ht="40.799999999999997" x14ac:dyDescent="0.2">
      <c r="A14727" s="256">
        <v>102309</v>
      </c>
      <c r="B14727" s="257" t="s">
        <v>13316</v>
      </c>
      <c r="C14727" s="256" t="s">
        <v>6805</v>
      </c>
      <c r="E14727" s="258"/>
      <c r="F14727" s="479">
        <v>13.25</v>
      </c>
    </row>
    <row r="14728" spans="1:6" ht="40.799999999999997" x14ac:dyDescent="0.2">
      <c r="A14728" s="256">
        <v>102310</v>
      </c>
      <c r="B14728" s="257" t="s">
        <v>13317</v>
      </c>
      <c r="C14728" s="256" t="s">
        <v>6805</v>
      </c>
      <c r="E14728" s="258"/>
      <c r="F14728" s="479">
        <v>12.85</v>
      </c>
    </row>
    <row r="14729" spans="1:6" ht="40.799999999999997" x14ac:dyDescent="0.2">
      <c r="A14729" s="256">
        <v>102311</v>
      </c>
      <c r="B14729" s="257" t="s">
        <v>13318</v>
      </c>
      <c r="C14729" s="256" t="s">
        <v>6805</v>
      </c>
      <c r="E14729" s="258"/>
      <c r="F14729" s="479">
        <v>12.52</v>
      </c>
    </row>
    <row r="14730" spans="1:6" ht="30.6" x14ac:dyDescent="0.2">
      <c r="A14730" s="256">
        <v>102312</v>
      </c>
      <c r="B14730" s="257" t="s">
        <v>13319</v>
      </c>
      <c r="C14730" s="256" t="s">
        <v>6805</v>
      </c>
      <c r="E14730" s="258"/>
      <c r="F14730" s="479">
        <v>12.03</v>
      </c>
    </row>
    <row r="14731" spans="1:6" ht="40.799999999999997" x14ac:dyDescent="0.2">
      <c r="A14731" s="256">
        <v>102313</v>
      </c>
      <c r="B14731" s="257" t="s">
        <v>13320</v>
      </c>
      <c r="C14731" s="256" t="s">
        <v>6805</v>
      </c>
      <c r="E14731" s="258"/>
      <c r="F14731" s="479">
        <v>11.76</v>
      </c>
    </row>
    <row r="14732" spans="1:6" ht="40.799999999999997" x14ac:dyDescent="0.2">
      <c r="A14732" s="256">
        <v>102314</v>
      </c>
      <c r="B14732" s="257" t="s">
        <v>13321</v>
      </c>
      <c r="C14732" s="256" t="s">
        <v>6805</v>
      </c>
      <c r="E14732" s="258"/>
      <c r="F14732" s="479">
        <v>8.9700000000000006</v>
      </c>
    </row>
    <row r="14733" spans="1:6" ht="30.6" x14ac:dyDescent="0.2">
      <c r="A14733" s="256">
        <v>102315</v>
      </c>
      <c r="B14733" s="257" t="s">
        <v>13322</v>
      </c>
      <c r="C14733" s="256" t="s">
        <v>6805</v>
      </c>
      <c r="E14733" s="258"/>
      <c r="F14733" s="479">
        <v>7.97</v>
      </c>
    </row>
    <row r="14734" spans="1:6" ht="40.799999999999997" x14ac:dyDescent="0.2">
      <c r="A14734" s="256">
        <v>102316</v>
      </c>
      <c r="B14734" s="257" t="s">
        <v>13323</v>
      </c>
      <c r="C14734" s="256" t="s">
        <v>6805</v>
      </c>
      <c r="E14734" s="258"/>
      <c r="F14734" s="479">
        <v>7.72</v>
      </c>
    </row>
    <row r="14735" spans="1:6" ht="40.799999999999997" x14ac:dyDescent="0.2">
      <c r="A14735" s="256">
        <v>102317</v>
      </c>
      <c r="B14735" s="257" t="s">
        <v>13324</v>
      </c>
      <c r="C14735" s="256" t="s">
        <v>6805</v>
      </c>
      <c r="E14735" s="258"/>
      <c r="F14735" s="479">
        <v>7.3</v>
      </c>
    </row>
    <row r="14736" spans="1:6" ht="40.799999999999997" x14ac:dyDescent="0.2">
      <c r="A14736" s="256">
        <v>102318</v>
      </c>
      <c r="B14736" s="257" t="s">
        <v>13325</v>
      </c>
      <c r="C14736" s="256" t="s">
        <v>6805</v>
      </c>
      <c r="E14736" s="258"/>
      <c r="F14736" s="479">
        <v>7.09</v>
      </c>
    </row>
    <row r="14737" spans="1:6" ht="40.799999999999997" x14ac:dyDescent="0.2">
      <c r="A14737" s="256">
        <v>102319</v>
      </c>
      <c r="B14737" s="257" t="s">
        <v>13326</v>
      </c>
      <c r="C14737" s="256" t="s">
        <v>6805</v>
      </c>
      <c r="E14737" s="258"/>
      <c r="F14737" s="479">
        <v>6.91</v>
      </c>
    </row>
    <row r="14738" spans="1:6" ht="40.799999999999997" x14ac:dyDescent="0.2">
      <c r="A14738" s="256">
        <v>102320</v>
      </c>
      <c r="B14738" s="257" t="s">
        <v>13327</v>
      </c>
      <c r="C14738" s="256" t="s">
        <v>6805</v>
      </c>
      <c r="E14738" s="258"/>
      <c r="F14738" s="479">
        <v>6.62</v>
      </c>
    </row>
    <row r="14739" spans="1:6" ht="40.799999999999997" x14ac:dyDescent="0.2">
      <c r="A14739" s="256">
        <v>102321</v>
      </c>
      <c r="B14739" s="257" t="s">
        <v>13328</v>
      </c>
      <c r="C14739" s="256" t="s">
        <v>6805</v>
      </c>
      <c r="E14739" s="258"/>
      <c r="F14739" s="479">
        <v>6.5</v>
      </c>
    </row>
    <row r="14740" spans="1:6" ht="30.6" x14ac:dyDescent="0.2">
      <c r="A14740" s="256">
        <v>102322</v>
      </c>
      <c r="B14740" s="257" t="s">
        <v>13329</v>
      </c>
      <c r="C14740" s="256" t="s">
        <v>6805</v>
      </c>
      <c r="E14740" s="258"/>
      <c r="F14740" s="479">
        <v>20.36</v>
      </c>
    </row>
    <row r="14741" spans="1:6" ht="30.6" x14ac:dyDescent="0.2">
      <c r="A14741" s="256">
        <v>102323</v>
      </c>
      <c r="B14741" s="257" t="s">
        <v>13330</v>
      </c>
      <c r="C14741" s="256" t="s">
        <v>6805</v>
      </c>
      <c r="E14741" s="258"/>
      <c r="F14741" s="479">
        <v>17.28</v>
      </c>
    </row>
    <row r="14742" spans="1:6" ht="40.799999999999997" x14ac:dyDescent="0.2">
      <c r="A14742" s="256">
        <v>102324</v>
      </c>
      <c r="B14742" s="257" t="s">
        <v>13331</v>
      </c>
      <c r="C14742" s="256" t="s">
        <v>6805</v>
      </c>
      <c r="E14742" s="258"/>
      <c r="F14742" s="479">
        <v>17.079999999999998</v>
      </c>
    </row>
    <row r="14743" spans="1:6" ht="40.799999999999997" x14ac:dyDescent="0.2">
      <c r="A14743" s="256">
        <v>102325</v>
      </c>
      <c r="B14743" s="257" t="s">
        <v>13332</v>
      </c>
      <c r="C14743" s="256" t="s">
        <v>6805</v>
      </c>
      <c r="E14743" s="258"/>
      <c r="F14743" s="479">
        <v>15.54</v>
      </c>
    </row>
    <row r="14744" spans="1:6" ht="40.799999999999997" x14ac:dyDescent="0.2">
      <c r="A14744" s="256">
        <v>102326</v>
      </c>
      <c r="B14744" s="257" t="s">
        <v>13333</v>
      </c>
      <c r="C14744" s="256" t="s">
        <v>6805</v>
      </c>
      <c r="E14744" s="258"/>
      <c r="F14744" s="479">
        <v>11.23</v>
      </c>
    </row>
    <row r="14745" spans="1:6" ht="40.799999999999997" x14ac:dyDescent="0.2">
      <c r="A14745" s="256">
        <v>102327</v>
      </c>
      <c r="B14745" s="257" t="s">
        <v>13334</v>
      </c>
      <c r="C14745" s="256" t="s">
        <v>6805</v>
      </c>
      <c r="E14745" s="258"/>
      <c r="F14745" s="479">
        <v>9.5399999999999991</v>
      </c>
    </row>
    <row r="14746" spans="1:6" ht="40.799999999999997" x14ac:dyDescent="0.2">
      <c r="A14746" s="256">
        <v>102328</v>
      </c>
      <c r="B14746" s="257" t="s">
        <v>13335</v>
      </c>
      <c r="C14746" s="256" t="s">
        <v>6805</v>
      </c>
      <c r="E14746" s="258"/>
      <c r="F14746" s="479">
        <v>9.41</v>
      </c>
    </row>
    <row r="14747" spans="1:6" ht="40.799999999999997" x14ac:dyDescent="0.2">
      <c r="A14747" s="256">
        <v>102329</v>
      </c>
      <c r="B14747" s="257" t="s">
        <v>13336</v>
      </c>
      <c r="C14747" s="256" t="s">
        <v>6805</v>
      </c>
      <c r="E14747" s="258"/>
      <c r="F14747" s="479">
        <v>8.57</v>
      </c>
    </row>
    <row r="14748" spans="1:6" ht="30.6" x14ac:dyDescent="0.2">
      <c r="A14748" s="256">
        <v>94304</v>
      </c>
      <c r="B14748" s="257" t="s">
        <v>15035</v>
      </c>
      <c r="C14748" s="256" t="s">
        <v>6805</v>
      </c>
      <c r="E14748" s="258"/>
      <c r="F14748" s="479">
        <v>73.760000000000005</v>
      </c>
    </row>
    <row r="14749" spans="1:6" ht="30.6" x14ac:dyDescent="0.2">
      <c r="A14749" s="256">
        <v>94306</v>
      </c>
      <c r="B14749" s="257" t="s">
        <v>15036</v>
      </c>
      <c r="C14749" s="256" t="s">
        <v>6805</v>
      </c>
      <c r="E14749" s="258"/>
      <c r="F14749" s="479">
        <v>67.27</v>
      </c>
    </row>
    <row r="14750" spans="1:6" ht="30.6" x14ac:dyDescent="0.2">
      <c r="A14750" s="256">
        <v>94310</v>
      </c>
      <c r="B14750" s="257" t="s">
        <v>15037</v>
      </c>
      <c r="C14750" s="256" t="s">
        <v>6805</v>
      </c>
      <c r="E14750" s="258"/>
      <c r="F14750" s="479">
        <v>64.33</v>
      </c>
    </row>
    <row r="14751" spans="1:6" ht="30.6" x14ac:dyDescent="0.2">
      <c r="A14751" s="256">
        <v>94316</v>
      </c>
      <c r="B14751" s="257" t="s">
        <v>15038</v>
      </c>
      <c r="C14751" s="256" t="s">
        <v>6805</v>
      </c>
      <c r="E14751" s="258"/>
      <c r="F14751" s="479">
        <v>68.58</v>
      </c>
    </row>
    <row r="14752" spans="1:6" ht="30.6" x14ac:dyDescent="0.2">
      <c r="A14752" s="256">
        <v>94318</v>
      </c>
      <c r="B14752" s="257" t="s">
        <v>15039</v>
      </c>
      <c r="C14752" s="256" t="s">
        <v>6805</v>
      </c>
      <c r="E14752" s="258"/>
      <c r="F14752" s="479">
        <v>63.02</v>
      </c>
    </row>
    <row r="14753" spans="1:6" x14ac:dyDescent="0.2">
      <c r="A14753" s="256">
        <v>94319</v>
      </c>
      <c r="B14753" s="257" t="s">
        <v>15040</v>
      </c>
      <c r="C14753" s="256" t="s">
        <v>6805</v>
      </c>
      <c r="E14753" s="258"/>
      <c r="F14753" s="479">
        <v>79.430000000000007</v>
      </c>
    </row>
    <row r="14754" spans="1:6" ht="30.6" x14ac:dyDescent="0.2">
      <c r="A14754" s="256">
        <v>94327</v>
      </c>
      <c r="B14754" s="257" t="s">
        <v>15041</v>
      </c>
      <c r="C14754" s="256" t="s">
        <v>6805</v>
      </c>
      <c r="E14754" s="258"/>
      <c r="F14754" s="479">
        <v>75.14</v>
      </c>
    </row>
    <row r="14755" spans="1:6" ht="30.6" x14ac:dyDescent="0.2">
      <c r="A14755" s="256">
        <v>94329</v>
      </c>
      <c r="B14755" s="257" t="s">
        <v>15042</v>
      </c>
      <c r="C14755" s="256" t="s">
        <v>6805</v>
      </c>
      <c r="E14755" s="258"/>
      <c r="F14755" s="479">
        <v>68.650000000000006</v>
      </c>
    </row>
    <row r="14756" spans="1:6" ht="30.6" x14ac:dyDescent="0.2">
      <c r="A14756" s="256">
        <v>94333</v>
      </c>
      <c r="B14756" s="257" t="s">
        <v>15043</v>
      </c>
      <c r="C14756" s="256" t="s">
        <v>6805</v>
      </c>
      <c r="E14756" s="258"/>
      <c r="F14756" s="479">
        <v>65.709999999999994</v>
      </c>
    </row>
    <row r="14757" spans="1:6" ht="30.6" x14ac:dyDescent="0.2">
      <c r="A14757" s="256">
        <v>94339</v>
      </c>
      <c r="B14757" s="257" t="s">
        <v>15044</v>
      </c>
      <c r="C14757" s="256" t="s">
        <v>6805</v>
      </c>
      <c r="E14757" s="258"/>
      <c r="F14757" s="479">
        <v>69.959999999999994</v>
      </c>
    </row>
    <row r="14758" spans="1:6" ht="30.6" x14ac:dyDescent="0.2">
      <c r="A14758" s="256">
        <v>94341</v>
      </c>
      <c r="B14758" s="257" t="s">
        <v>15045</v>
      </c>
      <c r="C14758" s="256" t="s">
        <v>6805</v>
      </c>
      <c r="E14758" s="258"/>
      <c r="F14758" s="479">
        <v>64.400000000000006</v>
      </c>
    </row>
    <row r="14759" spans="1:6" x14ac:dyDescent="0.2">
      <c r="A14759" s="256">
        <v>94342</v>
      </c>
      <c r="B14759" s="257" t="s">
        <v>15046</v>
      </c>
      <c r="C14759" s="256" t="s">
        <v>6805</v>
      </c>
      <c r="E14759" s="258"/>
      <c r="F14759" s="479">
        <v>80.81</v>
      </c>
    </row>
    <row r="14760" spans="1:6" ht="20.399999999999999" x14ac:dyDescent="0.2">
      <c r="A14760" s="256">
        <v>96385</v>
      </c>
      <c r="B14760" s="257" t="s">
        <v>13337</v>
      </c>
      <c r="C14760" s="256" t="s">
        <v>6805</v>
      </c>
      <c r="E14760" s="258"/>
      <c r="F14760" s="479">
        <v>11.64</v>
      </c>
    </row>
    <row r="14761" spans="1:6" ht="20.399999999999999" x14ac:dyDescent="0.2">
      <c r="A14761" s="256">
        <v>96386</v>
      </c>
      <c r="B14761" s="257" t="s">
        <v>13338</v>
      </c>
      <c r="C14761" s="256" t="s">
        <v>6805</v>
      </c>
      <c r="E14761" s="258"/>
      <c r="F14761" s="479">
        <v>8.74</v>
      </c>
    </row>
    <row r="14762" spans="1:6" ht="40.799999999999997" x14ac:dyDescent="0.2">
      <c r="A14762" s="256">
        <v>93367</v>
      </c>
      <c r="B14762" s="257" t="s">
        <v>15047</v>
      </c>
      <c r="C14762" s="256" t="s">
        <v>6805</v>
      </c>
      <c r="E14762" s="258"/>
      <c r="F14762" s="479">
        <v>23.06</v>
      </c>
    </row>
    <row r="14763" spans="1:6" ht="40.799999999999997" x14ac:dyDescent="0.2">
      <c r="A14763" s="256">
        <v>93368</v>
      </c>
      <c r="B14763" s="257" t="s">
        <v>15048</v>
      </c>
      <c r="C14763" s="256" t="s">
        <v>6805</v>
      </c>
      <c r="E14763" s="258"/>
      <c r="F14763" s="479">
        <v>20.170000000000002</v>
      </c>
    </row>
    <row r="14764" spans="1:6" ht="40.799999999999997" x14ac:dyDescent="0.2">
      <c r="A14764" s="256">
        <v>93369</v>
      </c>
      <c r="B14764" s="257" t="s">
        <v>20829</v>
      </c>
      <c r="C14764" s="256" t="s">
        <v>6805</v>
      </c>
      <c r="E14764" s="258"/>
      <c r="F14764" s="479">
        <v>16.57</v>
      </c>
    </row>
    <row r="14765" spans="1:6" ht="40.799999999999997" x14ac:dyDescent="0.2">
      <c r="A14765" s="256">
        <v>93372</v>
      </c>
      <c r="B14765" s="257" t="s">
        <v>15049</v>
      </c>
      <c r="C14765" s="256" t="s">
        <v>6805</v>
      </c>
      <c r="E14765" s="258"/>
      <c r="F14765" s="479">
        <v>15.92</v>
      </c>
    </row>
    <row r="14766" spans="1:6" ht="40.799999999999997" x14ac:dyDescent="0.2">
      <c r="A14766" s="256">
        <v>93373</v>
      </c>
      <c r="B14766" s="257" t="s">
        <v>20830</v>
      </c>
      <c r="C14766" s="256" t="s">
        <v>6805</v>
      </c>
      <c r="E14766" s="258"/>
      <c r="F14766" s="479">
        <v>13.63</v>
      </c>
    </row>
    <row r="14767" spans="1:6" ht="40.799999999999997" x14ac:dyDescent="0.2">
      <c r="A14767" s="256">
        <v>93378</v>
      </c>
      <c r="B14767" s="257" t="s">
        <v>20831</v>
      </c>
      <c r="C14767" s="256" t="s">
        <v>6805</v>
      </c>
      <c r="E14767" s="258"/>
      <c r="F14767" s="479">
        <v>23.28</v>
      </c>
    </row>
    <row r="14768" spans="1:6" ht="40.799999999999997" x14ac:dyDescent="0.2">
      <c r="A14768" s="256">
        <v>93379</v>
      </c>
      <c r="B14768" s="257" t="s">
        <v>20832</v>
      </c>
      <c r="C14768" s="256" t="s">
        <v>6805</v>
      </c>
      <c r="E14768" s="258"/>
      <c r="F14768" s="479">
        <v>17.88</v>
      </c>
    </row>
    <row r="14769" spans="1:6" ht="40.799999999999997" x14ac:dyDescent="0.2">
      <c r="A14769" s="256">
        <v>93380</v>
      </c>
      <c r="B14769" s="257" t="s">
        <v>20833</v>
      </c>
      <c r="C14769" s="256" t="s">
        <v>6805</v>
      </c>
      <c r="E14769" s="258"/>
      <c r="F14769" s="479">
        <v>15.22</v>
      </c>
    </row>
    <row r="14770" spans="1:6" ht="40.799999999999997" x14ac:dyDescent="0.2">
      <c r="A14770" s="256">
        <v>93381</v>
      </c>
      <c r="B14770" s="257" t="s">
        <v>20834</v>
      </c>
      <c r="C14770" s="256" t="s">
        <v>6805</v>
      </c>
      <c r="E14770" s="258"/>
      <c r="F14770" s="479">
        <v>12.32</v>
      </c>
    </row>
    <row r="14771" spans="1:6" x14ac:dyDescent="0.2">
      <c r="A14771" s="256">
        <v>93382</v>
      </c>
      <c r="B14771" s="257" t="s">
        <v>15050</v>
      </c>
      <c r="C14771" s="256" t="s">
        <v>6805</v>
      </c>
      <c r="E14771" s="258"/>
      <c r="F14771" s="479">
        <v>28.73</v>
      </c>
    </row>
    <row r="14772" spans="1:6" ht="30.6" x14ac:dyDescent="0.2">
      <c r="A14772" s="256">
        <v>104728</v>
      </c>
      <c r="B14772" s="257" t="s">
        <v>15051</v>
      </c>
      <c r="C14772" s="256" t="s">
        <v>6805</v>
      </c>
      <c r="E14772" s="258"/>
      <c r="F14772" s="479">
        <v>19.39</v>
      </c>
    </row>
    <row r="14773" spans="1:6" ht="30.6" x14ac:dyDescent="0.2">
      <c r="A14773" s="256">
        <v>104729</v>
      </c>
      <c r="B14773" s="257" t="s">
        <v>15052</v>
      </c>
      <c r="C14773" s="256" t="s">
        <v>6805</v>
      </c>
      <c r="E14773" s="258"/>
      <c r="F14773" s="479">
        <v>16.52</v>
      </c>
    </row>
    <row r="14774" spans="1:6" ht="30.6" x14ac:dyDescent="0.2">
      <c r="A14774" s="256">
        <v>104730</v>
      </c>
      <c r="B14774" s="257" t="s">
        <v>15053</v>
      </c>
      <c r="C14774" s="256" t="s">
        <v>6805</v>
      </c>
      <c r="E14774" s="258"/>
      <c r="F14774" s="479">
        <v>12.91</v>
      </c>
    </row>
    <row r="14775" spans="1:6" ht="30.6" x14ac:dyDescent="0.2">
      <c r="A14775" s="256">
        <v>104731</v>
      </c>
      <c r="B14775" s="257" t="s">
        <v>15054</v>
      </c>
      <c r="C14775" s="256" t="s">
        <v>6805</v>
      </c>
      <c r="E14775" s="258"/>
      <c r="F14775" s="479">
        <v>12.26</v>
      </c>
    </row>
    <row r="14776" spans="1:6" ht="30.6" x14ac:dyDescent="0.2">
      <c r="A14776" s="256">
        <v>104732</v>
      </c>
      <c r="B14776" s="257" t="s">
        <v>15055</v>
      </c>
      <c r="C14776" s="256" t="s">
        <v>6805</v>
      </c>
      <c r="E14776" s="258"/>
      <c r="F14776" s="479">
        <v>9.9700000000000006</v>
      </c>
    </row>
    <row r="14777" spans="1:6" ht="30.6" x14ac:dyDescent="0.2">
      <c r="A14777" s="256">
        <v>104733</v>
      </c>
      <c r="B14777" s="257" t="s">
        <v>15056</v>
      </c>
      <c r="C14777" s="256" t="s">
        <v>6805</v>
      </c>
      <c r="E14777" s="258"/>
      <c r="F14777" s="479">
        <v>19.57</v>
      </c>
    </row>
    <row r="14778" spans="1:6" ht="30.6" x14ac:dyDescent="0.2">
      <c r="A14778" s="256">
        <v>104734</v>
      </c>
      <c r="B14778" s="257" t="s">
        <v>15057</v>
      </c>
      <c r="C14778" s="256" t="s">
        <v>6805</v>
      </c>
      <c r="E14778" s="258"/>
      <c r="F14778" s="479">
        <v>14.19</v>
      </c>
    </row>
    <row r="14779" spans="1:6" ht="30.6" x14ac:dyDescent="0.2">
      <c r="A14779" s="256">
        <v>104735</v>
      </c>
      <c r="B14779" s="257" t="s">
        <v>15058</v>
      </c>
      <c r="C14779" s="256" t="s">
        <v>6805</v>
      </c>
      <c r="E14779" s="258"/>
      <c r="F14779" s="479">
        <v>11.56</v>
      </c>
    </row>
    <row r="14780" spans="1:6" ht="30.6" x14ac:dyDescent="0.2">
      <c r="A14780" s="256">
        <v>104736</v>
      </c>
      <c r="B14780" s="257" t="s">
        <v>15059</v>
      </c>
      <c r="C14780" s="256" t="s">
        <v>6805</v>
      </c>
      <c r="E14780" s="258"/>
      <c r="F14780" s="479">
        <v>8.66</v>
      </c>
    </row>
    <row r="14781" spans="1:6" x14ac:dyDescent="0.2">
      <c r="A14781" s="256">
        <v>104737</v>
      </c>
      <c r="B14781" s="257" t="s">
        <v>15060</v>
      </c>
      <c r="C14781" s="256" t="s">
        <v>6805</v>
      </c>
      <c r="E14781" s="258"/>
      <c r="F14781" s="479">
        <v>25.02</v>
      </c>
    </row>
    <row r="14782" spans="1:6" ht="20.399999999999999" x14ac:dyDescent="0.2">
      <c r="A14782" s="256">
        <v>104738</v>
      </c>
      <c r="B14782" s="257" t="s">
        <v>15061</v>
      </c>
      <c r="C14782" s="256" t="s">
        <v>6805</v>
      </c>
      <c r="E14782" s="258"/>
      <c r="F14782" s="479">
        <v>77.930000000000007</v>
      </c>
    </row>
    <row r="14783" spans="1:6" ht="20.399999999999999" x14ac:dyDescent="0.2">
      <c r="A14783" s="256">
        <v>104739</v>
      </c>
      <c r="B14783" s="257" t="s">
        <v>15062</v>
      </c>
      <c r="C14783" s="256" t="s">
        <v>6805</v>
      </c>
      <c r="E14783" s="258"/>
      <c r="F14783" s="479">
        <v>79.31</v>
      </c>
    </row>
    <row r="14784" spans="1:6" ht="20.399999999999999" x14ac:dyDescent="0.2">
      <c r="A14784" s="256">
        <v>104740</v>
      </c>
      <c r="B14784" s="257" t="s">
        <v>15063</v>
      </c>
      <c r="C14784" s="256" t="s">
        <v>6805</v>
      </c>
      <c r="E14784" s="258"/>
      <c r="F14784" s="479">
        <v>27.23</v>
      </c>
    </row>
    <row r="14785" spans="1:6" ht="20.399999999999999" x14ac:dyDescent="0.2">
      <c r="A14785" s="256">
        <v>104741</v>
      </c>
      <c r="B14785" s="257" t="s">
        <v>15064</v>
      </c>
      <c r="C14785" s="256" t="s">
        <v>6805</v>
      </c>
      <c r="E14785" s="258"/>
      <c r="F14785" s="479">
        <v>23.52</v>
      </c>
    </row>
    <row r="14786" spans="1:6" x14ac:dyDescent="0.2">
      <c r="A14786" s="256">
        <v>104742</v>
      </c>
      <c r="B14786" s="257" t="s">
        <v>15065</v>
      </c>
      <c r="C14786" s="256" t="s">
        <v>6801</v>
      </c>
      <c r="E14786" s="258"/>
      <c r="F14786" s="479">
        <v>8.49</v>
      </c>
    </row>
    <row r="14787" spans="1:6" ht="20.399999999999999" x14ac:dyDescent="0.2">
      <c r="A14787" s="256">
        <v>97916</v>
      </c>
      <c r="B14787" s="257" t="s">
        <v>13339</v>
      </c>
      <c r="C14787" s="256" t="s">
        <v>13340</v>
      </c>
      <c r="E14787" s="258"/>
      <c r="F14787" s="479">
        <v>2.5</v>
      </c>
    </row>
    <row r="14788" spans="1:6" ht="20.399999999999999" x14ac:dyDescent="0.2">
      <c r="A14788" s="256">
        <v>97917</v>
      </c>
      <c r="B14788" s="257" t="s">
        <v>13341</v>
      </c>
      <c r="C14788" s="256" t="s">
        <v>13340</v>
      </c>
      <c r="E14788" s="258"/>
      <c r="F14788" s="479">
        <v>2.16</v>
      </c>
    </row>
    <row r="14789" spans="1:6" ht="20.399999999999999" x14ac:dyDescent="0.2">
      <c r="A14789" s="256">
        <v>97918</v>
      </c>
      <c r="B14789" s="257" t="s">
        <v>13342</v>
      </c>
      <c r="C14789" s="256" t="s">
        <v>13340</v>
      </c>
      <c r="E14789" s="258"/>
      <c r="F14789" s="479">
        <v>1.99</v>
      </c>
    </row>
    <row r="14790" spans="1:6" ht="20.399999999999999" x14ac:dyDescent="0.2">
      <c r="A14790" s="256">
        <v>97919</v>
      </c>
      <c r="B14790" s="257" t="s">
        <v>13343</v>
      </c>
      <c r="C14790" s="256" t="s">
        <v>13340</v>
      </c>
      <c r="E14790" s="258"/>
      <c r="F14790" s="479">
        <v>0.79</v>
      </c>
    </row>
    <row r="14791" spans="1:6" ht="20.399999999999999" x14ac:dyDescent="0.2">
      <c r="A14791" s="256">
        <v>101616</v>
      </c>
      <c r="B14791" s="257" t="s">
        <v>13344</v>
      </c>
      <c r="C14791" s="256" t="s">
        <v>6801</v>
      </c>
      <c r="E14791" s="258"/>
      <c r="F14791" s="479">
        <v>7.09</v>
      </c>
    </row>
    <row r="14792" spans="1:6" ht="20.399999999999999" x14ac:dyDescent="0.2">
      <c r="A14792" s="256">
        <v>101617</v>
      </c>
      <c r="B14792" s="257" t="s">
        <v>13345</v>
      </c>
      <c r="C14792" s="256" t="s">
        <v>6801</v>
      </c>
      <c r="E14792" s="258"/>
      <c r="F14792" s="479">
        <v>3.5</v>
      </c>
    </row>
    <row r="14793" spans="1:6" ht="20.399999999999999" x14ac:dyDescent="0.2">
      <c r="A14793" s="256">
        <v>101618</v>
      </c>
      <c r="B14793" s="257" t="s">
        <v>13346</v>
      </c>
      <c r="C14793" s="256" t="s">
        <v>6805</v>
      </c>
      <c r="E14793" s="258"/>
      <c r="F14793" s="479">
        <v>223.21</v>
      </c>
    </row>
    <row r="14794" spans="1:6" ht="20.399999999999999" x14ac:dyDescent="0.2">
      <c r="A14794" s="256">
        <v>101619</v>
      </c>
      <c r="B14794" s="257" t="s">
        <v>13347</v>
      </c>
      <c r="C14794" s="256" t="s">
        <v>6805</v>
      </c>
      <c r="E14794" s="258"/>
      <c r="F14794" s="479">
        <v>260.92</v>
      </c>
    </row>
    <row r="14795" spans="1:6" ht="20.399999999999999" x14ac:dyDescent="0.2">
      <c r="A14795" s="256">
        <v>101620</v>
      </c>
      <c r="B14795" s="257" t="s">
        <v>13348</v>
      </c>
      <c r="C14795" s="256" t="s">
        <v>6805</v>
      </c>
      <c r="E14795" s="258"/>
      <c r="F14795" s="479">
        <v>194.84</v>
      </c>
    </row>
    <row r="14796" spans="1:6" ht="20.399999999999999" x14ac:dyDescent="0.2">
      <c r="A14796" s="256">
        <v>101621</v>
      </c>
      <c r="B14796" s="257" t="s">
        <v>13349</v>
      </c>
      <c r="C14796" s="256" t="s">
        <v>6805</v>
      </c>
      <c r="E14796" s="258"/>
      <c r="F14796" s="479">
        <v>232.56</v>
      </c>
    </row>
    <row r="14797" spans="1:6" ht="20.399999999999999" x14ac:dyDescent="0.2">
      <c r="A14797" s="256">
        <v>101622</v>
      </c>
      <c r="B14797" s="257" t="s">
        <v>13350</v>
      </c>
      <c r="C14797" s="256" t="s">
        <v>6805</v>
      </c>
      <c r="E14797" s="258"/>
      <c r="F14797" s="479">
        <v>185.26</v>
      </c>
    </row>
    <row r="14798" spans="1:6" ht="20.399999999999999" x14ac:dyDescent="0.2">
      <c r="A14798" s="256">
        <v>101623</v>
      </c>
      <c r="B14798" s="257" t="s">
        <v>13351</v>
      </c>
      <c r="C14798" s="256" t="s">
        <v>6805</v>
      </c>
      <c r="E14798" s="258"/>
      <c r="F14798" s="479">
        <v>214.13</v>
      </c>
    </row>
    <row r="14799" spans="1:6" ht="20.399999999999999" x14ac:dyDescent="0.2">
      <c r="A14799" s="256">
        <v>101624</v>
      </c>
      <c r="B14799" s="257" t="s">
        <v>13352</v>
      </c>
      <c r="C14799" s="256" t="s">
        <v>6805</v>
      </c>
      <c r="E14799" s="258"/>
      <c r="F14799" s="479">
        <v>165.69</v>
      </c>
    </row>
    <row r="14800" spans="1:6" ht="20.399999999999999" x14ac:dyDescent="0.2">
      <c r="A14800" s="256">
        <v>101625</v>
      </c>
      <c r="B14800" s="257" t="s">
        <v>13353</v>
      </c>
      <c r="C14800" s="256" t="s">
        <v>6805</v>
      </c>
      <c r="E14800" s="258"/>
      <c r="F14800" s="479">
        <v>142.94</v>
      </c>
    </row>
    <row r="14801" spans="1:6" ht="20.399999999999999" x14ac:dyDescent="0.2">
      <c r="A14801" s="256">
        <v>101159</v>
      </c>
      <c r="B14801" s="257" t="s">
        <v>13354</v>
      </c>
      <c r="C14801" s="256" t="s">
        <v>6801</v>
      </c>
      <c r="E14801" s="258"/>
      <c r="F14801" s="479">
        <v>143.38999999999999</v>
      </c>
    </row>
    <row r="14802" spans="1:6" ht="30.6" x14ac:dyDescent="0.2">
      <c r="A14802" s="256">
        <v>103322</v>
      </c>
      <c r="B14802" s="257" t="s">
        <v>13355</v>
      </c>
      <c r="C14802" s="256" t="s">
        <v>6801</v>
      </c>
      <c r="E14802" s="258"/>
      <c r="F14802" s="479">
        <v>57.95</v>
      </c>
    </row>
    <row r="14803" spans="1:6" ht="20.399999999999999" x14ac:dyDescent="0.2">
      <c r="A14803" s="256">
        <v>103323</v>
      </c>
      <c r="B14803" s="257" t="s">
        <v>13356</v>
      </c>
      <c r="C14803" s="256" t="s">
        <v>6801</v>
      </c>
      <c r="E14803" s="258"/>
      <c r="F14803" s="479">
        <v>59.63</v>
      </c>
    </row>
    <row r="14804" spans="1:6" ht="30.6" x14ac:dyDescent="0.2">
      <c r="A14804" s="256">
        <v>103324</v>
      </c>
      <c r="B14804" s="257" t="s">
        <v>13357</v>
      </c>
      <c r="C14804" s="256" t="s">
        <v>6801</v>
      </c>
      <c r="E14804" s="258"/>
      <c r="F14804" s="479">
        <v>78.02</v>
      </c>
    </row>
    <row r="14805" spans="1:6" ht="20.399999999999999" x14ac:dyDescent="0.2">
      <c r="A14805" s="256">
        <v>103325</v>
      </c>
      <c r="B14805" s="257" t="s">
        <v>13358</v>
      </c>
      <c r="C14805" s="256" t="s">
        <v>6801</v>
      </c>
      <c r="E14805" s="258"/>
      <c r="F14805" s="479">
        <v>79.94</v>
      </c>
    </row>
    <row r="14806" spans="1:6" ht="30.6" x14ac:dyDescent="0.2">
      <c r="A14806" s="256">
        <v>103326</v>
      </c>
      <c r="B14806" s="257" t="s">
        <v>13359</v>
      </c>
      <c r="C14806" s="256" t="s">
        <v>6801</v>
      </c>
      <c r="E14806" s="258"/>
      <c r="F14806" s="479">
        <v>93.67</v>
      </c>
    </row>
    <row r="14807" spans="1:6" ht="20.399999999999999" x14ac:dyDescent="0.2">
      <c r="A14807" s="256">
        <v>103327</v>
      </c>
      <c r="B14807" s="257" t="s">
        <v>13360</v>
      </c>
      <c r="C14807" s="256" t="s">
        <v>6801</v>
      </c>
      <c r="E14807" s="258"/>
      <c r="F14807" s="479">
        <v>95.91</v>
      </c>
    </row>
    <row r="14808" spans="1:6" ht="30.6" x14ac:dyDescent="0.2">
      <c r="A14808" s="256">
        <v>103328</v>
      </c>
      <c r="B14808" s="257" t="s">
        <v>13361</v>
      </c>
      <c r="C14808" s="256" t="s">
        <v>6801</v>
      </c>
      <c r="E14808" s="258"/>
      <c r="F14808" s="479">
        <v>94.84</v>
      </c>
    </row>
    <row r="14809" spans="1:6" ht="20.399999999999999" x14ac:dyDescent="0.2">
      <c r="A14809" s="256">
        <v>103329</v>
      </c>
      <c r="B14809" s="257" t="s">
        <v>13362</v>
      </c>
      <c r="C14809" s="256" t="s">
        <v>6801</v>
      </c>
      <c r="E14809" s="258"/>
      <c r="F14809" s="479">
        <v>96.31</v>
      </c>
    </row>
    <row r="14810" spans="1:6" ht="30.6" x14ac:dyDescent="0.2">
      <c r="A14810" s="256">
        <v>103330</v>
      </c>
      <c r="B14810" s="257" t="s">
        <v>13363</v>
      </c>
      <c r="C14810" s="256" t="s">
        <v>6801</v>
      </c>
      <c r="E14810" s="258"/>
      <c r="F14810" s="479">
        <v>85.8</v>
      </c>
    </row>
    <row r="14811" spans="1:6" ht="30.6" x14ac:dyDescent="0.2">
      <c r="A14811" s="256">
        <v>103331</v>
      </c>
      <c r="B14811" s="257" t="s">
        <v>13364</v>
      </c>
      <c r="C14811" s="256" t="s">
        <v>6801</v>
      </c>
      <c r="E14811" s="258"/>
      <c r="F14811" s="479">
        <v>87.38</v>
      </c>
    </row>
    <row r="14812" spans="1:6" ht="30.6" x14ac:dyDescent="0.2">
      <c r="A14812" s="256">
        <v>103332</v>
      </c>
      <c r="B14812" s="257" t="s">
        <v>13365</v>
      </c>
      <c r="C14812" s="256" t="s">
        <v>6801</v>
      </c>
      <c r="E14812" s="258"/>
      <c r="F14812" s="479">
        <v>125.32</v>
      </c>
    </row>
    <row r="14813" spans="1:6" ht="20.399999999999999" x14ac:dyDescent="0.2">
      <c r="A14813" s="256">
        <v>103333</v>
      </c>
      <c r="B14813" s="257" t="s">
        <v>13366</v>
      </c>
      <c r="C14813" s="256" t="s">
        <v>6801</v>
      </c>
      <c r="E14813" s="258"/>
      <c r="F14813" s="479">
        <v>127.02</v>
      </c>
    </row>
    <row r="14814" spans="1:6" ht="30.6" x14ac:dyDescent="0.2">
      <c r="A14814" s="256">
        <v>103334</v>
      </c>
      <c r="B14814" s="257" t="s">
        <v>13367</v>
      </c>
      <c r="C14814" s="256" t="s">
        <v>6801</v>
      </c>
      <c r="E14814" s="258"/>
      <c r="F14814" s="479">
        <v>149.35</v>
      </c>
    </row>
    <row r="14815" spans="1:6" ht="30.6" x14ac:dyDescent="0.2">
      <c r="A14815" s="256">
        <v>103335</v>
      </c>
      <c r="B14815" s="257" t="s">
        <v>13368</v>
      </c>
      <c r="C14815" s="256" t="s">
        <v>6801</v>
      </c>
      <c r="E14815" s="258"/>
      <c r="F14815" s="479">
        <v>152.31</v>
      </c>
    </row>
    <row r="14816" spans="1:6" ht="30.6" x14ac:dyDescent="0.2">
      <c r="A14816" s="256">
        <v>103350</v>
      </c>
      <c r="B14816" s="257" t="s">
        <v>13369</v>
      </c>
      <c r="C14816" s="256" t="s">
        <v>6801</v>
      </c>
      <c r="E14816" s="258"/>
      <c r="F14816" s="479">
        <v>186.13</v>
      </c>
    </row>
    <row r="14817" spans="1:6" ht="20.399999999999999" x14ac:dyDescent="0.2">
      <c r="A14817" s="256">
        <v>103351</v>
      </c>
      <c r="B14817" s="257" t="s">
        <v>13370</v>
      </c>
      <c r="C14817" s="256" t="s">
        <v>6801</v>
      </c>
      <c r="E14817" s="258"/>
      <c r="F14817" s="479">
        <v>188.3</v>
      </c>
    </row>
    <row r="14818" spans="1:6" ht="30.6" x14ac:dyDescent="0.2">
      <c r="A14818" s="256">
        <v>103356</v>
      </c>
      <c r="B14818" s="257" t="s">
        <v>13371</v>
      </c>
      <c r="C14818" s="256" t="s">
        <v>6801</v>
      </c>
      <c r="E14818" s="258"/>
      <c r="F14818" s="479">
        <v>57.32</v>
      </c>
    </row>
    <row r="14819" spans="1:6" ht="20.399999999999999" x14ac:dyDescent="0.2">
      <c r="A14819" s="256">
        <v>103357</v>
      </c>
      <c r="B14819" s="257" t="s">
        <v>13372</v>
      </c>
      <c r="C14819" s="256" t="s">
        <v>6801</v>
      </c>
      <c r="E14819" s="258"/>
      <c r="F14819" s="479">
        <v>58.57</v>
      </c>
    </row>
    <row r="14820" spans="1:6" ht="30.6" x14ac:dyDescent="0.2">
      <c r="A14820" s="256">
        <v>89282</v>
      </c>
      <c r="B14820" s="257" t="s">
        <v>13373</v>
      </c>
      <c r="C14820" s="256" t="s">
        <v>6801</v>
      </c>
      <c r="E14820" s="258"/>
      <c r="F14820" s="479">
        <v>71.33</v>
      </c>
    </row>
    <row r="14821" spans="1:6" ht="30.6" x14ac:dyDescent="0.2">
      <c r="A14821" s="256">
        <v>89283</v>
      </c>
      <c r="B14821" s="257" t="s">
        <v>13374</v>
      </c>
      <c r="C14821" s="256" t="s">
        <v>6801</v>
      </c>
      <c r="E14821" s="258"/>
      <c r="F14821" s="479">
        <v>73.290000000000006</v>
      </c>
    </row>
    <row r="14822" spans="1:6" ht="30.6" x14ac:dyDescent="0.2">
      <c r="A14822" s="256">
        <v>89290</v>
      </c>
      <c r="B14822" s="257" t="s">
        <v>13375</v>
      </c>
      <c r="C14822" s="256" t="s">
        <v>6801</v>
      </c>
      <c r="E14822" s="258"/>
      <c r="F14822" s="479">
        <v>81.45</v>
      </c>
    </row>
    <row r="14823" spans="1:6" ht="30.6" x14ac:dyDescent="0.2">
      <c r="A14823" s="256">
        <v>89291</v>
      </c>
      <c r="B14823" s="257" t="s">
        <v>13376</v>
      </c>
      <c r="C14823" s="256" t="s">
        <v>6801</v>
      </c>
      <c r="E14823" s="258"/>
      <c r="F14823" s="479">
        <v>83.63</v>
      </c>
    </row>
    <row r="14824" spans="1:6" ht="30.6" x14ac:dyDescent="0.2">
      <c r="A14824" s="256">
        <v>89298</v>
      </c>
      <c r="B14824" s="257" t="s">
        <v>13377</v>
      </c>
      <c r="C14824" s="256" t="s">
        <v>6801</v>
      </c>
      <c r="E14824" s="258"/>
      <c r="F14824" s="479">
        <v>82.95</v>
      </c>
    </row>
    <row r="14825" spans="1:6" ht="30.6" x14ac:dyDescent="0.2">
      <c r="A14825" s="256">
        <v>89299</v>
      </c>
      <c r="B14825" s="257" t="s">
        <v>13378</v>
      </c>
      <c r="C14825" s="256" t="s">
        <v>6801</v>
      </c>
      <c r="E14825" s="258"/>
      <c r="F14825" s="479">
        <v>85.57</v>
      </c>
    </row>
    <row r="14826" spans="1:6" ht="30.6" x14ac:dyDescent="0.2">
      <c r="A14826" s="256">
        <v>89306</v>
      </c>
      <c r="B14826" s="257" t="s">
        <v>13379</v>
      </c>
      <c r="C14826" s="256" t="s">
        <v>6801</v>
      </c>
      <c r="E14826" s="258"/>
      <c r="F14826" s="479">
        <v>98.11</v>
      </c>
    </row>
    <row r="14827" spans="1:6" ht="30.6" x14ac:dyDescent="0.2">
      <c r="A14827" s="256">
        <v>89307</v>
      </c>
      <c r="B14827" s="257" t="s">
        <v>13380</v>
      </c>
      <c r="C14827" s="256" t="s">
        <v>6801</v>
      </c>
      <c r="E14827" s="258"/>
      <c r="F14827" s="479">
        <v>101.03</v>
      </c>
    </row>
    <row r="14828" spans="1:6" ht="20.399999999999999" x14ac:dyDescent="0.2">
      <c r="A14828" s="256">
        <v>101157</v>
      </c>
      <c r="B14828" s="257" t="s">
        <v>13381</v>
      </c>
      <c r="C14828" s="256" t="s">
        <v>6801</v>
      </c>
      <c r="E14828" s="258"/>
      <c r="F14828" s="479">
        <v>61.13</v>
      </c>
    </row>
    <row r="14829" spans="1:6" ht="20.399999999999999" x14ac:dyDescent="0.2">
      <c r="A14829" s="256">
        <v>101158</v>
      </c>
      <c r="B14829" s="257" t="s">
        <v>13382</v>
      </c>
      <c r="C14829" s="256" t="s">
        <v>6801</v>
      </c>
      <c r="E14829" s="258"/>
      <c r="F14829" s="479">
        <v>79.459999999999994</v>
      </c>
    </row>
    <row r="14830" spans="1:6" ht="20.399999999999999" x14ac:dyDescent="0.2">
      <c r="A14830" s="256">
        <v>101162</v>
      </c>
      <c r="B14830" s="257" t="s">
        <v>13383</v>
      </c>
      <c r="C14830" s="256" t="s">
        <v>6801</v>
      </c>
      <c r="E14830" s="258"/>
      <c r="F14830" s="479">
        <v>159.94999999999999</v>
      </c>
    </row>
    <row r="14831" spans="1:6" ht="20.399999999999999" x14ac:dyDescent="0.2">
      <c r="A14831" s="256">
        <v>103316</v>
      </c>
      <c r="B14831" s="257" t="s">
        <v>13384</v>
      </c>
      <c r="C14831" s="256" t="s">
        <v>6801</v>
      </c>
      <c r="E14831" s="258"/>
      <c r="F14831" s="479">
        <v>75.64</v>
      </c>
    </row>
    <row r="14832" spans="1:6" ht="20.399999999999999" x14ac:dyDescent="0.2">
      <c r="A14832" s="256">
        <v>103317</v>
      </c>
      <c r="B14832" s="257" t="s">
        <v>13385</v>
      </c>
      <c r="C14832" s="256" t="s">
        <v>6801</v>
      </c>
      <c r="E14832" s="258"/>
      <c r="F14832" s="479">
        <v>77.05</v>
      </c>
    </row>
    <row r="14833" spans="1:6" ht="20.399999999999999" x14ac:dyDescent="0.2">
      <c r="A14833" s="256">
        <v>103318</v>
      </c>
      <c r="B14833" s="257" t="s">
        <v>13386</v>
      </c>
      <c r="C14833" s="256" t="s">
        <v>6801</v>
      </c>
      <c r="E14833" s="258"/>
      <c r="F14833" s="479">
        <v>98.37</v>
      </c>
    </row>
    <row r="14834" spans="1:6" ht="20.399999999999999" x14ac:dyDescent="0.2">
      <c r="A14834" s="256">
        <v>103319</v>
      </c>
      <c r="B14834" s="257" t="s">
        <v>13387</v>
      </c>
      <c r="C14834" s="256" t="s">
        <v>6801</v>
      </c>
      <c r="E14834" s="258"/>
      <c r="F14834" s="479">
        <v>100.02</v>
      </c>
    </row>
    <row r="14835" spans="1:6" ht="20.399999999999999" x14ac:dyDescent="0.2">
      <c r="A14835" s="256">
        <v>103320</v>
      </c>
      <c r="B14835" s="257" t="s">
        <v>13388</v>
      </c>
      <c r="C14835" s="256" t="s">
        <v>6801</v>
      </c>
      <c r="E14835" s="258"/>
      <c r="F14835" s="479">
        <v>117.84</v>
      </c>
    </row>
    <row r="14836" spans="1:6" ht="20.399999999999999" x14ac:dyDescent="0.2">
      <c r="A14836" s="256">
        <v>103321</v>
      </c>
      <c r="B14836" s="257" t="s">
        <v>13389</v>
      </c>
      <c r="C14836" s="256" t="s">
        <v>6801</v>
      </c>
      <c r="E14836" s="258"/>
      <c r="F14836" s="479">
        <v>119.91</v>
      </c>
    </row>
    <row r="14837" spans="1:6" ht="30.6" x14ac:dyDescent="0.2">
      <c r="A14837" s="256">
        <v>103336</v>
      </c>
      <c r="B14837" s="257" t="s">
        <v>13390</v>
      </c>
      <c r="C14837" s="256" t="s">
        <v>6801</v>
      </c>
      <c r="E14837" s="258"/>
      <c r="F14837" s="479">
        <v>85.54</v>
      </c>
    </row>
    <row r="14838" spans="1:6" ht="20.399999999999999" x14ac:dyDescent="0.2">
      <c r="A14838" s="256">
        <v>103337</v>
      </c>
      <c r="B14838" s="257" t="s">
        <v>13391</v>
      </c>
      <c r="C14838" s="256" t="s">
        <v>6801</v>
      </c>
      <c r="E14838" s="258"/>
      <c r="F14838" s="479">
        <v>86.95</v>
      </c>
    </row>
    <row r="14839" spans="1:6" ht="30.6" x14ac:dyDescent="0.2">
      <c r="A14839" s="256">
        <v>103338</v>
      </c>
      <c r="B14839" s="257" t="s">
        <v>13392</v>
      </c>
      <c r="C14839" s="256" t="s">
        <v>6801</v>
      </c>
      <c r="E14839" s="258"/>
      <c r="F14839" s="479">
        <v>112.85</v>
      </c>
    </row>
    <row r="14840" spans="1:6" ht="20.399999999999999" x14ac:dyDescent="0.2">
      <c r="A14840" s="256">
        <v>103339</v>
      </c>
      <c r="B14840" s="257" t="s">
        <v>13393</v>
      </c>
      <c r="C14840" s="256" t="s">
        <v>6801</v>
      </c>
      <c r="E14840" s="258"/>
      <c r="F14840" s="479">
        <v>114.5</v>
      </c>
    </row>
    <row r="14841" spans="1:6" ht="30.6" x14ac:dyDescent="0.2">
      <c r="A14841" s="256">
        <v>103340</v>
      </c>
      <c r="B14841" s="257" t="s">
        <v>13394</v>
      </c>
      <c r="C14841" s="256" t="s">
        <v>6801</v>
      </c>
      <c r="E14841" s="258"/>
      <c r="F14841" s="479">
        <v>136.05000000000001</v>
      </c>
    </row>
    <row r="14842" spans="1:6" ht="20.399999999999999" x14ac:dyDescent="0.2">
      <c r="A14842" s="256">
        <v>103341</v>
      </c>
      <c r="B14842" s="257" t="s">
        <v>13395</v>
      </c>
      <c r="C14842" s="256" t="s">
        <v>6801</v>
      </c>
      <c r="E14842" s="258"/>
      <c r="F14842" s="479">
        <v>138.12</v>
      </c>
    </row>
    <row r="14843" spans="1:6" ht="20.399999999999999" x14ac:dyDescent="0.2">
      <c r="A14843" s="256">
        <v>103342</v>
      </c>
      <c r="B14843" s="257" t="s">
        <v>13396</v>
      </c>
      <c r="C14843" s="256" t="s">
        <v>6801</v>
      </c>
      <c r="E14843" s="258"/>
      <c r="F14843" s="479">
        <v>114.75</v>
      </c>
    </row>
    <row r="14844" spans="1:6" ht="20.399999999999999" x14ac:dyDescent="0.2">
      <c r="A14844" s="256">
        <v>103343</v>
      </c>
      <c r="B14844" s="257" t="s">
        <v>13397</v>
      </c>
      <c r="C14844" s="256" t="s">
        <v>6801</v>
      </c>
      <c r="E14844" s="258"/>
      <c r="F14844" s="479">
        <v>116.58</v>
      </c>
    </row>
    <row r="14845" spans="1:6" ht="20.399999999999999" x14ac:dyDescent="0.2">
      <c r="A14845" s="256">
        <v>89453</v>
      </c>
      <c r="B14845" s="257" t="s">
        <v>13398</v>
      </c>
      <c r="C14845" s="256" t="s">
        <v>6801</v>
      </c>
      <c r="E14845" s="258"/>
      <c r="F14845" s="479">
        <v>85.85</v>
      </c>
    </row>
    <row r="14846" spans="1:6" ht="20.399999999999999" x14ac:dyDescent="0.2">
      <c r="A14846" s="256">
        <v>89455</v>
      </c>
      <c r="B14846" s="257" t="s">
        <v>13399</v>
      </c>
      <c r="C14846" s="256" t="s">
        <v>6801</v>
      </c>
      <c r="E14846" s="258"/>
      <c r="F14846" s="479">
        <v>103.93</v>
      </c>
    </row>
    <row r="14847" spans="1:6" ht="20.399999999999999" x14ac:dyDescent="0.2">
      <c r="A14847" s="256">
        <v>89462</v>
      </c>
      <c r="B14847" s="257" t="s">
        <v>13400</v>
      </c>
      <c r="C14847" s="256" t="s">
        <v>6801</v>
      </c>
      <c r="E14847" s="258"/>
      <c r="F14847" s="479">
        <v>114.12</v>
      </c>
    </row>
    <row r="14848" spans="1:6" ht="20.399999999999999" x14ac:dyDescent="0.2">
      <c r="A14848" s="256">
        <v>89464</v>
      </c>
      <c r="B14848" s="257" t="s">
        <v>13401</v>
      </c>
      <c r="C14848" s="256" t="s">
        <v>6801</v>
      </c>
      <c r="E14848" s="258"/>
      <c r="F14848" s="479">
        <v>134.11000000000001</v>
      </c>
    </row>
    <row r="14849" spans="1:6" ht="20.399999999999999" x14ac:dyDescent="0.2">
      <c r="A14849" s="256">
        <v>89470</v>
      </c>
      <c r="B14849" s="257" t="s">
        <v>13402</v>
      </c>
      <c r="C14849" s="256" t="s">
        <v>6801</v>
      </c>
      <c r="E14849" s="258"/>
      <c r="F14849" s="479">
        <v>97.65</v>
      </c>
    </row>
    <row r="14850" spans="1:6" ht="20.399999999999999" x14ac:dyDescent="0.2">
      <c r="A14850" s="256">
        <v>89472</v>
      </c>
      <c r="B14850" s="257" t="s">
        <v>13403</v>
      </c>
      <c r="C14850" s="256" t="s">
        <v>6801</v>
      </c>
      <c r="E14850" s="258"/>
      <c r="F14850" s="479">
        <v>116.84</v>
      </c>
    </row>
    <row r="14851" spans="1:6" ht="20.399999999999999" x14ac:dyDescent="0.2">
      <c r="A14851" s="256">
        <v>89478</v>
      </c>
      <c r="B14851" s="257" t="s">
        <v>13404</v>
      </c>
      <c r="C14851" s="256" t="s">
        <v>6801</v>
      </c>
      <c r="E14851" s="258"/>
      <c r="F14851" s="479">
        <v>133.9</v>
      </c>
    </row>
    <row r="14852" spans="1:6" ht="20.399999999999999" x14ac:dyDescent="0.2">
      <c r="A14852" s="256">
        <v>89480</v>
      </c>
      <c r="B14852" s="257" t="s">
        <v>13405</v>
      </c>
      <c r="C14852" s="256" t="s">
        <v>6801</v>
      </c>
      <c r="E14852" s="258"/>
      <c r="F14852" s="479">
        <v>154.99</v>
      </c>
    </row>
    <row r="14853" spans="1:6" ht="20.399999999999999" x14ac:dyDescent="0.2">
      <c r="A14853" s="256">
        <v>101161</v>
      </c>
      <c r="B14853" s="257" t="s">
        <v>13406</v>
      </c>
      <c r="C14853" s="256" t="s">
        <v>6801</v>
      </c>
      <c r="E14853" s="258"/>
      <c r="F14853" s="479">
        <v>226.09</v>
      </c>
    </row>
    <row r="14854" spans="1:6" ht="20.399999999999999" x14ac:dyDescent="0.2">
      <c r="A14854" s="256">
        <v>101163</v>
      </c>
      <c r="B14854" s="257" t="s">
        <v>13407</v>
      </c>
      <c r="C14854" s="256" t="s">
        <v>6801</v>
      </c>
      <c r="E14854" s="258"/>
      <c r="F14854" s="479">
        <v>604.84</v>
      </c>
    </row>
    <row r="14855" spans="1:6" ht="20.399999999999999" x14ac:dyDescent="0.2">
      <c r="A14855" s="256">
        <v>101164</v>
      </c>
      <c r="B14855" s="257" t="s">
        <v>13408</v>
      </c>
      <c r="C14855" s="256" t="s">
        <v>6801</v>
      </c>
      <c r="E14855" s="258"/>
      <c r="F14855" s="479">
        <v>613.37</v>
      </c>
    </row>
    <row r="14856" spans="1:6" ht="20.399999999999999" x14ac:dyDescent="0.2">
      <c r="A14856" s="256">
        <v>96358</v>
      </c>
      <c r="B14856" s="257" t="s">
        <v>15066</v>
      </c>
      <c r="C14856" s="256" t="s">
        <v>6801</v>
      </c>
      <c r="E14856" s="258"/>
      <c r="F14856" s="479">
        <v>85.68</v>
      </c>
    </row>
    <row r="14857" spans="1:6" ht="30.6" x14ac:dyDescent="0.2">
      <c r="A14857" s="256">
        <v>96359</v>
      </c>
      <c r="B14857" s="257" t="s">
        <v>15067</v>
      </c>
      <c r="C14857" s="256" t="s">
        <v>6801</v>
      </c>
      <c r="E14857" s="258"/>
      <c r="F14857" s="479">
        <v>95.74</v>
      </c>
    </row>
    <row r="14858" spans="1:6" ht="20.399999999999999" x14ac:dyDescent="0.2">
      <c r="A14858" s="256">
        <v>96360</v>
      </c>
      <c r="B14858" s="257" t="s">
        <v>15068</v>
      </c>
      <c r="C14858" s="256" t="s">
        <v>6801</v>
      </c>
      <c r="E14858" s="258"/>
      <c r="F14858" s="479">
        <v>110.44</v>
      </c>
    </row>
    <row r="14859" spans="1:6" ht="30.6" x14ac:dyDescent="0.2">
      <c r="A14859" s="256">
        <v>96361</v>
      </c>
      <c r="B14859" s="257" t="s">
        <v>15069</v>
      </c>
      <c r="C14859" s="256" t="s">
        <v>6801</v>
      </c>
      <c r="E14859" s="258"/>
      <c r="F14859" s="479">
        <v>129.38</v>
      </c>
    </row>
    <row r="14860" spans="1:6" ht="30.6" x14ac:dyDescent="0.2">
      <c r="A14860" s="256">
        <v>96362</v>
      </c>
      <c r="B14860" s="257" t="s">
        <v>15070</v>
      </c>
      <c r="C14860" s="256" t="s">
        <v>6801</v>
      </c>
      <c r="E14860" s="258"/>
      <c r="F14860" s="479">
        <v>111.18</v>
      </c>
    </row>
    <row r="14861" spans="1:6" ht="30.6" x14ac:dyDescent="0.2">
      <c r="A14861" s="256">
        <v>96363</v>
      </c>
      <c r="B14861" s="257" t="s">
        <v>15071</v>
      </c>
      <c r="C14861" s="256" t="s">
        <v>6801</v>
      </c>
      <c r="E14861" s="258"/>
      <c r="F14861" s="479">
        <v>121.84</v>
      </c>
    </row>
    <row r="14862" spans="1:6" ht="30.6" x14ac:dyDescent="0.2">
      <c r="A14862" s="256">
        <v>96364</v>
      </c>
      <c r="B14862" s="257" t="s">
        <v>15072</v>
      </c>
      <c r="C14862" s="256" t="s">
        <v>6801</v>
      </c>
      <c r="E14862" s="258"/>
      <c r="F14862" s="479">
        <v>135.91999999999999</v>
      </c>
    </row>
    <row r="14863" spans="1:6" ht="30.6" x14ac:dyDescent="0.2">
      <c r="A14863" s="256">
        <v>96365</v>
      </c>
      <c r="B14863" s="257" t="s">
        <v>15073</v>
      </c>
      <c r="C14863" s="256" t="s">
        <v>6801</v>
      </c>
      <c r="E14863" s="258"/>
      <c r="F14863" s="479">
        <v>155.5</v>
      </c>
    </row>
    <row r="14864" spans="1:6" ht="20.399999999999999" x14ac:dyDescent="0.2">
      <c r="A14864" s="256">
        <v>96366</v>
      </c>
      <c r="B14864" s="257" t="s">
        <v>15074</v>
      </c>
      <c r="C14864" s="256" t="s">
        <v>6801</v>
      </c>
      <c r="E14864" s="258"/>
      <c r="F14864" s="479">
        <v>136.65</v>
      </c>
    </row>
    <row r="14865" spans="1:6" ht="30.6" x14ac:dyDescent="0.2">
      <c r="A14865" s="256">
        <v>96367</v>
      </c>
      <c r="B14865" s="257" t="s">
        <v>15075</v>
      </c>
      <c r="C14865" s="256" t="s">
        <v>6801</v>
      </c>
      <c r="E14865" s="258"/>
      <c r="F14865" s="479">
        <v>147.91999999999999</v>
      </c>
    </row>
    <row r="14866" spans="1:6" ht="20.399999999999999" x14ac:dyDescent="0.2">
      <c r="A14866" s="256">
        <v>96368</v>
      </c>
      <c r="B14866" s="257" t="s">
        <v>15076</v>
      </c>
      <c r="C14866" s="256" t="s">
        <v>6801</v>
      </c>
      <c r="E14866" s="258"/>
      <c r="F14866" s="479">
        <v>161.43</v>
      </c>
    </row>
    <row r="14867" spans="1:6" ht="30.6" x14ac:dyDescent="0.2">
      <c r="A14867" s="256">
        <v>96369</v>
      </c>
      <c r="B14867" s="257" t="s">
        <v>15077</v>
      </c>
      <c r="C14867" s="256" t="s">
        <v>6801</v>
      </c>
      <c r="E14867" s="258"/>
      <c r="F14867" s="479">
        <v>181.59</v>
      </c>
    </row>
    <row r="14868" spans="1:6" ht="20.399999999999999" x14ac:dyDescent="0.2">
      <c r="A14868" s="256">
        <v>96370</v>
      </c>
      <c r="B14868" s="257" t="s">
        <v>15078</v>
      </c>
      <c r="C14868" s="256" t="s">
        <v>6801</v>
      </c>
      <c r="E14868" s="258"/>
      <c r="F14868" s="479">
        <v>56.47</v>
      </c>
    </row>
    <row r="14869" spans="1:6" ht="30.6" x14ac:dyDescent="0.2">
      <c r="A14869" s="256">
        <v>96371</v>
      </c>
      <c r="B14869" s="257" t="s">
        <v>15079</v>
      </c>
      <c r="C14869" s="256" t="s">
        <v>6801</v>
      </c>
      <c r="E14869" s="258"/>
      <c r="F14869" s="479">
        <v>65.91</v>
      </c>
    </row>
    <row r="14870" spans="1:6" x14ac:dyDescent="0.2">
      <c r="A14870" s="256">
        <v>96373</v>
      </c>
      <c r="B14870" s="257" t="s">
        <v>15080</v>
      </c>
      <c r="C14870" s="256" t="s">
        <v>6804</v>
      </c>
      <c r="E14870" s="258"/>
      <c r="F14870" s="479">
        <v>10.47</v>
      </c>
    </row>
    <row r="14871" spans="1:6" x14ac:dyDescent="0.2">
      <c r="A14871" s="256">
        <v>96374</v>
      </c>
      <c r="B14871" s="257" t="s">
        <v>15081</v>
      </c>
      <c r="C14871" s="256" t="s">
        <v>6804</v>
      </c>
      <c r="E14871" s="258"/>
      <c r="F14871" s="479">
        <v>35.340000000000003</v>
      </c>
    </row>
    <row r="14872" spans="1:6" x14ac:dyDescent="0.2">
      <c r="A14872" s="256">
        <v>102235</v>
      </c>
      <c r="B14872" s="257" t="s">
        <v>13409</v>
      </c>
      <c r="C14872" s="256" t="s">
        <v>6801</v>
      </c>
      <c r="E14872" s="258"/>
      <c r="F14872" s="479">
        <v>525.58000000000004</v>
      </c>
    </row>
    <row r="14873" spans="1:6" ht="20.399999999999999" x14ac:dyDescent="0.2">
      <c r="A14873" s="256">
        <v>102253</v>
      </c>
      <c r="B14873" s="257" t="s">
        <v>13410</v>
      </c>
      <c r="C14873" s="256" t="s">
        <v>6801</v>
      </c>
      <c r="E14873" s="258"/>
      <c r="F14873" s="479">
        <v>920.62</v>
      </c>
    </row>
    <row r="14874" spans="1:6" ht="20.399999999999999" x14ac:dyDescent="0.2">
      <c r="A14874" s="256">
        <v>102254</v>
      </c>
      <c r="B14874" s="257" t="s">
        <v>13411</v>
      </c>
      <c r="C14874" s="256" t="s">
        <v>6801</v>
      </c>
      <c r="E14874" s="258"/>
      <c r="F14874" s="479">
        <v>981.83</v>
      </c>
    </row>
    <row r="14875" spans="1:6" ht="20.399999999999999" x14ac:dyDescent="0.2">
      <c r="A14875" s="256">
        <v>102255</v>
      </c>
      <c r="B14875" s="257" t="s">
        <v>13412</v>
      </c>
      <c r="C14875" s="256" t="s">
        <v>6801</v>
      </c>
      <c r="E14875" s="258"/>
      <c r="F14875" s="479">
        <v>951.42</v>
      </c>
    </row>
    <row r="14876" spans="1:6" ht="20.399999999999999" x14ac:dyDescent="0.2">
      <c r="A14876" s="256">
        <v>102256</v>
      </c>
      <c r="B14876" s="257" t="s">
        <v>13413</v>
      </c>
      <c r="C14876" s="256" t="s">
        <v>6801</v>
      </c>
      <c r="E14876" s="258"/>
      <c r="F14876" s="479">
        <v>1009.72</v>
      </c>
    </row>
    <row r="14877" spans="1:6" ht="20.399999999999999" x14ac:dyDescent="0.2">
      <c r="A14877" s="256">
        <v>102257</v>
      </c>
      <c r="B14877" s="257" t="s">
        <v>13414</v>
      </c>
      <c r="C14877" s="256" t="s">
        <v>6801</v>
      </c>
      <c r="E14877" s="258"/>
      <c r="F14877" s="479">
        <v>373.95</v>
      </c>
    </row>
    <row r="14878" spans="1:6" ht="20.399999999999999" x14ac:dyDescent="0.2">
      <c r="A14878" s="256">
        <v>102258</v>
      </c>
      <c r="B14878" s="257" t="s">
        <v>13415</v>
      </c>
      <c r="C14878" s="256" t="s">
        <v>6801</v>
      </c>
      <c r="E14878" s="258"/>
      <c r="F14878" s="479">
        <v>422.61</v>
      </c>
    </row>
    <row r="14879" spans="1:6" ht="30.6" x14ac:dyDescent="0.2">
      <c r="A14879" s="256">
        <v>104718</v>
      </c>
      <c r="B14879" s="257" t="s">
        <v>15082</v>
      </c>
      <c r="C14879" s="256" t="s">
        <v>6801</v>
      </c>
      <c r="E14879" s="258"/>
      <c r="F14879" s="479">
        <v>113.98</v>
      </c>
    </row>
    <row r="14880" spans="1:6" ht="30.6" x14ac:dyDescent="0.2">
      <c r="A14880" s="256">
        <v>104719</v>
      </c>
      <c r="B14880" s="257" t="s">
        <v>15083</v>
      </c>
      <c r="C14880" s="256" t="s">
        <v>6801</v>
      </c>
      <c r="E14880" s="258"/>
      <c r="F14880" s="479">
        <v>162.78</v>
      </c>
    </row>
    <row r="14881" spans="1:6" ht="30.6" x14ac:dyDescent="0.2">
      <c r="A14881" s="256">
        <v>104720</v>
      </c>
      <c r="B14881" s="257" t="s">
        <v>15084</v>
      </c>
      <c r="C14881" s="256" t="s">
        <v>6801</v>
      </c>
      <c r="E14881" s="258"/>
      <c r="F14881" s="479">
        <v>141.29</v>
      </c>
    </row>
    <row r="14882" spans="1:6" ht="30.6" x14ac:dyDescent="0.2">
      <c r="A14882" s="256">
        <v>104721</v>
      </c>
      <c r="B14882" s="257" t="s">
        <v>15085</v>
      </c>
      <c r="C14882" s="256" t="s">
        <v>6801</v>
      </c>
      <c r="E14882" s="258"/>
      <c r="F14882" s="479">
        <v>190.09</v>
      </c>
    </row>
    <row r="14883" spans="1:6" ht="30.6" x14ac:dyDescent="0.2">
      <c r="A14883" s="256">
        <v>104722</v>
      </c>
      <c r="B14883" s="257" t="s">
        <v>15086</v>
      </c>
      <c r="C14883" s="256" t="s">
        <v>6801</v>
      </c>
      <c r="E14883" s="258"/>
      <c r="F14883" s="479">
        <v>168.58</v>
      </c>
    </row>
    <row r="14884" spans="1:6" ht="30.6" x14ac:dyDescent="0.2">
      <c r="A14884" s="256">
        <v>104723</v>
      </c>
      <c r="B14884" s="257" t="s">
        <v>15087</v>
      </c>
      <c r="C14884" s="256" t="s">
        <v>6801</v>
      </c>
      <c r="E14884" s="258"/>
      <c r="F14884" s="479">
        <v>217.39</v>
      </c>
    </row>
    <row r="14885" spans="1:6" ht="30.6" x14ac:dyDescent="0.2">
      <c r="A14885" s="256">
        <v>104724</v>
      </c>
      <c r="B14885" s="257" t="s">
        <v>15088</v>
      </c>
      <c r="C14885" s="256" t="s">
        <v>6801</v>
      </c>
      <c r="E14885" s="258"/>
      <c r="F14885" s="479">
        <v>82.93</v>
      </c>
    </row>
    <row r="14886" spans="1:6" ht="20.399999999999999" x14ac:dyDescent="0.2">
      <c r="A14886" s="256">
        <v>101154</v>
      </c>
      <c r="B14886" s="257" t="s">
        <v>13416</v>
      </c>
      <c r="C14886" s="256" t="s">
        <v>6801</v>
      </c>
      <c r="E14886" s="258"/>
      <c r="F14886" s="479">
        <v>131.99</v>
      </c>
    </row>
    <row r="14887" spans="1:6" ht="20.399999999999999" x14ac:dyDescent="0.2">
      <c r="A14887" s="256">
        <v>101155</v>
      </c>
      <c r="B14887" s="257" t="s">
        <v>13417</v>
      </c>
      <c r="C14887" s="256" t="s">
        <v>6801</v>
      </c>
      <c r="E14887" s="258"/>
      <c r="F14887" s="479">
        <v>185.99</v>
      </c>
    </row>
    <row r="14888" spans="1:6" ht="20.399999999999999" x14ac:dyDescent="0.2">
      <c r="A14888" s="256">
        <v>101156</v>
      </c>
      <c r="B14888" s="257" t="s">
        <v>13418</v>
      </c>
      <c r="C14888" s="256" t="s">
        <v>6801</v>
      </c>
      <c r="E14888" s="258"/>
      <c r="F14888" s="479">
        <v>273.12</v>
      </c>
    </row>
    <row r="14889" spans="1:6" ht="30.6" x14ac:dyDescent="0.2">
      <c r="A14889" s="256">
        <v>101814</v>
      </c>
      <c r="B14889" s="257" t="s">
        <v>13419</v>
      </c>
      <c r="C14889" s="256" t="s">
        <v>6801</v>
      </c>
      <c r="E14889" s="258"/>
      <c r="F14889" s="479">
        <v>47.33</v>
      </c>
    </row>
    <row r="14890" spans="1:6" ht="30.6" x14ac:dyDescent="0.2">
      <c r="A14890" s="256">
        <v>101816</v>
      </c>
      <c r="B14890" s="257" t="s">
        <v>13420</v>
      </c>
      <c r="C14890" s="256" t="s">
        <v>6801</v>
      </c>
      <c r="E14890" s="258"/>
      <c r="F14890" s="479">
        <v>69.760000000000005</v>
      </c>
    </row>
    <row r="14891" spans="1:6" ht="30.6" x14ac:dyDescent="0.2">
      <c r="A14891" s="256">
        <v>101817</v>
      </c>
      <c r="B14891" s="257" t="s">
        <v>13421</v>
      </c>
      <c r="C14891" s="256" t="s">
        <v>6801</v>
      </c>
      <c r="E14891" s="258"/>
      <c r="F14891" s="479">
        <v>53.53</v>
      </c>
    </row>
    <row r="14892" spans="1:6" ht="30.6" x14ac:dyDescent="0.2">
      <c r="A14892" s="256">
        <v>101819</v>
      </c>
      <c r="B14892" s="257" t="s">
        <v>13422</v>
      </c>
      <c r="C14892" s="256" t="s">
        <v>6801</v>
      </c>
      <c r="E14892" s="258"/>
      <c r="F14892" s="479">
        <v>66.72</v>
      </c>
    </row>
    <row r="14893" spans="1:6" ht="30.6" x14ac:dyDescent="0.2">
      <c r="A14893" s="256">
        <v>101820</v>
      </c>
      <c r="B14893" s="257" t="s">
        <v>13423</v>
      </c>
      <c r="C14893" s="256" t="s">
        <v>6801</v>
      </c>
      <c r="E14893" s="258"/>
      <c r="F14893" s="479">
        <v>47.23</v>
      </c>
    </row>
    <row r="14894" spans="1:6" ht="30.6" x14ac:dyDescent="0.2">
      <c r="A14894" s="256">
        <v>101822</v>
      </c>
      <c r="B14894" s="257" t="s">
        <v>13424</v>
      </c>
      <c r="C14894" s="256" t="s">
        <v>6805</v>
      </c>
      <c r="E14894" s="258"/>
      <c r="F14894" s="479">
        <v>138.54</v>
      </c>
    </row>
    <row r="14895" spans="1:6" ht="20.399999999999999" x14ac:dyDescent="0.2">
      <c r="A14895" s="256">
        <v>101823</v>
      </c>
      <c r="B14895" s="257" t="s">
        <v>13425</v>
      </c>
      <c r="C14895" s="256" t="s">
        <v>6805</v>
      </c>
      <c r="E14895" s="258"/>
      <c r="F14895" s="479">
        <v>167.44</v>
      </c>
    </row>
    <row r="14896" spans="1:6" ht="20.399999999999999" x14ac:dyDescent="0.2">
      <c r="A14896" s="256">
        <v>101824</v>
      </c>
      <c r="B14896" s="257" t="s">
        <v>13426</v>
      </c>
      <c r="C14896" s="256" t="s">
        <v>6805</v>
      </c>
      <c r="E14896" s="258"/>
      <c r="F14896" s="479">
        <v>194.35</v>
      </c>
    </row>
    <row r="14897" spans="1:6" ht="20.399999999999999" x14ac:dyDescent="0.2">
      <c r="A14897" s="256">
        <v>101825</v>
      </c>
      <c r="B14897" s="257" t="s">
        <v>13427</v>
      </c>
      <c r="C14897" s="256" t="s">
        <v>6805</v>
      </c>
      <c r="E14897" s="258"/>
      <c r="F14897" s="479">
        <v>220.53</v>
      </c>
    </row>
    <row r="14898" spans="1:6" ht="20.399999999999999" x14ac:dyDescent="0.2">
      <c r="A14898" s="256">
        <v>101826</v>
      </c>
      <c r="B14898" s="257" t="s">
        <v>13428</v>
      </c>
      <c r="C14898" s="256" t="s">
        <v>6805</v>
      </c>
      <c r="E14898" s="258"/>
      <c r="F14898" s="479">
        <v>246.37</v>
      </c>
    </row>
    <row r="14899" spans="1:6" ht="20.399999999999999" x14ac:dyDescent="0.2">
      <c r="A14899" s="256">
        <v>101827</v>
      </c>
      <c r="B14899" s="257" t="s">
        <v>13429</v>
      </c>
      <c r="C14899" s="256" t="s">
        <v>6805</v>
      </c>
      <c r="E14899" s="258"/>
      <c r="F14899" s="479">
        <v>195.99</v>
      </c>
    </row>
    <row r="14900" spans="1:6" ht="20.399999999999999" x14ac:dyDescent="0.2">
      <c r="A14900" s="256">
        <v>101828</v>
      </c>
      <c r="B14900" s="257" t="s">
        <v>13430</v>
      </c>
      <c r="C14900" s="256" t="s">
        <v>6805</v>
      </c>
      <c r="E14900" s="258"/>
      <c r="F14900" s="479">
        <v>186.42</v>
      </c>
    </row>
    <row r="14901" spans="1:6" ht="30.6" x14ac:dyDescent="0.2">
      <c r="A14901" s="256">
        <v>101829</v>
      </c>
      <c r="B14901" s="257" t="s">
        <v>13431</v>
      </c>
      <c r="C14901" s="256" t="s">
        <v>6805</v>
      </c>
      <c r="E14901" s="258"/>
      <c r="F14901" s="479">
        <v>249.51</v>
      </c>
    </row>
    <row r="14902" spans="1:6" ht="30.6" x14ac:dyDescent="0.2">
      <c r="A14902" s="256">
        <v>101830</v>
      </c>
      <c r="B14902" s="257" t="s">
        <v>13432</v>
      </c>
      <c r="C14902" s="256" t="s">
        <v>6805</v>
      </c>
      <c r="E14902" s="258"/>
      <c r="F14902" s="479">
        <v>274.54000000000002</v>
      </c>
    </row>
    <row r="14903" spans="1:6" ht="30.6" x14ac:dyDescent="0.2">
      <c r="A14903" s="256">
        <v>101831</v>
      </c>
      <c r="B14903" s="257" t="s">
        <v>13433</v>
      </c>
      <c r="C14903" s="256" t="s">
        <v>6805</v>
      </c>
      <c r="E14903" s="258"/>
      <c r="F14903" s="479">
        <v>299.23</v>
      </c>
    </row>
    <row r="14904" spans="1:6" ht="30.6" x14ac:dyDescent="0.2">
      <c r="A14904" s="256">
        <v>101832</v>
      </c>
      <c r="B14904" s="257" t="s">
        <v>13434</v>
      </c>
      <c r="C14904" s="256" t="s">
        <v>6805</v>
      </c>
      <c r="E14904" s="258"/>
      <c r="F14904" s="479">
        <v>240.31</v>
      </c>
    </row>
    <row r="14905" spans="1:6" ht="30.6" x14ac:dyDescent="0.2">
      <c r="A14905" s="256">
        <v>101833</v>
      </c>
      <c r="B14905" s="257" t="s">
        <v>13435</v>
      </c>
      <c r="C14905" s="256" t="s">
        <v>6805</v>
      </c>
      <c r="E14905" s="258"/>
      <c r="F14905" s="479">
        <v>265.52999999999997</v>
      </c>
    </row>
    <row r="14906" spans="1:6" ht="30.6" x14ac:dyDescent="0.2">
      <c r="A14906" s="256">
        <v>101834</v>
      </c>
      <c r="B14906" s="257" t="s">
        <v>13436</v>
      </c>
      <c r="C14906" s="256" t="s">
        <v>6805</v>
      </c>
      <c r="E14906" s="258"/>
      <c r="F14906" s="479">
        <v>290.42</v>
      </c>
    </row>
    <row r="14907" spans="1:6" ht="20.399999999999999" x14ac:dyDescent="0.2">
      <c r="A14907" s="256">
        <v>101835</v>
      </c>
      <c r="B14907" s="257" t="s">
        <v>13437</v>
      </c>
      <c r="C14907" s="256" t="s">
        <v>6805</v>
      </c>
      <c r="E14907" s="258"/>
      <c r="F14907" s="479">
        <v>251.24</v>
      </c>
    </row>
    <row r="14908" spans="1:6" ht="30.6" x14ac:dyDescent="0.2">
      <c r="A14908" s="256">
        <v>101836</v>
      </c>
      <c r="B14908" s="257" t="s">
        <v>13438</v>
      </c>
      <c r="C14908" s="256" t="s">
        <v>6805</v>
      </c>
      <c r="E14908" s="258"/>
      <c r="F14908" s="479">
        <v>27.52</v>
      </c>
    </row>
    <row r="14909" spans="1:6" ht="30.6" x14ac:dyDescent="0.2">
      <c r="A14909" s="256">
        <v>101837</v>
      </c>
      <c r="B14909" s="257" t="s">
        <v>13439</v>
      </c>
      <c r="C14909" s="256" t="s">
        <v>6805</v>
      </c>
      <c r="E14909" s="258"/>
      <c r="F14909" s="479">
        <v>56.42</v>
      </c>
    </row>
    <row r="14910" spans="1:6" ht="30.6" x14ac:dyDescent="0.2">
      <c r="A14910" s="256">
        <v>101838</v>
      </c>
      <c r="B14910" s="257" t="s">
        <v>13440</v>
      </c>
      <c r="C14910" s="256" t="s">
        <v>6805</v>
      </c>
      <c r="E14910" s="258"/>
      <c r="F14910" s="479">
        <v>83.33</v>
      </c>
    </row>
    <row r="14911" spans="1:6" ht="20.399999999999999" x14ac:dyDescent="0.2">
      <c r="A14911" s="256">
        <v>101839</v>
      </c>
      <c r="B14911" s="257" t="s">
        <v>13441</v>
      </c>
      <c r="C14911" s="256" t="s">
        <v>6805</v>
      </c>
      <c r="E14911" s="258"/>
      <c r="F14911" s="479">
        <v>109.51</v>
      </c>
    </row>
    <row r="14912" spans="1:6" ht="20.399999999999999" x14ac:dyDescent="0.2">
      <c r="A14912" s="256">
        <v>101840</v>
      </c>
      <c r="B14912" s="257" t="s">
        <v>13442</v>
      </c>
      <c r="C14912" s="256" t="s">
        <v>6805</v>
      </c>
      <c r="E14912" s="258"/>
      <c r="F14912" s="479">
        <v>184.22</v>
      </c>
    </row>
    <row r="14913" spans="1:6" ht="20.399999999999999" x14ac:dyDescent="0.2">
      <c r="A14913" s="256">
        <v>101841</v>
      </c>
      <c r="B14913" s="257" t="s">
        <v>13443</v>
      </c>
      <c r="C14913" s="256" t="s">
        <v>6805</v>
      </c>
      <c r="E14913" s="258"/>
      <c r="F14913" s="479">
        <v>84.97</v>
      </c>
    </row>
    <row r="14914" spans="1:6" ht="20.399999999999999" x14ac:dyDescent="0.2">
      <c r="A14914" s="256">
        <v>101842</v>
      </c>
      <c r="B14914" s="257" t="s">
        <v>13444</v>
      </c>
      <c r="C14914" s="256" t="s">
        <v>6805</v>
      </c>
      <c r="E14914" s="258"/>
      <c r="F14914" s="479">
        <v>75.400000000000006</v>
      </c>
    </row>
    <row r="14915" spans="1:6" ht="30.6" x14ac:dyDescent="0.2">
      <c r="A14915" s="256">
        <v>101843</v>
      </c>
      <c r="B14915" s="257" t="s">
        <v>13445</v>
      </c>
      <c r="C14915" s="256" t="s">
        <v>6805</v>
      </c>
      <c r="E14915" s="258"/>
      <c r="F14915" s="479">
        <v>138.49</v>
      </c>
    </row>
    <row r="14916" spans="1:6" ht="30.6" x14ac:dyDescent="0.2">
      <c r="A14916" s="256">
        <v>101844</v>
      </c>
      <c r="B14916" s="257" t="s">
        <v>13446</v>
      </c>
      <c r="C14916" s="256" t="s">
        <v>6805</v>
      </c>
      <c r="E14916" s="258"/>
      <c r="F14916" s="479">
        <v>163.52000000000001</v>
      </c>
    </row>
    <row r="14917" spans="1:6" ht="30.6" x14ac:dyDescent="0.2">
      <c r="A14917" s="256">
        <v>101845</v>
      </c>
      <c r="B14917" s="257" t="s">
        <v>13447</v>
      </c>
      <c r="C14917" s="256" t="s">
        <v>6805</v>
      </c>
      <c r="E14917" s="258"/>
      <c r="F14917" s="479">
        <v>188.21</v>
      </c>
    </row>
    <row r="14918" spans="1:6" ht="30.6" x14ac:dyDescent="0.2">
      <c r="A14918" s="256">
        <v>101846</v>
      </c>
      <c r="B14918" s="257" t="s">
        <v>13448</v>
      </c>
      <c r="C14918" s="256" t="s">
        <v>6805</v>
      </c>
      <c r="E14918" s="258"/>
      <c r="F14918" s="479">
        <v>129.29</v>
      </c>
    </row>
    <row r="14919" spans="1:6" ht="30.6" x14ac:dyDescent="0.2">
      <c r="A14919" s="256">
        <v>101847</v>
      </c>
      <c r="B14919" s="257" t="s">
        <v>13449</v>
      </c>
      <c r="C14919" s="256" t="s">
        <v>6805</v>
      </c>
      <c r="E14919" s="258"/>
      <c r="F14919" s="479">
        <v>154.51</v>
      </c>
    </row>
    <row r="14920" spans="1:6" ht="30.6" x14ac:dyDescent="0.2">
      <c r="A14920" s="256">
        <v>101848</v>
      </c>
      <c r="B14920" s="257" t="s">
        <v>13450</v>
      </c>
      <c r="C14920" s="256" t="s">
        <v>6805</v>
      </c>
      <c r="E14920" s="258"/>
      <c r="F14920" s="479">
        <v>179.4</v>
      </c>
    </row>
    <row r="14921" spans="1:6" ht="20.399999999999999" x14ac:dyDescent="0.2">
      <c r="A14921" s="256">
        <v>101849</v>
      </c>
      <c r="B14921" s="257" t="s">
        <v>13451</v>
      </c>
      <c r="C14921" s="256" t="s">
        <v>6805</v>
      </c>
      <c r="E14921" s="258"/>
      <c r="F14921" s="479">
        <v>140.22</v>
      </c>
    </row>
    <row r="14922" spans="1:6" ht="30.6" x14ac:dyDescent="0.2">
      <c r="A14922" s="256">
        <v>101850</v>
      </c>
      <c r="B14922" s="257" t="s">
        <v>13452</v>
      </c>
      <c r="C14922" s="256" t="s">
        <v>6801</v>
      </c>
      <c r="E14922" s="258"/>
      <c r="F14922" s="479">
        <v>62.37</v>
      </c>
    </row>
    <row r="14923" spans="1:6" ht="30.6" x14ac:dyDescent="0.2">
      <c r="A14923" s="256">
        <v>101852</v>
      </c>
      <c r="B14923" s="257" t="s">
        <v>13453</v>
      </c>
      <c r="C14923" s="256" t="s">
        <v>6801</v>
      </c>
      <c r="E14923" s="258"/>
      <c r="F14923" s="479">
        <v>75.84</v>
      </c>
    </row>
    <row r="14924" spans="1:6" ht="30.6" x14ac:dyDescent="0.2">
      <c r="A14924" s="256">
        <v>101853</v>
      </c>
      <c r="B14924" s="257" t="s">
        <v>13454</v>
      </c>
      <c r="C14924" s="256" t="s">
        <v>6801</v>
      </c>
      <c r="E14924" s="258"/>
      <c r="F14924" s="479">
        <v>54.31</v>
      </c>
    </row>
    <row r="14925" spans="1:6" ht="30.6" x14ac:dyDescent="0.2">
      <c r="A14925" s="256">
        <v>101855</v>
      </c>
      <c r="B14925" s="257" t="s">
        <v>13455</v>
      </c>
      <c r="C14925" s="256" t="s">
        <v>6801</v>
      </c>
      <c r="E14925" s="258"/>
      <c r="F14925" s="479">
        <v>76.95</v>
      </c>
    </row>
    <row r="14926" spans="1:6" ht="30.6" x14ac:dyDescent="0.2">
      <c r="A14926" s="256">
        <v>101856</v>
      </c>
      <c r="B14926" s="257" t="s">
        <v>13456</v>
      </c>
      <c r="C14926" s="256" t="s">
        <v>6801</v>
      </c>
      <c r="E14926" s="258"/>
      <c r="F14926" s="479">
        <v>28.96</v>
      </c>
    </row>
    <row r="14927" spans="1:6" ht="30.6" x14ac:dyDescent="0.2">
      <c r="A14927" s="256">
        <v>101857</v>
      </c>
      <c r="B14927" s="257" t="s">
        <v>13457</v>
      </c>
      <c r="C14927" s="256" t="s">
        <v>6801</v>
      </c>
      <c r="E14927" s="258"/>
      <c r="F14927" s="479">
        <v>36.58</v>
      </c>
    </row>
    <row r="14928" spans="1:6" ht="30.6" x14ac:dyDescent="0.2">
      <c r="A14928" s="256">
        <v>101858</v>
      </c>
      <c r="B14928" s="257" t="s">
        <v>13458</v>
      </c>
      <c r="C14928" s="256" t="s">
        <v>6801</v>
      </c>
      <c r="E14928" s="258"/>
      <c r="F14928" s="479">
        <v>29.61</v>
      </c>
    </row>
    <row r="14929" spans="1:6" ht="30.6" x14ac:dyDescent="0.2">
      <c r="A14929" s="256">
        <v>101859</v>
      </c>
      <c r="B14929" s="257" t="s">
        <v>13459</v>
      </c>
      <c r="C14929" s="256" t="s">
        <v>6801</v>
      </c>
      <c r="E14929" s="258"/>
      <c r="F14929" s="479">
        <v>32.869999999999997</v>
      </c>
    </row>
    <row r="14930" spans="1:6" ht="30.6" x14ac:dyDescent="0.2">
      <c r="A14930" s="256">
        <v>101860</v>
      </c>
      <c r="B14930" s="257" t="s">
        <v>13460</v>
      </c>
      <c r="C14930" s="256" t="s">
        <v>6801</v>
      </c>
      <c r="E14930" s="258"/>
      <c r="F14930" s="479">
        <v>38</v>
      </c>
    </row>
    <row r="14931" spans="1:6" ht="30.6" x14ac:dyDescent="0.2">
      <c r="A14931" s="256">
        <v>101861</v>
      </c>
      <c r="B14931" s="257" t="s">
        <v>13461</v>
      </c>
      <c r="C14931" s="256" t="s">
        <v>6801</v>
      </c>
      <c r="E14931" s="258"/>
      <c r="F14931" s="479">
        <v>35.47</v>
      </c>
    </row>
    <row r="14932" spans="1:6" ht="30.6" x14ac:dyDescent="0.2">
      <c r="A14932" s="256">
        <v>101862</v>
      </c>
      <c r="B14932" s="257" t="s">
        <v>13462</v>
      </c>
      <c r="C14932" s="256" t="s">
        <v>6801</v>
      </c>
      <c r="E14932" s="258"/>
      <c r="F14932" s="479">
        <v>38.79</v>
      </c>
    </row>
    <row r="14933" spans="1:6" ht="30.6" x14ac:dyDescent="0.2">
      <c r="A14933" s="256">
        <v>101863</v>
      </c>
      <c r="B14933" s="257" t="s">
        <v>13463</v>
      </c>
      <c r="C14933" s="256" t="s">
        <v>6801</v>
      </c>
      <c r="E14933" s="258"/>
      <c r="F14933" s="479">
        <v>30.07</v>
      </c>
    </row>
    <row r="14934" spans="1:6" ht="30.6" x14ac:dyDescent="0.2">
      <c r="A14934" s="256">
        <v>101864</v>
      </c>
      <c r="B14934" s="257" t="s">
        <v>13464</v>
      </c>
      <c r="C14934" s="256" t="s">
        <v>6801</v>
      </c>
      <c r="E14934" s="258"/>
      <c r="F14934" s="479">
        <v>35.21</v>
      </c>
    </row>
    <row r="14935" spans="1:6" ht="30.6" x14ac:dyDescent="0.2">
      <c r="A14935" s="256">
        <v>101865</v>
      </c>
      <c r="B14935" s="257" t="s">
        <v>13465</v>
      </c>
      <c r="C14935" s="256" t="s">
        <v>6801</v>
      </c>
      <c r="E14935" s="258"/>
      <c r="F14935" s="479">
        <v>40.33</v>
      </c>
    </row>
    <row r="14936" spans="1:6" ht="30.6" x14ac:dyDescent="0.2">
      <c r="A14936" s="256">
        <v>101866</v>
      </c>
      <c r="B14936" s="257" t="s">
        <v>13466</v>
      </c>
      <c r="C14936" s="256" t="s">
        <v>6801</v>
      </c>
      <c r="E14936" s="258"/>
      <c r="F14936" s="479">
        <v>35.72</v>
      </c>
    </row>
    <row r="14937" spans="1:6" ht="30.6" x14ac:dyDescent="0.2">
      <c r="A14937" s="256">
        <v>101867</v>
      </c>
      <c r="B14937" s="257" t="s">
        <v>13467</v>
      </c>
      <c r="C14937" s="256" t="s">
        <v>6801</v>
      </c>
      <c r="E14937" s="258"/>
      <c r="F14937" s="479">
        <v>40.85</v>
      </c>
    </row>
    <row r="14938" spans="1:6" ht="30.6" x14ac:dyDescent="0.2">
      <c r="A14938" s="256">
        <v>101868</v>
      </c>
      <c r="B14938" s="257" t="s">
        <v>13468</v>
      </c>
      <c r="C14938" s="256" t="s">
        <v>6801</v>
      </c>
      <c r="E14938" s="258"/>
      <c r="F14938" s="479">
        <v>32.119999999999997</v>
      </c>
    </row>
    <row r="14939" spans="1:6" ht="30.6" x14ac:dyDescent="0.2">
      <c r="A14939" s="256">
        <v>101869</v>
      </c>
      <c r="B14939" s="257" t="s">
        <v>13469</v>
      </c>
      <c r="C14939" s="256" t="s">
        <v>6801</v>
      </c>
      <c r="E14939" s="258"/>
      <c r="F14939" s="479">
        <v>37.26</v>
      </c>
    </row>
    <row r="14940" spans="1:6" ht="30.6" x14ac:dyDescent="0.2">
      <c r="A14940" s="256">
        <v>101870</v>
      </c>
      <c r="B14940" s="257" t="s">
        <v>13470</v>
      </c>
      <c r="C14940" s="256" t="s">
        <v>6801</v>
      </c>
      <c r="E14940" s="258"/>
      <c r="F14940" s="479">
        <v>42.4</v>
      </c>
    </row>
    <row r="14941" spans="1:6" ht="20.399999999999999" x14ac:dyDescent="0.2">
      <c r="A14941" s="256">
        <v>102098</v>
      </c>
      <c r="B14941" s="257" t="s">
        <v>13471</v>
      </c>
      <c r="C14941" s="256" t="s">
        <v>6805</v>
      </c>
      <c r="E14941" s="258"/>
      <c r="F14941" s="479">
        <v>1912.53</v>
      </c>
    </row>
    <row r="14942" spans="1:6" ht="30.6" x14ac:dyDescent="0.2">
      <c r="A14942" s="256">
        <v>102988</v>
      </c>
      <c r="B14942" s="257" t="s">
        <v>13472</v>
      </c>
      <c r="C14942" s="256" t="s">
        <v>6801</v>
      </c>
      <c r="E14942" s="258"/>
      <c r="F14942" s="479">
        <v>63.58</v>
      </c>
    </row>
    <row r="14943" spans="1:6" ht="20.399999999999999" x14ac:dyDescent="0.2">
      <c r="A14943" s="256">
        <v>100576</v>
      </c>
      <c r="B14943" s="257" t="s">
        <v>13473</v>
      </c>
      <c r="C14943" s="256" t="s">
        <v>6801</v>
      </c>
      <c r="E14943" s="258"/>
      <c r="F14943" s="479">
        <v>2.5499999999999998</v>
      </c>
    </row>
    <row r="14944" spans="1:6" ht="20.399999999999999" x14ac:dyDescent="0.2">
      <c r="A14944" s="256">
        <v>100577</v>
      </c>
      <c r="B14944" s="257" t="s">
        <v>13474</v>
      </c>
      <c r="C14944" s="256" t="s">
        <v>6801</v>
      </c>
      <c r="E14944" s="258"/>
      <c r="F14944" s="479">
        <v>1.23</v>
      </c>
    </row>
    <row r="14945" spans="1:6" ht="30.6" x14ac:dyDescent="0.2">
      <c r="A14945" s="256">
        <v>96388</v>
      </c>
      <c r="B14945" s="257" t="s">
        <v>13475</v>
      </c>
      <c r="C14945" s="256" t="s">
        <v>6805</v>
      </c>
      <c r="E14945" s="258"/>
      <c r="F14945" s="479">
        <v>12.39</v>
      </c>
    </row>
    <row r="14946" spans="1:6" ht="30.6" x14ac:dyDescent="0.2">
      <c r="A14946" s="256">
        <v>96389</v>
      </c>
      <c r="B14946" s="257" t="s">
        <v>13476</v>
      </c>
      <c r="C14946" s="256" t="s">
        <v>6805</v>
      </c>
      <c r="E14946" s="258"/>
      <c r="F14946" s="479">
        <v>46.4</v>
      </c>
    </row>
    <row r="14947" spans="1:6" ht="30.6" x14ac:dyDescent="0.2">
      <c r="A14947" s="256">
        <v>96390</v>
      </c>
      <c r="B14947" s="257" t="s">
        <v>13477</v>
      </c>
      <c r="C14947" s="256" t="s">
        <v>6805</v>
      </c>
      <c r="E14947" s="258"/>
      <c r="F14947" s="479">
        <v>71.56</v>
      </c>
    </row>
    <row r="14948" spans="1:6" ht="30.6" x14ac:dyDescent="0.2">
      <c r="A14948" s="256">
        <v>96391</v>
      </c>
      <c r="B14948" s="257" t="s">
        <v>13478</v>
      </c>
      <c r="C14948" s="256" t="s">
        <v>6805</v>
      </c>
      <c r="E14948" s="258"/>
      <c r="F14948" s="479">
        <v>98.54</v>
      </c>
    </row>
    <row r="14949" spans="1:6" ht="30.6" x14ac:dyDescent="0.2">
      <c r="A14949" s="256">
        <v>96392</v>
      </c>
      <c r="B14949" s="257" t="s">
        <v>13479</v>
      </c>
      <c r="C14949" s="256" t="s">
        <v>6805</v>
      </c>
      <c r="E14949" s="258"/>
      <c r="F14949" s="479">
        <v>124.38</v>
      </c>
    </row>
    <row r="14950" spans="1:6" ht="20.399999999999999" x14ac:dyDescent="0.2">
      <c r="A14950" s="256">
        <v>96396</v>
      </c>
      <c r="B14950" s="257" t="s">
        <v>13480</v>
      </c>
      <c r="C14950" s="256" t="s">
        <v>6805</v>
      </c>
      <c r="E14950" s="258"/>
      <c r="F14950" s="479">
        <v>126.53</v>
      </c>
    </row>
    <row r="14951" spans="1:6" ht="30.6" x14ac:dyDescent="0.2">
      <c r="A14951" s="256">
        <v>96397</v>
      </c>
      <c r="B14951" s="257" t="s">
        <v>13481</v>
      </c>
      <c r="C14951" s="256" t="s">
        <v>6805</v>
      </c>
      <c r="E14951" s="258"/>
      <c r="F14951" s="479">
        <v>178.93</v>
      </c>
    </row>
    <row r="14952" spans="1:6" ht="20.399999999999999" x14ac:dyDescent="0.2">
      <c r="A14952" s="256">
        <v>96398</v>
      </c>
      <c r="B14952" s="257" t="s">
        <v>13482</v>
      </c>
      <c r="C14952" s="256" t="s">
        <v>6805</v>
      </c>
      <c r="E14952" s="258"/>
      <c r="F14952" s="479">
        <v>247.61</v>
      </c>
    </row>
    <row r="14953" spans="1:6" ht="20.399999999999999" x14ac:dyDescent="0.2">
      <c r="A14953" s="256">
        <v>96399</v>
      </c>
      <c r="B14953" s="257" t="s">
        <v>13483</v>
      </c>
      <c r="C14953" s="256" t="s">
        <v>6805</v>
      </c>
      <c r="E14953" s="258"/>
      <c r="F14953" s="479">
        <v>87.38</v>
      </c>
    </row>
    <row r="14954" spans="1:6" ht="20.399999999999999" x14ac:dyDescent="0.2">
      <c r="A14954" s="256">
        <v>96400</v>
      </c>
      <c r="B14954" s="257" t="s">
        <v>13484</v>
      </c>
      <c r="C14954" s="256" t="s">
        <v>6805</v>
      </c>
      <c r="E14954" s="258"/>
      <c r="F14954" s="479">
        <v>114.29</v>
      </c>
    </row>
    <row r="14955" spans="1:6" ht="30.6" x14ac:dyDescent="0.2">
      <c r="A14955" s="256">
        <v>100564</v>
      </c>
      <c r="B14955" s="257" t="s">
        <v>13485</v>
      </c>
      <c r="C14955" s="256" t="s">
        <v>6805</v>
      </c>
      <c r="E14955" s="258"/>
      <c r="F14955" s="479">
        <v>81.37</v>
      </c>
    </row>
    <row r="14956" spans="1:6" ht="30.6" x14ac:dyDescent="0.2">
      <c r="A14956" s="256">
        <v>100565</v>
      </c>
      <c r="B14956" s="257" t="s">
        <v>13486</v>
      </c>
      <c r="C14956" s="256" t="s">
        <v>6805</v>
      </c>
      <c r="E14956" s="258"/>
      <c r="F14956" s="479">
        <v>71.83</v>
      </c>
    </row>
    <row r="14957" spans="1:6" ht="30.6" x14ac:dyDescent="0.2">
      <c r="A14957" s="256">
        <v>100566</v>
      </c>
      <c r="B14957" s="257" t="s">
        <v>13487</v>
      </c>
      <c r="C14957" s="256" t="s">
        <v>6805</v>
      </c>
      <c r="E14957" s="258"/>
      <c r="F14957" s="479">
        <v>134.88</v>
      </c>
    </row>
    <row r="14958" spans="1:6" ht="30.6" x14ac:dyDescent="0.2">
      <c r="A14958" s="256">
        <v>100567</v>
      </c>
      <c r="B14958" s="257" t="s">
        <v>13488</v>
      </c>
      <c r="C14958" s="256" t="s">
        <v>6805</v>
      </c>
      <c r="E14958" s="258"/>
      <c r="F14958" s="479">
        <v>159.94999999999999</v>
      </c>
    </row>
    <row r="14959" spans="1:6" ht="30.6" x14ac:dyDescent="0.2">
      <c r="A14959" s="256">
        <v>100568</v>
      </c>
      <c r="B14959" s="257" t="s">
        <v>13489</v>
      </c>
      <c r="C14959" s="256" t="s">
        <v>6805</v>
      </c>
      <c r="E14959" s="258"/>
      <c r="F14959" s="479">
        <v>184.6</v>
      </c>
    </row>
    <row r="14960" spans="1:6" ht="30.6" x14ac:dyDescent="0.2">
      <c r="A14960" s="256">
        <v>100569</v>
      </c>
      <c r="B14960" s="257" t="s">
        <v>13490</v>
      </c>
      <c r="C14960" s="256" t="s">
        <v>6805</v>
      </c>
      <c r="E14960" s="258"/>
      <c r="F14960" s="479">
        <v>125.69</v>
      </c>
    </row>
    <row r="14961" spans="1:6" ht="30.6" x14ac:dyDescent="0.2">
      <c r="A14961" s="256">
        <v>100570</v>
      </c>
      <c r="B14961" s="257" t="s">
        <v>13491</v>
      </c>
      <c r="C14961" s="256" t="s">
        <v>6805</v>
      </c>
      <c r="E14961" s="258"/>
      <c r="F14961" s="479">
        <v>153.25</v>
      </c>
    </row>
    <row r="14962" spans="1:6" ht="30.6" x14ac:dyDescent="0.2">
      <c r="A14962" s="256">
        <v>100571</v>
      </c>
      <c r="B14962" s="257" t="s">
        <v>13492</v>
      </c>
      <c r="C14962" s="256" t="s">
        <v>6805</v>
      </c>
      <c r="E14962" s="258"/>
      <c r="F14962" s="479">
        <v>175.83</v>
      </c>
    </row>
    <row r="14963" spans="1:6" ht="30.6" x14ac:dyDescent="0.2">
      <c r="A14963" s="256">
        <v>100572</v>
      </c>
      <c r="B14963" s="257" t="s">
        <v>13493</v>
      </c>
      <c r="C14963" s="256" t="s">
        <v>6805</v>
      </c>
      <c r="E14963" s="258"/>
      <c r="F14963" s="479">
        <v>86.45</v>
      </c>
    </row>
    <row r="14964" spans="1:6" ht="30.6" x14ac:dyDescent="0.2">
      <c r="A14964" s="256">
        <v>100573</v>
      </c>
      <c r="B14964" s="257" t="s">
        <v>13494</v>
      </c>
      <c r="C14964" s="256" t="s">
        <v>6805</v>
      </c>
      <c r="E14964" s="258"/>
      <c r="F14964" s="479">
        <v>76.91</v>
      </c>
    </row>
    <row r="14965" spans="1:6" x14ac:dyDescent="0.2">
      <c r="A14965" s="256">
        <v>100574</v>
      </c>
      <c r="B14965" s="257" t="s">
        <v>13495</v>
      </c>
      <c r="C14965" s="256" t="s">
        <v>6805</v>
      </c>
      <c r="E14965" s="258"/>
      <c r="F14965" s="479">
        <v>1.45</v>
      </c>
    </row>
    <row r="14966" spans="1:6" x14ac:dyDescent="0.2">
      <c r="A14966" s="256">
        <v>100575</v>
      </c>
      <c r="B14966" s="257" t="s">
        <v>13496</v>
      </c>
      <c r="C14966" s="256" t="s">
        <v>6801</v>
      </c>
      <c r="E14966" s="258"/>
      <c r="F14966" s="479">
        <v>0.13</v>
      </c>
    </row>
    <row r="14967" spans="1:6" ht="30.6" x14ac:dyDescent="0.2">
      <c r="A14967" s="256">
        <v>101767</v>
      </c>
      <c r="B14967" s="257" t="s">
        <v>13497</v>
      </c>
      <c r="C14967" s="256" t="s">
        <v>6805</v>
      </c>
      <c r="E14967" s="258"/>
      <c r="F14967" s="479">
        <v>29</v>
      </c>
    </row>
    <row r="14968" spans="1:6" ht="30.6" x14ac:dyDescent="0.2">
      <c r="A14968" s="256">
        <v>101768</v>
      </c>
      <c r="B14968" s="257" t="s">
        <v>20835</v>
      </c>
      <c r="C14968" s="256" t="s">
        <v>6805</v>
      </c>
      <c r="E14968" s="258"/>
      <c r="F14968" s="479">
        <v>24.55</v>
      </c>
    </row>
    <row r="14969" spans="1:6" ht="20.399999999999999" x14ac:dyDescent="0.2">
      <c r="A14969" s="256">
        <v>92391</v>
      </c>
      <c r="B14969" s="257" t="s">
        <v>13498</v>
      </c>
      <c r="C14969" s="256" t="s">
        <v>6801</v>
      </c>
      <c r="E14969" s="258"/>
      <c r="F14969" s="479">
        <v>77.05</v>
      </c>
    </row>
    <row r="14970" spans="1:6" ht="20.399999999999999" x14ac:dyDescent="0.2">
      <c r="A14970" s="256">
        <v>92392</v>
      </c>
      <c r="B14970" s="257" t="s">
        <v>13499</v>
      </c>
      <c r="C14970" s="256" t="s">
        <v>6801</v>
      </c>
      <c r="E14970" s="258"/>
      <c r="F14970" s="479">
        <v>161.94999999999999</v>
      </c>
    </row>
    <row r="14971" spans="1:6" ht="20.399999999999999" x14ac:dyDescent="0.2">
      <c r="A14971" s="256">
        <v>92393</v>
      </c>
      <c r="B14971" s="257" t="s">
        <v>13500</v>
      </c>
      <c r="C14971" s="256" t="s">
        <v>6801</v>
      </c>
      <c r="E14971" s="258"/>
      <c r="F14971" s="479">
        <v>75.599999999999994</v>
      </c>
    </row>
    <row r="14972" spans="1:6" ht="20.399999999999999" x14ac:dyDescent="0.2">
      <c r="A14972" s="256">
        <v>92394</v>
      </c>
      <c r="B14972" s="257" t="s">
        <v>13501</v>
      </c>
      <c r="C14972" s="256" t="s">
        <v>6801</v>
      </c>
      <c r="E14972" s="258"/>
      <c r="F14972" s="479">
        <v>94.68</v>
      </c>
    </row>
    <row r="14973" spans="1:6" ht="20.399999999999999" x14ac:dyDescent="0.2">
      <c r="A14973" s="256">
        <v>92395</v>
      </c>
      <c r="B14973" s="257" t="s">
        <v>13502</v>
      </c>
      <c r="C14973" s="256" t="s">
        <v>6801</v>
      </c>
      <c r="E14973" s="258"/>
      <c r="F14973" s="479">
        <v>114.23</v>
      </c>
    </row>
    <row r="14974" spans="1:6" ht="20.399999999999999" x14ac:dyDescent="0.2">
      <c r="A14974" s="256">
        <v>92396</v>
      </c>
      <c r="B14974" s="257" t="s">
        <v>13503</v>
      </c>
      <c r="C14974" s="256" t="s">
        <v>6801</v>
      </c>
      <c r="E14974" s="258"/>
      <c r="F14974" s="479">
        <v>91.16</v>
      </c>
    </row>
    <row r="14975" spans="1:6" ht="20.399999999999999" x14ac:dyDescent="0.2">
      <c r="A14975" s="256">
        <v>92397</v>
      </c>
      <c r="B14975" s="257" t="s">
        <v>13504</v>
      </c>
      <c r="C14975" s="256" t="s">
        <v>6801</v>
      </c>
      <c r="E14975" s="258"/>
      <c r="F14975" s="479">
        <v>79.66</v>
      </c>
    </row>
    <row r="14976" spans="1:6" ht="20.399999999999999" x14ac:dyDescent="0.2">
      <c r="A14976" s="256">
        <v>92398</v>
      </c>
      <c r="B14976" s="257" t="s">
        <v>13505</v>
      </c>
      <c r="C14976" s="256" t="s">
        <v>6801</v>
      </c>
      <c r="E14976" s="258"/>
      <c r="F14976" s="479">
        <v>99.83</v>
      </c>
    </row>
    <row r="14977" spans="1:6" ht="20.399999999999999" x14ac:dyDescent="0.2">
      <c r="A14977" s="256">
        <v>92400</v>
      </c>
      <c r="B14977" s="257" t="s">
        <v>13506</v>
      </c>
      <c r="C14977" s="256" t="s">
        <v>6801</v>
      </c>
      <c r="E14977" s="258"/>
      <c r="F14977" s="479">
        <v>117.61</v>
      </c>
    </row>
    <row r="14978" spans="1:6" ht="20.399999999999999" x14ac:dyDescent="0.2">
      <c r="A14978" s="256">
        <v>92402</v>
      </c>
      <c r="B14978" s="257" t="s">
        <v>13507</v>
      </c>
      <c r="C14978" s="256" t="s">
        <v>6801</v>
      </c>
      <c r="E14978" s="258"/>
      <c r="F14978" s="479">
        <v>88.77</v>
      </c>
    </row>
    <row r="14979" spans="1:6" ht="20.399999999999999" x14ac:dyDescent="0.2">
      <c r="A14979" s="256">
        <v>92403</v>
      </c>
      <c r="B14979" s="257" t="s">
        <v>13508</v>
      </c>
      <c r="C14979" s="256" t="s">
        <v>6801</v>
      </c>
      <c r="E14979" s="258"/>
      <c r="F14979" s="479">
        <v>76.87</v>
      </c>
    </row>
    <row r="14980" spans="1:6" ht="20.399999999999999" x14ac:dyDescent="0.2">
      <c r="A14980" s="256">
        <v>92404</v>
      </c>
      <c r="B14980" s="257" t="s">
        <v>13509</v>
      </c>
      <c r="C14980" s="256" t="s">
        <v>6801</v>
      </c>
      <c r="E14980" s="258"/>
      <c r="F14980" s="479">
        <v>97.04</v>
      </c>
    </row>
    <row r="14981" spans="1:6" ht="20.399999999999999" x14ac:dyDescent="0.2">
      <c r="A14981" s="256">
        <v>92406</v>
      </c>
      <c r="B14981" s="257" t="s">
        <v>13510</v>
      </c>
      <c r="C14981" s="256" t="s">
        <v>6801</v>
      </c>
      <c r="E14981" s="258"/>
      <c r="F14981" s="479">
        <v>116.94</v>
      </c>
    </row>
    <row r="14982" spans="1:6" ht="20.399999999999999" x14ac:dyDescent="0.2">
      <c r="A14982" s="256">
        <v>93679</v>
      </c>
      <c r="B14982" s="257" t="s">
        <v>13511</v>
      </c>
      <c r="C14982" s="256" t="s">
        <v>6801</v>
      </c>
      <c r="E14982" s="258"/>
      <c r="F14982" s="479">
        <v>101.5</v>
      </c>
    </row>
    <row r="14983" spans="1:6" ht="20.399999999999999" x14ac:dyDescent="0.2">
      <c r="A14983" s="256">
        <v>93680</v>
      </c>
      <c r="B14983" s="257" t="s">
        <v>13512</v>
      </c>
      <c r="C14983" s="256" t="s">
        <v>6801</v>
      </c>
      <c r="E14983" s="258"/>
      <c r="F14983" s="479">
        <v>89.74</v>
      </c>
    </row>
    <row r="14984" spans="1:6" ht="20.399999999999999" x14ac:dyDescent="0.2">
      <c r="A14984" s="256">
        <v>93681</v>
      </c>
      <c r="B14984" s="257" t="s">
        <v>13513</v>
      </c>
      <c r="C14984" s="256" t="s">
        <v>6801</v>
      </c>
      <c r="E14984" s="258"/>
      <c r="F14984" s="479">
        <v>107.9</v>
      </c>
    </row>
    <row r="14985" spans="1:6" ht="20.399999999999999" x14ac:dyDescent="0.2">
      <c r="A14985" s="256">
        <v>97104</v>
      </c>
      <c r="B14985" s="257" t="s">
        <v>13514</v>
      </c>
      <c r="C14985" s="256" t="s">
        <v>6801</v>
      </c>
      <c r="E14985" s="258"/>
      <c r="F14985" s="479">
        <v>120.97</v>
      </c>
    </row>
    <row r="14986" spans="1:6" ht="20.399999999999999" x14ac:dyDescent="0.2">
      <c r="A14986" s="256">
        <v>97105</v>
      </c>
      <c r="B14986" s="257" t="s">
        <v>13515</v>
      </c>
      <c r="C14986" s="256" t="s">
        <v>6801</v>
      </c>
      <c r="E14986" s="258"/>
      <c r="F14986" s="479">
        <v>136.61000000000001</v>
      </c>
    </row>
    <row r="14987" spans="1:6" ht="20.399999999999999" x14ac:dyDescent="0.2">
      <c r="A14987" s="256">
        <v>97106</v>
      </c>
      <c r="B14987" s="257" t="s">
        <v>13516</v>
      </c>
      <c r="C14987" s="256" t="s">
        <v>6801</v>
      </c>
      <c r="E14987" s="258"/>
      <c r="F14987" s="479">
        <v>151.24</v>
      </c>
    </row>
    <row r="14988" spans="1:6" ht="20.399999999999999" x14ac:dyDescent="0.2">
      <c r="A14988" s="256">
        <v>97107</v>
      </c>
      <c r="B14988" s="257" t="s">
        <v>13517</v>
      </c>
      <c r="C14988" s="256" t="s">
        <v>6801</v>
      </c>
      <c r="E14988" s="258"/>
      <c r="F14988" s="479">
        <v>172.65</v>
      </c>
    </row>
    <row r="14989" spans="1:6" ht="20.399999999999999" x14ac:dyDescent="0.2">
      <c r="A14989" s="256">
        <v>97108</v>
      </c>
      <c r="B14989" s="257" t="s">
        <v>13518</v>
      </c>
      <c r="C14989" s="256" t="s">
        <v>6801</v>
      </c>
      <c r="E14989" s="258"/>
      <c r="F14989" s="479">
        <v>196.92</v>
      </c>
    </row>
    <row r="14990" spans="1:6" ht="20.399999999999999" x14ac:dyDescent="0.2">
      <c r="A14990" s="256">
        <v>97109</v>
      </c>
      <c r="B14990" s="257" t="s">
        <v>13519</v>
      </c>
      <c r="C14990" s="256" t="s">
        <v>6801</v>
      </c>
      <c r="E14990" s="258"/>
      <c r="F14990" s="479">
        <v>217.53</v>
      </c>
    </row>
    <row r="14991" spans="1:6" ht="20.399999999999999" x14ac:dyDescent="0.2">
      <c r="A14991" s="256">
        <v>97111</v>
      </c>
      <c r="B14991" s="257" t="s">
        <v>13520</v>
      </c>
      <c r="C14991" s="256" t="s">
        <v>6801</v>
      </c>
      <c r="E14991" s="258"/>
      <c r="F14991" s="479">
        <v>227.38</v>
      </c>
    </row>
    <row r="14992" spans="1:6" ht="20.399999999999999" x14ac:dyDescent="0.2">
      <c r="A14992" s="256">
        <v>97112</v>
      </c>
      <c r="B14992" s="257" t="s">
        <v>13521</v>
      </c>
      <c r="C14992" s="256" t="s">
        <v>6801</v>
      </c>
      <c r="E14992" s="258"/>
      <c r="F14992" s="479">
        <v>200.15</v>
      </c>
    </row>
    <row r="14993" spans="1:6" x14ac:dyDescent="0.2">
      <c r="A14993" s="256">
        <v>97113</v>
      </c>
      <c r="B14993" s="257" t="s">
        <v>13522</v>
      </c>
      <c r="C14993" s="256" t="s">
        <v>6801</v>
      </c>
      <c r="E14993" s="258"/>
      <c r="F14993" s="479">
        <v>1.57</v>
      </c>
    </row>
    <row r="14994" spans="1:6" x14ac:dyDescent="0.2">
      <c r="A14994" s="256">
        <v>97114</v>
      </c>
      <c r="B14994" s="257" t="s">
        <v>13523</v>
      </c>
      <c r="C14994" s="256" t="s">
        <v>6804</v>
      </c>
      <c r="E14994" s="258"/>
      <c r="F14994" s="479">
        <v>0.41</v>
      </c>
    </row>
    <row r="14995" spans="1:6" ht="20.399999999999999" x14ac:dyDescent="0.2">
      <c r="A14995" s="256">
        <v>97115</v>
      </c>
      <c r="B14995" s="257" t="s">
        <v>13524</v>
      </c>
      <c r="C14995" s="256" t="s">
        <v>6814</v>
      </c>
      <c r="E14995" s="258"/>
      <c r="F14995" s="479">
        <v>60.3</v>
      </c>
    </row>
    <row r="14996" spans="1:6" ht="20.399999999999999" x14ac:dyDescent="0.2">
      <c r="A14996" s="256">
        <v>97116</v>
      </c>
      <c r="B14996" s="257" t="s">
        <v>20836</v>
      </c>
      <c r="C14996" s="256" t="s">
        <v>6814</v>
      </c>
      <c r="E14996" s="258"/>
      <c r="F14996" s="479">
        <v>22.42</v>
      </c>
    </row>
    <row r="14997" spans="1:6" ht="20.399999999999999" x14ac:dyDescent="0.2">
      <c r="A14997" s="256">
        <v>97117</v>
      </c>
      <c r="B14997" s="257" t="s">
        <v>20837</v>
      </c>
      <c r="C14997" s="256" t="s">
        <v>6814</v>
      </c>
      <c r="E14997" s="258"/>
      <c r="F14997" s="479">
        <v>19.46</v>
      </c>
    </row>
    <row r="14998" spans="1:6" ht="20.399999999999999" x14ac:dyDescent="0.2">
      <c r="A14998" s="256">
        <v>97118</v>
      </c>
      <c r="B14998" s="257" t="s">
        <v>20838</v>
      </c>
      <c r="C14998" s="256" t="s">
        <v>6814</v>
      </c>
      <c r="E14998" s="258"/>
      <c r="F14998" s="479">
        <v>16.05</v>
      </c>
    </row>
    <row r="14999" spans="1:6" ht="20.399999999999999" x14ac:dyDescent="0.2">
      <c r="A14999" s="256">
        <v>97119</v>
      </c>
      <c r="B14999" s="257" t="s">
        <v>20839</v>
      </c>
      <c r="C14999" s="256" t="s">
        <v>6814</v>
      </c>
      <c r="E14999" s="258"/>
      <c r="F14999" s="479">
        <v>14.41</v>
      </c>
    </row>
    <row r="15000" spans="1:6" ht="20.399999999999999" x14ac:dyDescent="0.2">
      <c r="A15000" s="256">
        <v>97120</v>
      </c>
      <c r="B15000" s="257" t="s">
        <v>20840</v>
      </c>
      <c r="C15000" s="256" t="s">
        <v>6814</v>
      </c>
      <c r="E15000" s="258"/>
      <c r="F15000" s="479">
        <v>9.4</v>
      </c>
    </row>
    <row r="15001" spans="1:6" ht="20.399999999999999" x14ac:dyDescent="0.2">
      <c r="A15001" s="256">
        <v>101167</v>
      </c>
      <c r="B15001" s="257" t="s">
        <v>13525</v>
      </c>
      <c r="C15001" s="256" t="s">
        <v>6801</v>
      </c>
      <c r="E15001" s="258"/>
      <c r="F15001" s="479">
        <v>121.57</v>
      </c>
    </row>
    <row r="15002" spans="1:6" ht="20.399999999999999" x14ac:dyDescent="0.2">
      <c r="A15002" s="256">
        <v>101169</v>
      </c>
      <c r="B15002" s="257" t="s">
        <v>13526</v>
      </c>
      <c r="C15002" s="256" t="s">
        <v>6801</v>
      </c>
      <c r="E15002" s="258"/>
      <c r="F15002" s="479">
        <v>135.08000000000001</v>
      </c>
    </row>
    <row r="15003" spans="1:6" ht="20.399999999999999" x14ac:dyDescent="0.2">
      <c r="A15003" s="256">
        <v>101170</v>
      </c>
      <c r="B15003" s="257" t="s">
        <v>13527</v>
      </c>
      <c r="C15003" s="256" t="s">
        <v>6801</v>
      </c>
      <c r="E15003" s="258"/>
      <c r="F15003" s="479">
        <v>40.98</v>
      </c>
    </row>
    <row r="15004" spans="1:6" ht="20.399999999999999" x14ac:dyDescent="0.2">
      <c r="A15004" s="256">
        <v>101172</v>
      </c>
      <c r="B15004" s="257" t="s">
        <v>13528</v>
      </c>
      <c r="C15004" s="256" t="s">
        <v>6801</v>
      </c>
      <c r="E15004" s="258"/>
      <c r="F15004" s="479">
        <v>63.72</v>
      </c>
    </row>
    <row r="15005" spans="1:6" ht="20.399999999999999" x14ac:dyDescent="0.2">
      <c r="A15005" s="256">
        <v>103904</v>
      </c>
      <c r="B15005" s="257" t="s">
        <v>13529</v>
      </c>
      <c r="C15005" s="256" t="s">
        <v>6801</v>
      </c>
      <c r="E15005" s="258"/>
      <c r="F15005" s="479">
        <v>117.73</v>
      </c>
    </row>
    <row r="15006" spans="1:6" ht="20.399999999999999" x14ac:dyDescent="0.2">
      <c r="A15006" s="256">
        <v>103905</v>
      </c>
      <c r="B15006" s="257" t="s">
        <v>13530</v>
      </c>
      <c r="C15006" s="256" t="s">
        <v>6801</v>
      </c>
      <c r="E15006" s="258"/>
      <c r="F15006" s="479">
        <v>124.3</v>
      </c>
    </row>
    <row r="15007" spans="1:6" ht="20.399999999999999" x14ac:dyDescent="0.2">
      <c r="A15007" s="256">
        <v>103906</v>
      </c>
      <c r="B15007" s="257" t="s">
        <v>13531</v>
      </c>
      <c r="C15007" s="256" t="s">
        <v>6801</v>
      </c>
      <c r="E15007" s="258"/>
      <c r="F15007" s="479">
        <v>153.58000000000001</v>
      </c>
    </row>
    <row r="15008" spans="1:6" ht="20.399999999999999" x14ac:dyDescent="0.2">
      <c r="A15008" s="256">
        <v>103907</v>
      </c>
      <c r="B15008" s="257" t="s">
        <v>13532</v>
      </c>
      <c r="C15008" s="256" t="s">
        <v>6801</v>
      </c>
      <c r="E15008" s="258"/>
      <c r="F15008" s="479">
        <v>131.34</v>
      </c>
    </row>
    <row r="15009" spans="1:6" ht="20.399999999999999" x14ac:dyDescent="0.2">
      <c r="A15009" s="256">
        <v>103908</v>
      </c>
      <c r="B15009" s="257" t="s">
        <v>13533</v>
      </c>
      <c r="C15009" s="256" t="s">
        <v>6801</v>
      </c>
      <c r="E15009" s="258"/>
      <c r="F15009" s="479">
        <v>146.93</v>
      </c>
    </row>
    <row r="15010" spans="1:6" ht="20.399999999999999" x14ac:dyDescent="0.2">
      <c r="A15010" s="256">
        <v>103909</v>
      </c>
      <c r="B15010" s="257" t="s">
        <v>13534</v>
      </c>
      <c r="C15010" s="256" t="s">
        <v>6801</v>
      </c>
      <c r="E15010" s="258"/>
      <c r="F15010" s="479">
        <v>167.79</v>
      </c>
    </row>
    <row r="15011" spans="1:6" ht="20.399999999999999" x14ac:dyDescent="0.2">
      <c r="A15011" s="256">
        <v>103911</v>
      </c>
      <c r="B15011" s="257" t="s">
        <v>13535</v>
      </c>
      <c r="C15011" s="256" t="s">
        <v>6801</v>
      </c>
      <c r="E15011" s="258"/>
      <c r="F15011" s="479">
        <v>191.52</v>
      </c>
    </row>
    <row r="15012" spans="1:6" ht="20.399999999999999" x14ac:dyDescent="0.2">
      <c r="A15012" s="256">
        <v>103912</v>
      </c>
      <c r="B15012" s="257" t="s">
        <v>13536</v>
      </c>
      <c r="C15012" s="256" t="s">
        <v>6801</v>
      </c>
      <c r="E15012" s="258"/>
      <c r="F15012" s="479">
        <v>211.6</v>
      </c>
    </row>
    <row r="15013" spans="1:6" ht="20.399999999999999" x14ac:dyDescent="0.2">
      <c r="A15013" s="256">
        <v>103913</v>
      </c>
      <c r="B15013" s="257" t="s">
        <v>13537</v>
      </c>
      <c r="C15013" s="256" t="s">
        <v>6801</v>
      </c>
      <c r="E15013" s="258"/>
      <c r="F15013" s="479">
        <v>110.34</v>
      </c>
    </row>
    <row r="15014" spans="1:6" ht="20.399999999999999" x14ac:dyDescent="0.2">
      <c r="A15014" s="256">
        <v>103914</v>
      </c>
      <c r="B15014" s="257" t="s">
        <v>13538</v>
      </c>
      <c r="C15014" s="256" t="s">
        <v>6801</v>
      </c>
      <c r="E15014" s="258"/>
      <c r="F15014" s="479">
        <v>128.76</v>
      </c>
    </row>
    <row r="15015" spans="1:6" ht="20.399999999999999" x14ac:dyDescent="0.2">
      <c r="A15015" s="256">
        <v>103915</v>
      </c>
      <c r="B15015" s="257" t="s">
        <v>13539</v>
      </c>
      <c r="C15015" s="256" t="s">
        <v>6801</v>
      </c>
      <c r="E15015" s="258"/>
      <c r="F15015" s="479">
        <v>140.22999999999999</v>
      </c>
    </row>
    <row r="15016" spans="1:6" ht="20.399999999999999" x14ac:dyDescent="0.2">
      <c r="A15016" s="256">
        <v>103916</v>
      </c>
      <c r="B15016" s="257" t="s">
        <v>13540</v>
      </c>
      <c r="C15016" s="256" t="s">
        <v>6801</v>
      </c>
      <c r="E15016" s="258"/>
      <c r="F15016" s="479">
        <v>161.06</v>
      </c>
    </row>
    <row r="15017" spans="1:6" ht="20.399999999999999" x14ac:dyDescent="0.2">
      <c r="A15017" s="256">
        <v>103917</v>
      </c>
      <c r="B15017" s="257" t="s">
        <v>13541</v>
      </c>
      <c r="C15017" s="256" t="s">
        <v>6801</v>
      </c>
      <c r="E15017" s="258"/>
      <c r="F15017" s="479">
        <v>184.76</v>
      </c>
    </row>
    <row r="15018" spans="1:6" ht="20.399999999999999" x14ac:dyDescent="0.2">
      <c r="A15018" s="256">
        <v>103918</v>
      </c>
      <c r="B15018" s="257" t="s">
        <v>13542</v>
      </c>
      <c r="C15018" s="256" t="s">
        <v>6801</v>
      </c>
      <c r="E15018" s="258"/>
      <c r="F15018" s="479">
        <v>195.52</v>
      </c>
    </row>
    <row r="15019" spans="1:6" ht="20.399999999999999" x14ac:dyDescent="0.2">
      <c r="A15019" s="256">
        <v>104432</v>
      </c>
      <c r="B15019" s="257" t="s">
        <v>13543</v>
      </c>
      <c r="C15019" s="256" t="s">
        <v>6801</v>
      </c>
      <c r="E15019" s="258"/>
      <c r="F15019" s="479">
        <v>96.17</v>
      </c>
    </row>
    <row r="15020" spans="1:6" ht="20.399999999999999" x14ac:dyDescent="0.2">
      <c r="A15020" s="256">
        <v>104433</v>
      </c>
      <c r="B15020" s="257" t="s">
        <v>13544</v>
      </c>
      <c r="C15020" s="256" t="s">
        <v>6801</v>
      </c>
      <c r="E15020" s="258"/>
      <c r="F15020" s="479">
        <v>83.29</v>
      </c>
    </row>
    <row r="15021" spans="1:6" ht="20.399999999999999" x14ac:dyDescent="0.2">
      <c r="A15021" s="256">
        <v>103689</v>
      </c>
      <c r="B15021" s="257" t="s">
        <v>13545</v>
      </c>
      <c r="C15021" s="256" t="s">
        <v>6801</v>
      </c>
      <c r="E15021" s="258"/>
      <c r="F15021" s="479">
        <v>315.02999999999997</v>
      </c>
    </row>
    <row r="15022" spans="1:6" ht="20.399999999999999" x14ac:dyDescent="0.2">
      <c r="A15022" s="256">
        <v>103694</v>
      </c>
      <c r="B15022" s="257" t="s">
        <v>13546</v>
      </c>
      <c r="C15022" s="256" t="s">
        <v>6799</v>
      </c>
      <c r="E15022" s="258"/>
      <c r="F15022" s="479">
        <v>108.4</v>
      </c>
    </row>
    <row r="15023" spans="1:6" ht="20.399999999999999" x14ac:dyDescent="0.2">
      <c r="A15023" s="256">
        <v>103695</v>
      </c>
      <c r="B15023" s="257" t="s">
        <v>13547</v>
      </c>
      <c r="C15023" s="256" t="s">
        <v>6799</v>
      </c>
      <c r="E15023" s="258"/>
      <c r="F15023" s="479">
        <v>97.16</v>
      </c>
    </row>
    <row r="15024" spans="1:6" ht="20.399999999999999" x14ac:dyDescent="0.2">
      <c r="A15024" s="256">
        <v>103696</v>
      </c>
      <c r="B15024" s="257" t="s">
        <v>13548</v>
      </c>
      <c r="C15024" s="256" t="s">
        <v>6799</v>
      </c>
      <c r="E15024" s="258"/>
      <c r="F15024" s="479">
        <v>140.1</v>
      </c>
    </row>
    <row r="15025" spans="1:6" ht="20.399999999999999" x14ac:dyDescent="0.2">
      <c r="A15025" s="256">
        <v>103697</v>
      </c>
      <c r="B15025" s="257" t="s">
        <v>13549</v>
      </c>
      <c r="C15025" s="256" t="s">
        <v>6799</v>
      </c>
      <c r="E15025" s="258"/>
      <c r="F15025" s="479">
        <v>128.86000000000001</v>
      </c>
    </row>
    <row r="15026" spans="1:6" ht="20.399999999999999" x14ac:dyDescent="0.2">
      <c r="A15026" s="256">
        <v>95995</v>
      </c>
      <c r="B15026" s="257" t="s">
        <v>13550</v>
      </c>
      <c r="C15026" s="256" t="s">
        <v>6805</v>
      </c>
      <c r="E15026" s="258"/>
      <c r="F15026" s="479">
        <v>1434.65</v>
      </c>
    </row>
    <row r="15027" spans="1:6" ht="20.399999999999999" x14ac:dyDescent="0.2">
      <c r="A15027" s="256">
        <v>95996</v>
      </c>
      <c r="B15027" s="257" t="s">
        <v>13551</v>
      </c>
      <c r="C15027" s="256" t="s">
        <v>6805</v>
      </c>
      <c r="E15027" s="258"/>
      <c r="F15027" s="479">
        <v>1238.4000000000001</v>
      </c>
    </row>
    <row r="15028" spans="1:6" ht="20.399999999999999" x14ac:dyDescent="0.2">
      <c r="A15028" s="256">
        <v>96001</v>
      </c>
      <c r="B15028" s="257" t="s">
        <v>13552</v>
      </c>
      <c r="C15028" s="256" t="s">
        <v>6801</v>
      </c>
      <c r="E15028" s="258"/>
      <c r="F15028" s="479">
        <v>6.97</v>
      </c>
    </row>
    <row r="15029" spans="1:6" x14ac:dyDescent="0.2">
      <c r="A15029" s="256">
        <v>96393</v>
      </c>
      <c r="B15029" s="257" t="s">
        <v>13553</v>
      </c>
      <c r="C15029" s="256" t="s">
        <v>6805</v>
      </c>
      <c r="E15029" s="258"/>
      <c r="F15029" s="479">
        <v>112.7</v>
      </c>
    </row>
    <row r="15030" spans="1:6" x14ac:dyDescent="0.2">
      <c r="A15030" s="256">
        <v>96394</v>
      </c>
      <c r="B15030" s="257" t="s">
        <v>13554</v>
      </c>
      <c r="C15030" s="256" t="s">
        <v>6805</v>
      </c>
      <c r="E15030" s="258"/>
      <c r="F15030" s="479">
        <v>163.21</v>
      </c>
    </row>
    <row r="15031" spans="1:6" x14ac:dyDescent="0.2">
      <c r="A15031" s="256">
        <v>96395</v>
      </c>
      <c r="B15031" s="257" t="s">
        <v>13555</v>
      </c>
      <c r="C15031" s="256" t="s">
        <v>6805</v>
      </c>
      <c r="E15031" s="258"/>
      <c r="F15031" s="479">
        <v>233.78</v>
      </c>
    </row>
    <row r="15032" spans="1:6" ht="20.399999999999999" x14ac:dyDescent="0.2">
      <c r="A15032" s="256">
        <v>88411</v>
      </c>
      <c r="B15032" s="257" t="s">
        <v>20841</v>
      </c>
      <c r="C15032" s="256" t="s">
        <v>6801</v>
      </c>
      <c r="E15032" s="258"/>
      <c r="F15032" s="479">
        <v>5.24</v>
      </c>
    </row>
    <row r="15033" spans="1:6" ht="20.399999999999999" x14ac:dyDescent="0.2">
      <c r="A15033" s="256">
        <v>88412</v>
      </c>
      <c r="B15033" s="257" t="s">
        <v>20842</v>
      </c>
      <c r="C15033" s="256" t="s">
        <v>6801</v>
      </c>
      <c r="E15033" s="258"/>
      <c r="F15033" s="479">
        <v>4.26</v>
      </c>
    </row>
    <row r="15034" spans="1:6" ht="20.399999999999999" x14ac:dyDescent="0.2">
      <c r="A15034" s="256">
        <v>88413</v>
      </c>
      <c r="B15034" s="257" t="s">
        <v>20843</v>
      </c>
      <c r="C15034" s="256" t="s">
        <v>6801</v>
      </c>
      <c r="E15034" s="258"/>
      <c r="F15034" s="479">
        <v>6.51</v>
      </c>
    </row>
    <row r="15035" spans="1:6" ht="20.399999999999999" x14ac:dyDescent="0.2">
      <c r="A15035" s="256">
        <v>88414</v>
      </c>
      <c r="B15035" s="257" t="s">
        <v>20844</v>
      </c>
      <c r="C15035" s="256" t="s">
        <v>6801</v>
      </c>
      <c r="E15035" s="258"/>
      <c r="F15035" s="479">
        <v>7.74</v>
      </c>
    </row>
    <row r="15036" spans="1:6" ht="20.399999999999999" x14ac:dyDescent="0.2">
      <c r="A15036" s="256">
        <v>88415</v>
      </c>
      <c r="B15036" s="257" t="s">
        <v>20845</v>
      </c>
      <c r="C15036" s="256" t="s">
        <v>6801</v>
      </c>
      <c r="E15036" s="258"/>
      <c r="F15036" s="479">
        <v>5.33</v>
      </c>
    </row>
    <row r="15037" spans="1:6" ht="20.399999999999999" x14ac:dyDescent="0.2">
      <c r="A15037" s="256">
        <v>88416</v>
      </c>
      <c r="B15037" s="257" t="s">
        <v>20846</v>
      </c>
      <c r="C15037" s="256" t="s">
        <v>6801</v>
      </c>
      <c r="E15037" s="258"/>
      <c r="F15037" s="479">
        <v>22.12</v>
      </c>
    </row>
    <row r="15038" spans="1:6" ht="30.6" x14ac:dyDescent="0.2">
      <c r="A15038" s="256">
        <v>88417</v>
      </c>
      <c r="B15038" s="257" t="s">
        <v>20847</v>
      </c>
      <c r="C15038" s="256" t="s">
        <v>6801</v>
      </c>
      <c r="E15038" s="258"/>
      <c r="F15038" s="479">
        <v>18.61</v>
      </c>
    </row>
    <row r="15039" spans="1:6" ht="20.399999999999999" x14ac:dyDescent="0.2">
      <c r="A15039" s="256">
        <v>88420</v>
      </c>
      <c r="B15039" s="257" t="s">
        <v>20848</v>
      </c>
      <c r="C15039" s="256" t="s">
        <v>6801</v>
      </c>
      <c r="E15039" s="258"/>
      <c r="F15039" s="479">
        <v>25.71</v>
      </c>
    </row>
    <row r="15040" spans="1:6" ht="20.399999999999999" x14ac:dyDescent="0.2">
      <c r="A15040" s="256">
        <v>88421</v>
      </c>
      <c r="B15040" s="257" t="s">
        <v>20849</v>
      </c>
      <c r="C15040" s="256" t="s">
        <v>6801</v>
      </c>
      <c r="E15040" s="258"/>
      <c r="F15040" s="479">
        <v>30.98</v>
      </c>
    </row>
    <row r="15041" spans="1:6" ht="20.399999999999999" x14ac:dyDescent="0.2">
      <c r="A15041" s="256">
        <v>88423</v>
      </c>
      <c r="B15041" s="257" t="s">
        <v>20850</v>
      </c>
      <c r="C15041" s="256" t="s">
        <v>6801</v>
      </c>
      <c r="E15041" s="258"/>
      <c r="F15041" s="479">
        <v>22.19</v>
      </c>
    </row>
    <row r="15042" spans="1:6" ht="20.399999999999999" x14ac:dyDescent="0.2">
      <c r="A15042" s="256">
        <v>88424</v>
      </c>
      <c r="B15042" s="257" t="s">
        <v>20851</v>
      </c>
      <c r="C15042" s="256" t="s">
        <v>6801</v>
      </c>
      <c r="E15042" s="258"/>
      <c r="F15042" s="479">
        <v>26.14</v>
      </c>
    </row>
    <row r="15043" spans="1:6" ht="30.6" x14ac:dyDescent="0.2">
      <c r="A15043" s="256">
        <v>88426</v>
      </c>
      <c r="B15043" s="257" t="s">
        <v>20852</v>
      </c>
      <c r="C15043" s="256" t="s">
        <v>6801</v>
      </c>
      <c r="E15043" s="258"/>
      <c r="F15043" s="479">
        <v>20.77</v>
      </c>
    </row>
    <row r="15044" spans="1:6" ht="20.399999999999999" x14ac:dyDescent="0.2">
      <c r="A15044" s="256">
        <v>88428</v>
      </c>
      <c r="B15044" s="257" t="s">
        <v>20853</v>
      </c>
      <c r="C15044" s="256" t="s">
        <v>6801</v>
      </c>
      <c r="E15044" s="258"/>
      <c r="F15044" s="479">
        <v>33.42</v>
      </c>
    </row>
    <row r="15045" spans="1:6" ht="20.399999999999999" x14ac:dyDescent="0.2">
      <c r="A15045" s="256">
        <v>88429</v>
      </c>
      <c r="B15045" s="257" t="s">
        <v>20854</v>
      </c>
      <c r="C15045" s="256" t="s">
        <v>6801</v>
      </c>
      <c r="E15045" s="258"/>
      <c r="F15045" s="479">
        <v>39.96</v>
      </c>
    </row>
    <row r="15046" spans="1:6" ht="20.399999999999999" x14ac:dyDescent="0.2">
      <c r="A15046" s="256">
        <v>88431</v>
      </c>
      <c r="B15046" s="257" t="s">
        <v>20855</v>
      </c>
      <c r="C15046" s="256" t="s">
        <v>6801</v>
      </c>
      <c r="E15046" s="258"/>
      <c r="F15046" s="479">
        <v>26.71</v>
      </c>
    </row>
    <row r="15047" spans="1:6" ht="20.399999999999999" x14ac:dyDescent="0.2">
      <c r="A15047" s="256">
        <v>88432</v>
      </c>
      <c r="B15047" s="257" t="s">
        <v>20856</v>
      </c>
      <c r="C15047" s="256" t="s">
        <v>6801</v>
      </c>
      <c r="E15047" s="258"/>
      <c r="F15047" s="479">
        <v>34.07</v>
      </c>
    </row>
    <row r="15048" spans="1:6" x14ac:dyDescent="0.2">
      <c r="A15048" s="256">
        <v>88484</v>
      </c>
      <c r="B15048" s="257" t="s">
        <v>13556</v>
      </c>
      <c r="C15048" s="256" t="s">
        <v>6801</v>
      </c>
      <c r="E15048" s="258"/>
      <c r="F15048" s="479">
        <v>5.71</v>
      </c>
    </row>
    <row r="15049" spans="1:6" x14ac:dyDescent="0.2">
      <c r="A15049" s="256">
        <v>88485</v>
      </c>
      <c r="B15049" s="257" t="s">
        <v>13557</v>
      </c>
      <c r="C15049" s="256" t="s">
        <v>6801</v>
      </c>
      <c r="E15049" s="258"/>
      <c r="F15049" s="479">
        <v>4.6100000000000003</v>
      </c>
    </row>
    <row r="15050" spans="1:6" ht="20.399999999999999" x14ac:dyDescent="0.2">
      <c r="A15050" s="256">
        <v>88488</v>
      </c>
      <c r="B15050" s="257" t="s">
        <v>13558</v>
      </c>
      <c r="C15050" s="256" t="s">
        <v>6801</v>
      </c>
      <c r="E15050" s="258"/>
      <c r="F15050" s="479">
        <v>16.54</v>
      </c>
    </row>
    <row r="15051" spans="1:6" ht="20.399999999999999" x14ac:dyDescent="0.2">
      <c r="A15051" s="256">
        <v>88489</v>
      </c>
      <c r="B15051" s="257" t="s">
        <v>13559</v>
      </c>
      <c r="C15051" s="256" t="s">
        <v>6801</v>
      </c>
      <c r="E15051" s="258"/>
      <c r="F15051" s="479">
        <v>13.84</v>
      </c>
    </row>
    <row r="15052" spans="1:6" ht="20.399999999999999" x14ac:dyDescent="0.2">
      <c r="A15052" s="256">
        <v>88494</v>
      </c>
      <c r="B15052" s="257" t="s">
        <v>13560</v>
      </c>
      <c r="C15052" s="256" t="s">
        <v>6801</v>
      </c>
      <c r="E15052" s="258"/>
      <c r="F15052" s="479">
        <v>23.99</v>
      </c>
    </row>
    <row r="15053" spans="1:6" ht="20.399999999999999" x14ac:dyDescent="0.2">
      <c r="A15053" s="256">
        <v>88495</v>
      </c>
      <c r="B15053" s="257" t="s">
        <v>13561</v>
      </c>
      <c r="C15053" s="256" t="s">
        <v>6801</v>
      </c>
      <c r="E15053" s="258"/>
      <c r="F15053" s="479">
        <v>13.02</v>
      </c>
    </row>
    <row r="15054" spans="1:6" ht="20.399999999999999" x14ac:dyDescent="0.2">
      <c r="A15054" s="256">
        <v>88496</v>
      </c>
      <c r="B15054" s="257" t="s">
        <v>13562</v>
      </c>
      <c r="C15054" s="256" t="s">
        <v>6801</v>
      </c>
      <c r="E15054" s="258"/>
      <c r="F15054" s="479">
        <v>36.22</v>
      </c>
    </row>
    <row r="15055" spans="1:6" ht="20.399999999999999" x14ac:dyDescent="0.2">
      <c r="A15055" s="256">
        <v>88497</v>
      </c>
      <c r="B15055" s="257" t="s">
        <v>13563</v>
      </c>
      <c r="C15055" s="256" t="s">
        <v>6801</v>
      </c>
      <c r="E15055" s="258"/>
      <c r="F15055" s="479">
        <v>20.12</v>
      </c>
    </row>
    <row r="15056" spans="1:6" x14ac:dyDescent="0.2">
      <c r="A15056" s="256">
        <v>95305</v>
      </c>
      <c r="B15056" s="257" t="s">
        <v>13564</v>
      </c>
      <c r="C15056" s="256" t="s">
        <v>6801</v>
      </c>
      <c r="E15056" s="258"/>
      <c r="F15056" s="479">
        <v>14.53</v>
      </c>
    </row>
    <row r="15057" spans="1:6" x14ac:dyDescent="0.2">
      <c r="A15057" s="256">
        <v>95306</v>
      </c>
      <c r="B15057" s="257" t="s">
        <v>13565</v>
      </c>
      <c r="C15057" s="256" t="s">
        <v>6801</v>
      </c>
      <c r="E15057" s="258"/>
      <c r="F15057" s="479">
        <v>17.079999999999998</v>
      </c>
    </row>
    <row r="15058" spans="1:6" ht="20.399999999999999" x14ac:dyDescent="0.2">
      <c r="A15058" s="256">
        <v>95622</v>
      </c>
      <c r="B15058" s="257" t="s">
        <v>20857</v>
      </c>
      <c r="C15058" s="256" t="s">
        <v>6801</v>
      </c>
      <c r="E15058" s="258"/>
      <c r="F15058" s="479">
        <v>16.12</v>
      </c>
    </row>
    <row r="15059" spans="1:6" ht="20.399999999999999" x14ac:dyDescent="0.2">
      <c r="A15059" s="256">
        <v>95623</v>
      </c>
      <c r="B15059" s="257" t="s">
        <v>20858</v>
      </c>
      <c r="C15059" s="256" t="s">
        <v>6801</v>
      </c>
      <c r="E15059" s="258"/>
      <c r="F15059" s="479">
        <v>11.15</v>
      </c>
    </row>
    <row r="15060" spans="1:6" ht="20.399999999999999" x14ac:dyDescent="0.2">
      <c r="A15060" s="256">
        <v>95624</v>
      </c>
      <c r="B15060" s="257" t="s">
        <v>20859</v>
      </c>
      <c r="C15060" s="256" t="s">
        <v>6801</v>
      </c>
      <c r="E15060" s="258"/>
      <c r="F15060" s="479">
        <v>24.73</v>
      </c>
    </row>
    <row r="15061" spans="1:6" ht="20.399999999999999" x14ac:dyDescent="0.2">
      <c r="A15061" s="256">
        <v>95625</v>
      </c>
      <c r="B15061" s="257" t="s">
        <v>20860</v>
      </c>
      <c r="C15061" s="256" t="s">
        <v>6801</v>
      </c>
      <c r="E15061" s="258"/>
      <c r="F15061" s="479">
        <v>29.22</v>
      </c>
    </row>
    <row r="15062" spans="1:6" ht="20.399999999999999" x14ac:dyDescent="0.2">
      <c r="A15062" s="256">
        <v>95626</v>
      </c>
      <c r="B15062" s="257" t="s">
        <v>20861</v>
      </c>
      <c r="C15062" s="256" t="s">
        <v>6801</v>
      </c>
      <c r="E15062" s="258"/>
      <c r="F15062" s="479">
        <v>17.14</v>
      </c>
    </row>
    <row r="15063" spans="1:6" ht="20.399999999999999" x14ac:dyDescent="0.2">
      <c r="A15063" s="256">
        <v>96126</v>
      </c>
      <c r="B15063" s="257" t="s">
        <v>20862</v>
      </c>
      <c r="C15063" s="256" t="s">
        <v>6801</v>
      </c>
      <c r="E15063" s="258"/>
      <c r="F15063" s="479">
        <v>19.63</v>
      </c>
    </row>
    <row r="15064" spans="1:6" ht="20.399999999999999" x14ac:dyDescent="0.2">
      <c r="A15064" s="256">
        <v>96127</v>
      </c>
      <c r="B15064" s="257" t="s">
        <v>20863</v>
      </c>
      <c r="C15064" s="256" t="s">
        <v>6801</v>
      </c>
      <c r="E15064" s="258"/>
      <c r="F15064" s="479">
        <v>12.43</v>
      </c>
    </row>
    <row r="15065" spans="1:6" ht="20.399999999999999" x14ac:dyDescent="0.2">
      <c r="A15065" s="256">
        <v>96128</v>
      </c>
      <c r="B15065" s="257" t="s">
        <v>20864</v>
      </c>
      <c r="C15065" s="256" t="s">
        <v>6801</v>
      </c>
      <c r="E15065" s="258"/>
      <c r="F15065" s="479">
        <v>32.9</v>
      </c>
    </row>
    <row r="15066" spans="1:6" ht="20.399999999999999" x14ac:dyDescent="0.2">
      <c r="A15066" s="256">
        <v>96129</v>
      </c>
      <c r="B15066" s="257" t="s">
        <v>20865</v>
      </c>
      <c r="C15066" s="256" t="s">
        <v>6801</v>
      </c>
      <c r="E15066" s="258"/>
      <c r="F15066" s="479">
        <v>38.64</v>
      </c>
    </row>
    <row r="15067" spans="1:6" ht="20.399999999999999" x14ac:dyDescent="0.2">
      <c r="A15067" s="256">
        <v>96130</v>
      </c>
      <c r="B15067" s="257" t="s">
        <v>20866</v>
      </c>
      <c r="C15067" s="256" t="s">
        <v>6801</v>
      </c>
      <c r="E15067" s="258"/>
      <c r="F15067" s="479">
        <v>21.3</v>
      </c>
    </row>
    <row r="15068" spans="1:6" ht="20.399999999999999" x14ac:dyDescent="0.2">
      <c r="A15068" s="256">
        <v>96131</v>
      </c>
      <c r="B15068" s="257" t="s">
        <v>20867</v>
      </c>
      <c r="C15068" s="256" t="s">
        <v>6801</v>
      </c>
      <c r="E15068" s="258"/>
      <c r="F15068" s="479">
        <v>30.7</v>
      </c>
    </row>
    <row r="15069" spans="1:6" ht="20.399999999999999" x14ac:dyDescent="0.2">
      <c r="A15069" s="256">
        <v>96132</v>
      </c>
      <c r="B15069" s="257" t="s">
        <v>20868</v>
      </c>
      <c r="C15069" s="256" t="s">
        <v>6801</v>
      </c>
      <c r="E15069" s="258"/>
      <c r="F15069" s="479">
        <v>20.02</v>
      </c>
    </row>
    <row r="15070" spans="1:6" ht="20.399999999999999" x14ac:dyDescent="0.2">
      <c r="A15070" s="256">
        <v>96133</v>
      </c>
      <c r="B15070" s="257" t="s">
        <v>20869</v>
      </c>
      <c r="C15070" s="256" t="s">
        <v>6801</v>
      </c>
      <c r="E15070" s="258"/>
      <c r="F15070" s="479">
        <v>50.07</v>
      </c>
    </row>
    <row r="15071" spans="1:6" ht="20.399999999999999" x14ac:dyDescent="0.2">
      <c r="A15071" s="256">
        <v>96134</v>
      </c>
      <c r="B15071" s="257" t="s">
        <v>20870</v>
      </c>
      <c r="C15071" s="256" t="s">
        <v>6801</v>
      </c>
      <c r="E15071" s="258"/>
      <c r="F15071" s="479">
        <v>58.9</v>
      </c>
    </row>
    <row r="15072" spans="1:6" ht="20.399999999999999" x14ac:dyDescent="0.2">
      <c r="A15072" s="256">
        <v>96135</v>
      </c>
      <c r="B15072" s="257" t="s">
        <v>20871</v>
      </c>
      <c r="C15072" s="256" t="s">
        <v>6801</v>
      </c>
      <c r="E15072" s="258"/>
      <c r="F15072" s="479">
        <v>33.090000000000003</v>
      </c>
    </row>
    <row r="15073" spans="1:6" ht="20.399999999999999" x14ac:dyDescent="0.2">
      <c r="A15073" s="256">
        <v>104639</v>
      </c>
      <c r="B15073" s="257" t="s">
        <v>13566</v>
      </c>
      <c r="C15073" s="256" t="s">
        <v>6801</v>
      </c>
      <c r="E15073" s="258"/>
      <c r="F15073" s="479">
        <v>12.98</v>
      </c>
    </row>
    <row r="15074" spans="1:6" ht="20.399999999999999" x14ac:dyDescent="0.2">
      <c r="A15074" s="256">
        <v>104640</v>
      </c>
      <c r="B15074" s="257" t="s">
        <v>13567</v>
      </c>
      <c r="C15074" s="256" t="s">
        <v>6801</v>
      </c>
      <c r="E15074" s="258"/>
      <c r="F15074" s="479">
        <v>14.3</v>
      </c>
    </row>
    <row r="15075" spans="1:6" ht="20.399999999999999" x14ac:dyDescent="0.2">
      <c r="A15075" s="256">
        <v>104641</v>
      </c>
      <c r="B15075" s="257" t="s">
        <v>13568</v>
      </c>
      <c r="C15075" s="256" t="s">
        <v>6801</v>
      </c>
      <c r="E15075" s="258"/>
      <c r="F15075" s="479">
        <v>10.28</v>
      </c>
    </row>
    <row r="15076" spans="1:6" ht="20.399999999999999" x14ac:dyDescent="0.2">
      <c r="A15076" s="256">
        <v>104642</v>
      </c>
      <c r="B15076" s="257" t="s">
        <v>13569</v>
      </c>
      <c r="C15076" s="256" t="s">
        <v>6801</v>
      </c>
      <c r="E15076" s="258"/>
      <c r="F15076" s="479">
        <v>11.6</v>
      </c>
    </row>
    <row r="15077" spans="1:6" x14ac:dyDescent="0.2">
      <c r="A15077" s="256">
        <v>102193</v>
      </c>
      <c r="B15077" s="257" t="s">
        <v>13570</v>
      </c>
      <c r="C15077" s="256" t="s">
        <v>6801</v>
      </c>
      <c r="E15077" s="258"/>
      <c r="F15077" s="479">
        <v>2.2999999999999998</v>
      </c>
    </row>
    <row r="15078" spans="1:6" x14ac:dyDescent="0.2">
      <c r="A15078" s="256">
        <v>102194</v>
      </c>
      <c r="B15078" s="257" t="s">
        <v>13571</v>
      </c>
      <c r="C15078" s="256" t="s">
        <v>6801</v>
      </c>
      <c r="E15078" s="258"/>
      <c r="F15078" s="479">
        <v>9.4</v>
      </c>
    </row>
    <row r="15079" spans="1:6" x14ac:dyDescent="0.2">
      <c r="A15079" s="256">
        <v>102197</v>
      </c>
      <c r="B15079" s="257" t="s">
        <v>13572</v>
      </c>
      <c r="C15079" s="256" t="s">
        <v>6801</v>
      </c>
      <c r="E15079" s="258"/>
      <c r="F15079" s="479">
        <v>27.95</v>
      </c>
    </row>
    <row r="15080" spans="1:6" ht="20.399999999999999" x14ac:dyDescent="0.2">
      <c r="A15080" s="256">
        <v>102200</v>
      </c>
      <c r="B15080" s="257" t="s">
        <v>13573</v>
      </c>
      <c r="C15080" s="256" t="s">
        <v>6801</v>
      </c>
      <c r="E15080" s="258"/>
      <c r="F15080" s="479">
        <v>22.59</v>
      </c>
    </row>
    <row r="15081" spans="1:6" ht="20.399999999999999" x14ac:dyDescent="0.2">
      <c r="A15081" s="256">
        <v>102201</v>
      </c>
      <c r="B15081" s="257" t="s">
        <v>13574</v>
      </c>
      <c r="C15081" s="256" t="s">
        <v>6801</v>
      </c>
      <c r="E15081" s="258"/>
      <c r="F15081" s="479">
        <v>21.28</v>
      </c>
    </row>
    <row r="15082" spans="1:6" ht="20.399999999999999" x14ac:dyDescent="0.2">
      <c r="A15082" s="256">
        <v>102202</v>
      </c>
      <c r="B15082" s="257" t="s">
        <v>13575</v>
      </c>
      <c r="C15082" s="256" t="s">
        <v>6801</v>
      </c>
      <c r="E15082" s="258"/>
      <c r="F15082" s="479">
        <v>52.61</v>
      </c>
    </row>
    <row r="15083" spans="1:6" ht="20.399999999999999" x14ac:dyDescent="0.2">
      <c r="A15083" s="256">
        <v>102203</v>
      </c>
      <c r="B15083" s="257" t="s">
        <v>13576</v>
      </c>
      <c r="C15083" s="256" t="s">
        <v>6801</v>
      </c>
      <c r="E15083" s="258"/>
      <c r="F15083" s="479">
        <v>11.32</v>
      </c>
    </row>
    <row r="15084" spans="1:6" x14ac:dyDescent="0.2">
      <c r="A15084" s="256">
        <v>102204</v>
      </c>
      <c r="B15084" s="257" t="s">
        <v>13577</v>
      </c>
      <c r="C15084" s="256" t="s">
        <v>6801</v>
      </c>
      <c r="E15084" s="258"/>
      <c r="F15084" s="479">
        <v>11.63</v>
      </c>
    </row>
    <row r="15085" spans="1:6" ht="20.399999999999999" x14ac:dyDescent="0.2">
      <c r="A15085" s="256">
        <v>102205</v>
      </c>
      <c r="B15085" s="257" t="s">
        <v>13578</v>
      </c>
      <c r="C15085" s="256" t="s">
        <v>6801</v>
      </c>
      <c r="E15085" s="258"/>
      <c r="F15085" s="479">
        <v>10.65</v>
      </c>
    </row>
    <row r="15086" spans="1:6" ht="20.399999999999999" x14ac:dyDescent="0.2">
      <c r="A15086" s="256">
        <v>102207</v>
      </c>
      <c r="B15086" s="257" t="s">
        <v>13579</v>
      </c>
      <c r="C15086" s="256" t="s">
        <v>6801</v>
      </c>
      <c r="E15086" s="258"/>
      <c r="F15086" s="479">
        <v>9.6300000000000008</v>
      </c>
    </row>
    <row r="15087" spans="1:6" ht="20.399999999999999" x14ac:dyDescent="0.2">
      <c r="A15087" s="256">
        <v>102208</v>
      </c>
      <c r="B15087" s="257" t="s">
        <v>13580</v>
      </c>
      <c r="C15087" s="256" t="s">
        <v>6801</v>
      </c>
      <c r="E15087" s="258"/>
      <c r="F15087" s="479">
        <v>9.2200000000000006</v>
      </c>
    </row>
    <row r="15088" spans="1:6" ht="20.399999999999999" x14ac:dyDescent="0.2">
      <c r="A15088" s="256">
        <v>102209</v>
      </c>
      <c r="B15088" s="257" t="s">
        <v>13581</v>
      </c>
      <c r="C15088" s="256" t="s">
        <v>6801</v>
      </c>
      <c r="E15088" s="258"/>
      <c r="F15088" s="479">
        <v>9.5</v>
      </c>
    </row>
    <row r="15089" spans="1:6" ht="20.399999999999999" x14ac:dyDescent="0.2">
      <c r="A15089" s="256">
        <v>102210</v>
      </c>
      <c r="B15089" s="257" t="s">
        <v>13582</v>
      </c>
      <c r="C15089" s="256" t="s">
        <v>6801</v>
      </c>
      <c r="E15089" s="258"/>
      <c r="F15089" s="479">
        <v>9.09</v>
      </c>
    </row>
    <row r="15090" spans="1:6" ht="20.399999999999999" x14ac:dyDescent="0.2">
      <c r="A15090" s="256">
        <v>102213</v>
      </c>
      <c r="B15090" s="257" t="s">
        <v>8225</v>
      </c>
      <c r="C15090" s="256" t="s">
        <v>6801</v>
      </c>
      <c r="E15090" s="258"/>
      <c r="F15090" s="479">
        <v>22.65</v>
      </c>
    </row>
    <row r="15091" spans="1:6" ht="20.399999999999999" x14ac:dyDescent="0.2">
      <c r="A15091" s="256">
        <v>102214</v>
      </c>
      <c r="B15091" s="257" t="s">
        <v>13583</v>
      </c>
      <c r="C15091" s="256" t="s">
        <v>6801</v>
      </c>
      <c r="E15091" s="258"/>
      <c r="F15091" s="479">
        <v>23.27</v>
      </c>
    </row>
    <row r="15092" spans="1:6" ht="20.399999999999999" x14ac:dyDescent="0.2">
      <c r="A15092" s="256">
        <v>102215</v>
      </c>
      <c r="B15092" s="257" t="s">
        <v>13584</v>
      </c>
      <c r="C15092" s="256" t="s">
        <v>6801</v>
      </c>
      <c r="E15092" s="258"/>
      <c r="F15092" s="479">
        <v>21.32</v>
      </c>
    </row>
    <row r="15093" spans="1:6" ht="20.399999999999999" x14ac:dyDescent="0.2">
      <c r="A15093" s="256">
        <v>102217</v>
      </c>
      <c r="B15093" s="257" t="s">
        <v>13585</v>
      </c>
      <c r="C15093" s="256" t="s">
        <v>6801</v>
      </c>
      <c r="E15093" s="258"/>
      <c r="F15093" s="479">
        <v>19.27</v>
      </c>
    </row>
    <row r="15094" spans="1:6" ht="20.399999999999999" x14ac:dyDescent="0.2">
      <c r="A15094" s="256">
        <v>102218</v>
      </c>
      <c r="B15094" s="257" t="s">
        <v>13586</v>
      </c>
      <c r="C15094" s="256" t="s">
        <v>6801</v>
      </c>
      <c r="E15094" s="258"/>
      <c r="F15094" s="479">
        <v>18.440000000000001</v>
      </c>
    </row>
    <row r="15095" spans="1:6" ht="20.399999999999999" x14ac:dyDescent="0.2">
      <c r="A15095" s="256">
        <v>102219</v>
      </c>
      <c r="B15095" s="257" t="s">
        <v>13587</v>
      </c>
      <c r="C15095" s="256" t="s">
        <v>6801</v>
      </c>
      <c r="E15095" s="258"/>
      <c r="F15095" s="479">
        <v>19</v>
      </c>
    </row>
    <row r="15096" spans="1:6" ht="20.399999999999999" x14ac:dyDescent="0.2">
      <c r="A15096" s="256">
        <v>102220</v>
      </c>
      <c r="B15096" s="257" t="s">
        <v>13588</v>
      </c>
      <c r="C15096" s="256" t="s">
        <v>6801</v>
      </c>
      <c r="E15096" s="258"/>
      <c r="F15096" s="479">
        <v>18.170000000000002</v>
      </c>
    </row>
    <row r="15097" spans="1:6" ht="20.399999999999999" x14ac:dyDescent="0.2">
      <c r="A15097" s="256">
        <v>102223</v>
      </c>
      <c r="B15097" s="257" t="s">
        <v>13589</v>
      </c>
      <c r="C15097" s="256" t="s">
        <v>6801</v>
      </c>
      <c r="E15097" s="258"/>
      <c r="F15097" s="479">
        <v>33.97</v>
      </c>
    </row>
    <row r="15098" spans="1:6" ht="20.399999999999999" x14ac:dyDescent="0.2">
      <c r="A15098" s="256">
        <v>102224</v>
      </c>
      <c r="B15098" s="257" t="s">
        <v>13590</v>
      </c>
      <c r="C15098" s="256" t="s">
        <v>6801</v>
      </c>
      <c r="E15098" s="258"/>
      <c r="F15098" s="479">
        <v>34.9</v>
      </c>
    </row>
    <row r="15099" spans="1:6" ht="20.399999999999999" x14ac:dyDescent="0.2">
      <c r="A15099" s="256">
        <v>102225</v>
      </c>
      <c r="B15099" s="257" t="s">
        <v>13591</v>
      </c>
      <c r="C15099" s="256" t="s">
        <v>6801</v>
      </c>
      <c r="E15099" s="258"/>
      <c r="F15099" s="479">
        <v>31.97</v>
      </c>
    </row>
    <row r="15100" spans="1:6" ht="20.399999999999999" x14ac:dyDescent="0.2">
      <c r="A15100" s="256">
        <v>102227</v>
      </c>
      <c r="B15100" s="257" t="s">
        <v>13592</v>
      </c>
      <c r="C15100" s="256" t="s">
        <v>6801</v>
      </c>
      <c r="E15100" s="258"/>
      <c r="F15100" s="479">
        <v>28.91</v>
      </c>
    </row>
    <row r="15101" spans="1:6" ht="20.399999999999999" x14ac:dyDescent="0.2">
      <c r="A15101" s="256">
        <v>102228</v>
      </c>
      <c r="B15101" s="257" t="s">
        <v>8227</v>
      </c>
      <c r="C15101" s="256" t="s">
        <v>6801</v>
      </c>
      <c r="E15101" s="258"/>
      <c r="F15101" s="479">
        <v>27.69</v>
      </c>
    </row>
    <row r="15102" spans="1:6" ht="20.399999999999999" x14ac:dyDescent="0.2">
      <c r="A15102" s="256">
        <v>102229</v>
      </c>
      <c r="B15102" s="257" t="s">
        <v>13593</v>
      </c>
      <c r="C15102" s="256" t="s">
        <v>6801</v>
      </c>
      <c r="E15102" s="258"/>
      <c r="F15102" s="479">
        <v>28.5</v>
      </c>
    </row>
    <row r="15103" spans="1:6" ht="20.399999999999999" x14ac:dyDescent="0.2">
      <c r="A15103" s="256">
        <v>102230</v>
      </c>
      <c r="B15103" s="257" t="s">
        <v>13594</v>
      </c>
      <c r="C15103" s="256" t="s">
        <v>6801</v>
      </c>
      <c r="E15103" s="258"/>
      <c r="F15103" s="479">
        <v>27.26</v>
      </c>
    </row>
    <row r="15104" spans="1:6" x14ac:dyDescent="0.2">
      <c r="A15104" s="256">
        <v>102233</v>
      </c>
      <c r="B15104" s="257" t="s">
        <v>13595</v>
      </c>
      <c r="C15104" s="256" t="s">
        <v>6801</v>
      </c>
      <c r="E15104" s="258"/>
      <c r="F15104" s="479">
        <v>12.69</v>
      </c>
    </row>
    <row r="15105" spans="1:6" x14ac:dyDescent="0.2">
      <c r="A15105" s="256">
        <v>102234</v>
      </c>
      <c r="B15105" s="257" t="s">
        <v>13596</v>
      </c>
      <c r="C15105" s="256" t="s">
        <v>6801</v>
      </c>
      <c r="E15105" s="258"/>
      <c r="F15105" s="479">
        <v>25.38</v>
      </c>
    </row>
    <row r="15106" spans="1:6" ht="20.399999999999999" x14ac:dyDescent="0.2">
      <c r="A15106" s="256">
        <v>100716</v>
      </c>
      <c r="B15106" s="257" t="s">
        <v>13597</v>
      </c>
      <c r="C15106" s="256" t="s">
        <v>6801</v>
      </c>
      <c r="E15106" s="258"/>
      <c r="F15106" s="479">
        <v>26.53</v>
      </c>
    </row>
    <row r="15107" spans="1:6" x14ac:dyDescent="0.2">
      <c r="A15107" s="256">
        <v>100717</v>
      </c>
      <c r="B15107" s="257" t="s">
        <v>13598</v>
      </c>
      <c r="C15107" s="256" t="s">
        <v>6801</v>
      </c>
      <c r="E15107" s="258"/>
      <c r="F15107" s="479">
        <v>11.16</v>
      </c>
    </row>
    <row r="15108" spans="1:6" x14ac:dyDescent="0.2">
      <c r="A15108" s="256">
        <v>100718</v>
      </c>
      <c r="B15108" s="257" t="s">
        <v>13599</v>
      </c>
      <c r="C15108" s="256" t="s">
        <v>6804</v>
      </c>
      <c r="E15108" s="258"/>
      <c r="F15108" s="479">
        <v>1.6</v>
      </c>
    </row>
    <row r="15109" spans="1:6" ht="20.399999999999999" x14ac:dyDescent="0.2">
      <c r="A15109" s="256">
        <v>100719</v>
      </c>
      <c r="B15109" s="257" t="s">
        <v>13600</v>
      </c>
      <c r="C15109" s="256" t="s">
        <v>6801</v>
      </c>
      <c r="E15109" s="258"/>
      <c r="F15109" s="479">
        <v>11.6</v>
      </c>
    </row>
    <row r="15110" spans="1:6" ht="20.399999999999999" x14ac:dyDescent="0.2">
      <c r="A15110" s="256">
        <v>100720</v>
      </c>
      <c r="B15110" s="257" t="s">
        <v>13601</v>
      </c>
      <c r="C15110" s="256" t="s">
        <v>6801</v>
      </c>
      <c r="E15110" s="258"/>
      <c r="F15110" s="479">
        <v>12.1</v>
      </c>
    </row>
    <row r="15111" spans="1:6" ht="20.399999999999999" x14ac:dyDescent="0.2">
      <c r="A15111" s="256">
        <v>100721</v>
      </c>
      <c r="B15111" s="257" t="s">
        <v>13602</v>
      </c>
      <c r="C15111" s="256" t="s">
        <v>6801</v>
      </c>
      <c r="E15111" s="258"/>
      <c r="F15111" s="479">
        <v>28.05</v>
      </c>
    </row>
    <row r="15112" spans="1:6" ht="30.6" x14ac:dyDescent="0.2">
      <c r="A15112" s="256">
        <v>100722</v>
      </c>
      <c r="B15112" s="257" t="s">
        <v>13603</v>
      </c>
      <c r="C15112" s="256" t="s">
        <v>6801</v>
      </c>
      <c r="E15112" s="258"/>
      <c r="F15112" s="479">
        <v>27.91</v>
      </c>
    </row>
    <row r="15113" spans="1:6" ht="30.6" x14ac:dyDescent="0.2">
      <c r="A15113" s="256">
        <v>100723</v>
      </c>
      <c r="B15113" s="257" t="s">
        <v>13604</v>
      </c>
      <c r="C15113" s="256" t="s">
        <v>6801</v>
      </c>
      <c r="E15113" s="258"/>
      <c r="F15113" s="479">
        <v>12.44</v>
      </c>
    </row>
    <row r="15114" spans="1:6" ht="30.6" x14ac:dyDescent="0.2">
      <c r="A15114" s="256">
        <v>100724</v>
      </c>
      <c r="B15114" s="257" t="s">
        <v>13605</v>
      </c>
      <c r="C15114" s="256" t="s">
        <v>6801</v>
      </c>
      <c r="E15114" s="258"/>
      <c r="F15114" s="479">
        <v>15.51</v>
      </c>
    </row>
    <row r="15115" spans="1:6" ht="30.6" x14ac:dyDescent="0.2">
      <c r="A15115" s="256">
        <v>100725</v>
      </c>
      <c r="B15115" s="257" t="s">
        <v>13606</v>
      </c>
      <c r="C15115" s="256" t="s">
        <v>6801</v>
      </c>
      <c r="E15115" s="258"/>
      <c r="F15115" s="479">
        <v>28.33</v>
      </c>
    </row>
    <row r="15116" spans="1:6" ht="30.6" x14ac:dyDescent="0.2">
      <c r="A15116" s="256">
        <v>100726</v>
      </c>
      <c r="B15116" s="257" t="s">
        <v>13607</v>
      </c>
      <c r="C15116" s="256" t="s">
        <v>6801</v>
      </c>
      <c r="E15116" s="258"/>
      <c r="F15116" s="479">
        <v>31.21</v>
      </c>
    </row>
    <row r="15117" spans="1:6" ht="20.399999999999999" x14ac:dyDescent="0.2">
      <c r="A15117" s="256">
        <v>100727</v>
      </c>
      <c r="B15117" s="257" t="s">
        <v>13608</v>
      </c>
      <c r="C15117" s="256" t="s">
        <v>6801</v>
      </c>
      <c r="E15117" s="258"/>
      <c r="F15117" s="479">
        <v>28.32</v>
      </c>
    </row>
    <row r="15118" spans="1:6" ht="20.399999999999999" x14ac:dyDescent="0.2">
      <c r="A15118" s="256">
        <v>100728</v>
      </c>
      <c r="B15118" s="257" t="s">
        <v>13609</v>
      </c>
      <c r="C15118" s="256" t="s">
        <v>6801</v>
      </c>
      <c r="E15118" s="258"/>
      <c r="F15118" s="479">
        <v>25.98</v>
      </c>
    </row>
    <row r="15119" spans="1:6" ht="20.399999999999999" x14ac:dyDescent="0.2">
      <c r="A15119" s="256">
        <v>100729</v>
      </c>
      <c r="B15119" s="257" t="s">
        <v>13610</v>
      </c>
      <c r="C15119" s="256" t="s">
        <v>6801</v>
      </c>
      <c r="E15119" s="258"/>
      <c r="F15119" s="479">
        <v>21.34</v>
      </c>
    </row>
    <row r="15120" spans="1:6" ht="20.399999999999999" x14ac:dyDescent="0.2">
      <c r="A15120" s="256">
        <v>100730</v>
      </c>
      <c r="B15120" s="257" t="s">
        <v>13611</v>
      </c>
      <c r="C15120" s="256" t="s">
        <v>6801</v>
      </c>
      <c r="E15120" s="258"/>
      <c r="F15120" s="479">
        <v>25.51</v>
      </c>
    </row>
    <row r="15121" spans="1:6" ht="20.399999999999999" x14ac:dyDescent="0.2">
      <c r="A15121" s="256">
        <v>100733</v>
      </c>
      <c r="B15121" s="257" t="s">
        <v>13612</v>
      </c>
      <c r="C15121" s="256" t="s">
        <v>6801</v>
      </c>
      <c r="E15121" s="258"/>
      <c r="F15121" s="479">
        <v>14.27</v>
      </c>
    </row>
    <row r="15122" spans="1:6" ht="20.399999999999999" x14ac:dyDescent="0.2">
      <c r="A15122" s="256">
        <v>100734</v>
      </c>
      <c r="B15122" s="257" t="s">
        <v>13613</v>
      </c>
      <c r="C15122" s="256" t="s">
        <v>6801</v>
      </c>
      <c r="E15122" s="258"/>
      <c r="F15122" s="479">
        <v>18.36</v>
      </c>
    </row>
    <row r="15123" spans="1:6" ht="20.399999999999999" x14ac:dyDescent="0.2">
      <c r="A15123" s="256">
        <v>100735</v>
      </c>
      <c r="B15123" s="257" t="s">
        <v>13614</v>
      </c>
      <c r="C15123" s="256" t="s">
        <v>6801</v>
      </c>
      <c r="E15123" s="258"/>
      <c r="F15123" s="479">
        <v>12.74</v>
      </c>
    </row>
    <row r="15124" spans="1:6" ht="20.399999999999999" x14ac:dyDescent="0.2">
      <c r="A15124" s="256">
        <v>100736</v>
      </c>
      <c r="B15124" s="257" t="s">
        <v>13615</v>
      </c>
      <c r="C15124" s="256" t="s">
        <v>6801</v>
      </c>
      <c r="E15124" s="258"/>
      <c r="F15124" s="479">
        <v>17.07</v>
      </c>
    </row>
    <row r="15125" spans="1:6" ht="30.6" x14ac:dyDescent="0.2">
      <c r="A15125" s="256">
        <v>100739</v>
      </c>
      <c r="B15125" s="257" t="s">
        <v>13616</v>
      </c>
      <c r="C15125" s="256" t="s">
        <v>6801</v>
      </c>
      <c r="E15125" s="258"/>
      <c r="F15125" s="479">
        <v>11.42</v>
      </c>
    </row>
    <row r="15126" spans="1:6" ht="30.6" x14ac:dyDescent="0.2">
      <c r="A15126" s="256">
        <v>100740</v>
      </c>
      <c r="B15126" s="257" t="s">
        <v>13617</v>
      </c>
      <c r="C15126" s="256" t="s">
        <v>6801</v>
      </c>
      <c r="E15126" s="258"/>
      <c r="F15126" s="479">
        <v>12.7</v>
      </c>
    </row>
    <row r="15127" spans="1:6" ht="30.6" x14ac:dyDescent="0.2">
      <c r="A15127" s="256">
        <v>100741</v>
      </c>
      <c r="B15127" s="257" t="s">
        <v>13618</v>
      </c>
      <c r="C15127" s="256" t="s">
        <v>6801</v>
      </c>
      <c r="E15127" s="258"/>
      <c r="F15127" s="479">
        <v>27.65</v>
      </c>
    </row>
    <row r="15128" spans="1:6" ht="30.6" x14ac:dyDescent="0.2">
      <c r="A15128" s="256">
        <v>100742</v>
      </c>
      <c r="B15128" s="257" t="s">
        <v>13619</v>
      </c>
      <c r="C15128" s="256" t="s">
        <v>6801</v>
      </c>
      <c r="E15128" s="258"/>
      <c r="F15128" s="479">
        <v>28.48</v>
      </c>
    </row>
    <row r="15129" spans="1:6" ht="30.6" x14ac:dyDescent="0.2">
      <c r="A15129" s="256">
        <v>100743</v>
      </c>
      <c r="B15129" s="257" t="s">
        <v>13620</v>
      </c>
      <c r="C15129" s="256" t="s">
        <v>6801</v>
      </c>
      <c r="E15129" s="258"/>
      <c r="F15129" s="479">
        <v>11.16</v>
      </c>
    </row>
    <row r="15130" spans="1:6" ht="30.6" x14ac:dyDescent="0.2">
      <c r="A15130" s="256">
        <v>100744</v>
      </c>
      <c r="B15130" s="257" t="s">
        <v>13621</v>
      </c>
      <c r="C15130" s="256" t="s">
        <v>6801</v>
      </c>
      <c r="E15130" s="258"/>
      <c r="F15130" s="479">
        <v>12.54</v>
      </c>
    </row>
    <row r="15131" spans="1:6" ht="30.6" x14ac:dyDescent="0.2">
      <c r="A15131" s="256">
        <v>100745</v>
      </c>
      <c r="B15131" s="257" t="s">
        <v>13622</v>
      </c>
      <c r="C15131" s="256" t="s">
        <v>6801</v>
      </c>
      <c r="E15131" s="258"/>
      <c r="F15131" s="479">
        <v>27.37</v>
      </c>
    </row>
    <row r="15132" spans="1:6" ht="30.6" x14ac:dyDescent="0.2">
      <c r="A15132" s="256">
        <v>100746</v>
      </c>
      <c r="B15132" s="257" t="s">
        <v>13623</v>
      </c>
      <c r="C15132" s="256" t="s">
        <v>6801</v>
      </c>
      <c r="E15132" s="258"/>
      <c r="F15132" s="479">
        <v>28.31</v>
      </c>
    </row>
    <row r="15133" spans="1:6" ht="30.6" x14ac:dyDescent="0.2">
      <c r="A15133" s="256">
        <v>100747</v>
      </c>
      <c r="B15133" s="257" t="s">
        <v>13624</v>
      </c>
      <c r="C15133" s="256" t="s">
        <v>6801</v>
      </c>
      <c r="E15133" s="258"/>
      <c r="F15133" s="479">
        <v>11.27</v>
      </c>
    </row>
    <row r="15134" spans="1:6" ht="30.6" x14ac:dyDescent="0.2">
      <c r="A15134" s="256">
        <v>100748</v>
      </c>
      <c r="B15134" s="257" t="s">
        <v>13625</v>
      </c>
      <c r="C15134" s="256" t="s">
        <v>6801</v>
      </c>
      <c r="E15134" s="258"/>
      <c r="F15134" s="479">
        <v>12.61</v>
      </c>
    </row>
    <row r="15135" spans="1:6" ht="30.6" x14ac:dyDescent="0.2">
      <c r="A15135" s="256">
        <v>100749</v>
      </c>
      <c r="B15135" s="257" t="s">
        <v>13626</v>
      </c>
      <c r="C15135" s="256" t="s">
        <v>6801</v>
      </c>
      <c r="E15135" s="258"/>
      <c r="F15135" s="479">
        <v>27.49</v>
      </c>
    </row>
    <row r="15136" spans="1:6" ht="30.6" x14ac:dyDescent="0.2">
      <c r="A15136" s="256">
        <v>100750</v>
      </c>
      <c r="B15136" s="257" t="s">
        <v>13627</v>
      </c>
      <c r="C15136" s="256" t="s">
        <v>6801</v>
      </c>
      <c r="E15136" s="258"/>
      <c r="F15136" s="479">
        <v>28.38</v>
      </c>
    </row>
    <row r="15137" spans="1:6" ht="20.399999999999999" x14ac:dyDescent="0.2">
      <c r="A15137" s="256">
        <v>100751</v>
      </c>
      <c r="B15137" s="257" t="s">
        <v>13628</v>
      </c>
      <c r="C15137" s="256" t="s">
        <v>6801</v>
      </c>
      <c r="E15137" s="258"/>
      <c r="F15137" s="479">
        <v>42.7</v>
      </c>
    </row>
    <row r="15138" spans="1:6" ht="20.399999999999999" x14ac:dyDescent="0.2">
      <c r="A15138" s="256">
        <v>100752</v>
      </c>
      <c r="B15138" s="257" t="s">
        <v>13629</v>
      </c>
      <c r="C15138" s="256" t="s">
        <v>6801</v>
      </c>
      <c r="E15138" s="258"/>
      <c r="F15138" s="479">
        <v>51.02</v>
      </c>
    </row>
    <row r="15139" spans="1:6" ht="20.399999999999999" x14ac:dyDescent="0.2">
      <c r="A15139" s="256">
        <v>100753</v>
      </c>
      <c r="B15139" s="257" t="s">
        <v>13630</v>
      </c>
      <c r="C15139" s="256" t="s">
        <v>6801</v>
      </c>
      <c r="E15139" s="258"/>
      <c r="F15139" s="479">
        <v>25.48</v>
      </c>
    </row>
    <row r="15140" spans="1:6" ht="20.399999999999999" x14ac:dyDescent="0.2">
      <c r="A15140" s="256">
        <v>100754</v>
      </c>
      <c r="B15140" s="257" t="s">
        <v>13631</v>
      </c>
      <c r="C15140" s="256" t="s">
        <v>6801</v>
      </c>
      <c r="E15140" s="258"/>
      <c r="F15140" s="479">
        <v>34.159999999999997</v>
      </c>
    </row>
    <row r="15141" spans="1:6" ht="30.6" x14ac:dyDescent="0.2">
      <c r="A15141" s="256">
        <v>100757</v>
      </c>
      <c r="B15141" s="257" t="s">
        <v>13632</v>
      </c>
      <c r="C15141" s="256" t="s">
        <v>6801</v>
      </c>
      <c r="E15141" s="258"/>
      <c r="F15141" s="479">
        <v>55.3</v>
      </c>
    </row>
    <row r="15142" spans="1:6" ht="30.6" x14ac:dyDescent="0.2">
      <c r="A15142" s="256">
        <v>100758</v>
      </c>
      <c r="B15142" s="257" t="s">
        <v>13633</v>
      </c>
      <c r="C15142" s="256" t="s">
        <v>6801</v>
      </c>
      <c r="E15142" s="258"/>
      <c r="F15142" s="479">
        <v>56.98</v>
      </c>
    </row>
    <row r="15143" spans="1:6" ht="30.6" x14ac:dyDescent="0.2">
      <c r="A15143" s="256">
        <v>100759</v>
      </c>
      <c r="B15143" s="257" t="s">
        <v>13634</v>
      </c>
      <c r="C15143" s="256" t="s">
        <v>6801</v>
      </c>
      <c r="E15143" s="258"/>
      <c r="F15143" s="479">
        <v>54.75</v>
      </c>
    </row>
    <row r="15144" spans="1:6" ht="30.6" x14ac:dyDescent="0.2">
      <c r="A15144" s="256">
        <v>100760</v>
      </c>
      <c r="B15144" s="257" t="s">
        <v>13635</v>
      </c>
      <c r="C15144" s="256" t="s">
        <v>6801</v>
      </c>
      <c r="E15144" s="258"/>
      <c r="F15144" s="479">
        <v>56.64</v>
      </c>
    </row>
    <row r="15145" spans="1:6" ht="30.6" x14ac:dyDescent="0.2">
      <c r="A15145" s="256">
        <v>100761</v>
      </c>
      <c r="B15145" s="257" t="s">
        <v>13636</v>
      </c>
      <c r="C15145" s="256" t="s">
        <v>6801</v>
      </c>
      <c r="E15145" s="258"/>
      <c r="F15145" s="479">
        <v>54.99</v>
      </c>
    </row>
    <row r="15146" spans="1:6" ht="30.6" x14ac:dyDescent="0.2">
      <c r="A15146" s="256">
        <v>100762</v>
      </c>
      <c r="B15146" s="257" t="s">
        <v>13637</v>
      </c>
      <c r="C15146" s="256" t="s">
        <v>6801</v>
      </c>
      <c r="E15146" s="258"/>
      <c r="F15146" s="479">
        <v>56.78</v>
      </c>
    </row>
    <row r="15147" spans="1:6" x14ac:dyDescent="0.2">
      <c r="A15147" s="256">
        <v>102488</v>
      </c>
      <c r="B15147" s="257" t="s">
        <v>13638</v>
      </c>
      <c r="C15147" s="256" t="s">
        <v>6801</v>
      </c>
      <c r="E15147" s="258"/>
      <c r="F15147" s="479">
        <v>3.88</v>
      </c>
    </row>
    <row r="15148" spans="1:6" x14ac:dyDescent="0.2">
      <c r="A15148" s="256">
        <v>102489</v>
      </c>
      <c r="B15148" s="257" t="s">
        <v>13639</v>
      </c>
      <c r="C15148" s="256" t="s">
        <v>6801</v>
      </c>
      <c r="E15148" s="258"/>
      <c r="F15148" s="479">
        <v>29.91</v>
      </c>
    </row>
    <row r="15149" spans="1:6" ht="20.399999999999999" x14ac:dyDescent="0.2">
      <c r="A15149" s="256">
        <v>102491</v>
      </c>
      <c r="B15149" s="257" t="s">
        <v>13640</v>
      </c>
      <c r="C15149" s="256" t="s">
        <v>6801</v>
      </c>
      <c r="E15149" s="258"/>
      <c r="F15149" s="479">
        <v>22.75</v>
      </c>
    </row>
    <row r="15150" spans="1:6" ht="20.399999999999999" x14ac:dyDescent="0.2">
      <c r="A15150" s="256">
        <v>102492</v>
      </c>
      <c r="B15150" s="257" t="s">
        <v>13641</v>
      </c>
      <c r="C15150" s="256" t="s">
        <v>6801</v>
      </c>
      <c r="E15150" s="258"/>
      <c r="F15150" s="479">
        <v>28.91</v>
      </c>
    </row>
    <row r="15151" spans="1:6" ht="20.399999999999999" x14ac:dyDescent="0.2">
      <c r="A15151" s="256">
        <v>102494</v>
      </c>
      <c r="B15151" s="257" t="s">
        <v>13642</v>
      </c>
      <c r="C15151" s="256" t="s">
        <v>6801</v>
      </c>
      <c r="E15151" s="258"/>
      <c r="F15151" s="479">
        <v>67.510000000000005</v>
      </c>
    </row>
    <row r="15152" spans="1:6" ht="20.399999999999999" x14ac:dyDescent="0.2">
      <c r="A15152" s="256">
        <v>102496</v>
      </c>
      <c r="B15152" s="257" t="s">
        <v>13643</v>
      </c>
      <c r="C15152" s="256" t="s">
        <v>6804</v>
      </c>
      <c r="E15152" s="258"/>
      <c r="F15152" s="479">
        <v>14.51</v>
      </c>
    </row>
    <row r="15153" spans="1:6" ht="20.399999999999999" x14ac:dyDescent="0.2">
      <c r="A15153" s="256">
        <v>102497</v>
      </c>
      <c r="B15153" s="257" t="s">
        <v>13644</v>
      </c>
      <c r="C15153" s="256" t="s">
        <v>6804</v>
      </c>
      <c r="E15153" s="258"/>
      <c r="F15153" s="479">
        <v>5.48</v>
      </c>
    </row>
    <row r="15154" spans="1:6" x14ac:dyDescent="0.2">
      <c r="A15154" s="256">
        <v>102498</v>
      </c>
      <c r="B15154" s="257" t="s">
        <v>13645</v>
      </c>
      <c r="C15154" s="256" t="s">
        <v>6804</v>
      </c>
      <c r="E15154" s="258"/>
      <c r="F15154" s="479">
        <v>1.81</v>
      </c>
    </row>
    <row r="15155" spans="1:6" x14ac:dyDescent="0.2">
      <c r="A15155" s="256">
        <v>102499</v>
      </c>
      <c r="B15155" s="257" t="s">
        <v>13646</v>
      </c>
      <c r="C15155" s="256" t="s">
        <v>6801</v>
      </c>
      <c r="E15155" s="258"/>
      <c r="F15155" s="479">
        <v>3.4</v>
      </c>
    </row>
    <row r="15156" spans="1:6" ht="20.399999999999999" x14ac:dyDescent="0.2">
      <c r="A15156" s="256">
        <v>102500</v>
      </c>
      <c r="B15156" s="257" t="s">
        <v>13647</v>
      </c>
      <c r="C15156" s="256" t="s">
        <v>6804</v>
      </c>
      <c r="E15156" s="258"/>
      <c r="F15156" s="479">
        <v>4.9800000000000004</v>
      </c>
    </row>
    <row r="15157" spans="1:6" ht="20.399999999999999" x14ac:dyDescent="0.2">
      <c r="A15157" s="256">
        <v>102501</v>
      </c>
      <c r="B15157" s="257" t="s">
        <v>13648</v>
      </c>
      <c r="C15157" s="256" t="s">
        <v>6801</v>
      </c>
      <c r="E15157" s="258"/>
      <c r="F15157" s="479">
        <v>27.99</v>
      </c>
    </row>
    <row r="15158" spans="1:6" ht="20.399999999999999" x14ac:dyDescent="0.2">
      <c r="A15158" s="256">
        <v>102504</v>
      </c>
      <c r="B15158" s="257" t="s">
        <v>13649</v>
      </c>
      <c r="C15158" s="256" t="s">
        <v>6804</v>
      </c>
      <c r="E15158" s="258"/>
      <c r="F15158" s="479">
        <v>11.45</v>
      </c>
    </row>
    <row r="15159" spans="1:6" ht="20.399999999999999" x14ac:dyDescent="0.2">
      <c r="A15159" s="256">
        <v>102505</v>
      </c>
      <c r="B15159" s="257" t="s">
        <v>13650</v>
      </c>
      <c r="C15159" s="256" t="s">
        <v>6804</v>
      </c>
      <c r="E15159" s="258"/>
      <c r="F15159" s="479">
        <v>11.98</v>
      </c>
    </row>
    <row r="15160" spans="1:6" ht="20.399999999999999" x14ac:dyDescent="0.2">
      <c r="A15160" s="256">
        <v>102506</v>
      </c>
      <c r="B15160" s="257" t="s">
        <v>13651</v>
      </c>
      <c r="C15160" s="256" t="s">
        <v>6804</v>
      </c>
      <c r="E15160" s="258"/>
      <c r="F15160" s="479">
        <v>12.49</v>
      </c>
    </row>
    <row r="15161" spans="1:6" ht="20.399999999999999" x14ac:dyDescent="0.2">
      <c r="A15161" s="256">
        <v>102507</v>
      </c>
      <c r="B15161" s="257" t="s">
        <v>13652</v>
      </c>
      <c r="C15161" s="256" t="s">
        <v>6804</v>
      </c>
      <c r="E15161" s="258"/>
      <c r="F15161" s="479">
        <v>7.04</v>
      </c>
    </row>
    <row r="15162" spans="1:6" ht="20.399999999999999" x14ac:dyDescent="0.2">
      <c r="A15162" s="256">
        <v>102508</v>
      </c>
      <c r="B15162" s="257" t="s">
        <v>13653</v>
      </c>
      <c r="C15162" s="256" t="s">
        <v>6801</v>
      </c>
      <c r="E15162" s="258"/>
      <c r="F15162" s="479">
        <v>49.07</v>
      </c>
    </row>
    <row r="15163" spans="1:6" ht="20.399999999999999" x14ac:dyDescent="0.2">
      <c r="A15163" s="256">
        <v>102509</v>
      </c>
      <c r="B15163" s="257" t="s">
        <v>13654</v>
      </c>
      <c r="C15163" s="256" t="s">
        <v>6801</v>
      </c>
      <c r="E15163" s="258"/>
      <c r="F15163" s="479">
        <v>28.92</v>
      </c>
    </row>
    <row r="15164" spans="1:6" ht="30.6" x14ac:dyDescent="0.2">
      <c r="A15164" s="256">
        <v>102512</v>
      </c>
      <c r="B15164" s="257" t="s">
        <v>13655</v>
      </c>
      <c r="C15164" s="256" t="s">
        <v>6804</v>
      </c>
      <c r="E15164" s="258"/>
      <c r="F15164" s="479">
        <v>5.85</v>
      </c>
    </row>
    <row r="15165" spans="1:6" ht="20.399999999999999" x14ac:dyDescent="0.2">
      <c r="A15165" s="256">
        <v>102513</v>
      </c>
      <c r="B15165" s="257" t="s">
        <v>13656</v>
      </c>
      <c r="C15165" s="256" t="s">
        <v>6801</v>
      </c>
      <c r="E15165" s="258"/>
      <c r="F15165" s="479">
        <v>53.77</v>
      </c>
    </row>
    <row r="15166" spans="1:6" ht="20.399999999999999" x14ac:dyDescent="0.2">
      <c r="A15166" s="256">
        <v>102520</v>
      </c>
      <c r="B15166" s="257" t="s">
        <v>13657</v>
      </c>
      <c r="C15166" s="256" t="s">
        <v>6801</v>
      </c>
      <c r="E15166" s="258"/>
      <c r="F15166" s="479">
        <v>93.32</v>
      </c>
    </row>
    <row r="15167" spans="1:6" ht="20.399999999999999" x14ac:dyDescent="0.2">
      <c r="A15167" s="256">
        <v>101749</v>
      </c>
      <c r="B15167" s="257" t="s">
        <v>13658</v>
      </c>
      <c r="C15167" s="256" t="s">
        <v>6801</v>
      </c>
      <c r="E15167" s="258"/>
      <c r="F15167" s="479">
        <v>49.2</v>
      </c>
    </row>
    <row r="15168" spans="1:6" ht="20.399999999999999" x14ac:dyDescent="0.2">
      <c r="A15168" s="256">
        <v>101750</v>
      </c>
      <c r="B15168" s="257" t="s">
        <v>13659</v>
      </c>
      <c r="C15168" s="256" t="s">
        <v>6801</v>
      </c>
      <c r="E15168" s="258"/>
      <c r="F15168" s="479">
        <v>46.55</v>
      </c>
    </row>
    <row r="15169" spans="1:6" x14ac:dyDescent="0.2">
      <c r="A15169" s="256">
        <v>101729</v>
      </c>
      <c r="B15169" s="257" t="s">
        <v>13660</v>
      </c>
      <c r="C15169" s="256" t="s">
        <v>6801</v>
      </c>
      <c r="E15169" s="258"/>
      <c r="F15169" s="479">
        <v>237.98</v>
      </c>
    </row>
    <row r="15170" spans="1:6" x14ac:dyDescent="0.2">
      <c r="A15170" s="256">
        <v>101746</v>
      </c>
      <c r="B15170" s="257" t="s">
        <v>13661</v>
      </c>
      <c r="C15170" s="256" t="s">
        <v>6801</v>
      </c>
      <c r="E15170" s="258"/>
      <c r="F15170" s="479">
        <v>366.43</v>
      </c>
    </row>
    <row r="15171" spans="1:6" x14ac:dyDescent="0.2">
      <c r="A15171" s="256">
        <v>101751</v>
      </c>
      <c r="B15171" s="257" t="s">
        <v>13662</v>
      </c>
      <c r="C15171" s="256" t="s">
        <v>6801</v>
      </c>
      <c r="E15171" s="258"/>
      <c r="F15171" s="479">
        <v>245.05</v>
      </c>
    </row>
    <row r="15172" spans="1:6" ht="20.399999999999999" x14ac:dyDescent="0.2">
      <c r="A15172" s="256">
        <v>87246</v>
      </c>
      <c r="B15172" s="257" t="s">
        <v>13663</v>
      </c>
      <c r="C15172" s="256" t="s">
        <v>6801</v>
      </c>
      <c r="E15172" s="258"/>
      <c r="F15172" s="479">
        <v>74.62</v>
      </c>
    </row>
    <row r="15173" spans="1:6" ht="20.399999999999999" x14ac:dyDescent="0.2">
      <c r="A15173" s="256">
        <v>87247</v>
      </c>
      <c r="B15173" s="257" t="s">
        <v>13664</v>
      </c>
      <c r="C15173" s="256" t="s">
        <v>6801</v>
      </c>
      <c r="E15173" s="258"/>
      <c r="F15173" s="479">
        <v>67.16</v>
      </c>
    </row>
    <row r="15174" spans="1:6" ht="20.399999999999999" x14ac:dyDescent="0.2">
      <c r="A15174" s="256">
        <v>87248</v>
      </c>
      <c r="B15174" s="257" t="s">
        <v>13665</v>
      </c>
      <c r="C15174" s="256" t="s">
        <v>6801</v>
      </c>
      <c r="E15174" s="258"/>
      <c r="F15174" s="479">
        <v>59.4</v>
      </c>
    </row>
    <row r="15175" spans="1:6" ht="20.399999999999999" x14ac:dyDescent="0.2">
      <c r="A15175" s="256">
        <v>87249</v>
      </c>
      <c r="B15175" s="257" t="s">
        <v>13666</v>
      </c>
      <c r="C15175" s="256" t="s">
        <v>6801</v>
      </c>
      <c r="E15175" s="258"/>
      <c r="F15175" s="479">
        <v>79.77</v>
      </c>
    </row>
    <row r="15176" spans="1:6" ht="20.399999999999999" x14ac:dyDescent="0.2">
      <c r="A15176" s="256">
        <v>87250</v>
      </c>
      <c r="B15176" s="257" t="s">
        <v>13667</v>
      </c>
      <c r="C15176" s="256" t="s">
        <v>6801</v>
      </c>
      <c r="E15176" s="258"/>
      <c r="F15176" s="479">
        <v>68.599999999999994</v>
      </c>
    </row>
    <row r="15177" spans="1:6" ht="20.399999999999999" x14ac:dyDescent="0.2">
      <c r="A15177" s="256">
        <v>87251</v>
      </c>
      <c r="B15177" s="257" t="s">
        <v>13668</v>
      </c>
      <c r="C15177" s="256" t="s">
        <v>6801</v>
      </c>
      <c r="E15177" s="258"/>
      <c r="F15177" s="479">
        <v>59.68</v>
      </c>
    </row>
    <row r="15178" spans="1:6" ht="20.399999999999999" x14ac:dyDescent="0.2">
      <c r="A15178" s="256">
        <v>87255</v>
      </c>
      <c r="B15178" s="257" t="s">
        <v>13669</v>
      </c>
      <c r="C15178" s="256" t="s">
        <v>6801</v>
      </c>
      <c r="E15178" s="258"/>
      <c r="F15178" s="479">
        <v>128.66999999999999</v>
      </c>
    </row>
    <row r="15179" spans="1:6" ht="20.399999999999999" x14ac:dyDescent="0.2">
      <c r="A15179" s="256">
        <v>87256</v>
      </c>
      <c r="B15179" s="257" t="s">
        <v>13670</v>
      </c>
      <c r="C15179" s="256" t="s">
        <v>6801</v>
      </c>
      <c r="E15179" s="258"/>
      <c r="F15179" s="479">
        <v>114.89</v>
      </c>
    </row>
    <row r="15180" spans="1:6" ht="20.399999999999999" x14ac:dyDescent="0.2">
      <c r="A15180" s="256">
        <v>87257</v>
      </c>
      <c r="B15180" s="257" t="s">
        <v>13671</v>
      </c>
      <c r="C15180" s="256" t="s">
        <v>6801</v>
      </c>
      <c r="E15180" s="258"/>
      <c r="F15180" s="479">
        <v>104.28</v>
      </c>
    </row>
    <row r="15181" spans="1:6" ht="20.399999999999999" x14ac:dyDescent="0.2">
      <c r="A15181" s="256">
        <v>87258</v>
      </c>
      <c r="B15181" s="257" t="s">
        <v>13672</v>
      </c>
      <c r="C15181" s="256" t="s">
        <v>6801</v>
      </c>
      <c r="E15181" s="258"/>
      <c r="F15181" s="479">
        <v>176.01</v>
      </c>
    </row>
    <row r="15182" spans="1:6" ht="20.399999999999999" x14ac:dyDescent="0.2">
      <c r="A15182" s="256">
        <v>87259</v>
      </c>
      <c r="B15182" s="257" t="s">
        <v>13673</v>
      </c>
      <c r="C15182" s="256" t="s">
        <v>6801</v>
      </c>
      <c r="E15182" s="258"/>
      <c r="F15182" s="479">
        <v>162.05000000000001</v>
      </c>
    </row>
    <row r="15183" spans="1:6" ht="20.399999999999999" x14ac:dyDescent="0.2">
      <c r="A15183" s="256">
        <v>87260</v>
      </c>
      <c r="B15183" s="257" t="s">
        <v>13674</v>
      </c>
      <c r="C15183" s="256" t="s">
        <v>6801</v>
      </c>
      <c r="E15183" s="258"/>
      <c r="F15183" s="479">
        <v>152.34</v>
      </c>
    </row>
    <row r="15184" spans="1:6" ht="20.399999999999999" x14ac:dyDescent="0.2">
      <c r="A15184" s="256">
        <v>87261</v>
      </c>
      <c r="B15184" s="257" t="s">
        <v>13675</v>
      </c>
      <c r="C15184" s="256" t="s">
        <v>6801</v>
      </c>
      <c r="E15184" s="258"/>
      <c r="F15184" s="479">
        <v>202.03</v>
      </c>
    </row>
    <row r="15185" spans="1:6" ht="20.399999999999999" x14ac:dyDescent="0.2">
      <c r="A15185" s="256">
        <v>87262</v>
      </c>
      <c r="B15185" s="257" t="s">
        <v>13676</v>
      </c>
      <c r="C15185" s="256" t="s">
        <v>6801</v>
      </c>
      <c r="E15185" s="258"/>
      <c r="F15185" s="479">
        <v>186.14</v>
      </c>
    </row>
    <row r="15186" spans="1:6" ht="20.399999999999999" x14ac:dyDescent="0.2">
      <c r="A15186" s="256">
        <v>87263</v>
      </c>
      <c r="B15186" s="257" t="s">
        <v>13677</v>
      </c>
      <c r="C15186" s="256" t="s">
        <v>6801</v>
      </c>
      <c r="E15186" s="258"/>
      <c r="F15186" s="479">
        <v>174.73</v>
      </c>
    </row>
    <row r="15187" spans="1:6" ht="30.6" x14ac:dyDescent="0.2">
      <c r="A15187" s="256">
        <v>93389</v>
      </c>
      <c r="B15187" s="257" t="s">
        <v>13678</v>
      </c>
      <c r="C15187" s="256" t="s">
        <v>6801</v>
      </c>
      <c r="E15187" s="258"/>
      <c r="F15187" s="479">
        <v>67.459999999999994</v>
      </c>
    </row>
    <row r="15188" spans="1:6" ht="30.6" x14ac:dyDescent="0.2">
      <c r="A15188" s="256">
        <v>93390</v>
      </c>
      <c r="B15188" s="257" t="s">
        <v>13679</v>
      </c>
      <c r="C15188" s="256" t="s">
        <v>6801</v>
      </c>
      <c r="E15188" s="258"/>
      <c r="F15188" s="479">
        <v>60.1</v>
      </c>
    </row>
    <row r="15189" spans="1:6" ht="30.6" x14ac:dyDescent="0.2">
      <c r="A15189" s="256">
        <v>93391</v>
      </c>
      <c r="B15189" s="257" t="s">
        <v>13680</v>
      </c>
      <c r="C15189" s="256" t="s">
        <v>6801</v>
      </c>
      <c r="E15189" s="258"/>
      <c r="F15189" s="479">
        <v>52.37</v>
      </c>
    </row>
    <row r="15190" spans="1:6" ht="20.399999999999999" x14ac:dyDescent="0.2">
      <c r="A15190" s="256">
        <v>104593</v>
      </c>
      <c r="B15190" s="257" t="s">
        <v>13681</v>
      </c>
      <c r="C15190" s="256" t="s">
        <v>6801</v>
      </c>
      <c r="E15190" s="258"/>
      <c r="F15190" s="479">
        <v>133.06</v>
      </c>
    </row>
    <row r="15191" spans="1:6" ht="20.399999999999999" x14ac:dyDescent="0.2">
      <c r="A15191" s="256">
        <v>104594</v>
      </c>
      <c r="B15191" s="257" t="s">
        <v>13682</v>
      </c>
      <c r="C15191" s="256" t="s">
        <v>6801</v>
      </c>
      <c r="E15191" s="258"/>
      <c r="F15191" s="479">
        <v>117.58</v>
      </c>
    </row>
    <row r="15192" spans="1:6" ht="20.399999999999999" x14ac:dyDescent="0.2">
      <c r="A15192" s="256">
        <v>104595</v>
      </c>
      <c r="B15192" s="257" t="s">
        <v>13683</v>
      </c>
      <c r="C15192" s="256" t="s">
        <v>6801</v>
      </c>
      <c r="E15192" s="258"/>
      <c r="F15192" s="479">
        <v>104.88</v>
      </c>
    </row>
    <row r="15193" spans="1:6" ht="20.399999999999999" x14ac:dyDescent="0.2">
      <c r="A15193" s="256">
        <v>104596</v>
      </c>
      <c r="B15193" s="257" t="s">
        <v>13684</v>
      </c>
      <c r="C15193" s="256" t="s">
        <v>6801</v>
      </c>
      <c r="E15193" s="258"/>
      <c r="F15193" s="479">
        <v>207.42</v>
      </c>
    </row>
    <row r="15194" spans="1:6" ht="20.399999999999999" x14ac:dyDescent="0.2">
      <c r="A15194" s="256">
        <v>104597</v>
      </c>
      <c r="B15194" s="257" t="s">
        <v>13685</v>
      </c>
      <c r="C15194" s="256" t="s">
        <v>6801</v>
      </c>
      <c r="E15194" s="258"/>
      <c r="F15194" s="479">
        <v>189.46</v>
      </c>
    </row>
    <row r="15195" spans="1:6" ht="20.399999999999999" x14ac:dyDescent="0.2">
      <c r="A15195" s="256">
        <v>104598</v>
      </c>
      <c r="B15195" s="257" t="s">
        <v>13686</v>
      </c>
      <c r="C15195" s="256" t="s">
        <v>6801</v>
      </c>
      <c r="E15195" s="258"/>
      <c r="F15195" s="479">
        <v>175.51</v>
      </c>
    </row>
    <row r="15196" spans="1:6" ht="30.6" x14ac:dyDescent="0.2">
      <c r="A15196" s="256">
        <v>104599</v>
      </c>
      <c r="B15196" s="257" t="s">
        <v>13687</v>
      </c>
      <c r="C15196" s="256" t="s">
        <v>6801</v>
      </c>
      <c r="E15196" s="258"/>
      <c r="F15196" s="479">
        <v>88.76</v>
      </c>
    </row>
    <row r="15197" spans="1:6" ht="30.6" x14ac:dyDescent="0.2">
      <c r="A15197" s="256">
        <v>104600</v>
      </c>
      <c r="B15197" s="257" t="s">
        <v>13688</v>
      </c>
      <c r="C15197" s="256" t="s">
        <v>6801</v>
      </c>
      <c r="E15197" s="258"/>
      <c r="F15197" s="479">
        <v>81.010000000000005</v>
      </c>
    </row>
    <row r="15198" spans="1:6" ht="30.6" x14ac:dyDescent="0.2">
      <c r="A15198" s="256">
        <v>104601</v>
      </c>
      <c r="B15198" s="257" t="s">
        <v>13689</v>
      </c>
      <c r="C15198" s="256" t="s">
        <v>6801</v>
      </c>
      <c r="E15198" s="258"/>
      <c r="F15198" s="479">
        <v>72.489999999999995</v>
      </c>
    </row>
    <row r="15199" spans="1:6" ht="30.6" x14ac:dyDescent="0.2">
      <c r="A15199" s="256">
        <v>104602</v>
      </c>
      <c r="B15199" s="257" t="s">
        <v>13690</v>
      </c>
      <c r="C15199" s="256" t="s">
        <v>6801</v>
      </c>
      <c r="E15199" s="258"/>
      <c r="F15199" s="479">
        <v>65.22</v>
      </c>
    </row>
    <row r="15200" spans="1:6" ht="30.6" x14ac:dyDescent="0.2">
      <c r="A15200" s="256">
        <v>104603</v>
      </c>
      <c r="B15200" s="257" t="s">
        <v>13691</v>
      </c>
      <c r="C15200" s="256" t="s">
        <v>6801</v>
      </c>
      <c r="E15200" s="258"/>
      <c r="F15200" s="479">
        <v>62.04</v>
      </c>
    </row>
    <row r="15201" spans="1:6" ht="30.6" x14ac:dyDescent="0.2">
      <c r="A15201" s="256">
        <v>104604</v>
      </c>
      <c r="B15201" s="257" t="s">
        <v>13692</v>
      </c>
      <c r="C15201" s="256" t="s">
        <v>6801</v>
      </c>
      <c r="E15201" s="258"/>
      <c r="F15201" s="479">
        <v>54.91</v>
      </c>
    </row>
    <row r="15202" spans="1:6" ht="30.6" x14ac:dyDescent="0.2">
      <c r="A15202" s="256">
        <v>104605</v>
      </c>
      <c r="B15202" s="257" t="s">
        <v>13693</v>
      </c>
      <c r="C15202" s="256" t="s">
        <v>6801</v>
      </c>
      <c r="E15202" s="258"/>
      <c r="F15202" s="479">
        <v>109.69</v>
      </c>
    </row>
    <row r="15203" spans="1:6" ht="30.6" x14ac:dyDescent="0.2">
      <c r="A15203" s="256">
        <v>104606</v>
      </c>
      <c r="B15203" s="257" t="s">
        <v>13694</v>
      </c>
      <c r="C15203" s="256" t="s">
        <v>6801</v>
      </c>
      <c r="E15203" s="258"/>
      <c r="F15203" s="479">
        <v>77.08</v>
      </c>
    </row>
    <row r="15204" spans="1:6" ht="30.6" x14ac:dyDescent="0.2">
      <c r="A15204" s="256">
        <v>104607</v>
      </c>
      <c r="B15204" s="257" t="s">
        <v>13695</v>
      </c>
      <c r="C15204" s="256" t="s">
        <v>6801</v>
      </c>
      <c r="E15204" s="258"/>
      <c r="F15204" s="479">
        <v>63.46</v>
      </c>
    </row>
    <row r="15205" spans="1:6" ht="30.6" x14ac:dyDescent="0.2">
      <c r="A15205" s="256">
        <v>104608</v>
      </c>
      <c r="B15205" s="257" t="s">
        <v>13696</v>
      </c>
      <c r="C15205" s="256" t="s">
        <v>6801</v>
      </c>
      <c r="E15205" s="258"/>
      <c r="F15205" s="479">
        <v>217.75</v>
      </c>
    </row>
    <row r="15206" spans="1:6" ht="30.6" x14ac:dyDescent="0.2">
      <c r="A15206" s="256">
        <v>104609</v>
      </c>
      <c r="B15206" s="257" t="s">
        <v>13697</v>
      </c>
      <c r="C15206" s="256" t="s">
        <v>6801</v>
      </c>
      <c r="E15206" s="258"/>
      <c r="F15206" s="479">
        <v>173.86</v>
      </c>
    </row>
    <row r="15207" spans="1:6" ht="30.6" x14ac:dyDescent="0.2">
      <c r="A15207" s="256">
        <v>104610</v>
      </c>
      <c r="B15207" s="257" t="s">
        <v>13698</v>
      </c>
      <c r="C15207" s="256" t="s">
        <v>6801</v>
      </c>
      <c r="E15207" s="258"/>
      <c r="F15207" s="479">
        <v>157.6</v>
      </c>
    </row>
    <row r="15208" spans="1:6" x14ac:dyDescent="0.2">
      <c r="A15208" s="256">
        <v>98671</v>
      </c>
      <c r="B15208" s="257" t="s">
        <v>13699</v>
      </c>
      <c r="C15208" s="256" t="s">
        <v>6801</v>
      </c>
      <c r="E15208" s="258"/>
      <c r="F15208" s="479">
        <v>467.1</v>
      </c>
    </row>
    <row r="15209" spans="1:6" x14ac:dyDescent="0.2">
      <c r="A15209" s="256">
        <v>98672</v>
      </c>
      <c r="B15209" s="257" t="s">
        <v>13700</v>
      </c>
      <c r="C15209" s="256" t="s">
        <v>6801</v>
      </c>
      <c r="E15209" s="258"/>
      <c r="F15209" s="479">
        <v>691.42</v>
      </c>
    </row>
    <row r="15210" spans="1:6" ht="20.399999999999999" x14ac:dyDescent="0.2">
      <c r="A15210" s="256">
        <v>98678</v>
      </c>
      <c r="B15210" s="257" t="s">
        <v>13701</v>
      </c>
      <c r="C15210" s="256" t="s">
        <v>6801</v>
      </c>
      <c r="E15210" s="258"/>
      <c r="F15210" s="479">
        <v>416.86</v>
      </c>
    </row>
    <row r="15211" spans="1:6" ht="20.399999999999999" x14ac:dyDescent="0.2">
      <c r="A15211" s="256">
        <v>98679</v>
      </c>
      <c r="B15211" s="257" t="s">
        <v>13702</v>
      </c>
      <c r="C15211" s="256" t="s">
        <v>6801</v>
      </c>
      <c r="E15211" s="258"/>
      <c r="F15211" s="479">
        <v>34.39</v>
      </c>
    </row>
    <row r="15212" spans="1:6" ht="20.399999999999999" x14ac:dyDescent="0.2">
      <c r="A15212" s="256">
        <v>98680</v>
      </c>
      <c r="B15212" s="257" t="s">
        <v>13703</v>
      </c>
      <c r="C15212" s="256" t="s">
        <v>6801</v>
      </c>
      <c r="E15212" s="258"/>
      <c r="F15212" s="479">
        <v>42.53</v>
      </c>
    </row>
    <row r="15213" spans="1:6" ht="20.399999999999999" x14ac:dyDescent="0.2">
      <c r="A15213" s="256">
        <v>98681</v>
      </c>
      <c r="B15213" s="257" t="s">
        <v>13704</v>
      </c>
      <c r="C15213" s="256" t="s">
        <v>6801</v>
      </c>
      <c r="E15213" s="258"/>
      <c r="F15213" s="479">
        <v>31.73</v>
      </c>
    </row>
    <row r="15214" spans="1:6" ht="20.399999999999999" x14ac:dyDescent="0.2">
      <c r="A15214" s="256">
        <v>98682</v>
      </c>
      <c r="B15214" s="257" t="s">
        <v>13705</v>
      </c>
      <c r="C15214" s="256" t="s">
        <v>6801</v>
      </c>
      <c r="E15214" s="258"/>
      <c r="F15214" s="479">
        <v>39.880000000000003</v>
      </c>
    </row>
    <row r="15215" spans="1:6" x14ac:dyDescent="0.2">
      <c r="A15215" s="256">
        <v>98685</v>
      </c>
      <c r="B15215" s="257" t="s">
        <v>13706</v>
      </c>
      <c r="C15215" s="256" t="s">
        <v>6804</v>
      </c>
      <c r="E15215" s="258"/>
      <c r="F15215" s="479">
        <v>85.26</v>
      </c>
    </row>
    <row r="15216" spans="1:6" x14ac:dyDescent="0.2">
      <c r="A15216" s="256">
        <v>98686</v>
      </c>
      <c r="B15216" s="257" t="s">
        <v>13707</v>
      </c>
      <c r="C15216" s="256" t="s">
        <v>6804</v>
      </c>
      <c r="E15216" s="258"/>
      <c r="F15216" s="479">
        <v>45.98</v>
      </c>
    </row>
    <row r="15217" spans="1:6" x14ac:dyDescent="0.2">
      <c r="A15217" s="256">
        <v>98688</v>
      </c>
      <c r="B15217" s="257" t="s">
        <v>13708</v>
      </c>
      <c r="C15217" s="256" t="s">
        <v>6804</v>
      </c>
      <c r="E15217" s="258"/>
      <c r="F15217" s="479">
        <v>68.180000000000007</v>
      </c>
    </row>
    <row r="15218" spans="1:6" x14ac:dyDescent="0.2">
      <c r="A15218" s="256">
        <v>98689</v>
      </c>
      <c r="B15218" s="257" t="s">
        <v>13709</v>
      </c>
      <c r="C15218" s="256" t="s">
        <v>6804</v>
      </c>
      <c r="E15218" s="258"/>
      <c r="F15218" s="479">
        <v>121.54</v>
      </c>
    </row>
    <row r="15219" spans="1:6" ht="20.399999999999999" x14ac:dyDescent="0.2">
      <c r="A15219" s="256">
        <v>101090</v>
      </c>
      <c r="B15219" s="257" t="s">
        <v>13710</v>
      </c>
      <c r="C15219" s="256" t="s">
        <v>6801</v>
      </c>
      <c r="E15219" s="258"/>
      <c r="F15219" s="479">
        <v>209.21</v>
      </c>
    </row>
    <row r="15220" spans="1:6" x14ac:dyDescent="0.2">
      <c r="A15220" s="256">
        <v>101091</v>
      </c>
      <c r="B15220" s="257" t="s">
        <v>13711</v>
      </c>
      <c r="C15220" s="256" t="s">
        <v>6801</v>
      </c>
      <c r="E15220" s="258"/>
      <c r="F15220" s="479">
        <v>152.5</v>
      </c>
    </row>
    <row r="15221" spans="1:6" ht="20.399999999999999" x14ac:dyDescent="0.2">
      <c r="A15221" s="256">
        <v>101725</v>
      </c>
      <c r="B15221" s="257" t="s">
        <v>13712</v>
      </c>
      <c r="C15221" s="256" t="s">
        <v>6801</v>
      </c>
      <c r="E15221" s="258"/>
      <c r="F15221" s="479">
        <v>297.83</v>
      </c>
    </row>
    <row r="15222" spans="1:6" ht="20.399999999999999" x14ac:dyDescent="0.2">
      <c r="A15222" s="256">
        <v>101726</v>
      </c>
      <c r="B15222" s="257" t="s">
        <v>13713</v>
      </c>
      <c r="C15222" s="256" t="s">
        <v>6801</v>
      </c>
      <c r="E15222" s="258"/>
      <c r="F15222" s="479">
        <v>197.72</v>
      </c>
    </row>
    <row r="15223" spans="1:6" x14ac:dyDescent="0.2">
      <c r="A15223" s="256">
        <v>101731</v>
      </c>
      <c r="B15223" s="257" t="s">
        <v>13714</v>
      </c>
      <c r="C15223" s="256" t="s">
        <v>6801</v>
      </c>
      <c r="E15223" s="258"/>
      <c r="F15223" s="479">
        <v>316.02999999999997</v>
      </c>
    </row>
    <row r="15224" spans="1:6" ht="20.399999999999999" x14ac:dyDescent="0.2">
      <c r="A15224" s="256">
        <v>101732</v>
      </c>
      <c r="B15224" s="257" t="s">
        <v>13715</v>
      </c>
      <c r="C15224" s="256" t="s">
        <v>6801</v>
      </c>
      <c r="E15224" s="258"/>
      <c r="F15224" s="479">
        <v>96.59</v>
      </c>
    </row>
    <row r="15225" spans="1:6" ht="20.399999999999999" x14ac:dyDescent="0.2">
      <c r="A15225" s="256">
        <v>101094</v>
      </c>
      <c r="B15225" s="257" t="s">
        <v>13716</v>
      </c>
      <c r="C15225" s="256" t="s">
        <v>6804</v>
      </c>
      <c r="E15225" s="258"/>
      <c r="F15225" s="479">
        <v>155.79</v>
      </c>
    </row>
    <row r="15226" spans="1:6" ht="20.399999999999999" x14ac:dyDescent="0.2">
      <c r="A15226" s="256">
        <v>101727</v>
      </c>
      <c r="B15226" s="257" t="s">
        <v>13717</v>
      </c>
      <c r="C15226" s="256" t="s">
        <v>6801</v>
      </c>
      <c r="E15226" s="258"/>
      <c r="F15226" s="479">
        <v>181.25</v>
      </c>
    </row>
    <row r="15227" spans="1:6" ht="20.399999999999999" x14ac:dyDescent="0.2">
      <c r="A15227" s="256">
        <v>101733</v>
      </c>
      <c r="B15227" s="257" t="s">
        <v>13718</v>
      </c>
      <c r="C15227" s="256" t="s">
        <v>6801</v>
      </c>
      <c r="E15227" s="258"/>
      <c r="F15227" s="479">
        <v>250.69</v>
      </c>
    </row>
    <row r="15228" spans="1:6" ht="20.399999999999999" x14ac:dyDescent="0.2">
      <c r="A15228" s="256">
        <v>101734</v>
      </c>
      <c r="B15228" s="257" t="s">
        <v>13719</v>
      </c>
      <c r="C15228" s="256" t="s">
        <v>6801</v>
      </c>
      <c r="E15228" s="258"/>
      <c r="F15228" s="479">
        <v>377.03</v>
      </c>
    </row>
    <row r="15229" spans="1:6" ht="20.399999999999999" x14ac:dyDescent="0.2">
      <c r="A15229" s="256">
        <v>101735</v>
      </c>
      <c r="B15229" s="257" t="s">
        <v>13720</v>
      </c>
      <c r="C15229" s="256" t="s">
        <v>6801</v>
      </c>
      <c r="E15229" s="258"/>
      <c r="F15229" s="479">
        <v>386.19</v>
      </c>
    </row>
    <row r="15230" spans="1:6" ht="20.399999999999999" x14ac:dyDescent="0.2">
      <c r="A15230" s="256">
        <v>101736</v>
      </c>
      <c r="B15230" s="257" t="s">
        <v>13721</v>
      </c>
      <c r="C15230" s="256" t="s">
        <v>6801</v>
      </c>
      <c r="E15230" s="258"/>
      <c r="F15230" s="479">
        <v>103.22</v>
      </c>
    </row>
    <row r="15231" spans="1:6" ht="20.399999999999999" x14ac:dyDescent="0.2">
      <c r="A15231" s="256">
        <v>101737</v>
      </c>
      <c r="B15231" s="257" t="s">
        <v>13722</v>
      </c>
      <c r="C15231" s="256" t="s">
        <v>6801</v>
      </c>
      <c r="E15231" s="258"/>
      <c r="F15231" s="479">
        <v>121.35</v>
      </c>
    </row>
    <row r="15232" spans="1:6" x14ac:dyDescent="0.2">
      <c r="A15232" s="256">
        <v>101748</v>
      </c>
      <c r="B15232" s="257" t="s">
        <v>13723</v>
      </c>
      <c r="C15232" s="256" t="s">
        <v>6801</v>
      </c>
      <c r="E15232" s="258"/>
      <c r="F15232" s="479">
        <v>3.89</v>
      </c>
    </row>
    <row r="15233" spans="1:6" ht="30.6" x14ac:dyDescent="0.2">
      <c r="A15233" s="256">
        <v>104162</v>
      </c>
      <c r="B15233" s="257" t="s">
        <v>13724</v>
      </c>
      <c r="C15233" s="256" t="s">
        <v>6801</v>
      </c>
      <c r="E15233" s="258"/>
      <c r="F15233" s="479">
        <v>95.81</v>
      </c>
    </row>
    <row r="15234" spans="1:6" x14ac:dyDescent="0.2">
      <c r="A15234" s="256">
        <v>101092</v>
      </c>
      <c r="B15234" s="257" t="s">
        <v>13725</v>
      </c>
      <c r="C15234" s="256" t="s">
        <v>6801</v>
      </c>
      <c r="E15234" s="258"/>
      <c r="F15234" s="479">
        <v>479.32</v>
      </c>
    </row>
    <row r="15235" spans="1:6" x14ac:dyDescent="0.2">
      <c r="A15235" s="256">
        <v>101093</v>
      </c>
      <c r="B15235" s="257" t="s">
        <v>13726</v>
      </c>
      <c r="C15235" s="256" t="s">
        <v>6801</v>
      </c>
      <c r="E15235" s="258"/>
      <c r="F15235" s="479">
        <v>703.64</v>
      </c>
    </row>
    <row r="15236" spans="1:6" x14ac:dyDescent="0.2">
      <c r="A15236" s="256">
        <v>98695</v>
      </c>
      <c r="B15236" s="257" t="s">
        <v>13727</v>
      </c>
      <c r="C15236" s="256" t="s">
        <v>6804</v>
      </c>
      <c r="E15236" s="258"/>
      <c r="F15236" s="479">
        <v>121.25</v>
      </c>
    </row>
    <row r="15237" spans="1:6" x14ac:dyDescent="0.2">
      <c r="A15237" s="256">
        <v>98697</v>
      </c>
      <c r="B15237" s="257" t="s">
        <v>13728</v>
      </c>
      <c r="C15237" s="256" t="s">
        <v>6804</v>
      </c>
      <c r="E15237" s="258"/>
      <c r="F15237" s="479">
        <v>80.680000000000007</v>
      </c>
    </row>
    <row r="15238" spans="1:6" x14ac:dyDescent="0.2">
      <c r="A15238" s="256">
        <v>101738</v>
      </c>
      <c r="B15238" s="257" t="s">
        <v>13729</v>
      </c>
      <c r="C15238" s="256" t="s">
        <v>6804</v>
      </c>
      <c r="E15238" s="258"/>
      <c r="F15238" s="479">
        <v>34.72</v>
      </c>
    </row>
    <row r="15239" spans="1:6" x14ac:dyDescent="0.2">
      <c r="A15239" s="256">
        <v>101739</v>
      </c>
      <c r="B15239" s="257" t="s">
        <v>13730</v>
      </c>
      <c r="C15239" s="256" t="s">
        <v>6804</v>
      </c>
      <c r="E15239" s="258"/>
      <c r="F15239" s="479">
        <v>37.71</v>
      </c>
    </row>
    <row r="15240" spans="1:6" ht="20.399999999999999" x14ac:dyDescent="0.2">
      <c r="A15240" s="256">
        <v>88648</v>
      </c>
      <c r="B15240" s="257" t="s">
        <v>13731</v>
      </c>
      <c r="C15240" s="256" t="s">
        <v>6804</v>
      </c>
      <c r="E15240" s="258"/>
      <c r="F15240" s="479">
        <v>8.4700000000000006</v>
      </c>
    </row>
    <row r="15241" spans="1:6" ht="20.399999999999999" x14ac:dyDescent="0.2">
      <c r="A15241" s="256">
        <v>88649</v>
      </c>
      <c r="B15241" s="257" t="s">
        <v>13732</v>
      </c>
      <c r="C15241" s="256" t="s">
        <v>6804</v>
      </c>
      <c r="E15241" s="258"/>
      <c r="F15241" s="479">
        <v>9.67</v>
      </c>
    </row>
    <row r="15242" spans="1:6" ht="20.399999999999999" x14ac:dyDescent="0.2">
      <c r="A15242" s="256">
        <v>88650</v>
      </c>
      <c r="B15242" s="257" t="s">
        <v>13733</v>
      </c>
      <c r="C15242" s="256" t="s">
        <v>6804</v>
      </c>
      <c r="E15242" s="258"/>
      <c r="F15242" s="479">
        <v>19.11</v>
      </c>
    </row>
    <row r="15243" spans="1:6" ht="20.399999999999999" x14ac:dyDescent="0.2">
      <c r="A15243" s="256">
        <v>96467</v>
      </c>
      <c r="B15243" s="257" t="s">
        <v>13734</v>
      </c>
      <c r="C15243" s="256" t="s">
        <v>6804</v>
      </c>
      <c r="E15243" s="258"/>
      <c r="F15243" s="479">
        <v>7.66</v>
      </c>
    </row>
    <row r="15244" spans="1:6" x14ac:dyDescent="0.2">
      <c r="A15244" s="256">
        <v>101740</v>
      </c>
      <c r="B15244" s="257" t="s">
        <v>13735</v>
      </c>
      <c r="C15244" s="256" t="s">
        <v>6804</v>
      </c>
      <c r="E15244" s="258"/>
      <c r="F15244" s="479">
        <v>51.57</v>
      </c>
    </row>
    <row r="15245" spans="1:6" x14ac:dyDescent="0.2">
      <c r="A15245" s="256">
        <v>101741</v>
      </c>
      <c r="B15245" s="257" t="s">
        <v>13736</v>
      </c>
      <c r="C15245" s="256" t="s">
        <v>6804</v>
      </c>
      <c r="E15245" s="258"/>
      <c r="F15245" s="479">
        <v>25.91</v>
      </c>
    </row>
    <row r="15246" spans="1:6" ht="20.399999999999999" x14ac:dyDescent="0.2">
      <c r="A15246" s="256">
        <v>94990</v>
      </c>
      <c r="B15246" s="257" t="s">
        <v>13737</v>
      </c>
      <c r="C15246" s="256" t="s">
        <v>6805</v>
      </c>
      <c r="E15246" s="258"/>
      <c r="F15246" s="479">
        <v>678.11</v>
      </c>
    </row>
    <row r="15247" spans="1:6" ht="20.399999999999999" x14ac:dyDescent="0.2">
      <c r="A15247" s="256">
        <v>94991</v>
      </c>
      <c r="B15247" s="257" t="s">
        <v>13738</v>
      </c>
      <c r="C15247" s="256" t="s">
        <v>6805</v>
      </c>
      <c r="E15247" s="258"/>
      <c r="F15247" s="479">
        <v>649.97</v>
      </c>
    </row>
    <row r="15248" spans="1:6" ht="30.6" x14ac:dyDescent="0.2">
      <c r="A15248" s="256">
        <v>94992</v>
      </c>
      <c r="B15248" s="257" t="s">
        <v>13739</v>
      </c>
      <c r="C15248" s="256" t="s">
        <v>6801</v>
      </c>
      <c r="E15248" s="258"/>
      <c r="F15248" s="479">
        <v>71.03</v>
      </c>
    </row>
    <row r="15249" spans="1:6" ht="20.399999999999999" x14ac:dyDescent="0.2">
      <c r="A15249" s="256">
        <v>94993</v>
      </c>
      <c r="B15249" s="257" t="s">
        <v>13740</v>
      </c>
      <c r="C15249" s="256" t="s">
        <v>6801</v>
      </c>
      <c r="E15249" s="258"/>
      <c r="F15249" s="479">
        <v>69.34</v>
      </c>
    </row>
    <row r="15250" spans="1:6" ht="30.6" x14ac:dyDescent="0.2">
      <c r="A15250" s="256">
        <v>94994</v>
      </c>
      <c r="B15250" s="257" t="s">
        <v>13741</v>
      </c>
      <c r="C15250" s="256" t="s">
        <v>6801</v>
      </c>
      <c r="E15250" s="258"/>
      <c r="F15250" s="479">
        <v>85.06</v>
      </c>
    </row>
    <row r="15251" spans="1:6" ht="20.399999999999999" x14ac:dyDescent="0.2">
      <c r="A15251" s="256">
        <v>94995</v>
      </c>
      <c r="B15251" s="257" t="s">
        <v>13742</v>
      </c>
      <c r="C15251" s="256" t="s">
        <v>6801</v>
      </c>
      <c r="E15251" s="258"/>
      <c r="F15251" s="479">
        <v>82.8</v>
      </c>
    </row>
    <row r="15252" spans="1:6" x14ac:dyDescent="0.2">
      <c r="A15252" s="256">
        <v>101747</v>
      </c>
      <c r="B15252" s="257" t="s">
        <v>13743</v>
      </c>
      <c r="C15252" s="256" t="s">
        <v>6801</v>
      </c>
      <c r="E15252" s="258"/>
      <c r="F15252" s="479">
        <v>74.510000000000005</v>
      </c>
    </row>
    <row r="15253" spans="1:6" ht="20.399999999999999" x14ac:dyDescent="0.2">
      <c r="A15253" s="256">
        <v>104626</v>
      </c>
      <c r="B15253" s="257" t="s">
        <v>13744</v>
      </c>
      <c r="C15253" s="256" t="s">
        <v>6805</v>
      </c>
      <c r="E15253" s="258"/>
      <c r="F15253" s="479">
        <v>664.9</v>
      </c>
    </row>
    <row r="15254" spans="1:6" ht="20.399999999999999" x14ac:dyDescent="0.2">
      <c r="A15254" s="256">
        <v>104658</v>
      </c>
      <c r="B15254" s="257" t="s">
        <v>20872</v>
      </c>
      <c r="C15254" s="256" t="s">
        <v>6801</v>
      </c>
      <c r="E15254" s="258"/>
      <c r="F15254" s="479">
        <v>221.06</v>
      </c>
    </row>
    <row r="15255" spans="1:6" ht="30.6" x14ac:dyDescent="0.2">
      <c r="A15255" s="256">
        <v>87620</v>
      </c>
      <c r="B15255" s="257" t="s">
        <v>13745</v>
      </c>
      <c r="C15255" s="256" t="s">
        <v>6801</v>
      </c>
      <c r="E15255" s="258"/>
      <c r="F15255" s="479">
        <v>28.27</v>
      </c>
    </row>
    <row r="15256" spans="1:6" ht="30.6" x14ac:dyDescent="0.2">
      <c r="A15256" s="256">
        <v>87622</v>
      </c>
      <c r="B15256" s="257" t="s">
        <v>13746</v>
      </c>
      <c r="C15256" s="256" t="s">
        <v>6801</v>
      </c>
      <c r="E15256" s="258"/>
      <c r="F15256" s="479">
        <v>33.03</v>
      </c>
    </row>
    <row r="15257" spans="1:6" ht="30.6" x14ac:dyDescent="0.2">
      <c r="A15257" s="256">
        <v>87623</v>
      </c>
      <c r="B15257" s="257" t="s">
        <v>13747</v>
      </c>
      <c r="C15257" s="256" t="s">
        <v>6801</v>
      </c>
      <c r="E15257" s="258"/>
      <c r="F15257" s="479">
        <v>70.36</v>
      </c>
    </row>
    <row r="15258" spans="1:6" ht="20.399999999999999" x14ac:dyDescent="0.2">
      <c r="A15258" s="256">
        <v>87624</v>
      </c>
      <c r="B15258" s="257" t="s">
        <v>20873</v>
      </c>
      <c r="C15258" s="256" t="s">
        <v>6801</v>
      </c>
      <c r="E15258" s="258"/>
      <c r="F15258" s="479">
        <v>78.55</v>
      </c>
    </row>
    <row r="15259" spans="1:6" ht="30.6" x14ac:dyDescent="0.2">
      <c r="A15259" s="256">
        <v>87630</v>
      </c>
      <c r="B15259" s="257" t="s">
        <v>13748</v>
      </c>
      <c r="C15259" s="256" t="s">
        <v>6801</v>
      </c>
      <c r="E15259" s="258"/>
      <c r="F15259" s="479">
        <v>35.64</v>
      </c>
    </row>
    <row r="15260" spans="1:6" ht="30.6" x14ac:dyDescent="0.2">
      <c r="A15260" s="256">
        <v>87632</v>
      </c>
      <c r="B15260" s="257" t="s">
        <v>13749</v>
      </c>
      <c r="C15260" s="256" t="s">
        <v>6801</v>
      </c>
      <c r="E15260" s="258"/>
      <c r="F15260" s="479">
        <v>42.25</v>
      </c>
    </row>
    <row r="15261" spans="1:6" ht="30.6" x14ac:dyDescent="0.2">
      <c r="A15261" s="256">
        <v>87633</v>
      </c>
      <c r="B15261" s="257" t="s">
        <v>13750</v>
      </c>
      <c r="C15261" s="256" t="s">
        <v>6801</v>
      </c>
      <c r="E15261" s="258"/>
      <c r="F15261" s="479">
        <v>94.16</v>
      </c>
    </row>
    <row r="15262" spans="1:6" ht="20.399999999999999" x14ac:dyDescent="0.2">
      <c r="A15262" s="256">
        <v>87634</v>
      </c>
      <c r="B15262" s="257" t="s">
        <v>13751</v>
      </c>
      <c r="C15262" s="256" t="s">
        <v>6801</v>
      </c>
      <c r="E15262" s="258"/>
      <c r="F15262" s="479">
        <v>105.55</v>
      </c>
    </row>
    <row r="15263" spans="1:6" ht="30.6" x14ac:dyDescent="0.2">
      <c r="A15263" s="256">
        <v>87640</v>
      </c>
      <c r="B15263" s="257" t="s">
        <v>13752</v>
      </c>
      <c r="C15263" s="256" t="s">
        <v>6801</v>
      </c>
      <c r="E15263" s="258"/>
      <c r="F15263" s="479">
        <v>41.68</v>
      </c>
    </row>
    <row r="15264" spans="1:6" ht="30.6" x14ac:dyDescent="0.2">
      <c r="A15264" s="256">
        <v>87642</v>
      </c>
      <c r="B15264" s="257" t="s">
        <v>13753</v>
      </c>
      <c r="C15264" s="256" t="s">
        <v>6801</v>
      </c>
      <c r="E15264" s="258"/>
      <c r="F15264" s="479">
        <v>49.82</v>
      </c>
    </row>
    <row r="15265" spans="1:6" ht="30.6" x14ac:dyDescent="0.2">
      <c r="A15265" s="256">
        <v>87643</v>
      </c>
      <c r="B15265" s="257" t="s">
        <v>13754</v>
      </c>
      <c r="C15265" s="256" t="s">
        <v>6801</v>
      </c>
      <c r="E15265" s="258"/>
      <c r="F15265" s="479">
        <v>113.65</v>
      </c>
    </row>
    <row r="15266" spans="1:6" ht="20.399999999999999" x14ac:dyDescent="0.2">
      <c r="A15266" s="256">
        <v>87644</v>
      </c>
      <c r="B15266" s="257" t="s">
        <v>13755</v>
      </c>
      <c r="C15266" s="256" t="s">
        <v>6801</v>
      </c>
      <c r="E15266" s="258"/>
      <c r="F15266" s="479">
        <v>127.65</v>
      </c>
    </row>
    <row r="15267" spans="1:6" ht="30.6" x14ac:dyDescent="0.2">
      <c r="A15267" s="256">
        <v>87680</v>
      </c>
      <c r="B15267" s="257" t="s">
        <v>13756</v>
      </c>
      <c r="C15267" s="256" t="s">
        <v>6801</v>
      </c>
      <c r="E15267" s="258"/>
      <c r="F15267" s="479">
        <v>36.93</v>
      </c>
    </row>
    <row r="15268" spans="1:6" ht="30.6" x14ac:dyDescent="0.2">
      <c r="A15268" s="256">
        <v>87682</v>
      </c>
      <c r="B15268" s="257" t="s">
        <v>13757</v>
      </c>
      <c r="C15268" s="256" t="s">
        <v>6801</v>
      </c>
      <c r="E15268" s="258"/>
      <c r="F15268" s="479">
        <v>45.07</v>
      </c>
    </row>
    <row r="15269" spans="1:6" ht="30.6" x14ac:dyDescent="0.2">
      <c r="A15269" s="256">
        <v>87683</v>
      </c>
      <c r="B15269" s="257" t="s">
        <v>13758</v>
      </c>
      <c r="C15269" s="256" t="s">
        <v>6801</v>
      </c>
      <c r="E15269" s="258"/>
      <c r="F15269" s="479">
        <v>108.9</v>
      </c>
    </row>
    <row r="15270" spans="1:6" ht="20.399999999999999" x14ac:dyDescent="0.2">
      <c r="A15270" s="256">
        <v>87684</v>
      </c>
      <c r="B15270" s="257" t="s">
        <v>13759</v>
      </c>
      <c r="C15270" s="256" t="s">
        <v>6801</v>
      </c>
      <c r="E15270" s="258"/>
      <c r="F15270" s="479">
        <v>122.9</v>
      </c>
    </row>
    <row r="15271" spans="1:6" ht="30.6" x14ac:dyDescent="0.2">
      <c r="A15271" s="256">
        <v>87690</v>
      </c>
      <c r="B15271" s="257" t="s">
        <v>13760</v>
      </c>
      <c r="C15271" s="256" t="s">
        <v>6801</v>
      </c>
      <c r="E15271" s="258"/>
      <c r="F15271" s="479">
        <v>42.33</v>
      </c>
    </row>
    <row r="15272" spans="1:6" ht="30.6" x14ac:dyDescent="0.2">
      <c r="A15272" s="256">
        <v>87692</v>
      </c>
      <c r="B15272" s="257" t="s">
        <v>13761</v>
      </c>
      <c r="C15272" s="256" t="s">
        <v>6801</v>
      </c>
      <c r="E15272" s="258"/>
      <c r="F15272" s="479">
        <v>51.65</v>
      </c>
    </row>
    <row r="15273" spans="1:6" ht="20.399999999999999" x14ac:dyDescent="0.2">
      <c r="A15273" s="256">
        <v>87693</v>
      </c>
      <c r="B15273" s="257" t="s">
        <v>13762</v>
      </c>
      <c r="C15273" s="256" t="s">
        <v>6801</v>
      </c>
      <c r="E15273" s="258"/>
      <c r="F15273" s="479">
        <v>124.75</v>
      </c>
    </row>
    <row r="15274" spans="1:6" ht="20.399999999999999" x14ac:dyDescent="0.2">
      <c r="A15274" s="256">
        <v>87694</v>
      </c>
      <c r="B15274" s="257" t="s">
        <v>13763</v>
      </c>
      <c r="C15274" s="256" t="s">
        <v>6801</v>
      </c>
      <c r="E15274" s="258"/>
      <c r="F15274" s="479">
        <v>140.79</v>
      </c>
    </row>
    <row r="15275" spans="1:6" ht="30.6" x14ac:dyDescent="0.2">
      <c r="A15275" s="256">
        <v>87700</v>
      </c>
      <c r="B15275" s="257" t="s">
        <v>13764</v>
      </c>
      <c r="C15275" s="256" t="s">
        <v>6801</v>
      </c>
      <c r="E15275" s="258"/>
      <c r="F15275" s="479">
        <v>45.61</v>
      </c>
    </row>
    <row r="15276" spans="1:6" ht="30.6" x14ac:dyDescent="0.2">
      <c r="A15276" s="256">
        <v>87702</v>
      </c>
      <c r="B15276" s="257" t="s">
        <v>13765</v>
      </c>
      <c r="C15276" s="256" t="s">
        <v>6801</v>
      </c>
      <c r="E15276" s="258"/>
      <c r="F15276" s="479">
        <v>55.76</v>
      </c>
    </row>
    <row r="15277" spans="1:6" ht="30.6" x14ac:dyDescent="0.2">
      <c r="A15277" s="256">
        <v>87703</v>
      </c>
      <c r="B15277" s="257" t="s">
        <v>13766</v>
      </c>
      <c r="C15277" s="256" t="s">
        <v>6801</v>
      </c>
      <c r="E15277" s="258"/>
      <c r="F15277" s="479">
        <v>135.37</v>
      </c>
    </row>
    <row r="15278" spans="1:6" ht="20.399999999999999" x14ac:dyDescent="0.2">
      <c r="A15278" s="256">
        <v>87704</v>
      </c>
      <c r="B15278" s="257" t="s">
        <v>13767</v>
      </c>
      <c r="C15278" s="256" t="s">
        <v>6801</v>
      </c>
      <c r="E15278" s="258"/>
      <c r="F15278" s="479">
        <v>152.83000000000001</v>
      </c>
    </row>
    <row r="15279" spans="1:6" ht="30.6" x14ac:dyDescent="0.2">
      <c r="A15279" s="256">
        <v>87735</v>
      </c>
      <c r="B15279" s="257" t="s">
        <v>13768</v>
      </c>
      <c r="C15279" s="256" t="s">
        <v>6801</v>
      </c>
      <c r="E15279" s="258"/>
      <c r="F15279" s="479">
        <v>41.49</v>
      </c>
    </row>
    <row r="15280" spans="1:6" ht="30.6" x14ac:dyDescent="0.2">
      <c r="A15280" s="256">
        <v>87737</v>
      </c>
      <c r="B15280" s="257" t="s">
        <v>13769</v>
      </c>
      <c r="C15280" s="256" t="s">
        <v>6801</v>
      </c>
      <c r="E15280" s="258"/>
      <c r="F15280" s="479">
        <v>46.25</v>
      </c>
    </row>
    <row r="15281" spans="1:6" ht="30.6" x14ac:dyDescent="0.2">
      <c r="A15281" s="256">
        <v>87738</v>
      </c>
      <c r="B15281" s="257" t="s">
        <v>13770</v>
      </c>
      <c r="C15281" s="256" t="s">
        <v>6801</v>
      </c>
      <c r="E15281" s="258"/>
      <c r="F15281" s="479">
        <v>83.58</v>
      </c>
    </row>
    <row r="15282" spans="1:6" ht="20.399999999999999" x14ac:dyDescent="0.2">
      <c r="A15282" s="256">
        <v>87739</v>
      </c>
      <c r="B15282" s="257" t="s">
        <v>13771</v>
      </c>
      <c r="C15282" s="256" t="s">
        <v>6801</v>
      </c>
      <c r="E15282" s="258"/>
      <c r="F15282" s="479">
        <v>91.77</v>
      </c>
    </row>
    <row r="15283" spans="1:6" ht="30.6" x14ac:dyDescent="0.2">
      <c r="A15283" s="256">
        <v>87745</v>
      </c>
      <c r="B15283" s="257" t="s">
        <v>13772</v>
      </c>
      <c r="C15283" s="256" t="s">
        <v>6801</v>
      </c>
      <c r="E15283" s="258"/>
      <c r="F15283" s="479">
        <v>48.88</v>
      </c>
    </row>
    <row r="15284" spans="1:6" ht="30.6" x14ac:dyDescent="0.2">
      <c r="A15284" s="256">
        <v>87747</v>
      </c>
      <c r="B15284" s="257" t="s">
        <v>13773</v>
      </c>
      <c r="C15284" s="256" t="s">
        <v>6801</v>
      </c>
      <c r="E15284" s="258"/>
      <c r="F15284" s="479">
        <v>55.49</v>
      </c>
    </row>
    <row r="15285" spans="1:6" ht="30.6" x14ac:dyDescent="0.2">
      <c r="A15285" s="256">
        <v>87748</v>
      </c>
      <c r="B15285" s="257" t="s">
        <v>13774</v>
      </c>
      <c r="C15285" s="256" t="s">
        <v>6801</v>
      </c>
      <c r="E15285" s="258"/>
      <c r="F15285" s="479">
        <v>107.4</v>
      </c>
    </row>
    <row r="15286" spans="1:6" ht="20.399999999999999" x14ac:dyDescent="0.2">
      <c r="A15286" s="256">
        <v>87749</v>
      </c>
      <c r="B15286" s="257" t="s">
        <v>13775</v>
      </c>
      <c r="C15286" s="256" t="s">
        <v>6801</v>
      </c>
      <c r="E15286" s="258"/>
      <c r="F15286" s="479">
        <v>118.79</v>
      </c>
    </row>
    <row r="15287" spans="1:6" ht="30.6" x14ac:dyDescent="0.2">
      <c r="A15287" s="256">
        <v>87755</v>
      </c>
      <c r="B15287" s="257" t="s">
        <v>13776</v>
      </c>
      <c r="C15287" s="256" t="s">
        <v>6801</v>
      </c>
      <c r="E15287" s="258"/>
      <c r="F15287" s="479">
        <v>46.57</v>
      </c>
    </row>
    <row r="15288" spans="1:6" ht="30.6" x14ac:dyDescent="0.2">
      <c r="A15288" s="256">
        <v>87757</v>
      </c>
      <c r="B15288" s="257" t="s">
        <v>13777</v>
      </c>
      <c r="C15288" s="256" t="s">
        <v>6801</v>
      </c>
      <c r="E15288" s="258"/>
      <c r="F15288" s="479">
        <v>53.18</v>
      </c>
    </row>
    <row r="15289" spans="1:6" ht="30.6" x14ac:dyDescent="0.2">
      <c r="A15289" s="256">
        <v>87758</v>
      </c>
      <c r="B15289" s="257" t="s">
        <v>13778</v>
      </c>
      <c r="C15289" s="256" t="s">
        <v>6801</v>
      </c>
      <c r="E15289" s="258"/>
      <c r="F15289" s="479">
        <v>105.09</v>
      </c>
    </row>
    <row r="15290" spans="1:6" ht="20.399999999999999" x14ac:dyDescent="0.2">
      <c r="A15290" s="256">
        <v>87759</v>
      </c>
      <c r="B15290" s="257" t="s">
        <v>13779</v>
      </c>
      <c r="C15290" s="256" t="s">
        <v>6801</v>
      </c>
      <c r="E15290" s="258"/>
      <c r="F15290" s="479">
        <v>116.48</v>
      </c>
    </row>
    <row r="15291" spans="1:6" ht="30.6" x14ac:dyDescent="0.2">
      <c r="A15291" s="256">
        <v>87765</v>
      </c>
      <c r="B15291" s="257" t="s">
        <v>13780</v>
      </c>
      <c r="C15291" s="256" t="s">
        <v>6801</v>
      </c>
      <c r="E15291" s="258"/>
      <c r="F15291" s="479">
        <v>52.67</v>
      </c>
    </row>
    <row r="15292" spans="1:6" ht="30.6" x14ac:dyDescent="0.2">
      <c r="A15292" s="256">
        <v>87767</v>
      </c>
      <c r="B15292" s="257" t="s">
        <v>13781</v>
      </c>
      <c r="C15292" s="256" t="s">
        <v>6801</v>
      </c>
      <c r="E15292" s="258"/>
      <c r="F15292" s="479">
        <v>60.81</v>
      </c>
    </row>
    <row r="15293" spans="1:6" ht="30.6" x14ac:dyDescent="0.2">
      <c r="A15293" s="256">
        <v>87768</v>
      </c>
      <c r="B15293" s="257" t="s">
        <v>13782</v>
      </c>
      <c r="C15293" s="256" t="s">
        <v>6801</v>
      </c>
      <c r="E15293" s="258"/>
      <c r="F15293" s="479">
        <v>124.64</v>
      </c>
    </row>
    <row r="15294" spans="1:6" ht="20.399999999999999" x14ac:dyDescent="0.2">
      <c r="A15294" s="256">
        <v>87769</v>
      </c>
      <c r="B15294" s="257" t="s">
        <v>13783</v>
      </c>
      <c r="C15294" s="256" t="s">
        <v>6801</v>
      </c>
      <c r="E15294" s="258"/>
      <c r="F15294" s="479">
        <v>138.63999999999999</v>
      </c>
    </row>
    <row r="15295" spans="1:6" ht="20.399999999999999" x14ac:dyDescent="0.2">
      <c r="A15295" s="256">
        <v>88470</v>
      </c>
      <c r="B15295" s="257" t="s">
        <v>13784</v>
      </c>
      <c r="C15295" s="256" t="s">
        <v>6801</v>
      </c>
      <c r="E15295" s="258"/>
      <c r="F15295" s="479">
        <v>23.65</v>
      </c>
    </row>
    <row r="15296" spans="1:6" ht="20.399999999999999" x14ac:dyDescent="0.2">
      <c r="A15296" s="256">
        <v>88471</v>
      </c>
      <c r="B15296" s="257" t="s">
        <v>13785</v>
      </c>
      <c r="C15296" s="256" t="s">
        <v>6801</v>
      </c>
      <c r="E15296" s="258"/>
      <c r="F15296" s="479">
        <v>29.69</v>
      </c>
    </row>
    <row r="15297" spans="1:6" ht="20.399999999999999" x14ac:dyDescent="0.2">
      <c r="A15297" s="256">
        <v>88472</v>
      </c>
      <c r="B15297" s="257" t="s">
        <v>13786</v>
      </c>
      <c r="C15297" s="256" t="s">
        <v>6801</v>
      </c>
      <c r="E15297" s="258"/>
      <c r="F15297" s="479">
        <v>34.49</v>
      </c>
    </row>
    <row r="15298" spans="1:6" ht="20.399999999999999" x14ac:dyDescent="0.2">
      <c r="A15298" s="256">
        <v>88476</v>
      </c>
      <c r="B15298" s="257" t="s">
        <v>13787</v>
      </c>
      <c r="C15298" s="256" t="s">
        <v>6801</v>
      </c>
      <c r="E15298" s="258"/>
      <c r="F15298" s="479">
        <v>20.22</v>
      </c>
    </row>
    <row r="15299" spans="1:6" ht="20.399999999999999" x14ac:dyDescent="0.2">
      <c r="A15299" s="256">
        <v>88477</v>
      </c>
      <c r="B15299" s="257" t="s">
        <v>13788</v>
      </c>
      <c r="C15299" s="256" t="s">
        <v>6801</v>
      </c>
      <c r="E15299" s="258"/>
      <c r="F15299" s="479">
        <v>27.84</v>
      </c>
    </row>
    <row r="15300" spans="1:6" ht="20.399999999999999" x14ac:dyDescent="0.2">
      <c r="A15300" s="256">
        <v>88478</v>
      </c>
      <c r="B15300" s="257" t="s">
        <v>13789</v>
      </c>
      <c r="C15300" s="256" t="s">
        <v>6801</v>
      </c>
      <c r="E15300" s="258"/>
      <c r="F15300" s="479">
        <v>34.119999999999997</v>
      </c>
    </row>
    <row r="15301" spans="1:6" ht="30.6" x14ac:dyDescent="0.2">
      <c r="A15301" s="256">
        <v>90930</v>
      </c>
      <c r="B15301" s="257" t="s">
        <v>13790</v>
      </c>
      <c r="C15301" s="256" t="s">
        <v>6801</v>
      </c>
      <c r="E15301" s="258"/>
      <c r="F15301" s="479">
        <v>74.06</v>
      </c>
    </row>
    <row r="15302" spans="1:6" ht="20.399999999999999" x14ac:dyDescent="0.2">
      <c r="A15302" s="256">
        <v>90932</v>
      </c>
      <c r="B15302" s="257" t="s">
        <v>13791</v>
      </c>
      <c r="C15302" s="256" t="s">
        <v>6801</v>
      </c>
      <c r="E15302" s="258"/>
      <c r="F15302" s="479">
        <v>83.38</v>
      </c>
    </row>
    <row r="15303" spans="1:6" ht="30.6" x14ac:dyDescent="0.2">
      <c r="A15303" s="256">
        <v>90933</v>
      </c>
      <c r="B15303" s="257" t="s">
        <v>13792</v>
      </c>
      <c r="C15303" s="256" t="s">
        <v>6801</v>
      </c>
      <c r="E15303" s="258"/>
      <c r="F15303" s="479">
        <v>156.47999999999999</v>
      </c>
    </row>
    <row r="15304" spans="1:6" ht="20.399999999999999" x14ac:dyDescent="0.2">
      <c r="A15304" s="256">
        <v>90934</v>
      </c>
      <c r="B15304" s="257" t="s">
        <v>13793</v>
      </c>
      <c r="C15304" s="256" t="s">
        <v>6801</v>
      </c>
      <c r="E15304" s="258"/>
      <c r="F15304" s="479">
        <v>172.52</v>
      </c>
    </row>
    <row r="15305" spans="1:6" ht="30.6" x14ac:dyDescent="0.2">
      <c r="A15305" s="256">
        <v>90940</v>
      </c>
      <c r="B15305" s="257" t="s">
        <v>13794</v>
      </c>
      <c r="C15305" s="256" t="s">
        <v>6801</v>
      </c>
      <c r="E15305" s="258"/>
      <c r="F15305" s="479">
        <v>78.77</v>
      </c>
    </row>
    <row r="15306" spans="1:6" ht="20.399999999999999" x14ac:dyDescent="0.2">
      <c r="A15306" s="256">
        <v>90942</v>
      </c>
      <c r="B15306" s="257" t="s">
        <v>13795</v>
      </c>
      <c r="C15306" s="256" t="s">
        <v>6801</v>
      </c>
      <c r="E15306" s="258"/>
      <c r="F15306" s="479">
        <v>88.92</v>
      </c>
    </row>
    <row r="15307" spans="1:6" ht="30.6" x14ac:dyDescent="0.2">
      <c r="A15307" s="256">
        <v>90943</v>
      </c>
      <c r="B15307" s="257" t="s">
        <v>13796</v>
      </c>
      <c r="C15307" s="256" t="s">
        <v>6801</v>
      </c>
      <c r="E15307" s="258"/>
      <c r="F15307" s="479">
        <v>168.53</v>
      </c>
    </row>
    <row r="15308" spans="1:6" ht="20.399999999999999" x14ac:dyDescent="0.2">
      <c r="A15308" s="256">
        <v>90944</v>
      </c>
      <c r="B15308" s="257" t="s">
        <v>13797</v>
      </c>
      <c r="C15308" s="256" t="s">
        <v>6801</v>
      </c>
      <c r="E15308" s="258"/>
      <c r="F15308" s="479">
        <v>185.99</v>
      </c>
    </row>
    <row r="15309" spans="1:6" ht="30.6" x14ac:dyDescent="0.2">
      <c r="A15309" s="256">
        <v>90950</v>
      </c>
      <c r="B15309" s="257" t="s">
        <v>13798</v>
      </c>
      <c r="C15309" s="256" t="s">
        <v>6801</v>
      </c>
      <c r="E15309" s="258"/>
      <c r="F15309" s="479">
        <v>87.4</v>
      </c>
    </row>
    <row r="15310" spans="1:6" ht="20.399999999999999" x14ac:dyDescent="0.2">
      <c r="A15310" s="256">
        <v>90952</v>
      </c>
      <c r="B15310" s="257" t="s">
        <v>13799</v>
      </c>
      <c r="C15310" s="256" t="s">
        <v>6801</v>
      </c>
      <c r="E15310" s="258"/>
      <c r="F15310" s="479">
        <v>99.07</v>
      </c>
    </row>
    <row r="15311" spans="1:6" ht="30.6" x14ac:dyDescent="0.2">
      <c r="A15311" s="256">
        <v>90953</v>
      </c>
      <c r="B15311" s="257" t="s">
        <v>13800</v>
      </c>
      <c r="C15311" s="256" t="s">
        <v>6801</v>
      </c>
      <c r="E15311" s="258"/>
      <c r="F15311" s="479">
        <v>190.59</v>
      </c>
    </row>
    <row r="15312" spans="1:6" ht="20.399999999999999" x14ac:dyDescent="0.2">
      <c r="A15312" s="256">
        <v>90954</v>
      </c>
      <c r="B15312" s="257" t="s">
        <v>13801</v>
      </c>
      <c r="C15312" s="256" t="s">
        <v>6801</v>
      </c>
      <c r="E15312" s="258"/>
      <c r="F15312" s="479">
        <v>210.67</v>
      </c>
    </row>
    <row r="15313" spans="1:6" x14ac:dyDescent="0.2">
      <c r="A15313" s="256">
        <v>102803</v>
      </c>
      <c r="B15313" s="257" t="s">
        <v>13802</v>
      </c>
      <c r="C15313" s="256" t="s">
        <v>6801</v>
      </c>
      <c r="E15313" s="258"/>
      <c r="F15313" s="479">
        <v>2.48</v>
      </c>
    </row>
    <row r="15314" spans="1:6" ht="20.399999999999999" x14ac:dyDescent="0.2">
      <c r="A15314" s="256">
        <v>101742</v>
      </c>
      <c r="B15314" s="257" t="s">
        <v>13803</v>
      </c>
      <c r="C15314" s="256" t="s">
        <v>6804</v>
      </c>
      <c r="E15314" s="258"/>
      <c r="F15314" s="479">
        <v>58.95</v>
      </c>
    </row>
    <row r="15315" spans="1:6" ht="20.399999999999999" x14ac:dyDescent="0.2">
      <c r="A15315" s="256">
        <v>87878</v>
      </c>
      <c r="B15315" s="257" t="s">
        <v>13804</v>
      </c>
      <c r="C15315" s="256" t="s">
        <v>6801</v>
      </c>
      <c r="E15315" s="258"/>
      <c r="F15315" s="479">
        <v>4.8600000000000003</v>
      </c>
    </row>
    <row r="15316" spans="1:6" ht="20.399999999999999" x14ac:dyDescent="0.2">
      <c r="A15316" s="256">
        <v>87879</v>
      </c>
      <c r="B15316" s="257" t="s">
        <v>13805</v>
      </c>
      <c r="C15316" s="256" t="s">
        <v>6801</v>
      </c>
      <c r="E15316" s="258"/>
      <c r="F15316" s="479">
        <v>4.24</v>
      </c>
    </row>
    <row r="15317" spans="1:6" ht="30.6" x14ac:dyDescent="0.2">
      <c r="A15317" s="256">
        <v>87881</v>
      </c>
      <c r="B15317" s="257" t="s">
        <v>13806</v>
      </c>
      <c r="C15317" s="256" t="s">
        <v>6801</v>
      </c>
      <c r="E15317" s="258"/>
      <c r="F15317" s="479">
        <v>6.93</v>
      </c>
    </row>
    <row r="15318" spans="1:6" ht="30.6" x14ac:dyDescent="0.2">
      <c r="A15318" s="256">
        <v>87882</v>
      </c>
      <c r="B15318" s="257" t="s">
        <v>13807</v>
      </c>
      <c r="C15318" s="256" t="s">
        <v>6801</v>
      </c>
      <c r="E15318" s="258"/>
      <c r="F15318" s="479">
        <v>6.71</v>
      </c>
    </row>
    <row r="15319" spans="1:6" ht="20.399999999999999" x14ac:dyDescent="0.2">
      <c r="A15319" s="256">
        <v>87884</v>
      </c>
      <c r="B15319" s="257" t="s">
        <v>13808</v>
      </c>
      <c r="C15319" s="256" t="s">
        <v>6801</v>
      </c>
      <c r="E15319" s="258"/>
      <c r="F15319" s="479">
        <v>9.4600000000000009</v>
      </c>
    </row>
    <row r="15320" spans="1:6" ht="30.6" x14ac:dyDescent="0.2">
      <c r="A15320" s="256">
        <v>87885</v>
      </c>
      <c r="B15320" s="257" t="s">
        <v>13809</v>
      </c>
      <c r="C15320" s="256" t="s">
        <v>6801</v>
      </c>
      <c r="E15320" s="258"/>
      <c r="F15320" s="479">
        <v>8.99</v>
      </c>
    </row>
    <row r="15321" spans="1:6" ht="20.399999999999999" x14ac:dyDescent="0.2">
      <c r="A15321" s="256">
        <v>87886</v>
      </c>
      <c r="B15321" s="257" t="s">
        <v>13810</v>
      </c>
      <c r="C15321" s="256" t="s">
        <v>6801</v>
      </c>
      <c r="E15321" s="258"/>
      <c r="F15321" s="479">
        <v>16.75</v>
      </c>
    </row>
    <row r="15322" spans="1:6" ht="20.399999999999999" x14ac:dyDescent="0.2">
      <c r="A15322" s="256">
        <v>87887</v>
      </c>
      <c r="B15322" s="257" t="s">
        <v>13811</v>
      </c>
      <c r="C15322" s="256" t="s">
        <v>6801</v>
      </c>
      <c r="E15322" s="258"/>
      <c r="F15322" s="479">
        <v>15.73</v>
      </c>
    </row>
    <row r="15323" spans="1:6" ht="30.6" x14ac:dyDescent="0.2">
      <c r="A15323" s="256">
        <v>87888</v>
      </c>
      <c r="B15323" s="257" t="s">
        <v>13812</v>
      </c>
      <c r="C15323" s="256" t="s">
        <v>6801</v>
      </c>
      <c r="E15323" s="258"/>
      <c r="F15323" s="479">
        <v>8.69</v>
      </c>
    </row>
    <row r="15324" spans="1:6" ht="30.6" x14ac:dyDescent="0.2">
      <c r="A15324" s="256">
        <v>87889</v>
      </c>
      <c r="B15324" s="257" t="s">
        <v>13813</v>
      </c>
      <c r="C15324" s="256" t="s">
        <v>6801</v>
      </c>
      <c r="E15324" s="258"/>
      <c r="F15324" s="479">
        <v>8.4700000000000006</v>
      </c>
    </row>
    <row r="15325" spans="1:6" ht="30.6" x14ac:dyDescent="0.2">
      <c r="A15325" s="256">
        <v>87891</v>
      </c>
      <c r="B15325" s="257" t="s">
        <v>13814</v>
      </c>
      <c r="C15325" s="256" t="s">
        <v>6801</v>
      </c>
      <c r="E15325" s="258"/>
      <c r="F15325" s="479">
        <v>11.22</v>
      </c>
    </row>
    <row r="15326" spans="1:6" ht="30.6" x14ac:dyDescent="0.2">
      <c r="A15326" s="256">
        <v>87892</v>
      </c>
      <c r="B15326" s="257" t="s">
        <v>13815</v>
      </c>
      <c r="C15326" s="256" t="s">
        <v>6801</v>
      </c>
      <c r="E15326" s="258"/>
      <c r="F15326" s="479">
        <v>10.75</v>
      </c>
    </row>
    <row r="15327" spans="1:6" ht="30.6" x14ac:dyDescent="0.2">
      <c r="A15327" s="256">
        <v>87893</v>
      </c>
      <c r="B15327" s="257" t="s">
        <v>13816</v>
      </c>
      <c r="C15327" s="256" t="s">
        <v>6801</v>
      </c>
      <c r="E15327" s="258"/>
      <c r="F15327" s="479">
        <v>7.48</v>
      </c>
    </row>
    <row r="15328" spans="1:6" ht="30.6" x14ac:dyDescent="0.2">
      <c r="A15328" s="256">
        <v>87894</v>
      </c>
      <c r="B15328" s="257" t="s">
        <v>13817</v>
      </c>
      <c r="C15328" s="256" t="s">
        <v>6801</v>
      </c>
      <c r="E15328" s="258"/>
      <c r="F15328" s="479">
        <v>6.86</v>
      </c>
    </row>
    <row r="15329" spans="1:6" ht="30.6" x14ac:dyDescent="0.2">
      <c r="A15329" s="256">
        <v>87896</v>
      </c>
      <c r="B15329" s="257" t="s">
        <v>13818</v>
      </c>
      <c r="C15329" s="256" t="s">
        <v>6801</v>
      </c>
      <c r="E15329" s="258"/>
      <c r="F15329" s="479">
        <v>5.53</v>
      </c>
    </row>
    <row r="15330" spans="1:6" ht="30.6" x14ac:dyDescent="0.2">
      <c r="A15330" s="256">
        <v>87897</v>
      </c>
      <c r="B15330" s="257" t="s">
        <v>13819</v>
      </c>
      <c r="C15330" s="256" t="s">
        <v>6801</v>
      </c>
      <c r="E15330" s="258"/>
      <c r="F15330" s="479">
        <v>4.91</v>
      </c>
    </row>
    <row r="15331" spans="1:6" ht="30.6" x14ac:dyDescent="0.2">
      <c r="A15331" s="256">
        <v>87899</v>
      </c>
      <c r="B15331" s="257" t="s">
        <v>13820</v>
      </c>
      <c r="C15331" s="256" t="s">
        <v>6801</v>
      </c>
      <c r="E15331" s="258"/>
      <c r="F15331" s="479">
        <v>9.48</v>
      </c>
    </row>
    <row r="15332" spans="1:6" ht="30.6" x14ac:dyDescent="0.2">
      <c r="A15332" s="256">
        <v>87900</v>
      </c>
      <c r="B15332" s="257" t="s">
        <v>13821</v>
      </c>
      <c r="C15332" s="256" t="s">
        <v>6801</v>
      </c>
      <c r="E15332" s="258"/>
      <c r="F15332" s="479">
        <v>9.26</v>
      </c>
    </row>
    <row r="15333" spans="1:6" ht="30.6" x14ac:dyDescent="0.2">
      <c r="A15333" s="256">
        <v>87902</v>
      </c>
      <c r="B15333" s="257" t="s">
        <v>13822</v>
      </c>
      <c r="C15333" s="256" t="s">
        <v>6801</v>
      </c>
      <c r="E15333" s="258"/>
      <c r="F15333" s="479">
        <v>12.01</v>
      </c>
    </row>
    <row r="15334" spans="1:6" ht="30.6" x14ac:dyDescent="0.2">
      <c r="A15334" s="256">
        <v>87903</v>
      </c>
      <c r="B15334" s="257" t="s">
        <v>13823</v>
      </c>
      <c r="C15334" s="256" t="s">
        <v>6801</v>
      </c>
      <c r="E15334" s="258"/>
      <c r="F15334" s="479">
        <v>11.54</v>
      </c>
    </row>
    <row r="15335" spans="1:6" ht="30.6" x14ac:dyDescent="0.2">
      <c r="A15335" s="256">
        <v>87904</v>
      </c>
      <c r="B15335" s="257" t="s">
        <v>13824</v>
      </c>
      <c r="C15335" s="256" t="s">
        <v>6801</v>
      </c>
      <c r="E15335" s="258"/>
      <c r="F15335" s="479">
        <v>8.73</v>
      </c>
    </row>
    <row r="15336" spans="1:6" ht="30.6" x14ac:dyDescent="0.2">
      <c r="A15336" s="256">
        <v>87905</v>
      </c>
      <c r="B15336" s="257" t="s">
        <v>13825</v>
      </c>
      <c r="C15336" s="256" t="s">
        <v>6801</v>
      </c>
      <c r="E15336" s="258"/>
      <c r="F15336" s="479">
        <v>8.11</v>
      </c>
    </row>
    <row r="15337" spans="1:6" ht="30.6" x14ac:dyDescent="0.2">
      <c r="A15337" s="256">
        <v>87907</v>
      </c>
      <c r="B15337" s="257" t="s">
        <v>13826</v>
      </c>
      <c r="C15337" s="256" t="s">
        <v>6801</v>
      </c>
      <c r="E15337" s="258"/>
      <c r="F15337" s="479">
        <v>6.7</v>
      </c>
    </row>
    <row r="15338" spans="1:6" ht="30.6" x14ac:dyDescent="0.2">
      <c r="A15338" s="256">
        <v>87908</v>
      </c>
      <c r="B15338" s="257" t="s">
        <v>13827</v>
      </c>
      <c r="C15338" s="256" t="s">
        <v>6801</v>
      </c>
      <c r="E15338" s="258"/>
      <c r="F15338" s="479">
        <v>6.08</v>
      </c>
    </row>
    <row r="15339" spans="1:6" ht="30.6" x14ac:dyDescent="0.2">
      <c r="A15339" s="256">
        <v>87910</v>
      </c>
      <c r="B15339" s="257" t="s">
        <v>13828</v>
      </c>
      <c r="C15339" s="256" t="s">
        <v>6801</v>
      </c>
      <c r="E15339" s="258"/>
      <c r="F15339" s="479">
        <v>22.64</v>
      </c>
    </row>
    <row r="15340" spans="1:6" ht="30.6" x14ac:dyDescent="0.2">
      <c r="A15340" s="256">
        <v>87911</v>
      </c>
      <c r="B15340" s="257" t="s">
        <v>13829</v>
      </c>
      <c r="C15340" s="256" t="s">
        <v>6801</v>
      </c>
      <c r="E15340" s="258"/>
      <c r="F15340" s="479">
        <v>21.62</v>
      </c>
    </row>
    <row r="15341" spans="1:6" ht="20.399999999999999" x14ac:dyDescent="0.2">
      <c r="A15341" s="256">
        <v>104410</v>
      </c>
      <c r="B15341" s="257" t="s">
        <v>13830</v>
      </c>
      <c r="C15341" s="256" t="s">
        <v>6801</v>
      </c>
      <c r="E15341" s="258"/>
      <c r="F15341" s="479">
        <v>5.01</v>
      </c>
    </row>
    <row r="15342" spans="1:6" ht="30.6" x14ac:dyDescent="0.2">
      <c r="A15342" s="256">
        <v>104411</v>
      </c>
      <c r="B15342" s="257" t="s">
        <v>13831</v>
      </c>
      <c r="C15342" s="256" t="s">
        <v>6801</v>
      </c>
      <c r="E15342" s="258"/>
      <c r="F15342" s="479">
        <v>5.01</v>
      </c>
    </row>
    <row r="15343" spans="1:6" ht="20.399999999999999" x14ac:dyDescent="0.2">
      <c r="A15343" s="256">
        <v>87411</v>
      </c>
      <c r="B15343" s="257" t="s">
        <v>13832</v>
      </c>
      <c r="C15343" s="256" t="s">
        <v>6801</v>
      </c>
      <c r="E15343" s="258"/>
      <c r="F15343" s="479">
        <v>16.64</v>
      </c>
    </row>
    <row r="15344" spans="1:6" ht="20.399999999999999" x14ac:dyDescent="0.2">
      <c r="A15344" s="256">
        <v>87412</v>
      </c>
      <c r="B15344" s="257" t="s">
        <v>13833</v>
      </c>
      <c r="C15344" s="256" t="s">
        <v>6801</v>
      </c>
      <c r="E15344" s="258"/>
      <c r="F15344" s="479">
        <v>25.52</v>
      </c>
    </row>
    <row r="15345" spans="1:6" ht="20.399999999999999" x14ac:dyDescent="0.2">
      <c r="A15345" s="256">
        <v>87413</v>
      </c>
      <c r="B15345" s="257" t="s">
        <v>13834</v>
      </c>
      <c r="C15345" s="256" t="s">
        <v>6801</v>
      </c>
      <c r="E15345" s="258"/>
      <c r="F15345" s="479">
        <v>30.62</v>
      </c>
    </row>
    <row r="15346" spans="1:6" ht="20.399999999999999" x14ac:dyDescent="0.2">
      <c r="A15346" s="256">
        <v>87414</v>
      </c>
      <c r="B15346" s="257" t="s">
        <v>13835</v>
      </c>
      <c r="C15346" s="256" t="s">
        <v>6801</v>
      </c>
      <c r="E15346" s="258"/>
      <c r="F15346" s="479">
        <v>26.29</v>
      </c>
    </row>
    <row r="15347" spans="1:6" ht="20.399999999999999" x14ac:dyDescent="0.2">
      <c r="A15347" s="256">
        <v>87415</v>
      </c>
      <c r="B15347" s="257" t="s">
        <v>13836</v>
      </c>
      <c r="C15347" s="256" t="s">
        <v>6801</v>
      </c>
      <c r="E15347" s="258"/>
      <c r="F15347" s="479">
        <v>35.17</v>
      </c>
    </row>
    <row r="15348" spans="1:6" ht="20.399999999999999" x14ac:dyDescent="0.2">
      <c r="A15348" s="256">
        <v>87416</v>
      </c>
      <c r="B15348" s="257" t="s">
        <v>13837</v>
      </c>
      <c r="C15348" s="256" t="s">
        <v>6801</v>
      </c>
      <c r="E15348" s="258"/>
      <c r="F15348" s="479">
        <v>40.270000000000003</v>
      </c>
    </row>
    <row r="15349" spans="1:6" ht="20.399999999999999" x14ac:dyDescent="0.2">
      <c r="A15349" s="256">
        <v>87418</v>
      </c>
      <c r="B15349" s="257" t="s">
        <v>13838</v>
      </c>
      <c r="C15349" s="256" t="s">
        <v>6801</v>
      </c>
      <c r="E15349" s="258"/>
      <c r="F15349" s="479">
        <v>19.45</v>
      </c>
    </row>
    <row r="15350" spans="1:6" ht="20.399999999999999" x14ac:dyDescent="0.2">
      <c r="A15350" s="256">
        <v>87421</v>
      </c>
      <c r="B15350" s="257" t="s">
        <v>13839</v>
      </c>
      <c r="C15350" s="256" t="s">
        <v>6801</v>
      </c>
      <c r="E15350" s="258"/>
      <c r="F15350" s="479">
        <v>29.51</v>
      </c>
    </row>
    <row r="15351" spans="1:6" ht="20.399999999999999" x14ac:dyDescent="0.2">
      <c r="A15351" s="256">
        <v>87424</v>
      </c>
      <c r="B15351" s="257" t="s">
        <v>13840</v>
      </c>
      <c r="C15351" s="256" t="s">
        <v>6801</v>
      </c>
      <c r="E15351" s="258"/>
      <c r="F15351" s="479">
        <v>39.42</v>
      </c>
    </row>
    <row r="15352" spans="1:6" ht="20.399999999999999" x14ac:dyDescent="0.2">
      <c r="A15352" s="256">
        <v>87427</v>
      </c>
      <c r="B15352" s="257" t="s">
        <v>13841</v>
      </c>
      <c r="C15352" s="256" t="s">
        <v>6801</v>
      </c>
      <c r="E15352" s="258"/>
      <c r="F15352" s="479">
        <v>46.42</v>
      </c>
    </row>
    <row r="15353" spans="1:6" ht="20.399999999999999" x14ac:dyDescent="0.2">
      <c r="A15353" s="256">
        <v>87430</v>
      </c>
      <c r="B15353" s="257" t="s">
        <v>13842</v>
      </c>
      <c r="C15353" s="256" t="s">
        <v>6801</v>
      </c>
      <c r="E15353" s="258"/>
      <c r="F15353" s="479">
        <v>19.420000000000002</v>
      </c>
    </row>
    <row r="15354" spans="1:6" ht="20.399999999999999" x14ac:dyDescent="0.2">
      <c r="A15354" s="256">
        <v>87433</v>
      </c>
      <c r="B15354" s="257" t="s">
        <v>13843</v>
      </c>
      <c r="C15354" s="256" t="s">
        <v>6801</v>
      </c>
      <c r="E15354" s="258"/>
      <c r="F15354" s="479">
        <v>27.78</v>
      </c>
    </row>
    <row r="15355" spans="1:6" ht="20.399999999999999" x14ac:dyDescent="0.2">
      <c r="A15355" s="256">
        <v>87436</v>
      </c>
      <c r="B15355" s="257" t="s">
        <v>13844</v>
      </c>
      <c r="C15355" s="256" t="s">
        <v>6801</v>
      </c>
      <c r="E15355" s="258"/>
      <c r="F15355" s="479">
        <v>31.8</v>
      </c>
    </row>
    <row r="15356" spans="1:6" ht="20.399999999999999" x14ac:dyDescent="0.2">
      <c r="A15356" s="256">
        <v>87439</v>
      </c>
      <c r="B15356" s="257" t="s">
        <v>13845</v>
      </c>
      <c r="C15356" s="256" t="s">
        <v>6801</v>
      </c>
      <c r="E15356" s="258"/>
      <c r="F15356" s="479">
        <v>38.840000000000003</v>
      </c>
    </row>
    <row r="15357" spans="1:6" ht="30.6" x14ac:dyDescent="0.2">
      <c r="A15357" s="256">
        <v>87527</v>
      </c>
      <c r="B15357" s="257" t="s">
        <v>20874</v>
      </c>
      <c r="C15357" s="256" t="s">
        <v>6801</v>
      </c>
      <c r="E15357" s="258"/>
      <c r="F15357" s="479">
        <v>37.83</v>
      </c>
    </row>
    <row r="15358" spans="1:6" ht="30.6" x14ac:dyDescent="0.2">
      <c r="A15358" s="256">
        <v>87528</v>
      </c>
      <c r="B15358" s="257" t="s">
        <v>20875</v>
      </c>
      <c r="C15358" s="256" t="s">
        <v>6801</v>
      </c>
      <c r="E15358" s="258"/>
      <c r="F15358" s="479">
        <v>42.76</v>
      </c>
    </row>
    <row r="15359" spans="1:6" ht="30.6" x14ac:dyDescent="0.2">
      <c r="A15359" s="256">
        <v>87529</v>
      </c>
      <c r="B15359" s="257" t="s">
        <v>20876</v>
      </c>
      <c r="C15359" s="256" t="s">
        <v>6801</v>
      </c>
      <c r="E15359" s="258"/>
      <c r="F15359" s="479">
        <v>34.51</v>
      </c>
    </row>
    <row r="15360" spans="1:6" ht="30.6" x14ac:dyDescent="0.2">
      <c r="A15360" s="256">
        <v>87530</v>
      </c>
      <c r="B15360" s="257" t="s">
        <v>20877</v>
      </c>
      <c r="C15360" s="256" t="s">
        <v>6801</v>
      </c>
      <c r="E15360" s="258"/>
      <c r="F15360" s="479">
        <v>39.44</v>
      </c>
    </row>
    <row r="15361" spans="1:6" ht="30.6" x14ac:dyDescent="0.2">
      <c r="A15361" s="256">
        <v>87531</v>
      </c>
      <c r="B15361" s="257" t="s">
        <v>20878</v>
      </c>
      <c r="C15361" s="256" t="s">
        <v>6801</v>
      </c>
      <c r="E15361" s="258"/>
      <c r="F15361" s="479">
        <v>33.159999999999997</v>
      </c>
    </row>
    <row r="15362" spans="1:6" ht="30.6" x14ac:dyDescent="0.2">
      <c r="A15362" s="256">
        <v>87532</v>
      </c>
      <c r="B15362" s="257" t="s">
        <v>20879</v>
      </c>
      <c r="C15362" s="256" t="s">
        <v>6801</v>
      </c>
      <c r="E15362" s="258"/>
      <c r="F15362" s="479">
        <v>38.090000000000003</v>
      </c>
    </row>
    <row r="15363" spans="1:6" ht="30.6" x14ac:dyDescent="0.2">
      <c r="A15363" s="256">
        <v>87535</v>
      </c>
      <c r="B15363" s="257" t="s">
        <v>20880</v>
      </c>
      <c r="C15363" s="256" t="s">
        <v>6801</v>
      </c>
      <c r="E15363" s="258"/>
      <c r="F15363" s="479">
        <v>30.38</v>
      </c>
    </row>
    <row r="15364" spans="1:6" ht="30.6" x14ac:dyDescent="0.2">
      <c r="A15364" s="256">
        <v>87536</v>
      </c>
      <c r="B15364" s="257" t="s">
        <v>20881</v>
      </c>
      <c r="C15364" s="256" t="s">
        <v>6801</v>
      </c>
      <c r="E15364" s="258"/>
      <c r="F15364" s="479">
        <v>35.31</v>
      </c>
    </row>
    <row r="15365" spans="1:6" ht="40.799999999999997" x14ac:dyDescent="0.2">
      <c r="A15365" s="256">
        <v>87537</v>
      </c>
      <c r="B15365" s="257" t="s">
        <v>13846</v>
      </c>
      <c r="C15365" s="256" t="s">
        <v>6801</v>
      </c>
      <c r="E15365" s="258"/>
      <c r="F15365" s="479">
        <v>79.13</v>
      </c>
    </row>
    <row r="15366" spans="1:6" ht="40.799999999999997" x14ac:dyDescent="0.2">
      <c r="A15366" s="256">
        <v>87538</v>
      </c>
      <c r="B15366" s="257" t="s">
        <v>13847</v>
      </c>
      <c r="C15366" s="256" t="s">
        <v>6801</v>
      </c>
      <c r="E15366" s="258"/>
      <c r="F15366" s="479">
        <v>75.56</v>
      </c>
    </row>
    <row r="15367" spans="1:6" ht="30.6" x14ac:dyDescent="0.2">
      <c r="A15367" s="256">
        <v>87539</v>
      </c>
      <c r="B15367" s="257" t="s">
        <v>20882</v>
      </c>
      <c r="C15367" s="256" t="s">
        <v>6801</v>
      </c>
      <c r="E15367" s="258"/>
      <c r="F15367" s="479">
        <v>62.5</v>
      </c>
    </row>
    <row r="15368" spans="1:6" ht="40.799999999999997" x14ac:dyDescent="0.2">
      <c r="A15368" s="256">
        <v>87541</v>
      </c>
      <c r="B15368" s="257" t="s">
        <v>13848</v>
      </c>
      <c r="C15368" s="256" t="s">
        <v>6801</v>
      </c>
      <c r="E15368" s="258"/>
      <c r="F15368" s="479">
        <v>70.72</v>
      </c>
    </row>
    <row r="15369" spans="1:6" ht="30.6" x14ac:dyDescent="0.2">
      <c r="A15369" s="256">
        <v>87543</v>
      </c>
      <c r="B15369" s="257" t="s">
        <v>20883</v>
      </c>
      <c r="C15369" s="256" t="s">
        <v>6801</v>
      </c>
      <c r="E15369" s="258"/>
      <c r="F15369" s="479">
        <v>24.1</v>
      </c>
    </row>
    <row r="15370" spans="1:6" ht="30.6" x14ac:dyDescent="0.2">
      <c r="A15370" s="256">
        <v>87545</v>
      </c>
      <c r="B15370" s="257" t="s">
        <v>20884</v>
      </c>
      <c r="C15370" s="256" t="s">
        <v>6801</v>
      </c>
      <c r="E15370" s="258"/>
      <c r="F15370" s="479">
        <v>28.59</v>
      </c>
    </row>
    <row r="15371" spans="1:6" ht="30.6" x14ac:dyDescent="0.2">
      <c r="A15371" s="256">
        <v>87546</v>
      </c>
      <c r="B15371" s="257" t="s">
        <v>20885</v>
      </c>
      <c r="C15371" s="256" t="s">
        <v>6801</v>
      </c>
      <c r="E15371" s="258"/>
      <c r="F15371" s="479">
        <v>31.73</v>
      </c>
    </row>
    <row r="15372" spans="1:6" ht="30.6" x14ac:dyDescent="0.2">
      <c r="A15372" s="256">
        <v>87547</v>
      </c>
      <c r="B15372" s="257" t="s">
        <v>20886</v>
      </c>
      <c r="C15372" s="256" t="s">
        <v>6801</v>
      </c>
      <c r="E15372" s="258"/>
      <c r="F15372" s="479">
        <v>25.26</v>
      </c>
    </row>
    <row r="15373" spans="1:6" ht="30.6" x14ac:dyDescent="0.2">
      <c r="A15373" s="256">
        <v>87548</v>
      </c>
      <c r="B15373" s="257" t="s">
        <v>20887</v>
      </c>
      <c r="C15373" s="256" t="s">
        <v>6801</v>
      </c>
      <c r="E15373" s="258"/>
      <c r="F15373" s="479">
        <v>28.4</v>
      </c>
    </row>
    <row r="15374" spans="1:6" ht="30.6" x14ac:dyDescent="0.2">
      <c r="A15374" s="256">
        <v>87549</v>
      </c>
      <c r="B15374" s="257" t="s">
        <v>20888</v>
      </c>
      <c r="C15374" s="256" t="s">
        <v>6801</v>
      </c>
      <c r="E15374" s="258"/>
      <c r="F15374" s="479">
        <v>23.92</v>
      </c>
    </row>
    <row r="15375" spans="1:6" ht="30.6" x14ac:dyDescent="0.2">
      <c r="A15375" s="256">
        <v>87550</v>
      </c>
      <c r="B15375" s="257" t="s">
        <v>20889</v>
      </c>
      <c r="C15375" s="256" t="s">
        <v>6801</v>
      </c>
      <c r="E15375" s="258"/>
      <c r="F15375" s="479">
        <v>27.06</v>
      </c>
    </row>
    <row r="15376" spans="1:6" ht="30.6" x14ac:dyDescent="0.2">
      <c r="A15376" s="256">
        <v>87553</v>
      </c>
      <c r="B15376" s="257" t="s">
        <v>20890</v>
      </c>
      <c r="C15376" s="256" t="s">
        <v>6801</v>
      </c>
      <c r="E15376" s="258"/>
      <c r="F15376" s="479">
        <v>21.14</v>
      </c>
    </row>
    <row r="15377" spans="1:6" ht="30.6" x14ac:dyDescent="0.2">
      <c r="A15377" s="256">
        <v>87554</v>
      </c>
      <c r="B15377" s="257" t="s">
        <v>20891</v>
      </c>
      <c r="C15377" s="256" t="s">
        <v>6801</v>
      </c>
      <c r="E15377" s="258"/>
      <c r="F15377" s="479">
        <v>24.28</v>
      </c>
    </row>
    <row r="15378" spans="1:6" ht="40.799999999999997" x14ac:dyDescent="0.2">
      <c r="A15378" s="256">
        <v>87555</v>
      </c>
      <c r="B15378" s="257" t="s">
        <v>13849</v>
      </c>
      <c r="C15378" s="256" t="s">
        <v>6801</v>
      </c>
      <c r="E15378" s="258"/>
      <c r="F15378" s="479">
        <v>48.52</v>
      </c>
    </row>
    <row r="15379" spans="1:6" ht="40.799999999999997" x14ac:dyDescent="0.2">
      <c r="A15379" s="256">
        <v>87556</v>
      </c>
      <c r="B15379" s="257" t="s">
        <v>13850</v>
      </c>
      <c r="C15379" s="256" t="s">
        <v>6801</v>
      </c>
      <c r="E15379" s="258"/>
      <c r="F15379" s="479">
        <v>44.97</v>
      </c>
    </row>
    <row r="15380" spans="1:6" ht="30.6" x14ac:dyDescent="0.2">
      <c r="A15380" s="256">
        <v>87557</v>
      </c>
      <c r="B15380" s="257" t="s">
        <v>20892</v>
      </c>
      <c r="C15380" s="256" t="s">
        <v>6801</v>
      </c>
      <c r="E15380" s="258"/>
      <c r="F15380" s="479">
        <v>41.43</v>
      </c>
    </row>
    <row r="15381" spans="1:6" ht="40.799999999999997" x14ac:dyDescent="0.2">
      <c r="A15381" s="256">
        <v>87559</v>
      </c>
      <c r="B15381" s="257" t="s">
        <v>13851</v>
      </c>
      <c r="C15381" s="256" t="s">
        <v>6801</v>
      </c>
      <c r="E15381" s="258"/>
      <c r="F15381" s="479">
        <v>40.090000000000003</v>
      </c>
    </row>
    <row r="15382" spans="1:6" ht="30.6" x14ac:dyDescent="0.2">
      <c r="A15382" s="256">
        <v>87561</v>
      </c>
      <c r="B15382" s="257" t="s">
        <v>20893</v>
      </c>
      <c r="C15382" s="256" t="s">
        <v>6801</v>
      </c>
      <c r="E15382" s="258"/>
      <c r="F15382" s="479">
        <v>40.840000000000003</v>
      </c>
    </row>
    <row r="15383" spans="1:6" ht="30.6" x14ac:dyDescent="0.2">
      <c r="A15383" s="256">
        <v>87775</v>
      </c>
      <c r="B15383" s="257" t="s">
        <v>13852</v>
      </c>
      <c r="C15383" s="256" t="s">
        <v>6801</v>
      </c>
      <c r="E15383" s="258"/>
      <c r="F15383" s="479">
        <v>54.52</v>
      </c>
    </row>
    <row r="15384" spans="1:6" ht="30.6" x14ac:dyDescent="0.2">
      <c r="A15384" s="256">
        <v>87777</v>
      </c>
      <c r="B15384" s="257" t="s">
        <v>13853</v>
      </c>
      <c r="C15384" s="256" t="s">
        <v>6801</v>
      </c>
      <c r="E15384" s="258"/>
      <c r="F15384" s="479">
        <v>59.6</v>
      </c>
    </row>
    <row r="15385" spans="1:6" ht="30.6" x14ac:dyDescent="0.2">
      <c r="A15385" s="256">
        <v>87778</v>
      </c>
      <c r="B15385" s="257" t="s">
        <v>13854</v>
      </c>
      <c r="C15385" s="256" t="s">
        <v>6801</v>
      </c>
      <c r="E15385" s="258"/>
      <c r="F15385" s="479">
        <v>87.43</v>
      </c>
    </row>
    <row r="15386" spans="1:6" ht="30.6" x14ac:dyDescent="0.2">
      <c r="A15386" s="256">
        <v>87779</v>
      </c>
      <c r="B15386" s="257" t="s">
        <v>13855</v>
      </c>
      <c r="C15386" s="256" t="s">
        <v>6801</v>
      </c>
      <c r="E15386" s="258"/>
      <c r="F15386" s="479">
        <v>70.08</v>
      </c>
    </row>
    <row r="15387" spans="1:6" ht="30.6" x14ac:dyDescent="0.2">
      <c r="A15387" s="256">
        <v>87781</v>
      </c>
      <c r="B15387" s="257" t="s">
        <v>13856</v>
      </c>
      <c r="C15387" s="256" t="s">
        <v>6801</v>
      </c>
      <c r="E15387" s="258"/>
      <c r="F15387" s="479">
        <v>76.900000000000006</v>
      </c>
    </row>
    <row r="15388" spans="1:6" ht="30.6" x14ac:dyDescent="0.2">
      <c r="A15388" s="256">
        <v>87783</v>
      </c>
      <c r="B15388" s="257" t="s">
        <v>13857</v>
      </c>
      <c r="C15388" s="256" t="s">
        <v>6801</v>
      </c>
      <c r="E15388" s="258"/>
      <c r="F15388" s="479">
        <v>114.48</v>
      </c>
    </row>
    <row r="15389" spans="1:6" ht="30.6" x14ac:dyDescent="0.2">
      <c r="A15389" s="256">
        <v>87784</v>
      </c>
      <c r="B15389" s="257" t="s">
        <v>13858</v>
      </c>
      <c r="C15389" s="256" t="s">
        <v>6801</v>
      </c>
      <c r="E15389" s="258"/>
      <c r="F15389" s="479">
        <v>75.25</v>
      </c>
    </row>
    <row r="15390" spans="1:6" ht="30.6" x14ac:dyDescent="0.2">
      <c r="A15390" s="256">
        <v>87786</v>
      </c>
      <c r="B15390" s="257" t="s">
        <v>13859</v>
      </c>
      <c r="C15390" s="256" t="s">
        <v>6801</v>
      </c>
      <c r="E15390" s="258"/>
      <c r="F15390" s="479">
        <v>83.81</v>
      </c>
    </row>
    <row r="15391" spans="1:6" ht="30.6" x14ac:dyDescent="0.2">
      <c r="A15391" s="256">
        <v>87787</v>
      </c>
      <c r="B15391" s="257" t="s">
        <v>13860</v>
      </c>
      <c r="C15391" s="256" t="s">
        <v>6801</v>
      </c>
      <c r="E15391" s="258"/>
      <c r="F15391" s="479">
        <v>132.02000000000001</v>
      </c>
    </row>
    <row r="15392" spans="1:6" ht="30.6" x14ac:dyDescent="0.2">
      <c r="A15392" s="256">
        <v>87788</v>
      </c>
      <c r="B15392" s="257" t="s">
        <v>13861</v>
      </c>
      <c r="C15392" s="256" t="s">
        <v>6801</v>
      </c>
      <c r="E15392" s="258"/>
      <c r="F15392" s="479">
        <v>89.64</v>
      </c>
    </row>
    <row r="15393" spans="1:6" ht="30.6" x14ac:dyDescent="0.2">
      <c r="A15393" s="256">
        <v>87790</v>
      </c>
      <c r="B15393" s="257" t="s">
        <v>13862</v>
      </c>
      <c r="C15393" s="256" t="s">
        <v>6801</v>
      </c>
      <c r="E15393" s="258"/>
      <c r="F15393" s="479">
        <v>99.05</v>
      </c>
    </row>
    <row r="15394" spans="1:6" ht="40.799999999999997" x14ac:dyDescent="0.2">
      <c r="A15394" s="256">
        <v>87791</v>
      </c>
      <c r="B15394" s="257" t="s">
        <v>13863</v>
      </c>
      <c r="C15394" s="256" t="s">
        <v>6801</v>
      </c>
      <c r="E15394" s="258"/>
      <c r="F15394" s="479">
        <v>145.58000000000001</v>
      </c>
    </row>
    <row r="15395" spans="1:6" ht="30.6" x14ac:dyDescent="0.2">
      <c r="A15395" s="256">
        <v>87792</v>
      </c>
      <c r="B15395" s="257" t="s">
        <v>13864</v>
      </c>
      <c r="C15395" s="256" t="s">
        <v>6801</v>
      </c>
      <c r="E15395" s="258"/>
      <c r="F15395" s="479">
        <v>39.049999999999997</v>
      </c>
    </row>
    <row r="15396" spans="1:6" ht="30.6" x14ac:dyDescent="0.2">
      <c r="A15396" s="256">
        <v>87794</v>
      </c>
      <c r="B15396" s="257" t="s">
        <v>13865</v>
      </c>
      <c r="C15396" s="256" t="s">
        <v>6801</v>
      </c>
      <c r="E15396" s="258"/>
      <c r="F15396" s="479">
        <v>43.8</v>
      </c>
    </row>
    <row r="15397" spans="1:6" ht="30.6" x14ac:dyDescent="0.2">
      <c r="A15397" s="256">
        <v>87795</v>
      </c>
      <c r="B15397" s="257" t="s">
        <v>13866</v>
      </c>
      <c r="C15397" s="256" t="s">
        <v>6801</v>
      </c>
      <c r="E15397" s="258"/>
      <c r="F15397" s="479">
        <v>70.89</v>
      </c>
    </row>
    <row r="15398" spans="1:6" ht="30.6" x14ac:dyDescent="0.2">
      <c r="A15398" s="256">
        <v>87797</v>
      </c>
      <c r="B15398" s="257" t="s">
        <v>13867</v>
      </c>
      <c r="C15398" s="256" t="s">
        <v>6801</v>
      </c>
      <c r="E15398" s="258"/>
      <c r="F15398" s="479">
        <v>54.33</v>
      </c>
    </row>
    <row r="15399" spans="1:6" ht="30.6" x14ac:dyDescent="0.2">
      <c r="A15399" s="256">
        <v>87799</v>
      </c>
      <c r="B15399" s="257" t="s">
        <v>13868</v>
      </c>
      <c r="C15399" s="256" t="s">
        <v>6801</v>
      </c>
      <c r="E15399" s="258"/>
      <c r="F15399" s="479">
        <v>60.7</v>
      </c>
    </row>
    <row r="15400" spans="1:6" ht="30.6" x14ac:dyDescent="0.2">
      <c r="A15400" s="256">
        <v>87800</v>
      </c>
      <c r="B15400" s="257" t="s">
        <v>13869</v>
      </c>
      <c r="C15400" s="256" t="s">
        <v>6801</v>
      </c>
      <c r="E15400" s="258"/>
      <c r="F15400" s="479">
        <v>96.74</v>
      </c>
    </row>
    <row r="15401" spans="1:6" ht="30.6" x14ac:dyDescent="0.2">
      <c r="A15401" s="256">
        <v>87801</v>
      </c>
      <c r="B15401" s="257" t="s">
        <v>13870</v>
      </c>
      <c r="C15401" s="256" t="s">
        <v>6801</v>
      </c>
      <c r="E15401" s="258"/>
      <c r="F15401" s="479">
        <v>59.17</v>
      </c>
    </row>
    <row r="15402" spans="1:6" ht="30.6" x14ac:dyDescent="0.2">
      <c r="A15402" s="256">
        <v>87803</v>
      </c>
      <c r="B15402" s="257" t="s">
        <v>13871</v>
      </c>
      <c r="C15402" s="256" t="s">
        <v>6801</v>
      </c>
      <c r="E15402" s="258"/>
      <c r="F15402" s="479">
        <v>67.16</v>
      </c>
    </row>
    <row r="15403" spans="1:6" ht="30.6" x14ac:dyDescent="0.2">
      <c r="A15403" s="256">
        <v>87804</v>
      </c>
      <c r="B15403" s="257" t="s">
        <v>13872</v>
      </c>
      <c r="C15403" s="256" t="s">
        <v>6801</v>
      </c>
      <c r="E15403" s="258"/>
      <c r="F15403" s="479">
        <v>113.14</v>
      </c>
    </row>
    <row r="15404" spans="1:6" ht="30.6" x14ac:dyDescent="0.2">
      <c r="A15404" s="256">
        <v>87805</v>
      </c>
      <c r="B15404" s="257" t="s">
        <v>13873</v>
      </c>
      <c r="C15404" s="256" t="s">
        <v>6801</v>
      </c>
      <c r="E15404" s="258"/>
      <c r="F15404" s="479">
        <v>64.599999999999994</v>
      </c>
    </row>
    <row r="15405" spans="1:6" ht="30.6" x14ac:dyDescent="0.2">
      <c r="A15405" s="256">
        <v>87807</v>
      </c>
      <c r="B15405" s="257" t="s">
        <v>13874</v>
      </c>
      <c r="C15405" s="256" t="s">
        <v>6801</v>
      </c>
      <c r="E15405" s="258"/>
      <c r="F15405" s="479">
        <v>73.39</v>
      </c>
    </row>
    <row r="15406" spans="1:6" ht="40.799999999999997" x14ac:dyDescent="0.2">
      <c r="A15406" s="256">
        <v>87808</v>
      </c>
      <c r="B15406" s="257" t="s">
        <v>13875</v>
      </c>
      <c r="C15406" s="256" t="s">
        <v>6801</v>
      </c>
      <c r="E15406" s="258"/>
      <c r="F15406" s="479">
        <v>120.58</v>
      </c>
    </row>
    <row r="15407" spans="1:6" ht="40.799999999999997" x14ac:dyDescent="0.2">
      <c r="A15407" s="256">
        <v>87809</v>
      </c>
      <c r="B15407" s="257" t="s">
        <v>13876</v>
      </c>
      <c r="C15407" s="256" t="s">
        <v>6801</v>
      </c>
      <c r="E15407" s="258"/>
      <c r="F15407" s="479">
        <v>80.64</v>
      </c>
    </row>
    <row r="15408" spans="1:6" ht="30.6" x14ac:dyDescent="0.2">
      <c r="A15408" s="256">
        <v>87811</v>
      </c>
      <c r="B15408" s="257" t="s">
        <v>13877</v>
      </c>
      <c r="C15408" s="256" t="s">
        <v>6801</v>
      </c>
      <c r="E15408" s="258"/>
      <c r="F15408" s="479">
        <v>85.39</v>
      </c>
    </row>
    <row r="15409" spans="1:6" ht="30.6" x14ac:dyDescent="0.2">
      <c r="A15409" s="256">
        <v>87812</v>
      </c>
      <c r="B15409" s="257" t="s">
        <v>13878</v>
      </c>
      <c r="C15409" s="256" t="s">
        <v>6801</v>
      </c>
      <c r="E15409" s="258"/>
      <c r="F15409" s="479">
        <v>108.45</v>
      </c>
    </row>
    <row r="15410" spans="1:6" ht="40.799999999999997" x14ac:dyDescent="0.2">
      <c r="A15410" s="256">
        <v>87813</v>
      </c>
      <c r="B15410" s="257" t="s">
        <v>13879</v>
      </c>
      <c r="C15410" s="256" t="s">
        <v>6801</v>
      </c>
      <c r="E15410" s="258"/>
      <c r="F15410" s="479">
        <v>95.93</v>
      </c>
    </row>
    <row r="15411" spans="1:6" ht="30.6" x14ac:dyDescent="0.2">
      <c r="A15411" s="256">
        <v>87815</v>
      </c>
      <c r="B15411" s="257" t="s">
        <v>13880</v>
      </c>
      <c r="C15411" s="256" t="s">
        <v>6801</v>
      </c>
      <c r="E15411" s="258"/>
      <c r="F15411" s="479">
        <v>102.3</v>
      </c>
    </row>
    <row r="15412" spans="1:6" ht="30.6" x14ac:dyDescent="0.2">
      <c r="A15412" s="256">
        <v>87816</v>
      </c>
      <c r="B15412" s="257" t="s">
        <v>13881</v>
      </c>
      <c r="C15412" s="256" t="s">
        <v>6801</v>
      </c>
      <c r="E15412" s="258"/>
      <c r="F15412" s="479">
        <v>134.34</v>
      </c>
    </row>
    <row r="15413" spans="1:6" ht="40.799999999999997" x14ac:dyDescent="0.2">
      <c r="A15413" s="256">
        <v>87817</v>
      </c>
      <c r="B15413" s="257" t="s">
        <v>13882</v>
      </c>
      <c r="C15413" s="256" t="s">
        <v>6801</v>
      </c>
      <c r="E15413" s="258"/>
      <c r="F15413" s="479">
        <v>100.77</v>
      </c>
    </row>
    <row r="15414" spans="1:6" ht="30.6" x14ac:dyDescent="0.2">
      <c r="A15414" s="256">
        <v>87819</v>
      </c>
      <c r="B15414" s="257" t="s">
        <v>13883</v>
      </c>
      <c r="C15414" s="256" t="s">
        <v>6801</v>
      </c>
      <c r="E15414" s="258"/>
      <c r="F15414" s="479">
        <v>108.76</v>
      </c>
    </row>
    <row r="15415" spans="1:6" ht="30.6" x14ac:dyDescent="0.2">
      <c r="A15415" s="256">
        <v>87820</v>
      </c>
      <c r="B15415" s="257" t="s">
        <v>13884</v>
      </c>
      <c r="C15415" s="256" t="s">
        <v>6801</v>
      </c>
      <c r="E15415" s="258"/>
      <c r="F15415" s="479">
        <v>150.74</v>
      </c>
    </row>
    <row r="15416" spans="1:6" ht="40.799999999999997" x14ac:dyDescent="0.2">
      <c r="A15416" s="256">
        <v>87821</v>
      </c>
      <c r="B15416" s="257" t="s">
        <v>13885</v>
      </c>
      <c r="C15416" s="256" t="s">
        <v>6801</v>
      </c>
      <c r="E15416" s="258"/>
      <c r="F15416" s="479">
        <v>132.54</v>
      </c>
    </row>
    <row r="15417" spans="1:6" ht="30.6" x14ac:dyDescent="0.2">
      <c r="A15417" s="256">
        <v>87823</v>
      </c>
      <c r="B15417" s="257" t="s">
        <v>15089</v>
      </c>
      <c r="C15417" s="256" t="s">
        <v>6801</v>
      </c>
      <c r="E15417" s="258"/>
      <c r="F15417" s="479">
        <v>141.33000000000001</v>
      </c>
    </row>
    <row r="15418" spans="1:6" ht="40.799999999999997" x14ac:dyDescent="0.2">
      <c r="A15418" s="256">
        <v>87824</v>
      </c>
      <c r="B15418" s="257" t="s">
        <v>13886</v>
      </c>
      <c r="C15418" s="256" t="s">
        <v>6801</v>
      </c>
      <c r="E15418" s="258"/>
      <c r="F15418" s="479">
        <v>175.24</v>
      </c>
    </row>
    <row r="15419" spans="1:6" ht="30.6" x14ac:dyDescent="0.2">
      <c r="A15419" s="256">
        <v>87825</v>
      </c>
      <c r="B15419" s="257" t="s">
        <v>13887</v>
      </c>
      <c r="C15419" s="256" t="s">
        <v>6801</v>
      </c>
      <c r="E15419" s="258"/>
      <c r="F15419" s="479">
        <v>74.06</v>
      </c>
    </row>
    <row r="15420" spans="1:6" ht="30.6" x14ac:dyDescent="0.2">
      <c r="A15420" s="256">
        <v>87827</v>
      </c>
      <c r="B15420" s="257" t="s">
        <v>13888</v>
      </c>
      <c r="C15420" s="256" t="s">
        <v>6801</v>
      </c>
      <c r="E15420" s="258"/>
      <c r="F15420" s="479">
        <v>79.87</v>
      </c>
    </row>
    <row r="15421" spans="1:6" ht="30.6" x14ac:dyDescent="0.2">
      <c r="A15421" s="256">
        <v>87828</v>
      </c>
      <c r="B15421" s="257" t="s">
        <v>13889</v>
      </c>
      <c r="C15421" s="256" t="s">
        <v>6801</v>
      </c>
      <c r="E15421" s="258"/>
      <c r="F15421" s="479">
        <v>110.46</v>
      </c>
    </row>
    <row r="15422" spans="1:6" ht="30.6" x14ac:dyDescent="0.2">
      <c r="A15422" s="256">
        <v>87829</v>
      </c>
      <c r="B15422" s="257" t="s">
        <v>13890</v>
      </c>
      <c r="C15422" s="256" t="s">
        <v>6801</v>
      </c>
      <c r="E15422" s="258"/>
      <c r="F15422" s="479">
        <v>88.86</v>
      </c>
    </row>
    <row r="15423" spans="1:6" ht="30.6" x14ac:dyDescent="0.2">
      <c r="A15423" s="256">
        <v>87831</v>
      </c>
      <c r="B15423" s="257" t="s">
        <v>13891</v>
      </c>
      <c r="C15423" s="256" t="s">
        <v>6801</v>
      </c>
      <c r="E15423" s="258"/>
      <c r="F15423" s="479">
        <v>96.65</v>
      </c>
    </row>
    <row r="15424" spans="1:6" ht="40.799999999999997" x14ac:dyDescent="0.2">
      <c r="A15424" s="256">
        <v>87832</v>
      </c>
      <c r="B15424" s="257" t="s">
        <v>13892</v>
      </c>
      <c r="C15424" s="256" t="s">
        <v>6801</v>
      </c>
      <c r="E15424" s="258"/>
      <c r="F15424" s="479">
        <v>138.55000000000001</v>
      </c>
    </row>
    <row r="15425" spans="1:6" ht="30.6" x14ac:dyDescent="0.2">
      <c r="A15425" s="256">
        <v>87834</v>
      </c>
      <c r="B15425" s="257" t="s">
        <v>13893</v>
      </c>
      <c r="C15425" s="256" t="s">
        <v>6801</v>
      </c>
      <c r="E15425" s="258"/>
      <c r="F15425" s="479">
        <v>184.04</v>
      </c>
    </row>
    <row r="15426" spans="1:6" ht="30.6" x14ac:dyDescent="0.2">
      <c r="A15426" s="256">
        <v>87835</v>
      </c>
      <c r="B15426" s="257" t="s">
        <v>13894</v>
      </c>
      <c r="C15426" s="256" t="s">
        <v>6801</v>
      </c>
      <c r="E15426" s="258"/>
      <c r="F15426" s="479">
        <v>128.94999999999999</v>
      </c>
    </row>
    <row r="15427" spans="1:6" ht="30.6" x14ac:dyDescent="0.2">
      <c r="A15427" s="256">
        <v>87836</v>
      </c>
      <c r="B15427" s="257" t="s">
        <v>13895</v>
      </c>
      <c r="C15427" s="256" t="s">
        <v>6801</v>
      </c>
      <c r="E15427" s="258"/>
      <c r="F15427" s="479">
        <v>174.51</v>
      </c>
    </row>
    <row r="15428" spans="1:6" ht="30.6" x14ac:dyDescent="0.2">
      <c r="A15428" s="256">
        <v>87837</v>
      </c>
      <c r="B15428" s="257" t="s">
        <v>13896</v>
      </c>
      <c r="C15428" s="256" t="s">
        <v>6801</v>
      </c>
      <c r="E15428" s="258"/>
      <c r="F15428" s="479">
        <v>120.49</v>
      </c>
    </row>
    <row r="15429" spans="1:6" ht="20.399999999999999" x14ac:dyDescent="0.2">
      <c r="A15429" s="256">
        <v>87838</v>
      </c>
      <c r="B15429" s="257" t="s">
        <v>20894</v>
      </c>
      <c r="C15429" s="256" t="s">
        <v>6801</v>
      </c>
      <c r="E15429" s="258"/>
      <c r="F15429" s="479">
        <v>185.28</v>
      </c>
    </row>
    <row r="15430" spans="1:6" ht="20.399999999999999" x14ac:dyDescent="0.2">
      <c r="A15430" s="256">
        <v>87839</v>
      </c>
      <c r="B15430" s="257" t="s">
        <v>20895</v>
      </c>
      <c r="C15430" s="256" t="s">
        <v>6801</v>
      </c>
      <c r="E15430" s="258"/>
      <c r="F15430" s="479">
        <v>133.88</v>
      </c>
    </row>
    <row r="15431" spans="1:6" ht="30.6" x14ac:dyDescent="0.2">
      <c r="A15431" s="256">
        <v>87840</v>
      </c>
      <c r="B15431" s="257" t="s">
        <v>20896</v>
      </c>
      <c r="C15431" s="256" t="s">
        <v>6801</v>
      </c>
      <c r="E15431" s="258"/>
      <c r="F15431" s="479">
        <v>177.84</v>
      </c>
    </row>
    <row r="15432" spans="1:6" ht="30.6" x14ac:dyDescent="0.2">
      <c r="A15432" s="256">
        <v>87841</v>
      </c>
      <c r="B15432" s="257" t="s">
        <v>20897</v>
      </c>
      <c r="C15432" s="256" t="s">
        <v>6801</v>
      </c>
      <c r="E15432" s="258"/>
      <c r="F15432" s="479">
        <v>126.94</v>
      </c>
    </row>
    <row r="15433" spans="1:6" ht="30.6" x14ac:dyDescent="0.2">
      <c r="A15433" s="256">
        <v>87842</v>
      </c>
      <c r="B15433" s="257" t="s">
        <v>13897</v>
      </c>
      <c r="C15433" s="256" t="s">
        <v>6801</v>
      </c>
      <c r="E15433" s="258"/>
      <c r="F15433" s="479">
        <v>199.67</v>
      </c>
    </row>
    <row r="15434" spans="1:6" ht="30.6" x14ac:dyDescent="0.2">
      <c r="A15434" s="256">
        <v>87843</v>
      </c>
      <c r="B15434" s="257" t="s">
        <v>13898</v>
      </c>
      <c r="C15434" s="256" t="s">
        <v>6801</v>
      </c>
      <c r="E15434" s="258"/>
      <c r="F15434" s="479">
        <v>148.84</v>
      </c>
    </row>
    <row r="15435" spans="1:6" ht="30.6" x14ac:dyDescent="0.2">
      <c r="A15435" s="256">
        <v>87844</v>
      </c>
      <c r="B15435" s="257" t="s">
        <v>13899</v>
      </c>
      <c r="C15435" s="256" t="s">
        <v>6801</v>
      </c>
      <c r="E15435" s="258"/>
      <c r="F15435" s="479">
        <v>181.61</v>
      </c>
    </row>
    <row r="15436" spans="1:6" ht="30.6" x14ac:dyDescent="0.2">
      <c r="A15436" s="256">
        <v>87845</v>
      </c>
      <c r="B15436" s="257" t="s">
        <v>13900</v>
      </c>
      <c r="C15436" s="256" t="s">
        <v>6801</v>
      </c>
      <c r="E15436" s="258"/>
      <c r="F15436" s="479">
        <v>131.88</v>
      </c>
    </row>
    <row r="15437" spans="1:6" ht="30.6" x14ac:dyDescent="0.2">
      <c r="A15437" s="256">
        <v>87846</v>
      </c>
      <c r="B15437" s="257" t="s">
        <v>13901</v>
      </c>
      <c r="C15437" s="256" t="s">
        <v>6801</v>
      </c>
      <c r="E15437" s="258"/>
      <c r="F15437" s="479">
        <v>200.44</v>
      </c>
    </row>
    <row r="15438" spans="1:6" ht="30.6" x14ac:dyDescent="0.2">
      <c r="A15438" s="256">
        <v>87847</v>
      </c>
      <c r="B15438" s="257" t="s">
        <v>13902</v>
      </c>
      <c r="C15438" s="256" t="s">
        <v>6801</v>
      </c>
      <c r="E15438" s="258"/>
      <c r="F15438" s="479">
        <v>145.36000000000001</v>
      </c>
    </row>
    <row r="15439" spans="1:6" ht="30.6" x14ac:dyDescent="0.2">
      <c r="A15439" s="256">
        <v>87848</v>
      </c>
      <c r="B15439" s="257" t="s">
        <v>13903</v>
      </c>
      <c r="C15439" s="256" t="s">
        <v>6801</v>
      </c>
      <c r="E15439" s="258"/>
      <c r="F15439" s="479">
        <v>189.11</v>
      </c>
    </row>
    <row r="15440" spans="1:6" ht="30.6" x14ac:dyDescent="0.2">
      <c r="A15440" s="256">
        <v>87849</v>
      </c>
      <c r="B15440" s="257" t="s">
        <v>13904</v>
      </c>
      <c r="C15440" s="256" t="s">
        <v>6801</v>
      </c>
      <c r="E15440" s="258"/>
      <c r="F15440" s="479">
        <v>135.1</v>
      </c>
    </row>
    <row r="15441" spans="1:6" ht="20.399999999999999" x14ac:dyDescent="0.2">
      <c r="A15441" s="256">
        <v>87850</v>
      </c>
      <c r="B15441" s="257" t="s">
        <v>20898</v>
      </c>
      <c r="C15441" s="256" t="s">
        <v>6801</v>
      </c>
      <c r="E15441" s="258"/>
      <c r="F15441" s="479">
        <v>201.02</v>
      </c>
    </row>
    <row r="15442" spans="1:6" ht="20.399999999999999" x14ac:dyDescent="0.2">
      <c r="A15442" s="256">
        <v>87851</v>
      </c>
      <c r="B15442" s="257" t="s">
        <v>20899</v>
      </c>
      <c r="C15442" s="256" t="s">
        <v>6801</v>
      </c>
      <c r="E15442" s="258"/>
      <c r="F15442" s="479">
        <v>149.63999999999999</v>
      </c>
    </row>
    <row r="15443" spans="1:6" ht="30.6" x14ac:dyDescent="0.2">
      <c r="A15443" s="256">
        <v>87852</v>
      </c>
      <c r="B15443" s="257" t="s">
        <v>20900</v>
      </c>
      <c r="C15443" s="256" t="s">
        <v>6801</v>
      </c>
      <c r="E15443" s="258"/>
      <c r="F15443" s="479">
        <v>193.01</v>
      </c>
    </row>
    <row r="15444" spans="1:6" ht="30.6" x14ac:dyDescent="0.2">
      <c r="A15444" s="256">
        <v>87853</v>
      </c>
      <c r="B15444" s="257" t="s">
        <v>20901</v>
      </c>
      <c r="C15444" s="256" t="s">
        <v>6801</v>
      </c>
      <c r="E15444" s="258"/>
      <c r="F15444" s="479">
        <v>142.09</v>
      </c>
    </row>
    <row r="15445" spans="1:6" ht="30.6" x14ac:dyDescent="0.2">
      <c r="A15445" s="256">
        <v>87854</v>
      </c>
      <c r="B15445" s="257" t="s">
        <v>13905</v>
      </c>
      <c r="C15445" s="256" t="s">
        <v>6801</v>
      </c>
      <c r="E15445" s="258"/>
      <c r="F15445" s="479">
        <v>216.05</v>
      </c>
    </row>
    <row r="15446" spans="1:6" ht="30.6" x14ac:dyDescent="0.2">
      <c r="A15446" s="256">
        <v>87855</v>
      </c>
      <c r="B15446" s="257" t="s">
        <v>13906</v>
      </c>
      <c r="C15446" s="256" t="s">
        <v>6801</v>
      </c>
      <c r="E15446" s="258"/>
      <c r="F15446" s="479">
        <v>165.27</v>
      </c>
    </row>
    <row r="15447" spans="1:6" ht="30.6" x14ac:dyDescent="0.2">
      <c r="A15447" s="256">
        <v>87856</v>
      </c>
      <c r="B15447" s="257" t="s">
        <v>13907</v>
      </c>
      <c r="C15447" s="256" t="s">
        <v>6801</v>
      </c>
      <c r="E15447" s="258"/>
      <c r="F15447" s="479">
        <v>196.21</v>
      </c>
    </row>
    <row r="15448" spans="1:6" ht="30.6" x14ac:dyDescent="0.2">
      <c r="A15448" s="256">
        <v>87857</v>
      </c>
      <c r="B15448" s="257" t="s">
        <v>13908</v>
      </c>
      <c r="C15448" s="256" t="s">
        <v>6801</v>
      </c>
      <c r="E15448" s="258"/>
      <c r="F15448" s="479">
        <v>146.46</v>
      </c>
    </row>
    <row r="15449" spans="1:6" ht="20.399999999999999" x14ac:dyDescent="0.2">
      <c r="A15449" s="256">
        <v>87858</v>
      </c>
      <c r="B15449" s="257" t="s">
        <v>13909</v>
      </c>
      <c r="C15449" s="256" t="s">
        <v>6801</v>
      </c>
      <c r="E15449" s="258"/>
      <c r="F15449" s="479">
        <v>141.76</v>
      </c>
    </row>
    <row r="15450" spans="1:6" ht="20.399999999999999" x14ac:dyDescent="0.2">
      <c r="A15450" s="256">
        <v>87859</v>
      </c>
      <c r="B15450" s="257" t="s">
        <v>13910</v>
      </c>
      <c r="C15450" s="256" t="s">
        <v>6801</v>
      </c>
      <c r="E15450" s="258"/>
      <c r="F15450" s="479">
        <v>165.25</v>
      </c>
    </row>
    <row r="15451" spans="1:6" ht="20.399999999999999" x14ac:dyDescent="0.2">
      <c r="A15451" s="256">
        <v>90406</v>
      </c>
      <c r="B15451" s="257" t="s">
        <v>20902</v>
      </c>
      <c r="C15451" s="256" t="s">
        <v>6801</v>
      </c>
      <c r="E15451" s="258"/>
      <c r="F15451" s="479">
        <v>41.86</v>
      </c>
    </row>
    <row r="15452" spans="1:6" ht="30.6" x14ac:dyDescent="0.2">
      <c r="A15452" s="256">
        <v>90407</v>
      </c>
      <c r="B15452" s="257" t="s">
        <v>13911</v>
      </c>
      <c r="C15452" s="256" t="s">
        <v>6801</v>
      </c>
      <c r="E15452" s="258"/>
      <c r="F15452" s="479">
        <v>54.71</v>
      </c>
    </row>
    <row r="15453" spans="1:6" ht="20.399999999999999" x14ac:dyDescent="0.2">
      <c r="A15453" s="256">
        <v>90408</v>
      </c>
      <c r="B15453" s="257" t="s">
        <v>20903</v>
      </c>
      <c r="C15453" s="256" t="s">
        <v>6801</v>
      </c>
      <c r="E15453" s="258"/>
      <c r="F15453" s="479">
        <v>31.71</v>
      </c>
    </row>
    <row r="15454" spans="1:6" ht="30.6" x14ac:dyDescent="0.2">
      <c r="A15454" s="256">
        <v>90409</v>
      </c>
      <c r="B15454" s="257" t="s">
        <v>13912</v>
      </c>
      <c r="C15454" s="256" t="s">
        <v>6801</v>
      </c>
      <c r="E15454" s="258"/>
      <c r="F15454" s="479">
        <v>39.21</v>
      </c>
    </row>
    <row r="15455" spans="1:6" ht="40.799999999999997" x14ac:dyDescent="0.2">
      <c r="A15455" s="256">
        <v>104203</v>
      </c>
      <c r="B15455" s="257" t="s">
        <v>13913</v>
      </c>
      <c r="C15455" s="256" t="s">
        <v>6801</v>
      </c>
      <c r="E15455" s="258"/>
      <c r="F15455" s="479">
        <v>58.23</v>
      </c>
    </row>
    <row r="15456" spans="1:6" ht="40.799999999999997" x14ac:dyDescent="0.2">
      <c r="A15456" s="256">
        <v>104204</v>
      </c>
      <c r="B15456" s="257" t="s">
        <v>13914</v>
      </c>
      <c r="C15456" s="256" t="s">
        <v>6801</v>
      </c>
      <c r="E15456" s="258"/>
      <c r="F15456" s="479">
        <v>75.11</v>
      </c>
    </row>
    <row r="15457" spans="1:6" ht="40.799999999999997" x14ac:dyDescent="0.2">
      <c r="A15457" s="256">
        <v>104205</v>
      </c>
      <c r="B15457" s="257" t="s">
        <v>13915</v>
      </c>
      <c r="C15457" s="256" t="s">
        <v>6801</v>
      </c>
      <c r="E15457" s="258"/>
      <c r="F15457" s="479">
        <v>80.97</v>
      </c>
    </row>
    <row r="15458" spans="1:6" ht="40.799999999999997" x14ac:dyDescent="0.2">
      <c r="A15458" s="256">
        <v>104206</v>
      </c>
      <c r="B15458" s="257" t="s">
        <v>13916</v>
      </c>
      <c r="C15458" s="256" t="s">
        <v>6801</v>
      </c>
      <c r="E15458" s="258"/>
      <c r="F15458" s="479">
        <v>89.53</v>
      </c>
    </row>
    <row r="15459" spans="1:6" ht="30.6" x14ac:dyDescent="0.2">
      <c r="A15459" s="256">
        <v>104207</v>
      </c>
      <c r="B15459" s="257" t="s">
        <v>13917</v>
      </c>
      <c r="C15459" s="256" t="s">
        <v>6801</v>
      </c>
      <c r="E15459" s="258"/>
      <c r="F15459" s="479">
        <v>41.97</v>
      </c>
    </row>
    <row r="15460" spans="1:6" ht="30.6" x14ac:dyDescent="0.2">
      <c r="A15460" s="256">
        <v>104208</v>
      </c>
      <c r="B15460" s="257" t="s">
        <v>13918</v>
      </c>
      <c r="C15460" s="256" t="s">
        <v>6801</v>
      </c>
      <c r="E15460" s="258"/>
      <c r="F15460" s="479">
        <v>58.46</v>
      </c>
    </row>
    <row r="15461" spans="1:6" ht="30.6" x14ac:dyDescent="0.2">
      <c r="A15461" s="256">
        <v>104209</v>
      </c>
      <c r="B15461" s="257" t="s">
        <v>13919</v>
      </c>
      <c r="C15461" s="256" t="s">
        <v>6801</v>
      </c>
      <c r="E15461" s="258"/>
      <c r="F15461" s="479">
        <v>63.99</v>
      </c>
    </row>
    <row r="15462" spans="1:6" ht="30.6" x14ac:dyDescent="0.2">
      <c r="A15462" s="256">
        <v>104210</v>
      </c>
      <c r="B15462" s="257" t="s">
        <v>13920</v>
      </c>
      <c r="C15462" s="256" t="s">
        <v>6801</v>
      </c>
      <c r="E15462" s="258"/>
      <c r="F15462" s="479">
        <v>65.87</v>
      </c>
    </row>
    <row r="15463" spans="1:6" ht="40.799999999999997" x14ac:dyDescent="0.2">
      <c r="A15463" s="256">
        <v>104211</v>
      </c>
      <c r="B15463" s="257" t="s">
        <v>13921</v>
      </c>
      <c r="C15463" s="256" t="s">
        <v>6801</v>
      </c>
      <c r="E15463" s="258"/>
      <c r="F15463" s="479">
        <v>85.93</v>
      </c>
    </row>
    <row r="15464" spans="1:6" ht="40.799999999999997" x14ac:dyDescent="0.2">
      <c r="A15464" s="256">
        <v>104212</v>
      </c>
      <c r="B15464" s="257" t="s">
        <v>13922</v>
      </c>
      <c r="C15464" s="256" t="s">
        <v>6801</v>
      </c>
      <c r="E15464" s="258"/>
      <c r="F15464" s="479">
        <v>102.47</v>
      </c>
    </row>
    <row r="15465" spans="1:6" ht="40.799999999999997" x14ac:dyDescent="0.2">
      <c r="A15465" s="256">
        <v>104213</v>
      </c>
      <c r="B15465" s="257" t="s">
        <v>13923</v>
      </c>
      <c r="C15465" s="256" t="s">
        <v>6801</v>
      </c>
      <c r="E15465" s="258"/>
      <c r="F15465" s="479">
        <v>108</v>
      </c>
    </row>
    <row r="15466" spans="1:6" ht="40.799999999999997" x14ac:dyDescent="0.2">
      <c r="A15466" s="256">
        <v>104214</v>
      </c>
      <c r="B15466" s="257" t="s">
        <v>13924</v>
      </c>
      <c r="C15466" s="256" t="s">
        <v>6801</v>
      </c>
      <c r="E15466" s="258"/>
      <c r="F15466" s="479">
        <v>129.66</v>
      </c>
    </row>
    <row r="15467" spans="1:6" ht="30.6" x14ac:dyDescent="0.2">
      <c r="A15467" s="256">
        <v>104215</v>
      </c>
      <c r="B15467" s="257" t="s">
        <v>13925</v>
      </c>
      <c r="C15467" s="256" t="s">
        <v>6801</v>
      </c>
      <c r="E15467" s="258"/>
      <c r="F15467" s="479">
        <v>78.92</v>
      </c>
    </row>
    <row r="15468" spans="1:6" ht="30.6" x14ac:dyDescent="0.2">
      <c r="A15468" s="256">
        <v>104216</v>
      </c>
      <c r="B15468" s="257" t="s">
        <v>13926</v>
      </c>
      <c r="C15468" s="256" t="s">
        <v>6801</v>
      </c>
      <c r="E15468" s="258"/>
      <c r="F15468" s="479">
        <v>94.88</v>
      </c>
    </row>
    <row r="15469" spans="1:6" ht="30.6" x14ac:dyDescent="0.2">
      <c r="A15469" s="256">
        <v>104217</v>
      </c>
      <c r="B15469" s="257" t="s">
        <v>13927</v>
      </c>
      <c r="C15469" s="256" t="s">
        <v>6801</v>
      </c>
      <c r="E15469" s="258"/>
      <c r="F15469" s="479">
        <v>50.26</v>
      </c>
    </row>
    <row r="15470" spans="1:6" ht="30.6" x14ac:dyDescent="0.2">
      <c r="A15470" s="256">
        <v>104218</v>
      </c>
      <c r="B15470" s="257" t="s">
        <v>13928</v>
      </c>
      <c r="C15470" s="256" t="s">
        <v>6801</v>
      </c>
      <c r="E15470" s="258"/>
      <c r="F15470" s="479">
        <v>55.34</v>
      </c>
    </row>
    <row r="15471" spans="1:6" ht="40.799999999999997" x14ac:dyDescent="0.2">
      <c r="A15471" s="256">
        <v>104219</v>
      </c>
      <c r="B15471" s="257" t="s">
        <v>13929</v>
      </c>
      <c r="C15471" s="256" t="s">
        <v>6801</v>
      </c>
      <c r="E15471" s="258"/>
      <c r="F15471" s="479">
        <v>83.6</v>
      </c>
    </row>
    <row r="15472" spans="1:6" ht="30.6" x14ac:dyDescent="0.2">
      <c r="A15472" s="256">
        <v>104220</v>
      </c>
      <c r="B15472" s="257" t="s">
        <v>13930</v>
      </c>
      <c r="C15472" s="256" t="s">
        <v>6801</v>
      </c>
      <c r="E15472" s="258"/>
      <c r="F15472" s="479">
        <v>53.79</v>
      </c>
    </row>
    <row r="15473" spans="1:6" ht="30.6" x14ac:dyDescent="0.2">
      <c r="A15473" s="256">
        <v>104221</v>
      </c>
      <c r="B15473" s="257" t="s">
        <v>13931</v>
      </c>
      <c r="C15473" s="256" t="s">
        <v>6801</v>
      </c>
      <c r="E15473" s="258"/>
      <c r="F15473" s="479">
        <v>64.62</v>
      </c>
    </row>
    <row r="15474" spans="1:6" ht="30.6" x14ac:dyDescent="0.2">
      <c r="A15474" s="256">
        <v>104222</v>
      </c>
      <c r="B15474" s="257" t="s">
        <v>13932</v>
      </c>
      <c r="C15474" s="256" t="s">
        <v>6801</v>
      </c>
      <c r="E15474" s="258"/>
      <c r="F15474" s="479">
        <v>71.44</v>
      </c>
    </row>
    <row r="15475" spans="1:6" ht="40.799999999999997" x14ac:dyDescent="0.2">
      <c r="A15475" s="256">
        <v>104223</v>
      </c>
      <c r="B15475" s="257" t="s">
        <v>13933</v>
      </c>
      <c r="C15475" s="256" t="s">
        <v>6801</v>
      </c>
      <c r="E15475" s="258"/>
      <c r="F15475" s="479">
        <v>109.51</v>
      </c>
    </row>
    <row r="15476" spans="1:6" ht="30.6" x14ac:dyDescent="0.2">
      <c r="A15476" s="256">
        <v>104224</v>
      </c>
      <c r="B15476" s="257" t="s">
        <v>13934</v>
      </c>
      <c r="C15476" s="256" t="s">
        <v>6801</v>
      </c>
      <c r="E15476" s="258"/>
      <c r="F15476" s="479">
        <v>69.349999999999994</v>
      </c>
    </row>
    <row r="15477" spans="1:6" ht="30.6" x14ac:dyDescent="0.2">
      <c r="A15477" s="256">
        <v>104225</v>
      </c>
      <c r="B15477" s="257" t="s">
        <v>13935</v>
      </c>
      <c r="C15477" s="256" t="s">
        <v>6801</v>
      </c>
      <c r="E15477" s="258"/>
      <c r="F15477" s="479">
        <v>69.790000000000006</v>
      </c>
    </row>
    <row r="15478" spans="1:6" ht="30.6" x14ac:dyDescent="0.2">
      <c r="A15478" s="256">
        <v>104226</v>
      </c>
      <c r="B15478" s="257" t="s">
        <v>13936</v>
      </c>
      <c r="C15478" s="256" t="s">
        <v>6801</v>
      </c>
      <c r="E15478" s="258"/>
      <c r="F15478" s="479">
        <v>78.349999999999994</v>
      </c>
    </row>
    <row r="15479" spans="1:6" ht="40.799999999999997" x14ac:dyDescent="0.2">
      <c r="A15479" s="256">
        <v>104227</v>
      </c>
      <c r="B15479" s="257" t="s">
        <v>13937</v>
      </c>
      <c r="C15479" s="256" t="s">
        <v>6801</v>
      </c>
      <c r="E15479" s="258"/>
      <c r="F15479" s="479">
        <v>127.05</v>
      </c>
    </row>
    <row r="15480" spans="1:6" ht="30.6" x14ac:dyDescent="0.2">
      <c r="A15480" s="256">
        <v>104228</v>
      </c>
      <c r="B15480" s="257" t="s">
        <v>13938</v>
      </c>
      <c r="C15480" s="256" t="s">
        <v>6801</v>
      </c>
      <c r="E15480" s="258"/>
      <c r="F15480" s="479">
        <v>75.2</v>
      </c>
    </row>
    <row r="15481" spans="1:6" ht="30.6" x14ac:dyDescent="0.2">
      <c r="A15481" s="256">
        <v>104229</v>
      </c>
      <c r="B15481" s="257" t="s">
        <v>13939</v>
      </c>
      <c r="C15481" s="256" t="s">
        <v>6801</v>
      </c>
      <c r="E15481" s="258"/>
      <c r="F15481" s="479">
        <v>82.85</v>
      </c>
    </row>
    <row r="15482" spans="1:6" ht="30.6" x14ac:dyDescent="0.2">
      <c r="A15482" s="256">
        <v>104230</v>
      </c>
      <c r="B15482" s="257" t="s">
        <v>13940</v>
      </c>
      <c r="C15482" s="256" t="s">
        <v>6801</v>
      </c>
      <c r="E15482" s="258"/>
      <c r="F15482" s="479">
        <v>92.26</v>
      </c>
    </row>
    <row r="15483" spans="1:6" ht="40.799999999999997" x14ac:dyDescent="0.2">
      <c r="A15483" s="256">
        <v>104231</v>
      </c>
      <c r="B15483" s="257" t="s">
        <v>13941</v>
      </c>
      <c r="C15483" s="256" t="s">
        <v>6801</v>
      </c>
      <c r="E15483" s="258"/>
      <c r="F15483" s="479">
        <v>140.11000000000001</v>
      </c>
    </row>
    <row r="15484" spans="1:6" ht="30.6" x14ac:dyDescent="0.2">
      <c r="A15484" s="256">
        <v>104232</v>
      </c>
      <c r="B15484" s="257" t="s">
        <v>13942</v>
      </c>
      <c r="C15484" s="256" t="s">
        <v>6801</v>
      </c>
      <c r="E15484" s="258"/>
      <c r="F15484" s="479">
        <v>83.19</v>
      </c>
    </row>
    <row r="15485" spans="1:6" ht="30.6" x14ac:dyDescent="0.2">
      <c r="A15485" s="256">
        <v>104233</v>
      </c>
      <c r="B15485" s="257" t="s">
        <v>13943</v>
      </c>
      <c r="C15485" s="256" t="s">
        <v>6801</v>
      </c>
      <c r="E15485" s="258"/>
      <c r="F15485" s="479">
        <v>36.54</v>
      </c>
    </row>
    <row r="15486" spans="1:6" ht="30.6" x14ac:dyDescent="0.2">
      <c r="A15486" s="256">
        <v>104234</v>
      </c>
      <c r="B15486" s="257" t="s">
        <v>13944</v>
      </c>
      <c r="C15486" s="256" t="s">
        <v>6801</v>
      </c>
      <c r="E15486" s="258"/>
      <c r="F15486" s="479">
        <v>41.29</v>
      </c>
    </row>
    <row r="15487" spans="1:6" ht="40.799999999999997" x14ac:dyDescent="0.2">
      <c r="A15487" s="256">
        <v>104235</v>
      </c>
      <c r="B15487" s="257" t="s">
        <v>13945</v>
      </c>
      <c r="C15487" s="256" t="s">
        <v>6801</v>
      </c>
      <c r="E15487" s="258"/>
      <c r="F15487" s="479">
        <v>68.540000000000006</v>
      </c>
    </row>
    <row r="15488" spans="1:6" ht="30.6" x14ac:dyDescent="0.2">
      <c r="A15488" s="256">
        <v>104236</v>
      </c>
      <c r="B15488" s="257" t="s">
        <v>13946</v>
      </c>
      <c r="C15488" s="256" t="s">
        <v>6801</v>
      </c>
      <c r="E15488" s="258"/>
      <c r="F15488" s="479">
        <v>39.25</v>
      </c>
    </row>
    <row r="15489" spans="1:6" ht="30.6" x14ac:dyDescent="0.2">
      <c r="A15489" s="256">
        <v>104237</v>
      </c>
      <c r="B15489" s="257" t="s">
        <v>13947</v>
      </c>
      <c r="C15489" s="256" t="s">
        <v>6801</v>
      </c>
      <c r="E15489" s="258"/>
      <c r="F15489" s="479">
        <v>50.61</v>
      </c>
    </row>
    <row r="15490" spans="1:6" ht="30.6" x14ac:dyDescent="0.2">
      <c r="A15490" s="256">
        <v>104238</v>
      </c>
      <c r="B15490" s="257" t="s">
        <v>13948</v>
      </c>
      <c r="C15490" s="256" t="s">
        <v>6801</v>
      </c>
      <c r="E15490" s="258"/>
      <c r="F15490" s="479">
        <v>56.98</v>
      </c>
    </row>
    <row r="15491" spans="1:6" ht="40.799999999999997" x14ac:dyDescent="0.2">
      <c r="A15491" s="256">
        <v>104239</v>
      </c>
      <c r="B15491" s="257" t="s">
        <v>13949</v>
      </c>
      <c r="C15491" s="256" t="s">
        <v>6801</v>
      </c>
      <c r="E15491" s="258"/>
      <c r="F15491" s="479">
        <v>93.36</v>
      </c>
    </row>
    <row r="15492" spans="1:6" ht="30.6" x14ac:dyDescent="0.2">
      <c r="A15492" s="256">
        <v>104240</v>
      </c>
      <c r="B15492" s="257" t="s">
        <v>13950</v>
      </c>
      <c r="C15492" s="256" t="s">
        <v>6801</v>
      </c>
      <c r="E15492" s="258"/>
      <c r="F15492" s="479">
        <v>54.54</v>
      </c>
    </row>
    <row r="15493" spans="1:6" ht="30.6" x14ac:dyDescent="0.2">
      <c r="A15493" s="256">
        <v>104241</v>
      </c>
      <c r="B15493" s="257" t="s">
        <v>13951</v>
      </c>
      <c r="C15493" s="256" t="s">
        <v>6801</v>
      </c>
      <c r="E15493" s="258"/>
      <c r="F15493" s="479">
        <v>55.45</v>
      </c>
    </row>
    <row r="15494" spans="1:6" ht="30.6" x14ac:dyDescent="0.2">
      <c r="A15494" s="256">
        <v>104242</v>
      </c>
      <c r="B15494" s="257" t="s">
        <v>13952</v>
      </c>
      <c r="C15494" s="256" t="s">
        <v>6801</v>
      </c>
      <c r="E15494" s="258"/>
      <c r="F15494" s="479">
        <v>63.44</v>
      </c>
    </row>
    <row r="15495" spans="1:6" ht="40.799999999999997" x14ac:dyDescent="0.2">
      <c r="A15495" s="256">
        <v>104243</v>
      </c>
      <c r="B15495" s="257" t="s">
        <v>13953</v>
      </c>
      <c r="C15495" s="256" t="s">
        <v>6801</v>
      </c>
      <c r="E15495" s="258"/>
      <c r="F15495" s="479">
        <v>109.76</v>
      </c>
    </row>
    <row r="15496" spans="1:6" ht="30.6" x14ac:dyDescent="0.2">
      <c r="A15496" s="256">
        <v>104244</v>
      </c>
      <c r="B15496" s="257" t="s">
        <v>13954</v>
      </c>
      <c r="C15496" s="256" t="s">
        <v>6801</v>
      </c>
      <c r="E15496" s="258"/>
      <c r="F15496" s="479">
        <v>60.07</v>
      </c>
    </row>
    <row r="15497" spans="1:6" ht="30.6" x14ac:dyDescent="0.2">
      <c r="A15497" s="256">
        <v>104245</v>
      </c>
      <c r="B15497" s="257" t="s">
        <v>13955</v>
      </c>
      <c r="C15497" s="256" t="s">
        <v>6801</v>
      </c>
      <c r="E15497" s="258"/>
      <c r="F15497" s="479">
        <v>60.49</v>
      </c>
    </row>
    <row r="15498" spans="1:6" ht="30.6" x14ac:dyDescent="0.2">
      <c r="A15498" s="256">
        <v>104246</v>
      </c>
      <c r="B15498" s="257" t="s">
        <v>13956</v>
      </c>
      <c r="C15498" s="256" t="s">
        <v>6801</v>
      </c>
      <c r="E15498" s="258"/>
      <c r="F15498" s="479">
        <v>69.28</v>
      </c>
    </row>
    <row r="15499" spans="1:6" ht="40.799999999999997" x14ac:dyDescent="0.2">
      <c r="A15499" s="256">
        <v>104247</v>
      </c>
      <c r="B15499" s="257" t="s">
        <v>13957</v>
      </c>
      <c r="C15499" s="256" t="s">
        <v>6801</v>
      </c>
      <c r="E15499" s="258"/>
      <c r="F15499" s="479">
        <v>117.3</v>
      </c>
    </row>
    <row r="15500" spans="1:6" ht="30.6" x14ac:dyDescent="0.2">
      <c r="A15500" s="256">
        <v>104248</v>
      </c>
      <c r="B15500" s="257" t="s">
        <v>13958</v>
      </c>
      <c r="C15500" s="256" t="s">
        <v>6801</v>
      </c>
      <c r="E15500" s="258"/>
      <c r="F15500" s="479">
        <v>62.07</v>
      </c>
    </row>
    <row r="15501" spans="1:6" ht="30.6" x14ac:dyDescent="0.2">
      <c r="A15501" s="256">
        <v>104249</v>
      </c>
      <c r="B15501" s="257" t="s">
        <v>13959</v>
      </c>
      <c r="C15501" s="256" t="s">
        <v>6801</v>
      </c>
      <c r="E15501" s="258"/>
      <c r="F15501" s="479">
        <v>72.989999999999995</v>
      </c>
    </row>
    <row r="15502" spans="1:6" ht="30.6" x14ac:dyDescent="0.2">
      <c r="A15502" s="256">
        <v>104250</v>
      </c>
      <c r="B15502" s="257" t="s">
        <v>13960</v>
      </c>
      <c r="C15502" s="256" t="s">
        <v>6801</v>
      </c>
      <c r="E15502" s="258"/>
      <c r="F15502" s="479">
        <v>77.739999999999995</v>
      </c>
    </row>
    <row r="15503" spans="1:6" ht="40.799999999999997" x14ac:dyDescent="0.2">
      <c r="A15503" s="256">
        <v>104251</v>
      </c>
      <c r="B15503" s="257" t="s">
        <v>13961</v>
      </c>
      <c r="C15503" s="256" t="s">
        <v>6801</v>
      </c>
      <c r="E15503" s="258"/>
      <c r="F15503" s="479">
        <v>101.55</v>
      </c>
    </row>
    <row r="15504" spans="1:6" ht="40.799999999999997" x14ac:dyDescent="0.2">
      <c r="A15504" s="256">
        <v>104252</v>
      </c>
      <c r="B15504" s="257" t="s">
        <v>13962</v>
      </c>
      <c r="C15504" s="256" t="s">
        <v>6801</v>
      </c>
      <c r="E15504" s="258"/>
      <c r="F15504" s="479">
        <v>77.930000000000007</v>
      </c>
    </row>
    <row r="15505" spans="1:6" ht="30.6" x14ac:dyDescent="0.2">
      <c r="A15505" s="256">
        <v>104253</v>
      </c>
      <c r="B15505" s="257" t="s">
        <v>13963</v>
      </c>
      <c r="C15505" s="256" t="s">
        <v>6801</v>
      </c>
      <c r="E15505" s="258"/>
      <c r="F15505" s="479">
        <v>87.07</v>
      </c>
    </row>
    <row r="15506" spans="1:6" ht="30.6" x14ac:dyDescent="0.2">
      <c r="A15506" s="256">
        <v>104254</v>
      </c>
      <c r="B15506" s="257" t="s">
        <v>13964</v>
      </c>
      <c r="C15506" s="256" t="s">
        <v>6801</v>
      </c>
      <c r="E15506" s="258"/>
      <c r="F15506" s="479">
        <v>93.44</v>
      </c>
    </row>
    <row r="15507" spans="1:6" ht="40.799999999999997" x14ac:dyDescent="0.2">
      <c r="A15507" s="256">
        <v>104255</v>
      </c>
      <c r="B15507" s="257" t="s">
        <v>13965</v>
      </c>
      <c r="C15507" s="256" t="s">
        <v>6801</v>
      </c>
      <c r="E15507" s="258"/>
      <c r="F15507" s="479">
        <v>126.36</v>
      </c>
    </row>
    <row r="15508" spans="1:6" ht="40.799999999999997" x14ac:dyDescent="0.2">
      <c r="A15508" s="256">
        <v>104256</v>
      </c>
      <c r="B15508" s="257" t="s">
        <v>13966</v>
      </c>
      <c r="C15508" s="256" t="s">
        <v>6801</v>
      </c>
      <c r="E15508" s="258"/>
      <c r="F15508" s="479">
        <v>93.22</v>
      </c>
    </row>
    <row r="15509" spans="1:6" ht="30.6" x14ac:dyDescent="0.2">
      <c r="A15509" s="256">
        <v>104257</v>
      </c>
      <c r="B15509" s="257" t="s">
        <v>13967</v>
      </c>
      <c r="C15509" s="256" t="s">
        <v>6801</v>
      </c>
      <c r="E15509" s="258"/>
      <c r="F15509" s="479">
        <v>91.91</v>
      </c>
    </row>
    <row r="15510" spans="1:6" ht="30.6" x14ac:dyDescent="0.2">
      <c r="A15510" s="256">
        <v>104258</v>
      </c>
      <c r="B15510" s="257" t="s">
        <v>13968</v>
      </c>
      <c r="C15510" s="256" t="s">
        <v>6801</v>
      </c>
      <c r="E15510" s="258"/>
      <c r="F15510" s="479">
        <v>99.9</v>
      </c>
    </row>
    <row r="15511" spans="1:6" ht="40.799999999999997" x14ac:dyDescent="0.2">
      <c r="A15511" s="256">
        <v>104259</v>
      </c>
      <c r="B15511" s="257" t="s">
        <v>13969</v>
      </c>
      <c r="C15511" s="256" t="s">
        <v>6801</v>
      </c>
      <c r="E15511" s="258"/>
      <c r="F15511" s="479">
        <v>142.76</v>
      </c>
    </row>
    <row r="15512" spans="1:6" ht="40.799999999999997" x14ac:dyDescent="0.2">
      <c r="A15512" s="256">
        <v>104260</v>
      </c>
      <c r="B15512" s="257" t="s">
        <v>13970</v>
      </c>
      <c r="C15512" s="256" t="s">
        <v>6801</v>
      </c>
      <c r="E15512" s="258"/>
      <c r="F15512" s="479">
        <v>98.74</v>
      </c>
    </row>
    <row r="15513" spans="1:6" ht="30.6" x14ac:dyDescent="0.2">
      <c r="A15513" s="256">
        <v>104261</v>
      </c>
      <c r="B15513" s="257" t="s">
        <v>13971</v>
      </c>
      <c r="C15513" s="256" t="s">
        <v>6801</v>
      </c>
      <c r="E15513" s="258"/>
      <c r="F15513" s="479">
        <v>120.46</v>
      </c>
    </row>
    <row r="15514" spans="1:6" ht="30.6" x14ac:dyDescent="0.2">
      <c r="A15514" s="256">
        <v>104262</v>
      </c>
      <c r="B15514" s="257" t="s">
        <v>13972</v>
      </c>
      <c r="C15514" s="256" t="s">
        <v>6801</v>
      </c>
      <c r="E15514" s="258"/>
      <c r="F15514" s="479">
        <v>129.25</v>
      </c>
    </row>
    <row r="15515" spans="1:6" ht="40.799999999999997" x14ac:dyDescent="0.2">
      <c r="A15515" s="256">
        <v>104263</v>
      </c>
      <c r="B15515" s="257" t="s">
        <v>13973</v>
      </c>
      <c r="C15515" s="256" t="s">
        <v>6801</v>
      </c>
      <c r="E15515" s="258"/>
      <c r="F15515" s="479">
        <v>165.39</v>
      </c>
    </row>
    <row r="15516" spans="1:6" ht="40.799999999999997" x14ac:dyDescent="0.2">
      <c r="A15516" s="256">
        <v>104264</v>
      </c>
      <c r="B15516" s="257" t="s">
        <v>13974</v>
      </c>
      <c r="C15516" s="256" t="s">
        <v>6801</v>
      </c>
      <c r="E15516" s="258"/>
      <c r="F15516" s="479">
        <v>118.24</v>
      </c>
    </row>
    <row r="15517" spans="1:6" ht="30.6" x14ac:dyDescent="0.2">
      <c r="A15517" s="256">
        <v>104627</v>
      </c>
      <c r="B15517" s="257" t="s">
        <v>13975</v>
      </c>
      <c r="C15517" s="256" t="s">
        <v>6801</v>
      </c>
      <c r="E15517" s="258"/>
      <c r="F15517" s="479">
        <v>19.440000000000001</v>
      </c>
    </row>
    <row r="15518" spans="1:6" ht="30.6" x14ac:dyDescent="0.2">
      <c r="A15518" s="256">
        <v>104628</v>
      </c>
      <c r="B15518" s="257" t="s">
        <v>13976</v>
      </c>
      <c r="C15518" s="256" t="s">
        <v>6801</v>
      </c>
      <c r="E15518" s="258"/>
      <c r="F15518" s="479">
        <v>30.96</v>
      </c>
    </row>
    <row r="15519" spans="1:6" ht="20.399999999999999" x14ac:dyDescent="0.2">
      <c r="A15519" s="256">
        <v>104629</v>
      </c>
      <c r="B15519" s="257" t="s">
        <v>13977</v>
      </c>
      <c r="C15519" s="256" t="s">
        <v>6801</v>
      </c>
      <c r="E15519" s="258"/>
      <c r="F15519" s="479">
        <v>37.58</v>
      </c>
    </row>
    <row r="15520" spans="1:6" ht="30.6" x14ac:dyDescent="0.2">
      <c r="A15520" s="256">
        <v>104630</v>
      </c>
      <c r="B15520" s="257" t="s">
        <v>13978</v>
      </c>
      <c r="C15520" s="256" t="s">
        <v>6801</v>
      </c>
      <c r="E15520" s="258"/>
      <c r="F15520" s="479">
        <v>30.3</v>
      </c>
    </row>
    <row r="15521" spans="1:6" ht="30.6" x14ac:dyDescent="0.2">
      <c r="A15521" s="256">
        <v>104631</v>
      </c>
      <c r="B15521" s="257" t="s">
        <v>13979</v>
      </c>
      <c r="C15521" s="256" t="s">
        <v>6801</v>
      </c>
      <c r="E15521" s="258"/>
      <c r="F15521" s="479">
        <v>41.82</v>
      </c>
    </row>
    <row r="15522" spans="1:6" ht="20.399999999999999" x14ac:dyDescent="0.2">
      <c r="A15522" s="256">
        <v>104632</v>
      </c>
      <c r="B15522" s="257" t="s">
        <v>13980</v>
      </c>
      <c r="C15522" s="256" t="s">
        <v>6801</v>
      </c>
      <c r="E15522" s="258"/>
      <c r="F15522" s="479">
        <v>48.44</v>
      </c>
    </row>
    <row r="15523" spans="1:6" ht="20.399999999999999" x14ac:dyDescent="0.2">
      <c r="A15523" s="256">
        <v>104633</v>
      </c>
      <c r="B15523" s="257" t="s">
        <v>13981</v>
      </c>
      <c r="C15523" s="256" t="s">
        <v>6801</v>
      </c>
      <c r="E15523" s="258"/>
      <c r="F15523" s="479">
        <v>27.18</v>
      </c>
    </row>
    <row r="15524" spans="1:6" ht="20.399999999999999" x14ac:dyDescent="0.2">
      <c r="A15524" s="256">
        <v>104634</v>
      </c>
      <c r="B15524" s="257" t="s">
        <v>13982</v>
      </c>
      <c r="C15524" s="256" t="s">
        <v>6801</v>
      </c>
      <c r="E15524" s="258"/>
      <c r="F15524" s="479">
        <v>39.79</v>
      </c>
    </row>
    <row r="15525" spans="1:6" ht="20.399999999999999" x14ac:dyDescent="0.2">
      <c r="A15525" s="256">
        <v>104635</v>
      </c>
      <c r="B15525" s="257" t="s">
        <v>13983</v>
      </c>
      <c r="C15525" s="256" t="s">
        <v>6801</v>
      </c>
      <c r="E15525" s="258"/>
      <c r="F15525" s="479">
        <v>55.84</v>
      </c>
    </row>
    <row r="15526" spans="1:6" ht="20.399999999999999" x14ac:dyDescent="0.2">
      <c r="A15526" s="256">
        <v>104636</v>
      </c>
      <c r="B15526" s="257" t="s">
        <v>13984</v>
      </c>
      <c r="C15526" s="256" t="s">
        <v>6801</v>
      </c>
      <c r="E15526" s="258"/>
      <c r="F15526" s="479">
        <v>64.61</v>
      </c>
    </row>
    <row r="15527" spans="1:6" ht="30.6" x14ac:dyDescent="0.2">
      <c r="A15527" s="256">
        <v>104951</v>
      </c>
      <c r="B15527" s="257" t="s">
        <v>20904</v>
      </c>
      <c r="C15527" s="256" t="s">
        <v>6801</v>
      </c>
      <c r="E15527" s="258"/>
      <c r="F15527" s="479">
        <v>31.08</v>
      </c>
    </row>
    <row r="15528" spans="1:6" ht="30.6" x14ac:dyDescent="0.2">
      <c r="A15528" s="256">
        <v>104952</v>
      </c>
      <c r="B15528" s="257" t="s">
        <v>20905</v>
      </c>
      <c r="C15528" s="256" t="s">
        <v>6801</v>
      </c>
      <c r="E15528" s="258"/>
      <c r="F15528" s="479">
        <v>36.01</v>
      </c>
    </row>
    <row r="15529" spans="1:6" ht="30.6" x14ac:dyDescent="0.2">
      <c r="A15529" s="256">
        <v>104953</v>
      </c>
      <c r="B15529" s="257" t="s">
        <v>20906</v>
      </c>
      <c r="C15529" s="256" t="s">
        <v>6801</v>
      </c>
      <c r="E15529" s="258"/>
      <c r="F15529" s="479">
        <v>60.89</v>
      </c>
    </row>
    <row r="15530" spans="1:6" ht="30.6" x14ac:dyDescent="0.2">
      <c r="A15530" s="256">
        <v>104954</v>
      </c>
      <c r="B15530" s="257" t="s">
        <v>20907</v>
      </c>
      <c r="C15530" s="256" t="s">
        <v>6801</v>
      </c>
      <c r="E15530" s="258"/>
      <c r="F15530" s="479">
        <v>48.24</v>
      </c>
    </row>
    <row r="15531" spans="1:6" ht="30.6" x14ac:dyDescent="0.2">
      <c r="A15531" s="256">
        <v>104955</v>
      </c>
      <c r="B15531" s="257" t="s">
        <v>20908</v>
      </c>
      <c r="C15531" s="256" t="s">
        <v>6801</v>
      </c>
      <c r="E15531" s="258"/>
      <c r="F15531" s="479">
        <v>40.08</v>
      </c>
    </row>
    <row r="15532" spans="1:6" ht="30.6" x14ac:dyDescent="0.2">
      <c r="A15532" s="256">
        <v>104956</v>
      </c>
      <c r="B15532" s="257" t="s">
        <v>20909</v>
      </c>
      <c r="C15532" s="256" t="s">
        <v>6801</v>
      </c>
      <c r="E15532" s="258"/>
      <c r="F15532" s="479">
        <v>45.01</v>
      </c>
    </row>
    <row r="15533" spans="1:6" ht="30.6" x14ac:dyDescent="0.2">
      <c r="A15533" s="256">
        <v>104957</v>
      </c>
      <c r="B15533" s="257" t="s">
        <v>20910</v>
      </c>
      <c r="C15533" s="256" t="s">
        <v>6801</v>
      </c>
      <c r="E15533" s="258"/>
      <c r="F15533" s="479">
        <v>39</v>
      </c>
    </row>
    <row r="15534" spans="1:6" ht="30.6" x14ac:dyDescent="0.2">
      <c r="A15534" s="256">
        <v>104958</v>
      </c>
      <c r="B15534" s="257" t="s">
        <v>20911</v>
      </c>
      <c r="C15534" s="256" t="s">
        <v>6801</v>
      </c>
      <c r="E15534" s="258"/>
      <c r="F15534" s="479">
        <v>21.83</v>
      </c>
    </row>
    <row r="15535" spans="1:6" ht="30.6" x14ac:dyDescent="0.2">
      <c r="A15535" s="256">
        <v>104959</v>
      </c>
      <c r="B15535" s="257" t="s">
        <v>20912</v>
      </c>
      <c r="C15535" s="256" t="s">
        <v>6801</v>
      </c>
      <c r="E15535" s="258"/>
      <c r="F15535" s="479">
        <v>24.97</v>
      </c>
    </row>
    <row r="15536" spans="1:6" ht="30.6" x14ac:dyDescent="0.2">
      <c r="A15536" s="256">
        <v>104960</v>
      </c>
      <c r="B15536" s="257" t="s">
        <v>20913</v>
      </c>
      <c r="C15536" s="256" t="s">
        <v>6801</v>
      </c>
      <c r="E15536" s="258"/>
      <c r="F15536" s="479">
        <v>39.82</v>
      </c>
    </row>
    <row r="15537" spans="1:6" ht="30.6" x14ac:dyDescent="0.2">
      <c r="A15537" s="256">
        <v>104961</v>
      </c>
      <c r="B15537" s="257" t="s">
        <v>20914</v>
      </c>
      <c r="C15537" s="256" t="s">
        <v>6801</v>
      </c>
      <c r="E15537" s="258"/>
      <c r="F15537" s="479">
        <v>50.54</v>
      </c>
    </row>
    <row r="15538" spans="1:6" ht="30.6" x14ac:dyDescent="0.2">
      <c r="A15538" s="256">
        <v>104962</v>
      </c>
      <c r="B15538" s="257" t="s">
        <v>20915</v>
      </c>
      <c r="C15538" s="256" t="s">
        <v>6801</v>
      </c>
      <c r="E15538" s="258"/>
      <c r="F15538" s="479">
        <v>55.47</v>
      </c>
    </row>
    <row r="15539" spans="1:6" ht="30.6" x14ac:dyDescent="0.2">
      <c r="A15539" s="256">
        <v>104963</v>
      </c>
      <c r="B15539" s="257" t="s">
        <v>20916</v>
      </c>
      <c r="C15539" s="256" t="s">
        <v>6801</v>
      </c>
      <c r="E15539" s="258"/>
      <c r="F15539" s="479">
        <v>45.4</v>
      </c>
    </row>
    <row r="15540" spans="1:6" ht="30.6" x14ac:dyDescent="0.2">
      <c r="A15540" s="256">
        <v>104964</v>
      </c>
      <c r="B15540" s="257" t="s">
        <v>20917</v>
      </c>
      <c r="C15540" s="256" t="s">
        <v>6801</v>
      </c>
      <c r="E15540" s="258"/>
      <c r="F15540" s="479">
        <v>50.33</v>
      </c>
    </row>
    <row r="15541" spans="1:6" ht="30.6" x14ac:dyDescent="0.2">
      <c r="A15541" s="256">
        <v>104965</v>
      </c>
      <c r="B15541" s="257" t="s">
        <v>20918</v>
      </c>
      <c r="C15541" s="256" t="s">
        <v>6801</v>
      </c>
      <c r="E15541" s="258"/>
      <c r="F15541" s="479">
        <v>43.31</v>
      </c>
    </row>
    <row r="15542" spans="1:6" ht="30.6" x14ac:dyDescent="0.2">
      <c r="A15542" s="256">
        <v>104966</v>
      </c>
      <c r="B15542" s="257" t="s">
        <v>20919</v>
      </c>
      <c r="C15542" s="256" t="s">
        <v>6801</v>
      </c>
      <c r="E15542" s="258"/>
      <c r="F15542" s="479">
        <v>43.93</v>
      </c>
    </row>
    <row r="15543" spans="1:6" ht="30.6" x14ac:dyDescent="0.2">
      <c r="A15543" s="256">
        <v>104967</v>
      </c>
      <c r="B15543" s="257" t="s">
        <v>20920</v>
      </c>
      <c r="C15543" s="256" t="s">
        <v>6801</v>
      </c>
      <c r="E15543" s="258"/>
      <c r="F15543" s="479">
        <v>39.14</v>
      </c>
    </row>
    <row r="15544" spans="1:6" ht="30.6" x14ac:dyDescent="0.2">
      <c r="A15544" s="256">
        <v>104968</v>
      </c>
      <c r="B15544" s="257" t="s">
        <v>20921</v>
      </c>
      <c r="C15544" s="256" t="s">
        <v>6801</v>
      </c>
      <c r="E15544" s="258"/>
      <c r="F15544" s="479">
        <v>42.28</v>
      </c>
    </row>
    <row r="15545" spans="1:6" ht="30.6" x14ac:dyDescent="0.2">
      <c r="A15545" s="256">
        <v>104969</v>
      </c>
      <c r="B15545" s="257" t="s">
        <v>20922</v>
      </c>
      <c r="C15545" s="256" t="s">
        <v>6801</v>
      </c>
      <c r="E15545" s="258"/>
      <c r="F15545" s="479">
        <v>34</v>
      </c>
    </row>
    <row r="15546" spans="1:6" ht="30.6" x14ac:dyDescent="0.2">
      <c r="A15546" s="256">
        <v>104970</v>
      </c>
      <c r="B15546" s="257" t="s">
        <v>20923</v>
      </c>
      <c r="C15546" s="256" t="s">
        <v>6801</v>
      </c>
      <c r="E15546" s="258"/>
      <c r="F15546" s="479">
        <v>37.14</v>
      </c>
    </row>
    <row r="15547" spans="1:6" ht="30.6" x14ac:dyDescent="0.2">
      <c r="A15547" s="256">
        <v>104971</v>
      </c>
      <c r="B15547" s="257" t="s">
        <v>20924</v>
      </c>
      <c r="C15547" s="256" t="s">
        <v>6801</v>
      </c>
      <c r="E15547" s="258"/>
      <c r="F15547" s="479">
        <v>31.92</v>
      </c>
    </row>
    <row r="15548" spans="1:6" ht="30.6" x14ac:dyDescent="0.2">
      <c r="A15548" s="256">
        <v>104972</v>
      </c>
      <c r="B15548" s="257" t="s">
        <v>20925</v>
      </c>
      <c r="C15548" s="256" t="s">
        <v>6801</v>
      </c>
      <c r="E15548" s="258"/>
      <c r="F15548" s="479">
        <v>35.06</v>
      </c>
    </row>
    <row r="15549" spans="1:6" ht="30.6" x14ac:dyDescent="0.2">
      <c r="A15549" s="256">
        <v>104973</v>
      </c>
      <c r="B15549" s="257" t="s">
        <v>20926</v>
      </c>
      <c r="C15549" s="256" t="s">
        <v>6801</v>
      </c>
      <c r="E15549" s="258"/>
      <c r="F15549" s="479">
        <v>28.68</v>
      </c>
    </row>
    <row r="15550" spans="1:6" ht="30.6" x14ac:dyDescent="0.2">
      <c r="A15550" s="256">
        <v>104974</v>
      </c>
      <c r="B15550" s="257" t="s">
        <v>20927</v>
      </c>
      <c r="C15550" s="256" t="s">
        <v>6801</v>
      </c>
      <c r="E15550" s="258"/>
      <c r="F15550" s="479">
        <v>31.82</v>
      </c>
    </row>
    <row r="15551" spans="1:6" ht="30.6" x14ac:dyDescent="0.2">
      <c r="A15551" s="256">
        <v>104975</v>
      </c>
      <c r="B15551" s="257" t="s">
        <v>20928</v>
      </c>
      <c r="C15551" s="256" t="s">
        <v>6801</v>
      </c>
      <c r="E15551" s="258"/>
      <c r="F15551" s="479">
        <v>27.61</v>
      </c>
    </row>
    <row r="15552" spans="1:6" ht="30.6" x14ac:dyDescent="0.2">
      <c r="A15552" s="256">
        <v>104976</v>
      </c>
      <c r="B15552" s="257" t="s">
        <v>20929</v>
      </c>
      <c r="C15552" s="256" t="s">
        <v>6801</v>
      </c>
      <c r="E15552" s="258"/>
      <c r="F15552" s="479">
        <v>30.75</v>
      </c>
    </row>
    <row r="15553" spans="1:6" ht="30.6" x14ac:dyDescent="0.2">
      <c r="A15553" s="256">
        <v>104977</v>
      </c>
      <c r="B15553" s="257" t="s">
        <v>20930</v>
      </c>
      <c r="C15553" s="256" t="s">
        <v>6801</v>
      </c>
      <c r="E15553" s="258"/>
      <c r="F15553" s="479">
        <v>47.84</v>
      </c>
    </row>
    <row r="15554" spans="1:6" ht="30.6" x14ac:dyDescent="0.2">
      <c r="A15554" s="256">
        <v>104978</v>
      </c>
      <c r="B15554" s="257" t="s">
        <v>20931</v>
      </c>
      <c r="C15554" s="256" t="s">
        <v>6801</v>
      </c>
      <c r="E15554" s="258"/>
      <c r="F15554" s="479">
        <v>36.64</v>
      </c>
    </row>
    <row r="15555" spans="1:6" ht="20.399999999999999" x14ac:dyDescent="0.2">
      <c r="A15555" s="256">
        <v>87244</v>
      </c>
      <c r="B15555" s="257" t="s">
        <v>13985</v>
      </c>
      <c r="C15555" s="256" t="s">
        <v>6801</v>
      </c>
      <c r="E15555" s="258"/>
      <c r="F15555" s="479">
        <v>246.95</v>
      </c>
    </row>
    <row r="15556" spans="1:6" ht="30.6" x14ac:dyDescent="0.2">
      <c r="A15556" s="256">
        <v>87245</v>
      </c>
      <c r="B15556" s="257" t="s">
        <v>13986</v>
      </c>
      <c r="C15556" s="256" t="s">
        <v>6801</v>
      </c>
      <c r="E15556" s="258"/>
      <c r="F15556" s="479">
        <v>295.52999999999997</v>
      </c>
    </row>
    <row r="15557" spans="1:6" ht="20.399999999999999" x14ac:dyDescent="0.2">
      <c r="A15557" s="256">
        <v>87265</v>
      </c>
      <c r="B15557" s="257" t="s">
        <v>13987</v>
      </c>
      <c r="C15557" s="256" t="s">
        <v>6801</v>
      </c>
      <c r="E15557" s="258"/>
      <c r="F15557" s="479">
        <v>73.16</v>
      </c>
    </row>
    <row r="15558" spans="1:6" ht="20.399999999999999" x14ac:dyDescent="0.2">
      <c r="A15558" s="256">
        <v>87267</v>
      </c>
      <c r="B15558" s="257" t="s">
        <v>13988</v>
      </c>
      <c r="C15558" s="256" t="s">
        <v>6801</v>
      </c>
      <c r="E15558" s="258"/>
      <c r="F15558" s="479">
        <v>78.69</v>
      </c>
    </row>
    <row r="15559" spans="1:6" ht="20.399999999999999" x14ac:dyDescent="0.2">
      <c r="A15559" s="256">
        <v>87269</v>
      </c>
      <c r="B15559" s="257" t="s">
        <v>13989</v>
      </c>
      <c r="C15559" s="256" t="s">
        <v>6801</v>
      </c>
      <c r="E15559" s="258"/>
      <c r="F15559" s="479">
        <v>77.459999999999994</v>
      </c>
    </row>
    <row r="15560" spans="1:6" ht="20.399999999999999" x14ac:dyDescent="0.2">
      <c r="A15560" s="256">
        <v>87271</v>
      </c>
      <c r="B15560" s="257" t="s">
        <v>13990</v>
      </c>
      <c r="C15560" s="256" t="s">
        <v>6801</v>
      </c>
      <c r="E15560" s="258"/>
      <c r="F15560" s="479">
        <v>83.05</v>
      </c>
    </row>
    <row r="15561" spans="1:6" ht="20.399999999999999" x14ac:dyDescent="0.2">
      <c r="A15561" s="256">
        <v>87273</v>
      </c>
      <c r="B15561" s="257" t="s">
        <v>13991</v>
      </c>
      <c r="C15561" s="256" t="s">
        <v>6801</v>
      </c>
      <c r="E15561" s="258"/>
      <c r="F15561" s="479">
        <v>80.66</v>
      </c>
    </row>
    <row r="15562" spans="1:6" ht="20.399999999999999" x14ac:dyDescent="0.2">
      <c r="A15562" s="256">
        <v>87275</v>
      </c>
      <c r="B15562" s="257" t="s">
        <v>13992</v>
      </c>
      <c r="C15562" s="256" t="s">
        <v>6801</v>
      </c>
      <c r="E15562" s="258"/>
      <c r="F15562" s="479">
        <v>88.15</v>
      </c>
    </row>
    <row r="15563" spans="1:6" ht="20.399999999999999" x14ac:dyDescent="0.2">
      <c r="A15563" s="256">
        <v>88788</v>
      </c>
      <c r="B15563" s="257" t="s">
        <v>13993</v>
      </c>
      <c r="C15563" s="256" t="s">
        <v>6801</v>
      </c>
      <c r="E15563" s="258"/>
      <c r="F15563" s="479">
        <v>352.62</v>
      </c>
    </row>
    <row r="15564" spans="1:6" ht="30.6" x14ac:dyDescent="0.2">
      <c r="A15564" s="256">
        <v>88789</v>
      </c>
      <c r="B15564" s="257" t="s">
        <v>13994</v>
      </c>
      <c r="C15564" s="256" t="s">
        <v>6801</v>
      </c>
      <c r="E15564" s="258"/>
      <c r="F15564" s="479">
        <v>423.67</v>
      </c>
    </row>
    <row r="15565" spans="1:6" ht="30.6" x14ac:dyDescent="0.2">
      <c r="A15565" s="256">
        <v>93393</v>
      </c>
      <c r="B15565" s="257" t="s">
        <v>13995</v>
      </c>
      <c r="C15565" s="256" t="s">
        <v>6801</v>
      </c>
      <c r="E15565" s="258"/>
      <c r="F15565" s="479">
        <v>61.05</v>
      </c>
    </row>
    <row r="15566" spans="1:6" ht="30.6" x14ac:dyDescent="0.2">
      <c r="A15566" s="256">
        <v>93395</v>
      </c>
      <c r="B15566" s="257" t="s">
        <v>13996</v>
      </c>
      <c r="C15566" s="256" t="s">
        <v>6801</v>
      </c>
      <c r="E15566" s="258"/>
      <c r="F15566" s="479">
        <v>66.510000000000005</v>
      </c>
    </row>
    <row r="15567" spans="1:6" ht="30.6" x14ac:dyDescent="0.2">
      <c r="A15567" s="256">
        <v>99195</v>
      </c>
      <c r="B15567" s="257" t="s">
        <v>13997</v>
      </c>
      <c r="C15567" s="256" t="s">
        <v>6801</v>
      </c>
      <c r="E15567" s="258"/>
      <c r="F15567" s="479">
        <v>68.66</v>
      </c>
    </row>
    <row r="15568" spans="1:6" ht="30.6" x14ac:dyDescent="0.2">
      <c r="A15568" s="256">
        <v>99198</v>
      </c>
      <c r="B15568" s="257" t="s">
        <v>13998</v>
      </c>
      <c r="C15568" s="256" t="s">
        <v>6801</v>
      </c>
      <c r="E15568" s="258"/>
      <c r="F15568" s="479">
        <v>74.12</v>
      </c>
    </row>
    <row r="15569" spans="1:6" ht="20.399999999999999" x14ac:dyDescent="0.2">
      <c r="A15569" s="256">
        <v>104611</v>
      </c>
      <c r="B15569" s="257" t="s">
        <v>13999</v>
      </c>
      <c r="C15569" s="256" t="s">
        <v>6801</v>
      </c>
      <c r="E15569" s="258"/>
      <c r="F15569" s="479">
        <v>99.99</v>
      </c>
    </row>
    <row r="15570" spans="1:6" ht="20.399999999999999" x14ac:dyDescent="0.2">
      <c r="A15570" s="256">
        <v>104612</v>
      </c>
      <c r="B15570" s="257" t="s">
        <v>14000</v>
      </c>
      <c r="C15570" s="256" t="s">
        <v>6801</v>
      </c>
      <c r="E15570" s="258"/>
      <c r="F15570" s="479">
        <v>100.68</v>
      </c>
    </row>
    <row r="15571" spans="1:6" ht="30.6" x14ac:dyDescent="0.2">
      <c r="A15571" s="256">
        <v>104613</v>
      </c>
      <c r="B15571" s="257" t="s">
        <v>14001</v>
      </c>
      <c r="C15571" s="256" t="s">
        <v>6801</v>
      </c>
      <c r="E15571" s="258"/>
      <c r="F15571" s="479">
        <v>76.94</v>
      </c>
    </row>
    <row r="15572" spans="1:6" ht="30.6" x14ac:dyDescent="0.2">
      <c r="A15572" s="256">
        <v>104614</v>
      </c>
      <c r="B15572" s="257" t="s">
        <v>14002</v>
      </c>
      <c r="C15572" s="256" t="s">
        <v>6801</v>
      </c>
      <c r="E15572" s="258"/>
      <c r="F15572" s="479">
        <v>84.21</v>
      </c>
    </row>
    <row r="15573" spans="1:6" ht="30.6" x14ac:dyDescent="0.2">
      <c r="A15573" s="256">
        <v>104615</v>
      </c>
      <c r="B15573" s="257" t="s">
        <v>14003</v>
      </c>
      <c r="C15573" s="256" t="s">
        <v>6801</v>
      </c>
      <c r="E15573" s="258"/>
      <c r="F15573" s="479">
        <v>244.24</v>
      </c>
    </row>
    <row r="15574" spans="1:6" ht="30.6" x14ac:dyDescent="0.2">
      <c r="A15574" s="256">
        <v>104616</v>
      </c>
      <c r="B15574" s="257" t="s">
        <v>14004</v>
      </c>
      <c r="C15574" s="256" t="s">
        <v>6801</v>
      </c>
      <c r="E15574" s="258"/>
      <c r="F15574" s="479">
        <v>353.96</v>
      </c>
    </row>
    <row r="15575" spans="1:6" ht="30.6" x14ac:dyDescent="0.2">
      <c r="A15575" s="256">
        <v>104617</v>
      </c>
      <c r="B15575" s="257" t="s">
        <v>14005</v>
      </c>
      <c r="C15575" s="256" t="s">
        <v>6801</v>
      </c>
      <c r="E15575" s="258"/>
      <c r="F15575" s="479">
        <v>255.25</v>
      </c>
    </row>
    <row r="15576" spans="1:6" ht="30.6" x14ac:dyDescent="0.2">
      <c r="A15576" s="256">
        <v>104618</v>
      </c>
      <c r="B15576" s="257" t="s">
        <v>14006</v>
      </c>
      <c r="C15576" s="256" t="s">
        <v>6801</v>
      </c>
      <c r="E15576" s="258"/>
      <c r="F15576" s="479">
        <v>364.97</v>
      </c>
    </row>
    <row r="15577" spans="1:6" ht="20.399999999999999" x14ac:dyDescent="0.2">
      <c r="A15577" s="256">
        <v>104619</v>
      </c>
      <c r="B15577" s="257" t="s">
        <v>14007</v>
      </c>
      <c r="C15577" s="256" t="s">
        <v>6804</v>
      </c>
      <c r="E15577" s="258"/>
      <c r="F15577" s="479">
        <v>23.21</v>
      </c>
    </row>
    <row r="15578" spans="1:6" ht="20.399999999999999" x14ac:dyDescent="0.2">
      <c r="A15578" s="256">
        <v>101965</v>
      </c>
      <c r="B15578" s="257" t="s">
        <v>14008</v>
      </c>
      <c r="C15578" s="256" t="s">
        <v>6804</v>
      </c>
      <c r="E15578" s="258"/>
      <c r="F15578" s="479">
        <v>163.21</v>
      </c>
    </row>
    <row r="15579" spans="1:6" ht="20.399999999999999" x14ac:dyDescent="0.2">
      <c r="A15579" s="256">
        <v>101966</v>
      </c>
      <c r="B15579" s="257" t="s">
        <v>14009</v>
      </c>
      <c r="C15579" s="256" t="s">
        <v>6804</v>
      </c>
      <c r="E15579" s="258"/>
      <c r="F15579" s="479">
        <v>211.08</v>
      </c>
    </row>
    <row r="15580" spans="1:6" x14ac:dyDescent="0.2">
      <c r="A15580" s="256">
        <v>101979</v>
      </c>
      <c r="B15580" s="257" t="s">
        <v>14010</v>
      </c>
      <c r="C15580" s="256" t="s">
        <v>6804</v>
      </c>
      <c r="E15580" s="258"/>
      <c r="F15580" s="479">
        <v>41.71</v>
      </c>
    </row>
    <row r="15581" spans="1:6" ht="20.399999999999999" x14ac:dyDescent="0.2">
      <c r="A15581" s="256">
        <v>96112</v>
      </c>
      <c r="B15581" s="257" t="s">
        <v>15090</v>
      </c>
      <c r="C15581" s="256" t="s">
        <v>6801</v>
      </c>
      <c r="E15581" s="258"/>
      <c r="F15581" s="479">
        <v>148.5</v>
      </c>
    </row>
    <row r="15582" spans="1:6" x14ac:dyDescent="0.2">
      <c r="A15582" s="256">
        <v>96122</v>
      </c>
      <c r="B15582" s="257" t="s">
        <v>15091</v>
      </c>
      <c r="C15582" s="256" t="s">
        <v>6804</v>
      </c>
      <c r="E15582" s="258"/>
      <c r="F15582" s="479">
        <v>50.33</v>
      </c>
    </row>
    <row r="15583" spans="1:6" ht="20.399999999999999" x14ac:dyDescent="0.2">
      <c r="A15583" s="256">
        <v>104756</v>
      </c>
      <c r="B15583" s="257" t="s">
        <v>15092</v>
      </c>
      <c r="C15583" s="256" t="s">
        <v>6801</v>
      </c>
      <c r="E15583" s="258"/>
      <c r="F15583" s="479">
        <v>206.73</v>
      </c>
    </row>
    <row r="15584" spans="1:6" x14ac:dyDescent="0.2">
      <c r="A15584" s="256">
        <v>96109</v>
      </c>
      <c r="B15584" s="257" t="s">
        <v>15093</v>
      </c>
      <c r="C15584" s="256" t="s">
        <v>6801</v>
      </c>
      <c r="E15584" s="258"/>
      <c r="F15584" s="479">
        <v>53.65</v>
      </c>
    </row>
    <row r="15585" spans="1:6" ht="20.399999999999999" x14ac:dyDescent="0.2">
      <c r="A15585" s="256">
        <v>96110</v>
      </c>
      <c r="B15585" s="257" t="s">
        <v>15094</v>
      </c>
      <c r="C15585" s="256" t="s">
        <v>6801</v>
      </c>
      <c r="E15585" s="258"/>
      <c r="F15585" s="479">
        <v>70.930000000000007</v>
      </c>
    </row>
    <row r="15586" spans="1:6" x14ac:dyDescent="0.2">
      <c r="A15586" s="256">
        <v>96113</v>
      </c>
      <c r="B15586" s="257" t="s">
        <v>15095</v>
      </c>
      <c r="C15586" s="256" t="s">
        <v>6801</v>
      </c>
      <c r="E15586" s="258"/>
      <c r="F15586" s="479">
        <v>48.17</v>
      </c>
    </row>
    <row r="15587" spans="1:6" ht="20.399999999999999" x14ac:dyDescent="0.2">
      <c r="A15587" s="256">
        <v>96114</v>
      </c>
      <c r="B15587" s="257" t="s">
        <v>15096</v>
      </c>
      <c r="C15587" s="256" t="s">
        <v>6801</v>
      </c>
      <c r="E15587" s="258"/>
      <c r="F15587" s="479">
        <v>71.209999999999994</v>
      </c>
    </row>
    <row r="15588" spans="1:6" x14ac:dyDescent="0.2">
      <c r="A15588" s="256">
        <v>96120</v>
      </c>
      <c r="B15588" s="257" t="s">
        <v>15097</v>
      </c>
      <c r="C15588" s="256" t="s">
        <v>6804</v>
      </c>
      <c r="E15588" s="258"/>
      <c r="F15588" s="479">
        <v>3.08</v>
      </c>
    </row>
    <row r="15589" spans="1:6" ht="20.399999999999999" x14ac:dyDescent="0.2">
      <c r="A15589" s="256">
        <v>96123</v>
      </c>
      <c r="B15589" s="257" t="s">
        <v>15098</v>
      </c>
      <c r="C15589" s="256" t="s">
        <v>6804</v>
      </c>
      <c r="E15589" s="258"/>
      <c r="F15589" s="479">
        <v>27.39</v>
      </c>
    </row>
    <row r="15590" spans="1:6" x14ac:dyDescent="0.2">
      <c r="A15590" s="256">
        <v>99054</v>
      </c>
      <c r="B15590" s="257" t="s">
        <v>15099</v>
      </c>
      <c r="C15590" s="256" t="s">
        <v>6801</v>
      </c>
      <c r="E15590" s="258"/>
      <c r="F15590" s="479">
        <v>61.7</v>
      </c>
    </row>
    <row r="15591" spans="1:6" ht="20.399999999999999" x14ac:dyDescent="0.2">
      <c r="A15591" s="256">
        <v>96111</v>
      </c>
      <c r="B15591" s="257" t="s">
        <v>15100</v>
      </c>
      <c r="C15591" s="256" t="s">
        <v>6801</v>
      </c>
      <c r="E15591" s="258"/>
      <c r="F15591" s="479">
        <v>60.18</v>
      </c>
    </row>
    <row r="15592" spans="1:6" ht="20.399999999999999" x14ac:dyDescent="0.2">
      <c r="A15592" s="256">
        <v>96116</v>
      </c>
      <c r="B15592" s="257" t="s">
        <v>15101</v>
      </c>
      <c r="C15592" s="256" t="s">
        <v>6801</v>
      </c>
      <c r="E15592" s="258"/>
      <c r="F15592" s="479">
        <v>62.2</v>
      </c>
    </row>
    <row r="15593" spans="1:6" x14ac:dyDescent="0.2">
      <c r="A15593" s="256">
        <v>96121</v>
      </c>
      <c r="B15593" s="257" t="s">
        <v>15102</v>
      </c>
      <c r="C15593" s="256" t="s">
        <v>6804</v>
      </c>
      <c r="E15593" s="258"/>
      <c r="F15593" s="479">
        <v>11.89</v>
      </c>
    </row>
    <row r="15594" spans="1:6" ht="20.399999999999999" x14ac:dyDescent="0.2">
      <c r="A15594" s="256">
        <v>96485</v>
      </c>
      <c r="B15594" s="257" t="s">
        <v>15103</v>
      </c>
      <c r="C15594" s="256" t="s">
        <v>6801</v>
      </c>
      <c r="E15594" s="258"/>
      <c r="F15594" s="479">
        <v>70.3</v>
      </c>
    </row>
    <row r="15595" spans="1:6" ht="20.399999999999999" x14ac:dyDescent="0.2">
      <c r="A15595" s="256">
        <v>96486</v>
      </c>
      <c r="B15595" s="257" t="s">
        <v>15104</v>
      </c>
      <c r="C15595" s="256" t="s">
        <v>6801</v>
      </c>
      <c r="E15595" s="258"/>
      <c r="F15595" s="479">
        <v>72.319999999999993</v>
      </c>
    </row>
    <row r="15596" spans="1:6" ht="30.6" x14ac:dyDescent="0.2">
      <c r="A15596" s="256">
        <v>91515</v>
      </c>
      <c r="B15596" s="257" t="s">
        <v>14011</v>
      </c>
      <c r="C15596" s="256" t="s">
        <v>6801</v>
      </c>
      <c r="E15596" s="258"/>
      <c r="F15596" s="479">
        <v>6.75</v>
      </c>
    </row>
    <row r="15597" spans="1:6" ht="30.6" x14ac:dyDescent="0.2">
      <c r="A15597" s="256">
        <v>91519</v>
      </c>
      <c r="B15597" s="257" t="s">
        <v>14012</v>
      </c>
      <c r="C15597" s="256" t="s">
        <v>6801</v>
      </c>
      <c r="E15597" s="258"/>
      <c r="F15597" s="479">
        <v>9.08</v>
      </c>
    </row>
    <row r="15598" spans="1:6" ht="30.6" x14ac:dyDescent="0.2">
      <c r="A15598" s="256">
        <v>91520</v>
      </c>
      <c r="B15598" s="257" t="s">
        <v>14013</v>
      </c>
      <c r="C15598" s="256" t="s">
        <v>6801</v>
      </c>
      <c r="E15598" s="258"/>
      <c r="F15598" s="479">
        <v>2.5099999999999998</v>
      </c>
    </row>
    <row r="15599" spans="1:6" ht="30.6" x14ac:dyDescent="0.2">
      <c r="A15599" s="256">
        <v>91522</v>
      </c>
      <c r="B15599" s="257" t="s">
        <v>14014</v>
      </c>
      <c r="C15599" s="256" t="s">
        <v>6801</v>
      </c>
      <c r="E15599" s="258"/>
      <c r="F15599" s="479">
        <v>3.48</v>
      </c>
    </row>
    <row r="15600" spans="1:6" ht="30.6" x14ac:dyDescent="0.2">
      <c r="A15600" s="256">
        <v>91525</v>
      </c>
      <c r="B15600" s="257" t="s">
        <v>14015</v>
      </c>
      <c r="C15600" s="256" t="s">
        <v>6801</v>
      </c>
      <c r="E15600" s="258"/>
      <c r="F15600" s="479">
        <v>7.83</v>
      </c>
    </row>
    <row r="15601" spans="1:6" ht="30.6" x14ac:dyDescent="0.2">
      <c r="A15601" s="256">
        <v>104412</v>
      </c>
      <c r="B15601" s="257" t="s">
        <v>14016</v>
      </c>
      <c r="C15601" s="256" t="s">
        <v>6801</v>
      </c>
      <c r="E15601" s="258"/>
      <c r="F15601" s="479">
        <v>3.11</v>
      </c>
    </row>
    <row r="15602" spans="1:6" ht="30.6" x14ac:dyDescent="0.2">
      <c r="A15602" s="256">
        <v>104413</v>
      </c>
      <c r="B15602" s="257" t="s">
        <v>14017</v>
      </c>
      <c r="C15602" s="256" t="s">
        <v>6801</v>
      </c>
      <c r="E15602" s="258"/>
      <c r="F15602" s="479">
        <v>5.5</v>
      </c>
    </row>
    <row r="15603" spans="1:6" ht="30.6" x14ac:dyDescent="0.2">
      <c r="A15603" s="256">
        <v>104414</v>
      </c>
      <c r="B15603" s="257" t="s">
        <v>14018</v>
      </c>
      <c r="C15603" s="256" t="s">
        <v>6801</v>
      </c>
      <c r="E15603" s="258"/>
      <c r="F15603" s="479">
        <v>7.01</v>
      </c>
    </row>
    <row r="15604" spans="1:6" ht="30.6" x14ac:dyDescent="0.2">
      <c r="A15604" s="256">
        <v>104415</v>
      </c>
      <c r="B15604" s="257" t="s">
        <v>14019</v>
      </c>
      <c r="C15604" s="256" t="s">
        <v>6801</v>
      </c>
      <c r="E15604" s="258"/>
      <c r="F15604" s="479">
        <v>12.36</v>
      </c>
    </row>
    <row r="15605" spans="1:6" ht="30.6" x14ac:dyDescent="0.2">
      <c r="A15605" s="256">
        <v>104416</v>
      </c>
      <c r="B15605" s="257" t="s">
        <v>14020</v>
      </c>
      <c r="C15605" s="256" t="s">
        <v>6801</v>
      </c>
      <c r="E15605" s="258"/>
      <c r="F15605" s="479">
        <v>2.15</v>
      </c>
    </row>
    <row r="15606" spans="1:6" ht="30.6" x14ac:dyDescent="0.2">
      <c r="A15606" s="256">
        <v>104417</v>
      </c>
      <c r="B15606" s="257" t="s">
        <v>14021</v>
      </c>
      <c r="C15606" s="256" t="s">
        <v>6801</v>
      </c>
      <c r="E15606" s="258"/>
      <c r="F15606" s="479">
        <v>4.53</v>
      </c>
    </row>
    <row r="15607" spans="1:6" ht="30.6" x14ac:dyDescent="0.2">
      <c r="A15607" s="256">
        <v>104418</v>
      </c>
      <c r="B15607" s="257" t="s">
        <v>14022</v>
      </c>
      <c r="C15607" s="256" t="s">
        <v>6801</v>
      </c>
      <c r="E15607" s="258"/>
      <c r="F15607" s="479">
        <v>2.91</v>
      </c>
    </row>
    <row r="15608" spans="1:6" ht="30.6" x14ac:dyDescent="0.2">
      <c r="A15608" s="256">
        <v>104419</v>
      </c>
      <c r="B15608" s="257" t="s">
        <v>14023</v>
      </c>
      <c r="C15608" s="256" t="s">
        <v>6801</v>
      </c>
      <c r="E15608" s="258"/>
      <c r="F15608" s="479">
        <v>12.15</v>
      </c>
    </row>
    <row r="15609" spans="1:6" ht="30.6" x14ac:dyDescent="0.2">
      <c r="A15609" s="256">
        <v>104420</v>
      </c>
      <c r="B15609" s="257" t="s">
        <v>14024</v>
      </c>
      <c r="C15609" s="256" t="s">
        <v>6801</v>
      </c>
      <c r="E15609" s="258"/>
      <c r="F15609" s="479">
        <v>10.96</v>
      </c>
    </row>
    <row r="15610" spans="1:6" ht="30.6" x14ac:dyDescent="0.2">
      <c r="A15610" s="256">
        <v>104421</v>
      </c>
      <c r="B15610" s="257" t="s">
        <v>14025</v>
      </c>
      <c r="C15610" s="256" t="s">
        <v>6801</v>
      </c>
      <c r="E15610" s="258"/>
      <c r="F15610" s="479">
        <v>15.04</v>
      </c>
    </row>
    <row r="15611" spans="1:6" ht="30.6" x14ac:dyDescent="0.2">
      <c r="A15611" s="256">
        <v>104422</v>
      </c>
      <c r="B15611" s="257" t="s">
        <v>14026</v>
      </c>
      <c r="C15611" s="256" t="s">
        <v>6801</v>
      </c>
      <c r="E15611" s="258"/>
      <c r="F15611" s="479">
        <v>8.6199999999999992</v>
      </c>
    </row>
    <row r="15612" spans="1:6" ht="30.6" x14ac:dyDescent="0.2">
      <c r="A15612" s="256">
        <v>104423</v>
      </c>
      <c r="B15612" s="257" t="s">
        <v>14027</v>
      </c>
      <c r="C15612" s="256" t="s">
        <v>6801</v>
      </c>
      <c r="E15612" s="258"/>
      <c r="F15612" s="479">
        <v>24.14</v>
      </c>
    </row>
    <row r="15613" spans="1:6" ht="30.6" x14ac:dyDescent="0.2">
      <c r="A15613" s="256">
        <v>104424</v>
      </c>
      <c r="B15613" s="257" t="s">
        <v>14028</v>
      </c>
      <c r="C15613" s="256" t="s">
        <v>6801</v>
      </c>
      <c r="E15613" s="258"/>
      <c r="F15613" s="479">
        <v>22.21</v>
      </c>
    </row>
    <row r="15614" spans="1:6" ht="30.6" x14ac:dyDescent="0.2">
      <c r="A15614" s="256">
        <v>104425</v>
      </c>
      <c r="B15614" s="257" t="s">
        <v>14029</v>
      </c>
      <c r="C15614" s="256" t="s">
        <v>6801</v>
      </c>
      <c r="E15614" s="258"/>
      <c r="F15614" s="479">
        <v>19</v>
      </c>
    </row>
    <row r="15615" spans="1:6" ht="30.6" x14ac:dyDescent="0.2">
      <c r="A15615" s="256">
        <v>87280</v>
      </c>
      <c r="B15615" s="257" t="s">
        <v>14030</v>
      </c>
      <c r="C15615" s="256" t="s">
        <v>6805</v>
      </c>
      <c r="E15615" s="258"/>
      <c r="F15615" s="479">
        <v>368.15</v>
      </c>
    </row>
    <row r="15616" spans="1:6" ht="30.6" x14ac:dyDescent="0.2">
      <c r="A15616" s="256">
        <v>87281</v>
      </c>
      <c r="B15616" s="257" t="s">
        <v>14031</v>
      </c>
      <c r="C15616" s="256" t="s">
        <v>6805</v>
      </c>
      <c r="E15616" s="258"/>
      <c r="F15616" s="479">
        <v>360.14</v>
      </c>
    </row>
    <row r="15617" spans="1:6" ht="30.6" x14ac:dyDescent="0.2">
      <c r="A15617" s="256">
        <v>87283</v>
      </c>
      <c r="B15617" s="257" t="s">
        <v>14032</v>
      </c>
      <c r="C15617" s="256" t="s">
        <v>6805</v>
      </c>
      <c r="E15617" s="258"/>
      <c r="F15617" s="479">
        <v>377.23</v>
      </c>
    </row>
    <row r="15618" spans="1:6" ht="30.6" x14ac:dyDescent="0.2">
      <c r="A15618" s="256">
        <v>87284</v>
      </c>
      <c r="B15618" s="257" t="s">
        <v>14033</v>
      </c>
      <c r="C15618" s="256" t="s">
        <v>6805</v>
      </c>
      <c r="E15618" s="258"/>
      <c r="F15618" s="479">
        <v>368.3</v>
      </c>
    </row>
    <row r="15619" spans="1:6" ht="30.6" x14ac:dyDescent="0.2">
      <c r="A15619" s="256">
        <v>87286</v>
      </c>
      <c r="B15619" s="257" t="s">
        <v>14034</v>
      </c>
      <c r="C15619" s="256" t="s">
        <v>6805</v>
      </c>
      <c r="E15619" s="258"/>
      <c r="F15619" s="479">
        <v>488.04</v>
      </c>
    </row>
    <row r="15620" spans="1:6" ht="30.6" x14ac:dyDescent="0.2">
      <c r="A15620" s="256">
        <v>87287</v>
      </c>
      <c r="B15620" s="257" t="s">
        <v>14035</v>
      </c>
      <c r="C15620" s="256" t="s">
        <v>6805</v>
      </c>
      <c r="E15620" s="258"/>
      <c r="F15620" s="479">
        <v>465.76</v>
      </c>
    </row>
    <row r="15621" spans="1:6" ht="30.6" x14ac:dyDescent="0.2">
      <c r="A15621" s="256">
        <v>87289</v>
      </c>
      <c r="B15621" s="257" t="s">
        <v>14036</v>
      </c>
      <c r="C15621" s="256" t="s">
        <v>6805</v>
      </c>
      <c r="E15621" s="258"/>
      <c r="F15621" s="479">
        <v>472.81</v>
      </c>
    </row>
    <row r="15622" spans="1:6" ht="30.6" x14ac:dyDescent="0.2">
      <c r="A15622" s="256">
        <v>87290</v>
      </c>
      <c r="B15622" s="257" t="s">
        <v>14037</v>
      </c>
      <c r="C15622" s="256" t="s">
        <v>6805</v>
      </c>
      <c r="E15622" s="258"/>
      <c r="F15622" s="479">
        <v>461.44</v>
      </c>
    </row>
    <row r="15623" spans="1:6" ht="30.6" x14ac:dyDescent="0.2">
      <c r="A15623" s="256">
        <v>87292</v>
      </c>
      <c r="B15623" s="257" t="s">
        <v>14038</v>
      </c>
      <c r="C15623" s="256" t="s">
        <v>6805</v>
      </c>
      <c r="E15623" s="258"/>
      <c r="F15623" s="479">
        <v>483.88</v>
      </c>
    </row>
    <row r="15624" spans="1:6" ht="30.6" x14ac:dyDescent="0.2">
      <c r="A15624" s="256">
        <v>87294</v>
      </c>
      <c r="B15624" s="257" t="s">
        <v>14039</v>
      </c>
      <c r="C15624" s="256" t="s">
        <v>6805</v>
      </c>
      <c r="E15624" s="258"/>
      <c r="F15624" s="479">
        <v>462.54</v>
      </c>
    </row>
    <row r="15625" spans="1:6" ht="30.6" x14ac:dyDescent="0.2">
      <c r="A15625" s="256">
        <v>87295</v>
      </c>
      <c r="B15625" s="257" t="s">
        <v>14040</v>
      </c>
      <c r="C15625" s="256" t="s">
        <v>6805</v>
      </c>
      <c r="E15625" s="258"/>
      <c r="F15625" s="479">
        <v>481.63</v>
      </c>
    </row>
    <row r="15626" spans="1:6" ht="30.6" x14ac:dyDescent="0.2">
      <c r="A15626" s="256">
        <v>87296</v>
      </c>
      <c r="B15626" s="257" t="s">
        <v>14041</v>
      </c>
      <c r="C15626" s="256" t="s">
        <v>6805</v>
      </c>
      <c r="E15626" s="258"/>
      <c r="F15626" s="479">
        <v>448.95</v>
      </c>
    </row>
    <row r="15627" spans="1:6" ht="20.399999999999999" x14ac:dyDescent="0.2">
      <c r="A15627" s="256">
        <v>87298</v>
      </c>
      <c r="B15627" s="257" t="s">
        <v>14042</v>
      </c>
      <c r="C15627" s="256" t="s">
        <v>6805</v>
      </c>
      <c r="E15627" s="258"/>
      <c r="F15627" s="479">
        <v>551.35</v>
      </c>
    </row>
    <row r="15628" spans="1:6" ht="20.399999999999999" x14ac:dyDescent="0.2">
      <c r="A15628" s="256">
        <v>87299</v>
      </c>
      <c r="B15628" s="257" t="s">
        <v>14043</v>
      </c>
      <c r="C15628" s="256" t="s">
        <v>6805</v>
      </c>
      <c r="E15628" s="258"/>
      <c r="F15628" s="479">
        <v>368.1</v>
      </c>
    </row>
    <row r="15629" spans="1:6" ht="20.399999999999999" x14ac:dyDescent="0.2">
      <c r="A15629" s="256">
        <v>87301</v>
      </c>
      <c r="B15629" s="257" t="s">
        <v>14044</v>
      </c>
      <c r="C15629" s="256" t="s">
        <v>6805</v>
      </c>
      <c r="E15629" s="258"/>
      <c r="F15629" s="479">
        <v>500.75</v>
      </c>
    </row>
    <row r="15630" spans="1:6" ht="20.399999999999999" x14ac:dyDescent="0.2">
      <c r="A15630" s="256">
        <v>87302</v>
      </c>
      <c r="B15630" s="257" t="s">
        <v>14045</v>
      </c>
      <c r="C15630" s="256" t="s">
        <v>6805</v>
      </c>
      <c r="E15630" s="258"/>
      <c r="F15630" s="479">
        <v>489.2</v>
      </c>
    </row>
    <row r="15631" spans="1:6" ht="20.399999999999999" x14ac:dyDescent="0.2">
      <c r="A15631" s="256">
        <v>87304</v>
      </c>
      <c r="B15631" s="257" t="s">
        <v>14046</v>
      </c>
      <c r="C15631" s="256" t="s">
        <v>6805</v>
      </c>
      <c r="E15631" s="258"/>
      <c r="F15631" s="479">
        <v>451.01</v>
      </c>
    </row>
    <row r="15632" spans="1:6" ht="20.399999999999999" x14ac:dyDescent="0.2">
      <c r="A15632" s="256">
        <v>87305</v>
      </c>
      <c r="B15632" s="257" t="s">
        <v>14047</v>
      </c>
      <c r="C15632" s="256" t="s">
        <v>6805</v>
      </c>
      <c r="E15632" s="258"/>
      <c r="F15632" s="479">
        <v>453.26</v>
      </c>
    </row>
    <row r="15633" spans="1:6" ht="20.399999999999999" x14ac:dyDescent="0.2">
      <c r="A15633" s="256">
        <v>87307</v>
      </c>
      <c r="B15633" s="257" t="s">
        <v>14048</v>
      </c>
      <c r="C15633" s="256" t="s">
        <v>6805</v>
      </c>
      <c r="E15633" s="258"/>
      <c r="F15633" s="479">
        <v>433.27</v>
      </c>
    </row>
    <row r="15634" spans="1:6" ht="20.399999999999999" x14ac:dyDescent="0.2">
      <c r="A15634" s="256">
        <v>87308</v>
      </c>
      <c r="B15634" s="257" t="s">
        <v>14049</v>
      </c>
      <c r="C15634" s="256" t="s">
        <v>6805</v>
      </c>
      <c r="E15634" s="258"/>
      <c r="F15634" s="479">
        <v>422.28</v>
      </c>
    </row>
    <row r="15635" spans="1:6" ht="20.399999999999999" x14ac:dyDescent="0.2">
      <c r="A15635" s="256">
        <v>87310</v>
      </c>
      <c r="B15635" s="257" t="s">
        <v>14050</v>
      </c>
      <c r="C15635" s="256" t="s">
        <v>6805</v>
      </c>
      <c r="E15635" s="258"/>
      <c r="F15635" s="479">
        <v>363.79</v>
      </c>
    </row>
    <row r="15636" spans="1:6" ht="20.399999999999999" x14ac:dyDescent="0.2">
      <c r="A15636" s="256">
        <v>87311</v>
      </c>
      <c r="B15636" s="257" t="s">
        <v>14051</v>
      </c>
      <c r="C15636" s="256" t="s">
        <v>6805</v>
      </c>
      <c r="E15636" s="258"/>
      <c r="F15636" s="479">
        <v>352.43</v>
      </c>
    </row>
    <row r="15637" spans="1:6" ht="20.399999999999999" x14ac:dyDescent="0.2">
      <c r="A15637" s="256">
        <v>87313</v>
      </c>
      <c r="B15637" s="257" t="s">
        <v>14052</v>
      </c>
      <c r="C15637" s="256" t="s">
        <v>6805</v>
      </c>
      <c r="E15637" s="258"/>
      <c r="F15637" s="479">
        <v>437.49</v>
      </c>
    </row>
    <row r="15638" spans="1:6" ht="20.399999999999999" x14ac:dyDescent="0.2">
      <c r="A15638" s="256">
        <v>87314</v>
      </c>
      <c r="B15638" s="257" t="s">
        <v>14053</v>
      </c>
      <c r="C15638" s="256" t="s">
        <v>6805</v>
      </c>
      <c r="E15638" s="258"/>
      <c r="F15638" s="479">
        <v>427.6</v>
      </c>
    </row>
    <row r="15639" spans="1:6" ht="20.399999999999999" x14ac:dyDescent="0.2">
      <c r="A15639" s="256">
        <v>87316</v>
      </c>
      <c r="B15639" s="257" t="s">
        <v>14054</v>
      </c>
      <c r="C15639" s="256" t="s">
        <v>6805</v>
      </c>
      <c r="E15639" s="258"/>
      <c r="F15639" s="479">
        <v>401.12</v>
      </c>
    </row>
    <row r="15640" spans="1:6" ht="20.399999999999999" x14ac:dyDescent="0.2">
      <c r="A15640" s="256">
        <v>87317</v>
      </c>
      <c r="B15640" s="257" t="s">
        <v>14055</v>
      </c>
      <c r="C15640" s="256" t="s">
        <v>6805</v>
      </c>
      <c r="E15640" s="258"/>
      <c r="F15640" s="479">
        <v>383.3</v>
      </c>
    </row>
    <row r="15641" spans="1:6" ht="30.6" x14ac:dyDescent="0.2">
      <c r="A15641" s="256">
        <v>87319</v>
      </c>
      <c r="B15641" s="257" t="s">
        <v>14056</v>
      </c>
      <c r="C15641" s="256" t="s">
        <v>6805</v>
      </c>
      <c r="E15641" s="258"/>
      <c r="F15641" s="479">
        <v>3455.63</v>
      </c>
    </row>
    <row r="15642" spans="1:6" ht="30.6" x14ac:dyDescent="0.2">
      <c r="A15642" s="256">
        <v>87320</v>
      </c>
      <c r="B15642" s="257" t="s">
        <v>14057</v>
      </c>
      <c r="C15642" s="256" t="s">
        <v>6805</v>
      </c>
      <c r="E15642" s="258"/>
      <c r="F15642" s="479">
        <v>3459.1</v>
      </c>
    </row>
    <row r="15643" spans="1:6" ht="30.6" x14ac:dyDescent="0.2">
      <c r="A15643" s="256">
        <v>87322</v>
      </c>
      <c r="B15643" s="257" t="s">
        <v>14058</v>
      </c>
      <c r="C15643" s="256" t="s">
        <v>6805</v>
      </c>
      <c r="E15643" s="258"/>
      <c r="F15643" s="479">
        <v>3550.35</v>
      </c>
    </row>
    <row r="15644" spans="1:6" ht="30.6" x14ac:dyDescent="0.2">
      <c r="A15644" s="256">
        <v>87323</v>
      </c>
      <c r="B15644" s="257" t="s">
        <v>14059</v>
      </c>
      <c r="C15644" s="256" t="s">
        <v>6805</v>
      </c>
      <c r="E15644" s="258"/>
      <c r="F15644" s="479">
        <v>3546.44</v>
      </c>
    </row>
    <row r="15645" spans="1:6" ht="30.6" x14ac:dyDescent="0.2">
      <c r="A15645" s="256">
        <v>87325</v>
      </c>
      <c r="B15645" s="257" t="s">
        <v>14060</v>
      </c>
      <c r="C15645" s="256" t="s">
        <v>6805</v>
      </c>
      <c r="E15645" s="258"/>
      <c r="F15645" s="479">
        <v>3478.84</v>
      </c>
    </row>
    <row r="15646" spans="1:6" ht="30.6" x14ac:dyDescent="0.2">
      <c r="A15646" s="256">
        <v>87326</v>
      </c>
      <c r="B15646" s="257" t="s">
        <v>14061</v>
      </c>
      <c r="C15646" s="256" t="s">
        <v>6805</v>
      </c>
      <c r="E15646" s="258"/>
      <c r="F15646" s="479">
        <v>3483.38</v>
      </c>
    </row>
    <row r="15647" spans="1:6" ht="30.6" x14ac:dyDescent="0.2">
      <c r="A15647" s="256">
        <v>87327</v>
      </c>
      <c r="B15647" s="257" t="s">
        <v>14062</v>
      </c>
      <c r="C15647" s="256" t="s">
        <v>6805</v>
      </c>
      <c r="E15647" s="258"/>
      <c r="F15647" s="479">
        <v>394.66</v>
      </c>
    </row>
    <row r="15648" spans="1:6" ht="30.6" x14ac:dyDescent="0.2">
      <c r="A15648" s="256">
        <v>87328</v>
      </c>
      <c r="B15648" s="257" t="s">
        <v>14063</v>
      </c>
      <c r="C15648" s="256" t="s">
        <v>6805</v>
      </c>
      <c r="E15648" s="258"/>
      <c r="F15648" s="479">
        <v>329.33</v>
      </c>
    </row>
    <row r="15649" spans="1:6" ht="30.6" x14ac:dyDescent="0.2">
      <c r="A15649" s="256">
        <v>87329</v>
      </c>
      <c r="B15649" s="257" t="s">
        <v>14064</v>
      </c>
      <c r="C15649" s="256" t="s">
        <v>6805</v>
      </c>
      <c r="E15649" s="258"/>
      <c r="F15649" s="479">
        <v>425.17</v>
      </c>
    </row>
    <row r="15650" spans="1:6" ht="30.6" x14ac:dyDescent="0.2">
      <c r="A15650" s="256">
        <v>87330</v>
      </c>
      <c r="B15650" s="257" t="s">
        <v>14065</v>
      </c>
      <c r="C15650" s="256" t="s">
        <v>6805</v>
      </c>
      <c r="E15650" s="258"/>
      <c r="F15650" s="479">
        <v>351.16</v>
      </c>
    </row>
    <row r="15651" spans="1:6" ht="30.6" x14ac:dyDescent="0.2">
      <c r="A15651" s="256">
        <v>87331</v>
      </c>
      <c r="B15651" s="257" t="s">
        <v>14066</v>
      </c>
      <c r="C15651" s="256" t="s">
        <v>6805</v>
      </c>
      <c r="E15651" s="258"/>
      <c r="F15651" s="479">
        <v>513.54</v>
      </c>
    </row>
    <row r="15652" spans="1:6" ht="30.6" x14ac:dyDescent="0.2">
      <c r="A15652" s="256">
        <v>87332</v>
      </c>
      <c r="B15652" s="257" t="s">
        <v>14067</v>
      </c>
      <c r="C15652" s="256" t="s">
        <v>6805</v>
      </c>
      <c r="E15652" s="258"/>
      <c r="F15652" s="479">
        <v>445.43</v>
      </c>
    </row>
    <row r="15653" spans="1:6" ht="30.6" x14ac:dyDescent="0.2">
      <c r="A15653" s="256">
        <v>87333</v>
      </c>
      <c r="B15653" s="257" t="s">
        <v>14068</v>
      </c>
      <c r="C15653" s="256" t="s">
        <v>6805</v>
      </c>
      <c r="E15653" s="258"/>
      <c r="F15653" s="479">
        <v>480.35</v>
      </c>
    </row>
    <row r="15654" spans="1:6" ht="30.6" x14ac:dyDescent="0.2">
      <c r="A15654" s="256">
        <v>87334</v>
      </c>
      <c r="B15654" s="257" t="s">
        <v>14069</v>
      </c>
      <c r="C15654" s="256" t="s">
        <v>6805</v>
      </c>
      <c r="E15654" s="258"/>
      <c r="F15654" s="479">
        <v>439.25</v>
      </c>
    </row>
    <row r="15655" spans="1:6" ht="30.6" x14ac:dyDescent="0.2">
      <c r="A15655" s="256">
        <v>87335</v>
      </c>
      <c r="B15655" s="257" t="s">
        <v>14070</v>
      </c>
      <c r="C15655" s="256" t="s">
        <v>6805</v>
      </c>
      <c r="E15655" s="258"/>
      <c r="F15655" s="479">
        <v>471.65</v>
      </c>
    </row>
    <row r="15656" spans="1:6" ht="30.6" x14ac:dyDescent="0.2">
      <c r="A15656" s="256">
        <v>87336</v>
      </c>
      <c r="B15656" s="257" t="s">
        <v>14071</v>
      </c>
      <c r="C15656" s="256" t="s">
        <v>6805</v>
      </c>
      <c r="E15656" s="258"/>
      <c r="F15656" s="479">
        <v>455.47</v>
      </c>
    </row>
    <row r="15657" spans="1:6" ht="30.6" x14ac:dyDescent="0.2">
      <c r="A15657" s="256">
        <v>87337</v>
      </c>
      <c r="B15657" s="257" t="s">
        <v>14072</v>
      </c>
      <c r="C15657" s="256" t="s">
        <v>6805</v>
      </c>
      <c r="E15657" s="258"/>
      <c r="F15657" s="479">
        <v>466.69</v>
      </c>
    </row>
    <row r="15658" spans="1:6" ht="30.6" x14ac:dyDescent="0.2">
      <c r="A15658" s="256">
        <v>87338</v>
      </c>
      <c r="B15658" s="257" t="s">
        <v>14073</v>
      </c>
      <c r="C15658" s="256" t="s">
        <v>6805</v>
      </c>
      <c r="E15658" s="258"/>
      <c r="F15658" s="479">
        <v>450.26</v>
      </c>
    </row>
    <row r="15659" spans="1:6" ht="30.6" x14ac:dyDescent="0.2">
      <c r="A15659" s="256">
        <v>87339</v>
      </c>
      <c r="B15659" s="257" t="s">
        <v>14074</v>
      </c>
      <c r="C15659" s="256" t="s">
        <v>6805</v>
      </c>
      <c r="E15659" s="258"/>
      <c r="F15659" s="479">
        <v>692.26</v>
      </c>
    </row>
    <row r="15660" spans="1:6" ht="30.6" x14ac:dyDescent="0.2">
      <c r="A15660" s="256">
        <v>87340</v>
      </c>
      <c r="B15660" s="257" t="s">
        <v>14075</v>
      </c>
      <c r="C15660" s="256" t="s">
        <v>6805</v>
      </c>
      <c r="E15660" s="258"/>
      <c r="F15660" s="479">
        <v>553.09</v>
      </c>
    </row>
    <row r="15661" spans="1:6" ht="30.6" x14ac:dyDescent="0.2">
      <c r="A15661" s="256">
        <v>87341</v>
      </c>
      <c r="B15661" s="257" t="s">
        <v>14076</v>
      </c>
      <c r="C15661" s="256" t="s">
        <v>6805</v>
      </c>
      <c r="E15661" s="258"/>
      <c r="F15661" s="479">
        <v>518.65</v>
      </c>
    </row>
    <row r="15662" spans="1:6" ht="30.6" x14ac:dyDescent="0.2">
      <c r="A15662" s="256">
        <v>87342</v>
      </c>
      <c r="B15662" s="257" t="s">
        <v>14077</v>
      </c>
      <c r="C15662" s="256" t="s">
        <v>6805</v>
      </c>
      <c r="E15662" s="258"/>
      <c r="F15662" s="479">
        <v>583.62</v>
      </c>
    </row>
    <row r="15663" spans="1:6" ht="30.6" x14ac:dyDescent="0.2">
      <c r="A15663" s="256">
        <v>87343</v>
      </c>
      <c r="B15663" s="257" t="s">
        <v>14078</v>
      </c>
      <c r="C15663" s="256" t="s">
        <v>6805</v>
      </c>
      <c r="E15663" s="258"/>
      <c r="F15663" s="479">
        <v>504.76</v>
      </c>
    </row>
    <row r="15664" spans="1:6" ht="30.6" x14ac:dyDescent="0.2">
      <c r="A15664" s="256">
        <v>87344</v>
      </c>
      <c r="B15664" s="257" t="s">
        <v>14079</v>
      </c>
      <c r="C15664" s="256" t="s">
        <v>6805</v>
      </c>
      <c r="E15664" s="258"/>
      <c r="F15664" s="479">
        <v>461.23</v>
      </c>
    </row>
    <row r="15665" spans="1:6" ht="30.6" x14ac:dyDescent="0.2">
      <c r="A15665" s="256">
        <v>87345</v>
      </c>
      <c r="B15665" s="257" t="s">
        <v>14080</v>
      </c>
      <c r="C15665" s="256" t="s">
        <v>6805</v>
      </c>
      <c r="E15665" s="258"/>
      <c r="F15665" s="479">
        <v>521.53</v>
      </c>
    </row>
    <row r="15666" spans="1:6" ht="30.6" x14ac:dyDescent="0.2">
      <c r="A15666" s="256">
        <v>87346</v>
      </c>
      <c r="B15666" s="257" t="s">
        <v>14081</v>
      </c>
      <c r="C15666" s="256" t="s">
        <v>6805</v>
      </c>
      <c r="E15666" s="258"/>
      <c r="F15666" s="479">
        <v>456.22</v>
      </c>
    </row>
    <row r="15667" spans="1:6" ht="30.6" x14ac:dyDescent="0.2">
      <c r="A15667" s="256">
        <v>87347</v>
      </c>
      <c r="B15667" s="257" t="s">
        <v>14082</v>
      </c>
      <c r="C15667" s="256" t="s">
        <v>6805</v>
      </c>
      <c r="E15667" s="258"/>
      <c r="F15667" s="479">
        <v>421.93</v>
      </c>
    </row>
    <row r="15668" spans="1:6" ht="30.6" x14ac:dyDescent="0.2">
      <c r="A15668" s="256">
        <v>87348</v>
      </c>
      <c r="B15668" s="257" t="s">
        <v>14083</v>
      </c>
      <c r="C15668" s="256" t="s">
        <v>6805</v>
      </c>
      <c r="E15668" s="258"/>
      <c r="F15668" s="479">
        <v>474.73</v>
      </c>
    </row>
    <row r="15669" spans="1:6" ht="30.6" x14ac:dyDescent="0.2">
      <c r="A15669" s="256">
        <v>87349</v>
      </c>
      <c r="B15669" s="257" t="s">
        <v>14084</v>
      </c>
      <c r="C15669" s="256" t="s">
        <v>6805</v>
      </c>
      <c r="E15669" s="258"/>
      <c r="F15669" s="479">
        <v>389.31</v>
      </c>
    </row>
    <row r="15670" spans="1:6" ht="30.6" x14ac:dyDescent="0.2">
      <c r="A15670" s="256">
        <v>87350</v>
      </c>
      <c r="B15670" s="257" t="s">
        <v>14085</v>
      </c>
      <c r="C15670" s="256" t="s">
        <v>6805</v>
      </c>
      <c r="E15670" s="258"/>
      <c r="F15670" s="479">
        <v>416.27</v>
      </c>
    </row>
    <row r="15671" spans="1:6" ht="30.6" x14ac:dyDescent="0.2">
      <c r="A15671" s="256">
        <v>87351</v>
      </c>
      <c r="B15671" s="257" t="s">
        <v>14086</v>
      </c>
      <c r="C15671" s="256" t="s">
        <v>6805</v>
      </c>
      <c r="E15671" s="258"/>
      <c r="F15671" s="479">
        <v>336.87</v>
      </c>
    </row>
    <row r="15672" spans="1:6" ht="30.6" x14ac:dyDescent="0.2">
      <c r="A15672" s="256">
        <v>87352</v>
      </c>
      <c r="B15672" s="257" t="s">
        <v>14087</v>
      </c>
      <c r="C15672" s="256" t="s">
        <v>6805</v>
      </c>
      <c r="E15672" s="258"/>
      <c r="F15672" s="479">
        <v>530.34</v>
      </c>
    </row>
    <row r="15673" spans="1:6" ht="30.6" x14ac:dyDescent="0.2">
      <c r="A15673" s="256">
        <v>87353</v>
      </c>
      <c r="B15673" s="257" t="s">
        <v>14088</v>
      </c>
      <c r="C15673" s="256" t="s">
        <v>6805</v>
      </c>
      <c r="E15673" s="258"/>
      <c r="F15673" s="479">
        <v>444.86</v>
      </c>
    </row>
    <row r="15674" spans="1:6" ht="30.6" x14ac:dyDescent="0.2">
      <c r="A15674" s="256">
        <v>87354</v>
      </c>
      <c r="B15674" s="257" t="s">
        <v>14089</v>
      </c>
      <c r="C15674" s="256" t="s">
        <v>6805</v>
      </c>
      <c r="E15674" s="258"/>
      <c r="F15674" s="479">
        <v>406.17</v>
      </c>
    </row>
    <row r="15675" spans="1:6" ht="30.6" x14ac:dyDescent="0.2">
      <c r="A15675" s="256">
        <v>87355</v>
      </c>
      <c r="B15675" s="257" t="s">
        <v>14090</v>
      </c>
      <c r="C15675" s="256" t="s">
        <v>6805</v>
      </c>
      <c r="E15675" s="258"/>
      <c r="F15675" s="479">
        <v>446.12</v>
      </c>
    </row>
    <row r="15676" spans="1:6" ht="30.6" x14ac:dyDescent="0.2">
      <c r="A15676" s="256">
        <v>87356</v>
      </c>
      <c r="B15676" s="257" t="s">
        <v>14091</v>
      </c>
      <c r="C15676" s="256" t="s">
        <v>6805</v>
      </c>
      <c r="E15676" s="258"/>
      <c r="F15676" s="479">
        <v>387.72</v>
      </c>
    </row>
    <row r="15677" spans="1:6" ht="30.6" x14ac:dyDescent="0.2">
      <c r="A15677" s="256">
        <v>87357</v>
      </c>
      <c r="B15677" s="257" t="s">
        <v>14092</v>
      </c>
      <c r="C15677" s="256" t="s">
        <v>6805</v>
      </c>
      <c r="E15677" s="258"/>
      <c r="F15677" s="479">
        <v>360.07</v>
      </c>
    </row>
    <row r="15678" spans="1:6" ht="30.6" x14ac:dyDescent="0.2">
      <c r="A15678" s="256">
        <v>87358</v>
      </c>
      <c r="B15678" s="257" t="s">
        <v>14093</v>
      </c>
      <c r="C15678" s="256" t="s">
        <v>6805</v>
      </c>
      <c r="E15678" s="258"/>
      <c r="F15678" s="479">
        <v>3419.97</v>
      </c>
    </row>
    <row r="15679" spans="1:6" ht="30.6" x14ac:dyDescent="0.2">
      <c r="A15679" s="256">
        <v>87359</v>
      </c>
      <c r="B15679" s="257" t="s">
        <v>14094</v>
      </c>
      <c r="C15679" s="256" t="s">
        <v>6805</v>
      </c>
      <c r="E15679" s="258"/>
      <c r="F15679" s="479">
        <v>3388.01</v>
      </c>
    </row>
    <row r="15680" spans="1:6" ht="30.6" x14ac:dyDescent="0.2">
      <c r="A15680" s="256">
        <v>87360</v>
      </c>
      <c r="B15680" s="257" t="s">
        <v>14095</v>
      </c>
      <c r="C15680" s="256" t="s">
        <v>6805</v>
      </c>
      <c r="E15680" s="258"/>
      <c r="F15680" s="479">
        <v>3516.13</v>
      </c>
    </row>
    <row r="15681" spans="1:6" ht="30.6" x14ac:dyDescent="0.2">
      <c r="A15681" s="256">
        <v>87361</v>
      </c>
      <c r="B15681" s="257" t="s">
        <v>14096</v>
      </c>
      <c r="C15681" s="256" t="s">
        <v>6805</v>
      </c>
      <c r="E15681" s="258"/>
      <c r="F15681" s="479">
        <v>3464.97</v>
      </c>
    </row>
    <row r="15682" spans="1:6" ht="30.6" x14ac:dyDescent="0.2">
      <c r="A15682" s="256">
        <v>87362</v>
      </c>
      <c r="B15682" s="257" t="s">
        <v>14097</v>
      </c>
      <c r="C15682" s="256" t="s">
        <v>6805</v>
      </c>
      <c r="E15682" s="258"/>
      <c r="F15682" s="479">
        <v>3461.6</v>
      </c>
    </row>
    <row r="15683" spans="1:6" ht="30.6" x14ac:dyDescent="0.2">
      <c r="A15683" s="256">
        <v>87363</v>
      </c>
      <c r="B15683" s="257" t="s">
        <v>14098</v>
      </c>
      <c r="C15683" s="256" t="s">
        <v>6805</v>
      </c>
      <c r="E15683" s="258"/>
      <c r="F15683" s="479">
        <v>3452.87</v>
      </c>
    </row>
    <row r="15684" spans="1:6" ht="30.6" x14ac:dyDescent="0.2">
      <c r="A15684" s="256">
        <v>87364</v>
      </c>
      <c r="B15684" s="257" t="s">
        <v>14099</v>
      </c>
      <c r="C15684" s="256" t="s">
        <v>6805</v>
      </c>
      <c r="E15684" s="258"/>
      <c r="F15684" s="479">
        <v>3418.7</v>
      </c>
    </row>
    <row r="15685" spans="1:6" ht="30.6" x14ac:dyDescent="0.2">
      <c r="A15685" s="256">
        <v>87365</v>
      </c>
      <c r="B15685" s="257" t="s">
        <v>14100</v>
      </c>
      <c r="C15685" s="256" t="s">
        <v>6805</v>
      </c>
      <c r="E15685" s="258"/>
      <c r="F15685" s="479">
        <v>518.97</v>
      </c>
    </row>
    <row r="15686" spans="1:6" ht="30.6" x14ac:dyDescent="0.2">
      <c r="A15686" s="256">
        <v>87366</v>
      </c>
      <c r="B15686" s="257" t="s">
        <v>14101</v>
      </c>
      <c r="C15686" s="256" t="s">
        <v>6805</v>
      </c>
      <c r="E15686" s="258"/>
      <c r="F15686" s="479">
        <v>546.04</v>
      </c>
    </row>
    <row r="15687" spans="1:6" ht="30.6" x14ac:dyDescent="0.2">
      <c r="A15687" s="256">
        <v>87367</v>
      </c>
      <c r="B15687" s="257" t="s">
        <v>14102</v>
      </c>
      <c r="C15687" s="256" t="s">
        <v>6805</v>
      </c>
      <c r="E15687" s="258"/>
      <c r="F15687" s="479">
        <v>640.28</v>
      </c>
    </row>
    <row r="15688" spans="1:6" ht="30.6" x14ac:dyDescent="0.2">
      <c r="A15688" s="256">
        <v>87368</v>
      </c>
      <c r="B15688" s="257" t="s">
        <v>14103</v>
      </c>
      <c r="C15688" s="256" t="s">
        <v>6805</v>
      </c>
      <c r="E15688" s="258"/>
      <c r="F15688" s="479">
        <v>631.39</v>
      </c>
    </row>
    <row r="15689" spans="1:6" ht="30.6" x14ac:dyDescent="0.2">
      <c r="A15689" s="256">
        <v>87369</v>
      </c>
      <c r="B15689" s="257" t="s">
        <v>14104</v>
      </c>
      <c r="C15689" s="256" t="s">
        <v>6805</v>
      </c>
      <c r="E15689" s="258"/>
      <c r="F15689" s="479">
        <v>645.85</v>
      </c>
    </row>
    <row r="15690" spans="1:6" ht="30.6" x14ac:dyDescent="0.2">
      <c r="A15690" s="256">
        <v>87370</v>
      </c>
      <c r="B15690" s="257" t="s">
        <v>14105</v>
      </c>
      <c r="C15690" s="256" t="s">
        <v>6805</v>
      </c>
      <c r="E15690" s="258"/>
      <c r="F15690" s="479">
        <v>625.05999999999995</v>
      </c>
    </row>
    <row r="15691" spans="1:6" ht="30.6" x14ac:dyDescent="0.2">
      <c r="A15691" s="256">
        <v>87371</v>
      </c>
      <c r="B15691" s="257" t="s">
        <v>14106</v>
      </c>
      <c r="C15691" s="256" t="s">
        <v>6805</v>
      </c>
      <c r="E15691" s="258"/>
      <c r="F15691" s="479">
        <v>615</v>
      </c>
    </row>
    <row r="15692" spans="1:6" ht="20.399999999999999" x14ac:dyDescent="0.2">
      <c r="A15692" s="256">
        <v>87372</v>
      </c>
      <c r="B15692" s="257" t="s">
        <v>14107</v>
      </c>
      <c r="C15692" s="256" t="s">
        <v>6805</v>
      </c>
      <c r="E15692" s="258"/>
      <c r="F15692" s="479">
        <v>728.15</v>
      </c>
    </row>
    <row r="15693" spans="1:6" ht="20.399999999999999" x14ac:dyDescent="0.2">
      <c r="A15693" s="256">
        <v>87373</v>
      </c>
      <c r="B15693" s="257" t="s">
        <v>14108</v>
      </c>
      <c r="C15693" s="256" t="s">
        <v>6805</v>
      </c>
      <c r="E15693" s="258"/>
      <c r="F15693" s="479">
        <v>654.22</v>
      </c>
    </row>
    <row r="15694" spans="1:6" ht="20.399999999999999" x14ac:dyDescent="0.2">
      <c r="A15694" s="256">
        <v>87374</v>
      </c>
      <c r="B15694" s="257" t="s">
        <v>14109</v>
      </c>
      <c r="C15694" s="256" t="s">
        <v>6805</v>
      </c>
      <c r="E15694" s="258"/>
      <c r="F15694" s="479">
        <v>616.55999999999995</v>
      </c>
    </row>
    <row r="15695" spans="1:6" ht="20.399999999999999" x14ac:dyDescent="0.2">
      <c r="A15695" s="256">
        <v>87375</v>
      </c>
      <c r="B15695" s="257" t="s">
        <v>14110</v>
      </c>
      <c r="C15695" s="256" t="s">
        <v>6805</v>
      </c>
      <c r="E15695" s="258"/>
      <c r="F15695" s="479">
        <v>593.77</v>
      </c>
    </row>
    <row r="15696" spans="1:6" ht="20.399999999999999" x14ac:dyDescent="0.2">
      <c r="A15696" s="256">
        <v>87376</v>
      </c>
      <c r="B15696" s="257" t="s">
        <v>14111</v>
      </c>
      <c r="C15696" s="256" t="s">
        <v>6805</v>
      </c>
      <c r="E15696" s="258"/>
      <c r="F15696" s="479">
        <v>526.15</v>
      </c>
    </row>
    <row r="15697" spans="1:6" ht="20.399999999999999" x14ac:dyDescent="0.2">
      <c r="A15697" s="256">
        <v>87377</v>
      </c>
      <c r="B15697" s="257" t="s">
        <v>14112</v>
      </c>
      <c r="C15697" s="256" t="s">
        <v>6805</v>
      </c>
      <c r="E15697" s="258"/>
      <c r="F15697" s="479">
        <v>605.22</v>
      </c>
    </row>
    <row r="15698" spans="1:6" ht="20.399999999999999" x14ac:dyDescent="0.2">
      <c r="A15698" s="256">
        <v>87378</v>
      </c>
      <c r="B15698" s="257" t="s">
        <v>14113</v>
      </c>
      <c r="C15698" s="256" t="s">
        <v>6805</v>
      </c>
      <c r="E15698" s="258"/>
      <c r="F15698" s="479">
        <v>552.04999999999995</v>
      </c>
    </row>
    <row r="15699" spans="1:6" ht="20.399999999999999" x14ac:dyDescent="0.2">
      <c r="A15699" s="256">
        <v>87379</v>
      </c>
      <c r="B15699" s="257" t="s">
        <v>14114</v>
      </c>
      <c r="C15699" s="256" t="s">
        <v>6805</v>
      </c>
      <c r="E15699" s="258"/>
      <c r="F15699" s="479">
        <v>3595.23</v>
      </c>
    </row>
    <row r="15700" spans="1:6" ht="20.399999999999999" x14ac:dyDescent="0.2">
      <c r="A15700" s="256">
        <v>87380</v>
      </c>
      <c r="B15700" s="257" t="s">
        <v>14115</v>
      </c>
      <c r="C15700" s="256" t="s">
        <v>6805</v>
      </c>
      <c r="E15700" s="258"/>
      <c r="F15700" s="479">
        <v>3675.79</v>
      </c>
    </row>
    <row r="15701" spans="1:6" ht="20.399999999999999" x14ac:dyDescent="0.2">
      <c r="A15701" s="256">
        <v>87381</v>
      </c>
      <c r="B15701" s="257" t="s">
        <v>14116</v>
      </c>
      <c r="C15701" s="256" t="s">
        <v>6805</v>
      </c>
      <c r="E15701" s="258"/>
      <c r="F15701" s="479">
        <v>3621.57</v>
      </c>
    </row>
    <row r="15702" spans="1:6" ht="20.399999999999999" x14ac:dyDescent="0.2">
      <c r="A15702" s="256">
        <v>87382</v>
      </c>
      <c r="B15702" s="257" t="s">
        <v>14117</v>
      </c>
      <c r="C15702" s="256" t="s">
        <v>6805</v>
      </c>
      <c r="E15702" s="258"/>
      <c r="F15702" s="479">
        <v>1606.48</v>
      </c>
    </row>
    <row r="15703" spans="1:6" ht="20.399999999999999" x14ac:dyDescent="0.2">
      <c r="A15703" s="256">
        <v>87383</v>
      </c>
      <c r="B15703" s="257" t="s">
        <v>14118</v>
      </c>
      <c r="C15703" s="256" t="s">
        <v>6805</v>
      </c>
      <c r="E15703" s="258"/>
      <c r="F15703" s="479">
        <v>1597.53</v>
      </c>
    </row>
    <row r="15704" spans="1:6" ht="20.399999999999999" x14ac:dyDescent="0.2">
      <c r="A15704" s="256">
        <v>87384</v>
      </c>
      <c r="B15704" s="257" t="s">
        <v>14119</v>
      </c>
      <c r="C15704" s="256" t="s">
        <v>6805</v>
      </c>
      <c r="E15704" s="258"/>
      <c r="F15704" s="479">
        <v>1586.44</v>
      </c>
    </row>
    <row r="15705" spans="1:6" ht="20.399999999999999" x14ac:dyDescent="0.2">
      <c r="A15705" s="256">
        <v>87385</v>
      </c>
      <c r="B15705" s="257" t="s">
        <v>14120</v>
      </c>
      <c r="C15705" s="256" t="s">
        <v>6805</v>
      </c>
      <c r="E15705" s="258"/>
      <c r="F15705" s="479">
        <v>1873.79</v>
      </c>
    </row>
    <row r="15706" spans="1:6" ht="20.399999999999999" x14ac:dyDescent="0.2">
      <c r="A15706" s="256">
        <v>87386</v>
      </c>
      <c r="B15706" s="257" t="s">
        <v>14121</v>
      </c>
      <c r="C15706" s="256" t="s">
        <v>6805</v>
      </c>
      <c r="E15706" s="258"/>
      <c r="F15706" s="479">
        <v>1858.55</v>
      </c>
    </row>
    <row r="15707" spans="1:6" ht="20.399999999999999" x14ac:dyDescent="0.2">
      <c r="A15707" s="256">
        <v>87387</v>
      </c>
      <c r="B15707" s="257" t="s">
        <v>14122</v>
      </c>
      <c r="C15707" s="256" t="s">
        <v>6805</v>
      </c>
      <c r="E15707" s="258"/>
      <c r="F15707" s="479">
        <v>1849.2</v>
      </c>
    </row>
    <row r="15708" spans="1:6" ht="20.399999999999999" x14ac:dyDescent="0.2">
      <c r="A15708" s="256">
        <v>87388</v>
      </c>
      <c r="B15708" s="257" t="s">
        <v>14123</v>
      </c>
      <c r="C15708" s="256" t="s">
        <v>6805</v>
      </c>
      <c r="E15708" s="258"/>
      <c r="F15708" s="479">
        <v>4460.7700000000004</v>
      </c>
    </row>
    <row r="15709" spans="1:6" ht="20.399999999999999" x14ac:dyDescent="0.2">
      <c r="A15709" s="256">
        <v>87389</v>
      </c>
      <c r="B15709" s="257" t="s">
        <v>14124</v>
      </c>
      <c r="C15709" s="256" t="s">
        <v>6805</v>
      </c>
      <c r="E15709" s="258"/>
      <c r="F15709" s="479">
        <v>4471.82</v>
      </c>
    </row>
    <row r="15710" spans="1:6" ht="20.399999999999999" x14ac:dyDescent="0.2">
      <c r="A15710" s="256">
        <v>87390</v>
      </c>
      <c r="B15710" s="257" t="s">
        <v>14125</v>
      </c>
      <c r="C15710" s="256" t="s">
        <v>6805</v>
      </c>
      <c r="E15710" s="258"/>
      <c r="F15710" s="479">
        <v>4490.32</v>
      </c>
    </row>
    <row r="15711" spans="1:6" ht="20.399999999999999" x14ac:dyDescent="0.2">
      <c r="A15711" s="256">
        <v>87391</v>
      </c>
      <c r="B15711" s="257" t="s">
        <v>14126</v>
      </c>
      <c r="C15711" s="256" t="s">
        <v>6805</v>
      </c>
      <c r="E15711" s="258"/>
      <c r="F15711" s="479">
        <v>4961.09</v>
      </c>
    </row>
    <row r="15712" spans="1:6" ht="20.399999999999999" x14ac:dyDescent="0.2">
      <c r="A15712" s="256">
        <v>87393</v>
      </c>
      <c r="B15712" s="257" t="s">
        <v>14127</v>
      </c>
      <c r="C15712" s="256" t="s">
        <v>6805</v>
      </c>
      <c r="E15712" s="258"/>
      <c r="F15712" s="479">
        <v>4998.3</v>
      </c>
    </row>
    <row r="15713" spans="1:6" ht="20.399999999999999" x14ac:dyDescent="0.2">
      <c r="A15713" s="256">
        <v>87394</v>
      </c>
      <c r="B15713" s="257" t="s">
        <v>14128</v>
      </c>
      <c r="C15713" s="256" t="s">
        <v>6805</v>
      </c>
      <c r="E15713" s="258"/>
      <c r="F15713" s="479">
        <v>5037.7</v>
      </c>
    </row>
    <row r="15714" spans="1:6" ht="20.399999999999999" x14ac:dyDescent="0.2">
      <c r="A15714" s="256">
        <v>87395</v>
      </c>
      <c r="B15714" s="257" t="s">
        <v>14129</v>
      </c>
      <c r="C15714" s="256" t="s">
        <v>6805</v>
      </c>
      <c r="E15714" s="258"/>
      <c r="F15714" s="479">
        <v>3142.97</v>
      </c>
    </row>
    <row r="15715" spans="1:6" ht="20.399999999999999" x14ac:dyDescent="0.2">
      <c r="A15715" s="256">
        <v>87396</v>
      </c>
      <c r="B15715" s="257" t="s">
        <v>14130</v>
      </c>
      <c r="C15715" s="256" t="s">
        <v>6805</v>
      </c>
      <c r="E15715" s="258"/>
      <c r="F15715" s="479">
        <v>3155.76</v>
      </c>
    </row>
    <row r="15716" spans="1:6" ht="20.399999999999999" x14ac:dyDescent="0.2">
      <c r="A15716" s="256">
        <v>87397</v>
      </c>
      <c r="B15716" s="257" t="s">
        <v>14131</v>
      </c>
      <c r="C15716" s="256" t="s">
        <v>6805</v>
      </c>
      <c r="E15716" s="258"/>
      <c r="F15716" s="479">
        <v>3171.83</v>
      </c>
    </row>
    <row r="15717" spans="1:6" ht="20.399999999999999" x14ac:dyDescent="0.2">
      <c r="A15717" s="256">
        <v>87398</v>
      </c>
      <c r="B15717" s="257" t="s">
        <v>14132</v>
      </c>
      <c r="C15717" s="256" t="s">
        <v>6805</v>
      </c>
      <c r="E15717" s="258"/>
      <c r="F15717" s="479">
        <v>1851.06</v>
      </c>
    </row>
    <row r="15718" spans="1:6" x14ac:dyDescent="0.2">
      <c r="A15718" s="256">
        <v>87399</v>
      </c>
      <c r="B15718" s="257" t="s">
        <v>14133</v>
      </c>
      <c r="C15718" s="256" t="s">
        <v>6805</v>
      </c>
      <c r="E15718" s="258"/>
      <c r="F15718" s="479">
        <v>2122.7600000000002</v>
      </c>
    </row>
    <row r="15719" spans="1:6" x14ac:dyDescent="0.2">
      <c r="A15719" s="256">
        <v>87401</v>
      </c>
      <c r="B15719" s="257" t="s">
        <v>14134</v>
      </c>
      <c r="C15719" s="256" t="s">
        <v>6805</v>
      </c>
      <c r="E15719" s="258"/>
      <c r="F15719" s="479">
        <v>5308.98</v>
      </c>
    </row>
    <row r="15720" spans="1:6" x14ac:dyDescent="0.2">
      <c r="A15720" s="256">
        <v>87402</v>
      </c>
      <c r="B15720" s="257" t="s">
        <v>14135</v>
      </c>
      <c r="C15720" s="256" t="s">
        <v>6805</v>
      </c>
      <c r="E15720" s="258"/>
      <c r="F15720" s="479">
        <v>3453.63</v>
      </c>
    </row>
    <row r="15721" spans="1:6" ht="20.399999999999999" x14ac:dyDescent="0.2">
      <c r="A15721" s="256">
        <v>87404</v>
      </c>
      <c r="B15721" s="257" t="s">
        <v>14136</v>
      </c>
      <c r="C15721" s="256" t="s">
        <v>6805</v>
      </c>
      <c r="E15721" s="258"/>
      <c r="F15721" s="479">
        <v>4648.28</v>
      </c>
    </row>
    <row r="15722" spans="1:6" ht="20.399999999999999" x14ac:dyDescent="0.2">
      <c r="A15722" s="256">
        <v>87405</v>
      </c>
      <c r="B15722" s="257" t="s">
        <v>14137</v>
      </c>
      <c r="C15722" s="256" t="s">
        <v>6805</v>
      </c>
      <c r="E15722" s="258"/>
      <c r="F15722" s="479">
        <v>4649.9399999999996</v>
      </c>
    </row>
    <row r="15723" spans="1:6" ht="20.399999999999999" x14ac:dyDescent="0.2">
      <c r="A15723" s="256">
        <v>87407</v>
      </c>
      <c r="B15723" s="257" t="s">
        <v>14138</v>
      </c>
      <c r="C15723" s="256" t="s">
        <v>6805</v>
      </c>
      <c r="E15723" s="258"/>
      <c r="F15723" s="479">
        <v>1639.67</v>
      </c>
    </row>
    <row r="15724" spans="1:6" ht="20.399999999999999" x14ac:dyDescent="0.2">
      <c r="A15724" s="256">
        <v>87408</v>
      </c>
      <c r="B15724" s="257" t="s">
        <v>14139</v>
      </c>
      <c r="C15724" s="256" t="s">
        <v>6805</v>
      </c>
      <c r="E15724" s="258"/>
      <c r="F15724" s="479">
        <v>1622.64</v>
      </c>
    </row>
    <row r="15725" spans="1:6" ht="20.399999999999999" x14ac:dyDescent="0.2">
      <c r="A15725" s="256">
        <v>87410</v>
      </c>
      <c r="B15725" s="257" t="s">
        <v>14140</v>
      </c>
      <c r="C15725" s="256" t="s">
        <v>6805</v>
      </c>
      <c r="E15725" s="258"/>
      <c r="F15725" s="479">
        <v>821.79</v>
      </c>
    </row>
    <row r="15726" spans="1:6" ht="20.399999999999999" x14ac:dyDescent="0.2">
      <c r="A15726" s="256">
        <v>88626</v>
      </c>
      <c r="B15726" s="257" t="s">
        <v>14141</v>
      </c>
      <c r="C15726" s="256" t="s">
        <v>6805</v>
      </c>
      <c r="E15726" s="258"/>
      <c r="F15726" s="479">
        <v>458.47</v>
      </c>
    </row>
    <row r="15727" spans="1:6" ht="20.399999999999999" x14ac:dyDescent="0.2">
      <c r="A15727" s="256">
        <v>88627</v>
      </c>
      <c r="B15727" s="257" t="s">
        <v>14142</v>
      </c>
      <c r="C15727" s="256" t="s">
        <v>6805</v>
      </c>
      <c r="E15727" s="258"/>
      <c r="F15727" s="479">
        <v>583.48</v>
      </c>
    </row>
    <row r="15728" spans="1:6" ht="20.399999999999999" x14ac:dyDescent="0.2">
      <c r="A15728" s="256">
        <v>88628</v>
      </c>
      <c r="B15728" s="257" t="s">
        <v>14143</v>
      </c>
      <c r="C15728" s="256" t="s">
        <v>6805</v>
      </c>
      <c r="E15728" s="258"/>
      <c r="F15728" s="479">
        <v>457.09</v>
      </c>
    </row>
    <row r="15729" spans="1:6" ht="20.399999999999999" x14ac:dyDescent="0.2">
      <c r="A15729" s="256">
        <v>88629</v>
      </c>
      <c r="B15729" s="257" t="s">
        <v>14144</v>
      </c>
      <c r="C15729" s="256" t="s">
        <v>6805</v>
      </c>
      <c r="E15729" s="258"/>
      <c r="F15729" s="479">
        <v>587.95000000000005</v>
      </c>
    </row>
    <row r="15730" spans="1:6" ht="20.399999999999999" x14ac:dyDescent="0.2">
      <c r="A15730" s="256">
        <v>88630</v>
      </c>
      <c r="B15730" s="257" t="s">
        <v>14145</v>
      </c>
      <c r="C15730" s="256" t="s">
        <v>6805</v>
      </c>
      <c r="E15730" s="258"/>
      <c r="F15730" s="479">
        <v>390.36</v>
      </c>
    </row>
    <row r="15731" spans="1:6" ht="20.399999999999999" x14ac:dyDescent="0.2">
      <c r="A15731" s="256">
        <v>88631</v>
      </c>
      <c r="B15731" s="257" t="s">
        <v>14146</v>
      </c>
      <c r="C15731" s="256" t="s">
        <v>6805</v>
      </c>
      <c r="E15731" s="258"/>
      <c r="F15731" s="479">
        <v>530.78</v>
      </c>
    </row>
    <row r="15732" spans="1:6" ht="30.6" x14ac:dyDescent="0.2">
      <c r="A15732" s="256">
        <v>88715</v>
      </c>
      <c r="B15732" s="257" t="s">
        <v>14147</v>
      </c>
      <c r="C15732" s="256" t="s">
        <v>6805</v>
      </c>
      <c r="E15732" s="258"/>
      <c r="F15732" s="479">
        <v>455.43</v>
      </c>
    </row>
    <row r="15733" spans="1:6" ht="30.6" x14ac:dyDescent="0.2">
      <c r="A15733" s="256">
        <v>95563</v>
      </c>
      <c r="B15733" s="257" t="s">
        <v>14148</v>
      </c>
      <c r="C15733" s="256" t="s">
        <v>6805</v>
      </c>
      <c r="E15733" s="258"/>
      <c r="F15733" s="479">
        <v>707.45</v>
      </c>
    </row>
    <row r="15734" spans="1:6" ht="20.399999999999999" x14ac:dyDescent="0.2">
      <c r="A15734" s="256">
        <v>100464</v>
      </c>
      <c r="B15734" s="257" t="s">
        <v>14149</v>
      </c>
      <c r="C15734" s="256" t="s">
        <v>6805</v>
      </c>
      <c r="E15734" s="258"/>
      <c r="F15734" s="479">
        <v>489.66</v>
      </c>
    </row>
    <row r="15735" spans="1:6" ht="20.399999999999999" x14ac:dyDescent="0.2">
      <c r="A15735" s="256">
        <v>100465</v>
      </c>
      <c r="B15735" s="257" t="s">
        <v>14150</v>
      </c>
      <c r="C15735" s="256" t="s">
        <v>6805</v>
      </c>
      <c r="E15735" s="258"/>
      <c r="F15735" s="479">
        <v>446.05</v>
      </c>
    </row>
    <row r="15736" spans="1:6" ht="20.399999999999999" x14ac:dyDescent="0.2">
      <c r="A15736" s="256">
        <v>100466</v>
      </c>
      <c r="B15736" s="257" t="s">
        <v>14151</v>
      </c>
      <c r="C15736" s="256" t="s">
        <v>6805</v>
      </c>
      <c r="E15736" s="258"/>
      <c r="F15736" s="479">
        <v>425.07</v>
      </c>
    </row>
    <row r="15737" spans="1:6" ht="20.399999999999999" x14ac:dyDescent="0.2">
      <c r="A15737" s="256">
        <v>100468</v>
      </c>
      <c r="B15737" s="257" t="s">
        <v>14152</v>
      </c>
      <c r="C15737" s="256" t="s">
        <v>6805</v>
      </c>
      <c r="E15737" s="258"/>
      <c r="F15737" s="479">
        <v>578.54</v>
      </c>
    </row>
    <row r="15738" spans="1:6" ht="20.399999999999999" x14ac:dyDescent="0.2">
      <c r="A15738" s="256">
        <v>100469</v>
      </c>
      <c r="B15738" s="257" t="s">
        <v>14153</v>
      </c>
      <c r="C15738" s="256" t="s">
        <v>6805</v>
      </c>
      <c r="E15738" s="258"/>
      <c r="F15738" s="479">
        <v>448.57</v>
      </c>
    </row>
    <row r="15739" spans="1:6" ht="20.399999999999999" x14ac:dyDescent="0.2">
      <c r="A15739" s="256">
        <v>100470</v>
      </c>
      <c r="B15739" s="257" t="s">
        <v>14154</v>
      </c>
      <c r="C15739" s="256" t="s">
        <v>6805</v>
      </c>
      <c r="E15739" s="258"/>
      <c r="F15739" s="479">
        <v>406.96</v>
      </c>
    </row>
    <row r="15740" spans="1:6" ht="20.399999999999999" x14ac:dyDescent="0.2">
      <c r="A15740" s="256">
        <v>100472</v>
      </c>
      <c r="B15740" s="257" t="s">
        <v>14155</v>
      </c>
      <c r="C15740" s="256" t="s">
        <v>6805</v>
      </c>
      <c r="E15740" s="258"/>
      <c r="F15740" s="479">
        <v>461.17</v>
      </c>
    </row>
    <row r="15741" spans="1:6" ht="20.399999999999999" x14ac:dyDescent="0.2">
      <c r="A15741" s="256">
        <v>100473</v>
      </c>
      <c r="B15741" s="257" t="s">
        <v>14156</v>
      </c>
      <c r="C15741" s="256" t="s">
        <v>6805</v>
      </c>
      <c r="E15741" s="258"/>
      <c r="F15741" s="479">
        <v>406.31</v>
      </c>
    </row>
    <row r="15742" spans="1:6" ht="20.399999999999999" x14ac:dyDescent="0.2">
      <c r="A15742" s="256">
        <v>100474</v>
      </c>
      <c r="B15742" s="257" t="s">
        <v>14157</v>
      </c>
      <c r="C15742" s="256" t="s">
        <v>6805</v>
      </c>
      <c r="E15742" s="258"/>
      <c r="F15742" s="479">
        <v>382.47</v>
      </c>
    </row>
    <row r="15743" spans="1:6" ht="20.399999999999999" x14ac:dyDescent="0.2">
      <c r="A15743" s="256">
        <v>100475</v>
      </c>
      <c r="B15743" s="257" t="s">
        <v>14158</v>
      </c>
      <c r="C15743" s="256" t="s">
        <v>6805</v>
      </c>
      <c r="E15743" s="258"/>
      <c r="F15743" s="479">
        <v>605.78</v>
      </c>
    </row>
    <row r="15744" spans="1:6" ht="30.6" x14ac:dyDescent="0.2">
      <c r="A15744" s="256">
        <v>100477</v>
      </c>
      <c r="B15744" s="257" t="s">
        <v>14159</v>
      </c>
      <c r="C15744" s="256" t="s">
        <v>6805</v>
      </c>
      <c r="E15744" s="258"/>
      <c r="F15744" s="479">
        <v>679.3</v>
      </c>
    </row>
    <row r="15745" spans="1:6" ht="30.6" x14ac:dyDescent="0.2">
      <c r="A15745" s="256">
        <v>100478</v>
      </c>
      <c r="B15745" s="257" t="s">
        <v>14160</v>
      </c>
      <c r="C15745" s="256" t="s">
        <v>6805</v>
      </c>
      <c r="E15745" s="258"/>
      <c r="F15745" s="479">
        <v>593.83000000000004</v>
      </c>
    </row>
    <row r="15746" spans="1:6" ht="30.6" x14ac:dyDescent="0.2">
      <c r="A15746" s="256">
        <v>100479</v>
      </c>
      <c r="B15746" s="257" t="s">
        <v>14161</v>
      </c>
      <c r="C15746" s="256" t="s">
        <v>6805</v>
      </c>
      <c r="E15746" s="258"/>
      <c r="F15746" s="479">
        <v>576.30999999999995</v>
      </c>
    </row>
    <row r="15747" spans="1:6" ht="20.399999999999999" x14ac:dyDescent="0.2">
      <c r="A15747" s="256">
        <v>100480</v>
      </c>
      <c r="B15747" s="257" t="s">
        <v>14162</v>
      </c>
      <c r="C15747" s="256" t="s">
        <v>6805</v>
      </c>
      <c r="E15747" s="258"/>
      <c r="F15747" s="479">
        <v>735.98</v>
      </c>
    </row>
    <row r="15748" spans="1:6" ht="20.399999999999999" x14ac:dyDescent="0.2">
      <c r="A15748" s="256">
        <v>100481</v>
      </c>
      <c r="B15748" s="257" t="s">
        <v>14163</v>
      </c>
      <c r="C15748" s="256" t="s">
        <v>6805</v>
      </c>
      <c r="E15748" s="258"/>
      <c r="F15748" s="479">
        <v>521.26</v>
      </c>
    </row>
    <row r="15749" spans="1:6" ht="30.6" x14ac:dyDescent="0.2">
      <c r="A15749" s="256">
        <v>100483</v>
      </c>
      <c r="B15749" s="257" t="s">
        <v>14164</v>
      </c>
      <c r="C15749" s="256" t="s">
        <v>6805</v>
      </c>
      <c r="E15749" s="258"/>
      <c r="F15749" s="479">
        <v>576.28</v>
      </c>
    </row>
    <row r="15750" spans="1:6" ht="30.6" x14ac:dyDescent="0.2">
      <c r="A15750" s="256">
        <v>100484</v>
      </c>
      <c r="B15750" s="257" t="s">
        <v>14165</v>
      </c>
      <c r="C15750" s="256" t="s">
        <v>6805</v>
      </c>
      <c r="E15750" s="258"/>
      <c r="F15750" s="479">
        <v>522.4</v>
      </c>
    </row>
    <row r="15751" spans="1:6" ht="30.6" x14ac:dyDescent="0.2">
      <c r="A15751" s="256">
        <v>100485</v>
      </c>
      <c r="B15751" s="257" t="s">
        <v>14166</v>
      </c>
      <c r="C15751" s="256" t="s">
        <v>6805</v>
      </c>
      <c r="E15751" s="258"/>
      <c r="F15751" s="479">
        <v>500.64</v>
      </c>
    </row>
    <row r="15752" spans="1:6" ht="20.399999999999999" x14ac:dyDescent="0.2">
      <c r="A15752" s="256">
        <v>100486</v>
      </c>
      <c r="B15752" s="257" t="s">
        <v>14167</v>
      </c>
      <c r="C15752" s="256" t="s">
        <v>6805</v>
      </c>
      <c r="E15752" s="258"/>
      <c r="F15752" s="479">
        <v>654.28</v>
      </c>
    </row>
    <row r="15753" spans="1:6" ht="30.6" x14ac:dyDescent="0.2">
      <c r="A15753" s="256">
        <v>100487</v>
      </c>
      <c r="B15753" s="257" t="s">
        <v>14168</v>
      </c>
      <c r="C15753" s="256" t="s">
        <v>6805</v>
      </c>
      <c r="E15753" s="258"/>
      <c r="F15753" s="479">
        <v>430.07</v>
      </c>
    </row>
    <row r="15754" spans="1:6" ht="20.399999999999999" x14ac:dyDescent="0.2">
      <c r="A15754" s="256">
        <v>100488</v>
      </c>
      <c r="B15754" s="257" t="s">
        <v>14169</v>
      </c>
      <c r="C15754" s="256" t="s">
        <v>6805</v>
      </c>
      <c r="E15754" s="258"/>
      <c r="F15754" s="479">
        <v>448.34</v>
      </c>
    </row>
    <row r="15755" spans="1:6" ht="20.399999999999999" x14ac:dyDescent="0.2">
      <c r="A15755" s="256">
        <v>100489</v>
      </c>
      <c r="B15755" s="257" t="s">
        <v>14170</v>
      </c>
      <c r="C15755" s="256" t="s">
        <v>6805</v>
      </c>
      <c r="E15755" s="258"/>
      <c r="F15755" s="479">
        <v>455.15</v>
      </c>
    </row>
    <row r="15756" spans="1:6" ht="20.399999999999999" x14ac:dyDescent="0.2">
      <c r="A15756" s="256">
        <v>100490</v>
      </c>
      <c r="B15756" s="257" t="s">
        <v>14171</v>
      </c>
      <c r="C15756" s="256" t="s">
        <v>6805</v>
      </c>
      <c r="E15756" s="258"/>
      <c r="F15756" s="479">
        <v>400.98</v>
      </c>
    </row>
    <row r="15757" spans="1:6" ht="20.399999999999999" x14ac:dyDescent="0.2">
      <c r="A15757" s="256">
        <v>100491</v>
      </c>
      <c r="B15757" s="257" t="s">
        <v>14172</v>
      </c>
      <c r="C15757" s="256" t="s">
        <v>6805</v>
      </c>
      <c r="E15757" s="258"/>
      <c r="F15757" s="479">
        <v>605.20000000000005</v>
      </c>
    </row>
    <row r="15758" spans="1:6" ht="20.399999999999999" x14ac:dyDescent="0.2">
      <c r="A15758" s="256">
        <v>100492</v>
      </c>
      <c r="B15758" s="257" t="s">
        <v>14173</v>
      </c>
      <c r="C15758" s="256" t="s">
        <v>6805</v>
      </c>
      <c r="E15758" s="258"/>
      <c r="F15758" s="479">
        <v>520.89</v>
      </c>
    </row>
    <row r="15759" spans="1:6" x14ac:dyDescent="0.2">
      <c r="A15759" s="256">
        <v>92121</v>
      </c>
      <c r="B15759" s="257" t="s">
        <v>14174</v>
      </c>
      <c r="C15759" s="256" t="s">
        <v>6805</v>
      </c>
      <c r="E15759" s="258"/>
      <c r="F15759" s="479">
        <v>35.79</v>
      </c>
    </row>
    <row r="15760" spans="1:6" x14ac:dyDescent="0.2">
      <c r="A15760" s="256">
        <v>92122</v>
      </c>
      <c r="B15760" s="257" t="s">
        <v>14175</v>
      </c>
      <c r="C15760" s="256" t="s">
        <v>6805</v>
      </c>
      <c r="E15760" s="258"/>
      <c r="F15760" s="479">
        <v>60.98</v>
      </c>
    </row>
    <row r="15761" spans="1:6" x14ac:dyDescent="0.2">
      <c r="A15761" s="256">
        <v>92123</v>
      </c>
      <c r="B15761" s="257" t="s">
        <v>14176</v>
      </c>
      <c r="C15761" s="256" t="s">
        <v>6805</v>
      </c>
      <c r="E15761" s="258"/>
      <c r="F15761" s="479">
        <v>67.739999999999995</v>
      </c>
    </row>
    <row r="15762" spans="1:6" x14ac:dyDescent="0.2">
      <c r="A15762" s="256">
        <v>100195</v>
      </c>
      <c r="B15762" s="257" t="s">
        <v>14177</v>
      </c>
      <c r="C15762" s="256" t="s">
        <v>14178</v>
      </c>
      <c r="E15762" s="258"/>
      <c r="F15762" s="479">
        <v>0.93</v>
      </c>
    </row>
    <row r="15763" spans="1:6" x14ac:dyDescent="0.2">
      <c r="A15763" s="256">
        <v>100196</v>
      </c>
      <c r="B15763" s="257" t="s">
        <v>14179</v>
      </c>
      <c r="C15763" s="256" t="s">
        <v>14178</v>
      </c>
      <c r="E15763" s="258"/>
      <c r="F15763" s="479">
        <v>1.55</v>
      </c>
    </row>
    <row r="15764" spans="1:6" x14ac:dyDescent="0.2">
      <c r="A15764" s="256">
        <v>100197</v>
      </c>
      <c r="B15764" s="257" t="s">
        <v>14180</v>
      </c>
      <c r="C15764" s="256" t="s">
        <v>14178</v>
      </c>
      <c r="E15764" s="258"/>
      <c r="F15764" s="479">
        <v>2.33</v>
      </c>
    </row>
    <row r="15765" spans="1:6" ht="20.399999999999999" x14ac:dyDescent="0.2">
      <c r="A15765" s="256">
        <v>100198</v>
      </c>
      <c r="B15765" s="257" t="s">
        <v>14181</v>
      </c>
      <c r="C15765" s="256" t="s">
        <v>14178</v>
      </c>
      <c r="E15765" s="258"/>
      <c r="F15765" s="479">
        <v>0.32</v>
      </c>
    </row>
    <row r="15766" spans="1:6" ht="20.399999999999999" x14ac:dyDescent="0.2">
      <c r="A15766" s="256">
        <v>100199</v>
      </c>
      <c r="B15766" s="257" t="s">
        <v>14182</v>
      </c>
      <c r="C15766" s="256" t="s">
        <v>14178</v>
      </c>
      <c r="E15766" s="258"/>
      <c r="F15766" s="479">
        <v>0.39</v>
      </c>
    </row>
    <row r="15767" spans="1:6" ht="20.399999999999999" x14ac:dyDescent="0.2">
      <c r="A15767" s="256">
        <v>100200</v>
      </c>
      <c r="B15767" s="257" t="s">
        <v>14183</v>
      </c>
      <c r="C15767" s="256" t="s">
        <v>14178</v>
      </c>
      <c r="E15767" s="258"/>
      <c r="F15767" s="479">
        <v>0.47</v>
      </c>
    </row>
    <row r="15768" spans="1:6" ht="20.399999999999999" x14ac:dyDescent="0.2">
      <c r="A15768" s="256">
        <v>100201</v>
      </c>
      <c r="B15768" s="257" t="s">
        <v>14184</v>
      </c>
      <c r="C15768" s="256" t="s">
        <v>14178</v>
      </c>
      <c r="E15768" s="258"/>
      <c r="F15768" s="479">
        <v>0.94</v>
      </c>
    </row>
    <row r="15769" spans="1:6" ht="20.399999999999999" x14ac:dyDescent="0.2">
      <c r="A15769" s="256">
        <v>100202</v>
      </c>
      <c r="B15769" s="257" t="s">
        <v>14185</v>
      </c>
      <c r="C15769" s="256" t="s">
        <v>14178</v>
      </c>
      <c r="E15769" s="258"/>
      <c r="F15769" s="479">
        <v>1.1000000000000001</v>
      </c>
    </row>
    <row r="15770" spans="1:6" ht="20.399999999999999" x14ac:dyDescent="0.2">
      <c r="A15770" s="256">
        <v>100203</v>
      </c>
      <c r="B15770" s="257" t="s">
        <v>14186</v>
      </c>
      <c r="C15770" s="256" t="s">
        <v>14178</v>
      </c>
      <c r="E15770" s="258"/>
      <c r="F15770" s="479">
        <v>1.31</v>
      </c>
    </row>
    <row r="15771" spans="1:6" ht="20.399999999999999" x14ac:dyDescent="0.2">
      <c r="A15771" s="256">
        <v>100204</v>
      </c>
      <c r="B15771" s="257" t="s">
        <v>14187</v>
      </c>
      <c r="C15771" s="256" t="s">
        <v>14178</v>
      </c>
      <c r="E15771" s="258"/>
      <c r="F15771" s="479">
        <v>0.11</v>
      </c>
    </row>
    <row r="15772" spans="1:6" ht="20.399999999999999" x14ac:dyDescent="0.2">
      <c r="A15772" s="256">
        <v>100205</v>
      </c>
      <c r="B15772" s="257" t="s">
        <v>14188</v>
      </c>
      <c r="C15772" s="256" t="s">
        <v>6817</v>
      </c>
      <c r="E15772" s="258"/>
      <c r="F15772" s="479">
        <v>1737.03</v>
      </c>
    </row>
    <row r="15773" spans="1:6" ht="20.399999999999999" x14ac:dyDescent="0.2">
      <c r="A15773" s="256">
        <v>100206</v>
      </c>
      <c r="B15773" s="257" t="s">
        <v>14189</v>
      </c>
      <c r="C15773" s="256" t="s">
        <v>6817</v>
      </c>
      <c r="E15773" s="258"/>
      <c r="F15773" s="479">
        <v>1255.58</v>
      </c>
    </row>
    <row r="15774" spans="1:6" ht="20.399999999999999" x14ac:dyDescent="0.2">
      <c r="A15774" s="256">
        <v>100207</v>
      </c>
      <c r="B15774" s="257" t="s">
        <v>14190</v>
      </c>
      <c r="C15774" s="256" t="s">
        <v>6817</v>
      </c>
      <c r="E15774" s="258"/>
      <c r="F15774" s="479">
        <v>498.2</v>
      </c>
    </row>
    <row r="15775" spans="1:6" ht="20.399999999999999" x14ac:dyDescent="0.2">
      <c r="A15775" s="256">
        <v>100208</v>
      </c>
      <c r="B15775" s="257" t="s">
        <v>14191</v>
      </c>
      <c r="C15775" s="256" t="s">
        <v>14192</v>
      </c>
      <c r="E15775" s="258"/>
      <c r="F15775" s="479">
        <v>22.98</v>
      </c>
    </row>
    <row r="15776" spans="1:6" ht="20.399999999999999" x14ac:dyDescent="0.2">
      <c r="A15776" s="256">
        <v>100209</v>
      </c>
      <c r="B15776" s="257" t="s">
        <v>14193</v>
      </c>
      <c r="C15776" s="256" t="s">
        <v>14192</v>
      </c>
      <c r="E15776" s="258"/>
      <c r="F15776" s="479">
        <v>11.49</v>
      </c>
    </row>
    <row r="15777" spans="1:6" ht="20.399999999999999" x14ac:dyDescent="0.2">
      <c r="A15777" s="256">
        <v>100210</v>
      </c>
      <c r="B15777" s="257" t="s">
        <v>14194</v>
      </c>
      <c r="C15777" s="256" t="s">
        <v>14192</v>
      </c>
      <c r="E15777" s="258"/>
      <c r="F15777" s="479">
        <v>21.17</v>
      </c>
    </row>
    <row r="15778" spans="1:6" ht="20.399999999999999" x14ac:dyDescent="0.2">
      <c r="A15778" s="256">
        <v>100211</v>
      </c>
      <c r="B15778" s="257" t="s">
        <v>14195</v>
      </c>
      <c r="C15778" s="256" t="s">
        <v>14192</v>
      </c>
      <c r="E15778" s="258"/>
      <c r="F15778" s="479">
        <v>8.17</v>
      </c>
    </row>
    <row r="15779" spans="1:6" ht="20.399999999999999" x14ac:dyDescent="0.2">
      <c r="A15779" s="256">
        <v>100212</v>
      </c>
      <c r="B15779" s="257" t="s">
        <v>14196</v>
      </c>
      <c r="C15779" s="256" t="s">
        <v>14192</v>
      </c>
      <c r="E15779" s="258"/>
      <c r="F15779" s="479">
        <v>9.02</v>
      </c>
    </row>
    <row r="15780" spans="1:6" ht="20.399999999999999" x14ac:dyDescent="0.2">
      <c r="A15780" s="256">
        <v>100213</v>
      </c>
      <c r="B15780" s="257" t="s">
        <v>14197</v>
      </c>
      <c r="C15780" s="256" t="s">
        <v>14192</v>
      </c>
      <c r="E15780" s="258"/>
      <c r="F15780" s="479">
        <v>3.24</v>
      </c>
    </row>
    <row r="15781" spans="1:6" ht="20.399999999999999" x14ac:dyDescent="0.2">
      <c r="A15781" s="256">
        <v>100214</v>
      </c>
      <c r="B15781" s="257" t="s">
        <v>14198</v>
      </c>
      <c r="C15781" s="256" t="s">
        <v>14192</v>
      </c>
      <c r="E15781" s="258"/>
      <c r="F15781" s="479">
        <v>4.97</v>
      </c>
    </row>
    <row r="15782" spans="1:6" ht="20.399999999999999" x14ac:dyDescent="0.2">
      <c r="A15782" s="256">
        <v>100215</v>
      </c>
      <c r="B15782" s="257" t="s">
        <v>14199</v>
      </c>
      <c r="C15782" s="256" t="s">
        <v>14192</v>
      </c>
      <c r="E15782" s="258"/>
      <c r="F15782" s="479">
        <v>4.26</v>
      </c>
    </row>
    <row r="15783" spans="1:6" ht="20.399999999999999" x14ac:dyDescent="0.2">
      <c r="A15783" s="256">
        <v>100216</v>
      </c>
      <c r="B15783" s="257" t="s">
        <v>14200</v>
      </c>
      <c r="C15783" s="256" t="s">
        <v>14192</v>
      </c>
      <c r="E15783" s="258"/>
      <c r="F15783" s="479">
        <v>1.1399999999999999</v>
      </c>
    </row>
    <row r="15784" spans="1:6" ht="20.399999999999999" x14ac:dyDescent="0.2">
      <c r="A15784" s="256">
        <v>100217</v>
      </c>
      <c r="B15784" s="257" t="s">
        <v>14201</v>
      </c>
      <c r="C15784" s="256" t="s">
        <v>14192</v>
      </c>
      <c r="E15784" s="258"/>
      <c r="F15784" s="479">
        <v>3.05</v>
      </c>
    </row>
    <row r="15785" spans="1:6" ht="20.399999999999999" x14ac:dyDescent="0.2">
      <c r="A15785" s="256">
        <v>100218</v>
      </c>
      <c r="B15785" s="257" t="s">
        <v>14202</v>
      </c>
      <c r="C15785" s="256" t="s">
        <v>14192</v>
      </c>
      <c r="E15785" s="258"/>
      <c r="F15785" s="479">
        <v>2.1</v>
      </c>
    </row>
    <row r="15786" spans="1:6" ht="20.399999999999999" x14ac:dyDescent="0.2">
      <c r="A15786" s="256">
        <v>100219</v>
      </c>
      <c r="B15786" s="257" t="s">
        <v>14203</v>
      </c>
      <c r="C15786" s="256" t="s">
        <v>14192</v>
      </c>
      <c r="E15786" s="258"/>
      <c r="F15786" s="479">
        <v>0.46</v>
      </c>
    </row>
    <row r="15787" spans="1:6" ht="20.399999999999999" x14ac:dyDescent="0.2">
      <c r="A15787" s="256">
        <v>100220</v>
      </c>
      <c r="B15787" s="257" t="s">
        <v>14204</v>
      </c>
      <c r="C15787" s="256" t="s">
        <v>14205</v>
      </c>
      <c r="E15787" s="258"/>
      <c r="F15787" s="479">
        <v>33.01</v>
      </c>
    </row>
    <row r="15788" spans="1:6" ht="20.399999999999999" x14ac:dyDescent="0.2">
      <c r="A15788" s="256">
        <v>100221</v>
      </c>
      <c r="B15788" s="257" t="s">
        <v>14206</v>
      </c>
      <c r="C15788" s="256" t="s">
        <v>14205</v>
      </c>
      <c r="E15788" s="258"/>
      <c r="F15788" s="479">
        <v>37.42</v>
      </c>
    </row>
    <row r="15789" spans="1:6" ht="20.399999999999999" x14ac:dyDescent="0.2">
      <c r="A15789" s="256">
        <v>100222</v>
      </c>
      <c r="B15789" s="257" t="s">
        <v>14207</v>
      </c>
      <c r="C15789" s="256" t="s">
        <v>14205</v>
      </c>
      <c r="E15789" s="258"/>
      <c r="F15789" s="479">
        <v>14.17</v>
      </c>
    </row>
    <row r="15790" spans="1:6" ht="20.399999999999999" x14ac:dyDescent="0.2">
      <c r="A15790" s="256">
        <v>100223</v>
      </c>
      <c r="B15790" s="257" t="s">
        <v>14208</v>
      </c>
      <c r="C15790" s="256" t="s">
        <v>14205</v>
      </c>
      <c r="E15790" s="258"/>
      <c r="F15790" s="479">
        <v>6.63</v>
      </c>
    </row>
    <row r="15791" spans="1:6" ht="20.399999999999999" x14ac:dyDescent="0.2">
      <c r="A15791" s="256">
        <v>100224</v>
      </c>
      <c r="B15791" s="257" t="s">
        <v>14209</v>
      </c>
      <c r="C15791" s="256" t="s">
        <v>14205</v>
      </c>
      <c r="E15791" s="258"/>
      <c r="F15791" s="479">
        <v>3.05</v>
      </c>
    </row>
    <row r="15792" spans="1:6" x14ac:dyDescent="0.2">
      <c r="A15792" s="256">
        <v>100225</v>
      </c>
      <c r="B15792" s="257" t="s">
        <v>14210</v>
      </c>
      <c r="C15792" s="256" t="s">
        <v>14211</v>
      </c>
      <c r="E15792" s="258"/>
      <c r="F15792" s="479">
        <v>2.59</v>
      </c>
    </row>
    <row r="15793" spans="1:6" ht="20.399999999999999" x14ac:dyDescent="0.2">
      <c r="A15793" s="256">
        <v>100226</v>
      </c>
      <c r="B15793" s="257" t="s">
        <v>14212</v>
      </c>
      <c r="C15793" s="256" t="s">
        <v>14211</v>
      </c>
      <c r="E15793" s="258"/>
      <c r="F15793" s="479">
        <v>0.81</v>
      </c>
    </row>
    <row r="15794" spans="1:6" ht="20.399999999999999" x14ac:dyDescent="0.2">
      <c r="A15794" s="256">
        <v>100227</v>
      </c>
      <c r="B15794" s="257" t="s">
        <v>14213</v>
      </c>
      <c r="C15794" s="256" t="s">
        <v>14211</v>
      </c>
      <c r="E15794" s="258"/>
      <c r="F15794" s="479">
        <v>1.2</v>
      </c>
    </row>
    <row r="15795" spans="1:6" ht="20.399999999999999" x14ac:dyDescent="0.2">
      <c r="A15795" s="256">
        <v>100228</v>
      </c>
      <c r="B15795" s="257" t="s">
        <v>14214</v>
      </c>
      <c r="C15795" s="256" t="s">
        <v>14211</v>
      </c>
      <c r="E15795" s="258"/>
      <c r="F15795" s="479">
        <v>0.3</v>
      </c>
    </row>
    <row r="15796" spans="1:6" ht="20.399999999999999" x14ac:dyDescent="0.2">
      <c r="A15796" s="256">
        <v>100229</v>
      </c>
      <c r="B15796" s="257" t="s">
        <v>14215</v>
      </c>
      <c r="C15796" s="256" t="s">
        <v>6814</v>
      </c>
      <c r="E15796" s="258"/>
      <c r="F15796" s="479">
        <v>0.01</v>
      </c>
    </row>
    <row r="15797" spans="1:6" ht="20.399999999999999" x14ac:dyDescent="0.2">
      <c r="A15797" s="256">
        <v>100230</v>
      </c>
      <c r="B15797" s="257" t="s">
        <v>14216</v>
      </c>
      <c r="C15797" s="256" t="s">
        <v>6814</v>
      </c>
      <c r="E15797" s="258"/>
      <c r="F15797" s="479">
        <v>0.03</v>
      </c>
    </row>
    <row r="15798" spans="1:6" ht="20.399999999999999" x14ac:dyDescent="0.2">
      <c r="A15798" s="256">
        <v>100231</v>
      </c>
      <c r="B15798" s="257" t="s">
        <v>14217</v>
      </c>
      <c r="C15798" s="256" t="s">
        <v>6814</v>
      </c>
      <c r="E15798" s="258"/>
      <c r="F15798" s="479">
        <v>0.04</v>
      </c>
    </row>
    <row r="15799" spans="1:6" ht="20.399999999999999" x14ac:dyDescent="0.2">
      <c r="A15799" s="256">
        <v>100232</v>
      </c>
      <c r="B15799" s="257" t="s">
        <v>14218</v>
      </c>
      <c r="C15799" s="256" t="s">
        <v>6799</v>
      </c>
      <c r="E15799" s="258"/>
      <c r="F15799" s="479">
        <v>0.43</v>
      </c>
    </row>
    <row r="15800" spans="1:6" ht="20.399999999999999" x14ac:dyDescent="0.2">
      <c r="A15800" s="256">
        <v>100233</v>
      </c>
      <c r="B15800" s="257" t="s">
        <v>14219</v>
      </c>
      <c r="C15800" s="256" t="s">
        <v>6799</v>
      </c>
      <c r="E15800" s="258"/>
      <c r="F15800" s="479">
        <v>0.21</v>
      </c>
    </row>
    <row r="15801" spans="1:6" ht="20.399999999999999" x14ac:dyDescent="0.2">
      <c r="A15801" s="256">
        <v>100234</v>
      </c>
      <c r="B15801" s="257" t="s">
        <v>14220</v>
      </c>
      <c r="C15801" s="256" t="s">
        <v>6801</v>
      </c>
      <c r="E15801" s="258"/>
      <c r="F15801" s="479">
        <v>0.65</v>
      </c>
    </row>
    <row r="15802" spans="1:6" ht="20.399999999999999" x14ac:dyDescent="0.2">
      <c r="A15802" s="256">
        <v>100235</v>
      </c>
      <c r="B15802" s="257" t="s">
        <v>14221</v>
      </c>
      <c r="C15802" s="256" t="s">
        <v>23</v>
      </c>
      <c r="E15802" s="258"/>
      <c r="F15802" s="479">
        <v>0.05</v>
      </c>
    </row>
    <row r="15803" spans="1:6" ht="20.399999999999999" x14ac:dyDescent="0.2">
      <c r="A15803" s="256">
        <v>100236</v>
      </c>
      <c r="B15803" s="257" t="s">
        <v>14222</v>
      </c>
      <c r="C15803" s="256" t="s">
        <v>14223</v>
      </c>
      <c r="E15803" s="258"/>
      <c r="F15803" s="479">
        <v>3.29</v>
      </c>
    </row>
    <row r="15804" spans="1:6" ht="20.399999999999999" x14ac:dyDescent="0.2">
      <c r="A15804" s="256">
        <v>100237</v>
      </c>
      <c r="B15804" s="257" t="s">
        <v>14224</v>
      </c>
      <c r="C15804" s="256" t="s">
        <v>14223</v>
      </c>
      <c r="E15804" s="258"/>
      <c r="F15804" s="479">
        <v>3.94</v>
      </c>
    </row>
    <row r="15805" spans="1:6" ht="20.399999999999999" x14ac:dyDescent="0.2">
      <c r="A15805" s="256">
        <v>100238</v>
      </c>
      <c r="B15805" s="257" t="s">
        <v>14225</v>
      </c>
      <c r="C15805" s="256" t="s">
        <v>14223</v>
      </c>
      <c r="E15805" s="258"/>
      <c r="F15805" s="479">
        <v>6.31</v>
      </c>
    </row>
    <row r="15806" spans="1:6" ht="20.399999999999999" x14ac:dyDescent="0.2">
      <c r="A15806" s="256">
        <v>100239</v>
      </c>
      <c r="B15806" s="257" t="s">
        <v>14226</v>
      </c>
      <c r="C15806" s="256" t="s">
        <v>14223</v>
      </c>
      <c r="E15806" s="258"/>
      <c r="F15806" s="479">
        <v>7.89</v>
      </c>
    </row>
    <row r="15807" spans="1:6" ht="20.399999999999999" x14ac:dyDescent="0.2">
      <c r="A15807" s="256">
        <v>100240</v>
      </c>
      <c r="B15807" s="257" t="s">
        <v>14227</v>
      </c>
      <c r="C15807" s="256" t="s">
        <v>14223</v>
      </c>
      <c r="E15807" s="258"/>
      <c r="F15807" s="479">
        <v>4.7300000000000004</v>
      </c>
    </row>
    <row r="15808" spans="1:6" ht="20.399999999999999" x14ac:dyDescent="0.2">
      <c r="A15808" s="256">
        <v>100241</v>
      </c>
      <c r="B15808" s="257" t="s">
        <v>14228</v>
      </c>
      <c r="C15808" s="256" t="s">
        <v>14223</v>
      </c>
      <c r="E15808" s="258"/>
      <c r="F15808" s="479">
        <v>7.89</v>
      </c>
    </row>
    <row r="15809" spans="1:6" ht="20.399999999999999" x14ac:dyDescent="0.2">
      <c r="A15809" s="256">
        <v>100242</v>
      </c>
      <c r="B15809" s="257" t="s">
        <v>14229</v>
      </c>
      <c r="C15809" s="256" t="s">
        <v>14223</v>
      </c>
      <c r="E15809" s="258"/>
      <c r="F15809" s="479">
        <v>23.33</v>
      </c>
    </row>
    <row r="15810" spans="1:6" ht="20.399999999999999" x14ac:dyDescent="0.2">
      <c r="A15810" s="256">
        <v>100243</v>
      </c>
      <c r="B15810" s="257" t="s">
        <v>14230</v>
      </c>
      <c r="C15810" s="256" t="s">
        <v>14223</v>
      </c>
      <c r="E15810" s="258"/>
      <c r="F15810" s="479">
        <v>3.79</v>
      </c>
    </row>
    <row r="15811" spans="1:6" ht="20.399999999999999" x14ac:dyDescent="0.2">
      <c r="A15811" s="256">
        <v>100244</v>
      </c>
      <c r="B15811" s="257" t="s">
        <v>14231</v>
      </c>
      <c r="C15811" s="256" t="s">
        <v>14223</v>
      </c>
      <c r="E15811" s="258"/>
      <c r="F15811" s="479">
        <v>4.7300000000000004</v>
      </c>
    </row>
    <row r="15812" spans="1:6" ht="20.399999999999999" x14ac:dyDescent="0.2">
      <c r="A15812" s="256">
        <v>100245</v>
      </c>
      <c r="B15812" s="257" t="s">
        <v>14232</v>
      </c>
      <c r="C15812" s="256" t="s">
        <v>14223</v>
      </c>
      <c r="E15812" s="258"/>
      <c r="F15812" s="479">
        <v>9.4700000000000006</v>
      </c>
    </row>
    <row r="15813" spans="1:6" ht="30.6" x14ac:dyDescent="0.2">
      <c r="A15813" s="256">
        <v>100246</v>
      </c>
      <c r="B15813" s="257" t="s">
        <v>14233</v>
      </c>
      <c r="C15813" s="256" t="s">
        <v>14223</v>
      </c>
      <c r="E15813" s="258"/>
      <c r="F15813" s="479">
        <v>3.15</v>
      </c>
    </row>
    <row r="15814" spans="1:6" ht="30.6" x14ac:dyDescent="0.2">
      <c r="A15814" s="256">
        <v>100247</v>
      </c>
      <c r="B15814" s="257" t="s">
        <v>14234</v>
      </c>
      <c r="C15814" s="256" t="s">
        <v>14223</v>
      </c>
      <c r="E15814" s="258"/>
      <c r="F15814" s="479">
        <v>3.94</v>
      </c>
    </row>
    <row r="15815" spans="1:6" ht="30.6" x14ac:dyDescent="0.2">
      <c r="A15815" s="256">
        <v>100248</v>
      </c>
      <c r="B15815" s="257" t="s">
        <v>14235</v>
      </c>
      <c r="C15815" s="256" t="s">
        <v>14223</v>
      </c>
      <c r="E15815" s="258"/>
      <c r="F15815" s="479">
        <v>15.55</v>
      </c>
    </row>
    <row r="15816" spans="1:6" ht="20.399999999999999" x14ac:dyDescent="0.2">
      <c r="A15816" s="256">
        <v>100249</v>
      </c>
      <c r="B15816" s="257" t="s">
        <v>14236</v>
      </c>
      <c r="C15816" s="256" t="s">
        <v>14223</v>
      </c>
      <c r="E15816" s="258"/>
      <c r="F15816" s="479">
        <v>3.15</v>
      </c>
    </row>
    <row r="15817" spans="1:6" ht="30.6" x14ac:dyDescent="0.2">
      <c r="A15817" s="256">
        <v>100250</v>
      </c>
      <c r="B15817" s="257" t="s">
        <v>14237</v>
      </c>
      <c r="C15817" s="256" t="s">
        <v>14223</v>
      </c>
      <c r="E15817" s="258"/>
      <c r="F15817" s="479">
        <v>5.26</v>
      </c>
    </row>
    <row r="15818" spans="1:6" ht="30.6" x14ac:dyDescent="0.2">
      <c r="A15818" s="256">
        <v>100251</v>
      </c>
      <c r="B15818" s="257" t="s">
        <v>14238</v>
      </c>
      <c r="C15818" s="256" t="s">
        <v>14223</v>
      </c>
      <c r="E15818" s="258"/>
      <c r="F15818" s="479">
        <v>15.55</v>
      </c>
    </row>
    <row r="15819" spans="1:6" ht="30.6" x14ac:dyDescent="0.2">
      <c r="A15819" s="256">
        <v>100252</v>
      </c>
      <c r="B15819" s="257" t="s">
        <v>14239</v>
      </c>
      <c r="C15819" s="256" t="s">
        <v>14223</v>
      </c>
      <c r="E15819" s="258"/>
      <c r="F15819" s="479">
        <v>23.33</v>
      </c>
    </row>
    <row r="15820" spans="1:6" ht="30.6" x14ac:dyDescent="0.2">
      <c r="A15820" s="256">
        <v>100253</v>
      </c>
      <c r="B15820" s="257" t="s">
        <v>14240</v>
      </c>
      <c r="C15820" s="256" t="s">
        <v>14223</v>
      </c>
      <c r="E15820" s="258"/>
      <c r="F15820" s="479">
        <v>31.11</v>
      </c>
    </row>
    <row r="15821" spans="1:6" ht="30.6" x14ac:dyDescent="0.2">
      <c r="A15821" s="256">
        <v>100254</v>
      </c>
      <c r="B15821" s="257" t="s">
        <v>14241</v>
      </c>
      <c r="C15821" s="256" t="s">
        <v>14223</v>
      </c>
      <c r="E15821" s="258"/>
      <c r="F15821" s="479">
        <v>46.67</v>
      </c>
    </row>
    <row r="15822" spans="1:6" ht="20.399999999999999" x14ac:dyDescent="0.2">
      <c r="A15822" s="256">
        <v>100255</v>
      </c>
      <c r="B15822" s="257" t="s">
        <v>14242</v>
      </c>
      <c r="C15822" s="256" t="s">
        <v>14223</v>
      </c>
      <c r="E15822" s="258"/>
      <c r="F15822" s="479">
        <v>15.79</v>
      </c>
    </row>
    <row r="15823" spans="1:6" ht="20.399999999999999" x14ac:dyDescent="0.2">
      <c r="A15823" s="256">
        <v>100256</v>
      </c>
      <c r="B15823" s="257" t="s">
        <v>14243</v>
      </c>
      <c r="C15823" s="256" t="s">
        <v>14223</v>
      </c>
      <c r="E15823" s="258"/>
      <c r="F15823" s="479">
        <v>10.53</v>
      </c>
    </row>
    <row r="15824" spans="1:6" ht="20.399999999999999" x14ac:dyDescent="0.2">
      <c r="A15824" s="256">
        <v>100257</v>
      </c>
      <c r="B15824" s="257" t="s">
        <v>14244</v>
      </c>
      <c r="C15824" s="256" t="s">
        <v>14223</v>
      </c>
      <c r="E15824" s="258"/>
      <c r="F15824" s="479">
        <v>6.31</v>
      </c>
    </row>
    <row r="15825" spans="1:6" ht="20.399999999999999" x14ac:dyDescent="0.2">
      <c r="A15825" s="256">
        <v>100258</v>
      </c>
      <c r="B15825" s="257" t="s">
        <v>14245</v>
      </c>
      <c r="C15825" s="256" t="s">
        <v>14223</v>
      </c>
      <c r="E15825" s="258"/>
      <c r="F15825" s="479">
        <v>15.79</v>
      </c>
    </row>
    <row r="15826" spans="1:6" ht="20.399999999999999" x14ac:dyDescent="0.2">
      <c r="A15826" s="256">
        <v>100259</v>
      </c>
      <c r="B15826" s="257" t="s">
        <v>14246</v>
      </c>
      <c r="C15826" s="256" t="s">
        <v>14223</v>
      </c>
      <c r="E15826" s="258"/>
      <c r="F15826" s="479">
        <v>31.11</v>
      </c>
    </row>
    <row r="15827" spans="1:6" ht="20.399999999999999" x14ac:dyDescent="0.2">
      <c r="A15827" s="256">
        <v>100260</v>
      </c>
      <c r="B15827" s="257" t="s">
        <v>14247</v>
      </c>
      <c r="C15827" s="256" t="s">
        <v>14178</v>
      </c>
      <c r="E15827" s="258"/>
      <c r="F15827" s="479">
        <v>10.25</v>
      </c>
    </row>
    <row r="15828" spans="1:6" ht="20.399999999999999" x14ac:dyDescent="0.2">
      <c r="A15828" s="256">
        <v>100261</v>
      </c>
      <c r="B15828" s="257" t="s">
        <v>14248</v>
      </c>
      <c r="C15828" s="256" t="s">
        <v>14178</v>
      </c>
      <c r="E15828" s="258"/>
      <c r="F15828" s="479">
        <v>6.44</v>
      </c>
    </row>
    <row r="15829" spans="1:6" ht="20.399999999999999" x14ac:dyDescent="0.2">
      <c r="A15829" s="256">
        <v>100262</v>
      </c>
      <c r="B15829" s="257" t="s">
        <v>14249</v>
      </c>
      <c r="C15829" s="256" t="s">
        <v>14178</v>
      </c>
      <c r="E15829" s="258"/>
      <c r="F15829" s="479">
        <v>3.99</v>
      </c>
    </row>
    <row r="15830" spans="1:6" ht="20.399999999999999" x14ac:dyDescent="0.2">
      <c r="A15830" s="256">
        <v>100263</v>
      </c>
      <c r="B15830" s="257" t="s">
        <v>14250</v>
      </c>
      <c r="C15830" s="256" t="s">
        <v>14178</v>
      </c>
      <c r="E15830" s="258"/>
      <c r="F15830" s="479">
        <v>2.56</v>
      </c>
    </row>
    <row r="15831" spans="1:6" x14ac:dyDescent="0.2">
      <c r="A15831" s="256">
        <v>100264</v>
      </c>
      <c r="B15831" s="257" t="s">
        <v>14251</v>
      </c>
      <c r="C15831" s="256" t="s">
        <v>14205</v>
      </c>
      <c r="E15831" s="258"/>
      <c r="F15831" s="479">
        <v>46.6</v>
      </c>
    </row>
    <row r="15832" spans="1:6" x14ac:dyDescent="0.2">
      <c r="A15832" s="256">
        <v>100265</v>
      </c>
      <c r="B15832" s="257" t="s">
        <v>14252</v>
      </c>
      <c r="C15832" s="256" t="s">
        <v>6801</v>
      </c>
      <c r="E15832" s="258"/>
      <c r="F15832" s="479">
        <v>0.97</v>
      </c>
    </row>
    <row r="15833" spans="1:6" x14ac:dyDescent="0.2">
      <c r="A15833" s="256">
        <v>100266</v>
      </c>
      <c r="B15833" s="257" t="s">
        <v>14253</v>
      </c>
      <c r="C15833" s="256" t="s">
        <v>14192</v>
      </c>
      <c r="E15833" s="258"/>
      <c r="F15833" s="479">
        <v>99.03</v>
      </c>
    </row>
    <row r="15834" spans="1:6" x14ac:dyDescent="0.2">
      <c r="A15834" s="256">
        <v>100267</v>
      </c>
      <c r="B15834" s="257" t="s">
        <v>14254</v>
      </c>
      <c r="C15834" s="256" t="s">
        <v>6799</v>
      </c>
      <c r="E15834" s="258"/>
      <c r="F15834" s="479">
        <v>1.96</v>
      </c>
    </row>
    <row r="15835" spans="1:6" ht="30.6" x14ac:dyDescent="0.2">
      <c r="A15835" s="256">
        <v>100268</v>
      </c>
      <c r="B15835" s="257" t="s">
        <v>14255</v>
      </c>
      <c r="C15835" s="256" t="s">
        <v>14192</v>
      </c>
      <c r="E15835" s="258"/>
      <c r="F15835" s="479">
        <v>99.03</v>
      </c>
    </row>
    <row r="15836" spans="1:6" ht="30.6" x14ac:dyDescent="0.2">
      <c r="A15836" s="256">
        <v>100269</v>
      </c>
      <c r="B15836" s="257" t="s">
        <v>14256</v>
      </c>
      <c r="C15836" s="256" t="s">
        <v>6799</v>
      </c>
      <c r="E15836" s="258"/>
      <c r="F15836" s="479">
        <v>1.96</v>
      </c>
    </row>
    <row r="15837" spans="1:6" ht="30.6" x14ac:dyDescent="0.2">
      <c r="A15837" s="256">
        <v>100270</v>
      </c>
      <c r="B15837" s="257" t="s">
        <v>14257</v>
      </c>
      <c r="C15837" s="256" t="s">
        <v>14192</v>
      </c>
      <c r="E15837" s="258"/>
      <c r="F15837" s="479">
        <v>74.239999999999995</v>
      </c>
    </row>
    <row r="15838" spans="1:6" x14ac:dyDescent="0.2">
      <c r="A15838" s="256">
        <v>100271</v>
      </c>
      <c r="B15838" s="257" t="s">
        <v>14258</v>
      </c>
      <c r="C15838" s="256" t="s">
        <v>14205</v>
      </c>
      <c r="E15838" s="258"/>
      <c r="F15838" s="479">
        <v>74.28</v>
      </c>
    </row>
    <row r="15839" spans="1:6" x14ac:dyDescent="0.2">
      <c r="A15839" s="256">
        <v>100272</v>
      </c>
      <c r="B15839" s="257" t="s">
        <v>14259</v>
      </c>
      <c r="C15839" s="256" t="s">
        <v>6801</v>
      </c>
      <c r="E15839" s="258"/>
      <c r="F15839" s="479">
        <v>1.47</v>
      </c>
    </row>
    <row r="15840" spans="1:6" x14ac:dyDescent="0.2">
      <c r="A15840" s="256">
        <v>100273</v>
      </c>
      <c r="B15840" s="257" t="s">
        <v>14260</v>
      </c>
      <c r="C15840" s="256" t="s">
        <v>14178</v>
      </c>
      <c r="E15840" s="258"/>
      <c r="F15840" s="479">
        <v>3.87</v>
      </c>
    </row>
    <row r="15841" spans="1:6" ht="20.399999999999999" x14ac:dyDescent="0.2">
      <c r="A15841" s="256">
        <v>100274</v>
      </c>
      <c r="B15841" s="257" t="s">
        <v>14261</v>
      </c>
      <c r="C15841" s="256" t="s">
        <v>14205</v>
      </c>
      <c r="E15841" s="258"/>
      <c r="F15841" s="479">
        <v>33.03</v>
      </c>
    </row>
    <row r="15842" spans="1:6" ht="20.399999999999999" x14ac:dyDescent="0.2">
      <c r="A15842" s="256">
        <v>100275</v>
      </c>
      <c r="B15842" s="257" t="s">
        <v>14262</v>
      </c>
      <c r="C15842" s="256" t="s">
        <v>14205</v>
      </c>
      <c r="E15842" s="258"/>
      <c r="F15842" s="479">
        <v>21.35</v>
      </c>
    </row>
    <row r="15843" spans="1:6" ht="20.399999999999999" x14ac:dyDescent="0.2">
      <c r="A15843" s="256">
        <v>100276</v>
      </c>
      <c r="B15843" s="257" t="s">
        <v>14263</v>
      </c>
      <c r="C15843" s="256" t="s">
        <v>14205</v>
      </c>
      <c r="E15843" s="258"/>
      <c r="F15843" s="479">
        <v>38.97</v>
      </c>
    </row>
    <row r="15844" spans="1:6" ht="30.6" x14ac:dyDescent="0.2">
      <c r="A15844" s="256">
        <v>100277</v>
      </c>
      <c r="B15844" s="257" t="s">
        <v>14264</v>
      </c>
      <c r="C15844" s="256" t="s">
        <v>14205</v>
      </c>
      <c r="E15844" s="258"/>
      <c r="F15844" s="479">
        <v>1.95</v>
      </c>
    </row>
    <row r="15845" spans="1:6" ht="20.399999999999999" x14ac:dyDescent="0.2">
      <c r="A15845" s="256">
        <v>100278</v>
      </c>
      <c r="B15845" s="257" t="s">
        <v>14265</v>
      </c>
      <c r="C15845" s="256" t="s">
        <v>14192</v>
      </c>
      <c r="E15845" s="258"/>
      <c r="F15845" s="479">
        <v>47.38</v>
      </c>
    </row>
    <row r="15846" spans="1:6" ht="20.399999999999999" x14ac:dyDescent="0.2">
      <c r="A15846" s="256">
        <v>100279</v>
      </c>
      <c r="B15846" s="257" t="s">
        <v>14266</v>
      </c>
      <c r="C15846" s="256" t="s">
        <v>6799</v>
      </c>
      <c r="E15846" s="258"/>
      <c r="F15846" s="479">
        <v>0.91</v>
      </c>
    </row>
    <row r="15847" spans="1:6" ht="20.399999999999999" x14ac:dyDescent="0.2">
      <c r="A15847" s="256">
        <v>100280</v>
      </c>
      <c r="B15847" s="257" t="s">
        <v>14267</v>
      </c>
      <c r="C15847" s="256" t="s">
        <v>14192</v>
      </c>
      <c r="E15847" s="258"/>
      <c r="F15847" s="479">
        <v>21.76</v>
      </c>
    </row>
    <row r="15848" spans="1:6" ht="20.399999999999999" x14ac:dyDescent="0.2">
      <c r="A15848" s="256">
        <v>100281</v>
      </c>
      <c r="B15848" s="257" t="s">
        <v>14268</v>
      </c>
      <c r="C15848" s="256" t="s">
        <v>14192</v>
      </c>
      <c r="E15848" s="258"/>
      <c r="F15848" s="479">
        <v>3.75</v>
      </c>
    </row>
    <row r="15849" spans="1:6" ht="20.399999999999999" x14ac:dyDescent="0.2">
      <c r="A15849" s="256">
        <v>100282</v>
      </c>
      <c r="B15849" s="257" t="s">
        <v>14269</v>
      </c>
      <c r="C15849" s="256" t="s">
        <v>14205</v>
      </c>
      <c r="E15849" s="258"/>
      <c r="F15849" s="479">
        <v>185.55</v>
      </c>
    </row>
    <row r="15850" spans="1:6" ht="20.399999999999999" x14ac:dyDescent="0.2">
      <c r="A15850" s="256">
        <v>100283</v>
      </c>
      <c r="B15850" s="257" t="s">
        <v>14270</v>
      </c>
      <c r="C15850" s="256" t="s">
        <v>14205</v>
      </c>
      <c r="E15850" s="258"/>
      <c r="F15850" s="479">
        <v>29.97</v>
      </c>
    </row>
    <row r="15851" spans="1:6" ht="20.399999999999999" x14ac:dyDescent="0.2">
      <c r="A15851" s="256">
        <v>100284</v>
      </c>
      <c r="B15851" s="257" t="s">
        <v>14271</v>
      </c>
      <c r="C15851" s="256" t="s">
        <v>14205</v>
      </c>
      <c r="E15851" s="258"/>
      <c r="F15851" s="479">
        <v>10.97</v>
      </c>
    </row>
    <row r="15852" spans="1:6" ht="20.399999999999999" x14ac:dyDescent="0.2">
      <c r="A15852" s="256">
        <v>100285</v>
      </c>
      <c r="B15852" s="257" t="s">
        <v>14272</v>
      </c>
      <c r="C15852" s="256" t="s">
        <v>14223</v>
      </c>
      <c r="E15852" s="258"/>
      <c r="F15852" s="479">
        <v>49.85</v>
      </c>
    </row>
    <row r="15853" spans="1:6" ht="20.399999999999999" x14ac:dyDescent="0.2">
      <c r="A15853" s="256">
        <v>100286</v>
      </c>
      <c r="B15853" s="257" t="s">
        <v>14273</v>
      </c>
      <c r="C15853" s="256" t="s">
        <v>14223</v>
      </c>
      <c r="E15853" s="258"/>
      <c r="F15853" s="479">
        <v>16.239999999999998</v>
      </c>
    </row>
    <row r="15854" spans="1:6" ht="20.399999999999999" x14ac:dyDescent="0.2">
      <c r="A15854" s="256">
        <v>100287</v>
      </c>
      <c r="B15854" s="257" t="s">
        <v>20932</v>
      </c>
      <c r="C15854" s="256" t="s">
        <v>14223</v>
      </c>
      <c r="E15854" s="258"/>
      <c r="F15854" s="479">
        <v>15.55</v>
      </c>
    </row>
    <row r="15855" spans="1:6" x14ac:dyDescent="0.2">
      <c r="A15855" s="256">
        <v>99802</v>
      </c>
      <c r="B15855" s="257" t="s">
        <v>14274</v>
      </c>
      <c r="C15855" s="256" t="s">
        <v>6801</v>
      </c>
      <c r="E15855" s="258"/>
      <c r="F15855" s="479">
        <v>0.63</v>
      </c>
    </row>
    <row r="15856" spans="1:6" x14ac:dyDescent="0.2">
      <c r="A15856" s="256">
        <v>99803</v>
      </c>
      <c r="B15856" s="257" t="s">
        <v>14275</v>
      </c>
      <c r="C15856" s="256" t="s">
        <v>6801</v>
      </c>
      <c r="E15856" s="258"/>
      <c r="F15856" s="479">
        <v>2.46</v>
      </c>
    </row>
    <row r="15857" spans="1:6" ht="20.399999999999999" x14ac:dyDescent="0.2">
      <c r="A15857" s="256">
        <v>99804</v>
      </c>
      <c r="B15857" s="257" t="s">
        <v>14276</v>
      </c>
      <c r="C15857" s="256" t="s">
        <v>6801</v>
      </c>
      <c r="E15857" s="258"/>
      <c r="F15857" s="479">
        <v>6.37</v>
      </c>
    </row>
    <row r="15858" spans="1:6" ht="20.399999999999999" x14ac:dyDescent="0.2">
      <c r="A15858" s="256">
        <v>99805</v>
      </c>
      <c r="B15858" s="257" t="s">
        <v>14277</v>
      </c>
      <c r="C15858" s="256" t="s">
        <v>6801</v>
      </c>
      <c r="E15858" s="258"/>
      <c r="F15858" s="479">
        <v>13.17</v>
      </c>
    </row>
    <row r="15859" spans="1:6" x14ac:dyDescent="0.2">
      <c r="A15859" s="256">
        <v>99806</v>
      </c>
      <c r="B15859" s="257" t="s">
        <v>14278</v>
      </c>
      <c r="C15859" s="256" t="s">
        <v>6801</v>
      </c>
      <c r="E15859" s="258"/>
      <c r="F15859" s="479">
        <v>1.01</v>
      </c>
    </row>
    <row r="15860" spans="1:6" ht="20.399999999999999" x14ac:dyDescent="0.2">
      <c r="A15860" s="256">
        <v>99807</v>
      </c>
      <c r="B15860" s="257" t="s">
        <v>14279</v>
      </c>
      <c r="C15860" s="256" t="s">
        <v>6801</v>
      </c>
      <c r="E15860" s="258"/>
      <c r="F15860" s="479">
        <v>1.92</v>
      </c>
    </row>
    <row r="15861" spans="1:6" ht="20.399999999999999" x14ac:dyDescent="0.2">
      <c r="A15861" s="256">
        <v>99808</v>
      </c>
      <c r="B15861" s="257" t="s">
        <v>14280</v>
      </c>
      <c r="C15861" s="256" t="s">
        <v>6801</v>
      </c>
      <c r="E15861" s="258"/>
      <c r="F15861" s="479">
        <v>4.53</v>
      </c>
    </row>
    <row r="15862" spans="1:6" x14ac:dyDescent="0.2">
      <c r="A15862" s="256">
        <v>99809</v>
      </c>
      <c r="B15862" s="257" t="s">
        <v>14281</v>
      </c>
      <c r="C15862" s="256" t="s">
        <v>6801</v>
      </c>
      <c r="E15862" s="258"/>
      <c r="F15862" s="479">
        <v>7.01</v>
      </c>
    </row>
    <row r="15863" spans="1:6" ht="20.399999999999999" x14ac:dyDescent="0.2">
      <c r="A15863" s="256">
        <v>99810</v>
      </c>
      <c r="B15863" s="257" t="s">
        <v>14282</v>
      </c>
      <c r="C15863" s="256" t="s">
        <v>6801</v>
      </c>
      <c r="E15863" s="258"/>
      <c r="F15863" s="479">
        <v>8.7100000000000009</v>
      </c>
    </row>
    <row r="15864" spans="1:6" x14ac:dyDescent="0.2">
      <c r="A15864" s="256">
        <v>99811</v>
      </c>
      <c r="B15864" s="257" t="s">
        <v>14283</v>
      </c>
      <c r="C15864" s="256" t="s">
        <v>6801</v>
      </c>
      <c r="E15864" s="258"/>
      <c r="F15864" s="479">
        <v>4.1900000000000004</v>
      </c>
    </row>
    <row r="15865" spans="1:6" x14ac:dyDescent="0.2">
      <c r="A15865" s="256">
        <v>99812</v>
      </c>
      <c r="B15865" s="257" t="s">
        <v>14284</v>
      </c>
      <c r="C15865" s="256" t="s">
        <v>6801</v>
      </c>
      <c r="E15865" s="258"/>
      <c r="F15865" s="479">
        <v>1.34</v>
      </c>
    </row>
    <row r="15866" spans="1:6" ht="20.399999999999999" x14ac:dyDescent="0.2">
      <c r="A15866" s="256">
        <v>99813</v>
      </c>
      <c r="B15866" s="257" t="s">
        <v>14285</v>
      </c>
      <c r="C15866" s="256" t="s">
        <v>6801</v>
      </c>
      <c r="E15866" s="258"/>
      <c r="F15866" s="479">
        <v>1.1299999999999999</v>
      </c>
    </row>
    <row r="15867" spans="1:6" x14ac:dyDescent="0.2">
      <c r="A15867" s="256">
        <v>99814</v>
      </c>
      <c r="B15867" s="257" t="s">
        <v>14286</v>
      </c>
      <c r="C15867" s="256" t="s">
        <v>6801</v>
      </c>
      <c r="E15867" s="258"/>
      <c r="F15867" s="479">
        <v>2.2799999999999998</v>
      </c>
    </row>
    <row r="15868" spans="1:6" ht="20.399999999999999" x14ac:dyDescent="0.2">
      <c r="A15868" s="256">
        <v>99815</v>
      </c>
      <c r="B15868" s="257" t="s">
        <v>14287</v>
      </c>
      <c r="C15868" s="256" t="s">
        <v>6799</v>
      </c>
      <c r="E15868" s="258"/>
      <c r="F15868" s="479">
        <v>9.67</v>
      </c>
    </row>
    <row r="15869" spans="1:6" ht="20.399999999999999" x14ac:dyDescent="0.2">
      <c r="A15869" s="256">
        <v>99816</v>
      </c>
      <c r="B15869" s="257" t="s">
        <v>14288</v>
      </c>
      <c r="C15869" s="256" t="s">
        <v>6799</v>
      </c>
      <c r="E15869" s="258"/>
      <c r="F15869" s="479">
        <v>10.3</v>
      </c>
    </row>
    <row r="15870" spans="1:6" ht="20.399999999999999" x14ac:dyDescent="0.2">
      <c r="A15870" s="256">
        <v>99817</v>
      </c>
      <c r="B15870" s="257" t="s">
        <v>14289</v>
      </c>
      <c r="C15870" s="256" t="s">
        <v>6799</v>
      </c>
      <c r="E15870" s="258"/>
      <c r="F15870" s="479">
        <v>5.88</v>
      </c>
    </row>
    <row r="15871" spans="1:6" ht="20.399999999999999" x14ac:dyDescent="0.2">
      <c r="A15871" s="256">
        <v>99818</v>
      </c>
      <c r="B15871" s="257" t="s">
        <v>14290</v>
      </c>
      <c r="C15871" s="256" t="s">
        <v>6799</v>
      </c>
      <c r="E15871" s="258"/>
      <c r="F15871" s="479">
        <v>5.88</v>
      </c>
    </row>
    <row r="15872" spans="1:6" x14ac:dyDescent="0.2">
      <c r="A15872" s="256">
        <v>99819</v>
      </c>
      <c r="B15872" s="257" t="s">
        <v>14291</v>
      </c>
      <c r="C15872" s="256" t="s">
        <v>6801</v>
      </c>
      <c r="E15872" s="258"/>
      <c r="F15872" s="479">
        <v>19.93</v>
      </c>
    </row>
    <row r="15873" spans="1:6" x14ac:dyDescent="0.2">
      <c r="A15873" s="256">
        <v>99820</v>
      </c>
      <c r="B15873" s="257" t="s">
        <v>14292</v>
      </c>
      <c r="C15873" s="256" t="s">
        <v>6801</v>
      </c>
      <c r="E15873" s="258"/>
      <c r="F15873" s="479">
        <v>2.19</v>
      </c>
    </row>
    <row r="15874" spans="1:6" x14ac:dyDescent="0.2">
      <c r="A15874" s="256">
        <v>99821</v>
      </c>
      <c r="B15874" s="257" t="s">
        <v>14293</v>
      </c>
      <c r="C15874" s="256" t="s">
        <v>6801</v>
      </c>
      <c r="E15874" s="258"/>
      <c r="F15874" s="479">
        <v>3.36</v>
      </c>
    </row>
    <row r="15875" spans="1:6" x14ac:dyDescent="0.2">
      <c r="A15875" s="256">
        <v>99822</v>
      </c>
      <c r="B15875" s="257" t="s">
        <v>14294</v>
      </c>
      <c r="C15875" s="256" t="s">
        <v>6801</v>
      </c>
      <c r="E15875" s="258"/>
      <c r="F15875" s="479">
        <v>1.19</v>
      </c>
    </row>
    <row r="15876" spans="1:6" x14ac:dyDescent="0.2">
      <c r="A15876" s="256">
        <v>99823</v>
      </c>
      <c r="B15876" s="257" t="s">
        <v>14295</v>
      </c>
      <c r="C15876" s="256" t="s">
        <v>6801</v>
      </c>
      <c r="E15876" s="258"/>
      <c r="F15876" s="479">
        <v>2.59</v>
      </c>
    </row>
    <row r="15877" spans="1:6" x14ac:dyDescent="0.2">
      <c r="A15877" s="256">
        <v>99824</v>
      </c>
      <c r="B15877" s="257" t="s">
        <v>14296</v>
      </c>
      <c r="C15877" s="256" t="s">
        <v>6801</v>
      </c>
      <c r="E15877" s="258"/>
      <c r="F15877" s="479">
        <v>2.87</v>
      </c>
    </row>
    <row r="15878" spans="1:6" x14ac:dyDescent="0.2">
      <c r="A15878" s="256">
        <v>99825</v>
      </c>
      <c r="B15878" s="257" t="s">
        <v>14297</v>
      </c>
      <c r="C15878" s="256" t="s">
        <v>6801</v>
      </c>
      <c r="E15878" s="258"/>
      <c r="F15878" s="479">
        <v>3.97</v>
      </c>
    </row>
    <row r="15879" spans="1:6" x14ac:dyDescent="0.2">
      <c r="A15879" s="256">
        <v>99826</v>
      </c>
      <c r="B15879" s="257" t="s">
        <v>14298</v>
      </c>
      <c r="C15879" s="256" t="s">
        <v>6801</v>
      </c>
      <c r="E15879" s="258"/>
      <c r="F15879" s="479">
        <v>1.83</v>
      </c>
    </row>
    <row r="15880" spans="1:6" ht="30.6" x14ac:dyDescent="0.2">
      <c r="A15880" s="256">
        <v>97010</v>
      </c>
      <c r="B15880" s="257" t="s">
        <v>14299</v>
      </c>
      <c r="C15880" s="256" t="s">
        <v>6804</v>
      </c>
      <c r="E15880" s="258"/>
      <c r="F15880" s="479">
        <v>77.95</v>
      </c>
    </row>
    <row r="15881" spans="1:6" ht="30.6" x14ac:dyDescent="0.2">
      <c r="A15881" s="256">
        <v>97011</v>
      </c>
      <c r="B15881" s="257" t="s">
        <v>14300</v>
      </c>
      <c r="C15881" s="256" t="s">
        <v>6804</v>
      </c>
      <c r="E15881" s="258"/>
      <c r="F15881" s="479">
        <v>59.43</v>
      </c>
    </row>
    <row r="15882" spans="1:6" ht="30.6" x14ac:dyDescent="0.2">
      <c r="A15882" s="256">
        <v>97012</v>
      </c>
      <c r="B15882" s="257" t="s">
        <v>14301</v>
      </c>
      <c r="C15882" s="256" t="s">
        <v>6804</v>
      </c>
      <c r="E15882" s="258"/>
      <c r="F15882" s="479">
        <v>50.17</v>
      </c>
    </row>
    <row r="15883" spans="1:6" ht="30.6" x14ac:dyDescent="0.2">
      <c r="A15883" s="256">
        <v>97013</v>
      </c>
      <c r="B15883" s="257" t="s">
        <v>20933</v>
      </c>
      <c r="C15883" s="256" t="s">
        <v>6804</v>
      </c>
      <c r="E15883" s="258"/>
      <c r="F15883" s="479">
        <v>88.89</v>
      </c>
    </row>
    <row r="15884" spans="1:6" ht="30.6" x14ac:dyDescent="0.2">
      <c r="A15884" s="256">
        <v>97014</v>
      </c>
      <c r="B15884" s="257" t="s">
        <v>20934</v>
      </c>
      <c r="C15884" s="256" t="s">
        <v>6804</v>
      </c>
      <c r="E15884" s="258"/>
      <c r="F15884" s="479">
        <v>66.31</v>
      </c>
    </row>
    <row r="15885" spans="1:6" ht="30.6" x14ac:dyDescent="0.2">
      <c r="A15885" s="256">
        <v>97015</v>
      </c>
      <c r="B15885" s="257" t="s">
        <v>20935</v>
      </c>
      <c r="C15885" s="256" t="s">
        <v>6804</v>
      </c>
      <c r="E15885" s="258"/>
      <c r="F15885" s="479">
        <v>55.03</v>
      </c>
    </row>
    <row r="15886" spans="1:6" ht="20.399999999999999" x14ac:dyDescent="0.2">
      <c r="A15886" s="256">
        <v>97016</v>
      </c>
      <c r="B15886" s="257" t="s">
        <v>20936</v>
      </c>
      <c r="C15886" s="256" t="s">
        <v>6804</v>
      </c>
      <c r="E15886" s="258"/>
      <c r="F15886" s="479">
        <v>72.33</v>
      </c>
    </row>
    <row r="15887" spans="1:6" ht="20.399999999999999" x14ac:dyDescent="0.2">
      <c r="A15887" s="256">
        <v>97017</v>
      </c>
      <c r="B15887" s="257" t="s">
        <v>20937</v>
      </c>
      <c r="C15887" s="256" t="s">
        <v>6804</v>
      </c>
      <c r="E15887" s="258"/>
      <c r="F15887" s="479">
        <v>53.63</v>
      </c>
    </row>
    <row r="15888" spans="1:6" ht="30.6" x14ac:dyDescent="0.2">
      <c r="A15888" s="256">
        <v>97018</v>
      </c>
      <c r="B15888" s="257" t="s">
        <v>20938</v>
      </c>
      <c r="C15888" s="256" t="s">
        <v>6804</v>
      </c>
      <c r="E15888" s="258"/>
      <c r="F15888" s="479">
        <v>44.35</v>
      </c>
    </row>
    <row r="15889" spans="1:6" ht="30.6" x14ac:dyDescent="0.2">
      <c r="A15889" s="256">
        <v>97031</v>
      </c>
      <c r="B15889" s="257" t="s">
        <v>20939</v>
      </c>
      <c r="C15889" s="256" t="s">
        <v>6804</v>
      </c>
      <c r="E15889" s="258"/>
      <c r="F15889" s="479">
        <v>105.17</v>
      </c>
    </row>
    <row r="15890" spans="1:6" ht="30.6" x14ac:dyDescent="0.2">
      <c r="A15890" s="256">
        <v>97032</v>
      </c>
      <c r="B15890" s="257" t="s">
        <v>20940</v>
      </c>
      <c r="C15890" s="256" t="s">
        <v>6804</v>
      </c>
      <c r="E15890" s="258"/>
      <c r="F15890" s="479">
        <v>63.92</v>
      </c>
    </row>
    <row r="15891" spans="1:6" ht="30.6" x14ac:dyDescent="0.2">
      <c r="A15891" s="256">
        <v>97033</v>
      </c>
      <c r="B15891" s="257" t="s">
        <v>20941</v>
      </c>
      <c r="C15891" s="256" t="s">
        <v>6804</v>
      </c>
      <c r="E15891" s="258"/>
      <c r="F15891" s="479">
        <v>100.64</v>
      </c>
    </row>
    <row r="15892" spans="1:6" ht="30.6" x14ac:dyDescent="0.2">
      <c r="A15892" s="256">
        <v>97034</v>
      </c>
      <c r="B15892" s="257" t="s">
        <v>20942</v>
      </c>
      <c r="C15892" s="256" t="s">
        <v>6804</v>
      </c>
      <c r="E15892" s="258"/>
      <c r="F15892" s="479">
        <v>64.55</v>
      </c>
    </row>
    <row r="15893" spans="1:6" ht="20.399999999999999" x14ac:dyDescent="0.2">
      <c r="A15893" s="256">
        <v>97039</v>
      </c>
      <c r="B15893" s="257" t="s">
        <v>20943</v>
      </c>
      <c r="C15893" s="256" t="s">
        <v>6801</v>
      </c>
      <c r="E15893" s="258"/>
      <c r="F15893" s="479">
        <v>72.489999999999995</v>
      </c>
    </row>
    <row r="15894" spans="1:6" ht="20.399999999999999" x14ac:dyDescent="0.2">
      <c r="A15894" s="256">
        <v>97040</v>
      </c>
      <c r="B15894" s="257" t="s">
        <v>20944</v>
      </c>
      <c r="C15894" s="256" t="s">
        <v>6801</v>
      </c>
      <c r="E15894" s="258"/>
      <c r="F15894" s="479">
        <v>18.12</v>
      </c>
    </row>
    <row r="15895" spans="1:6" ht="20.399999999999999" x14ac:dyDescent="0.2">
      <c r="A15895" s="256">
        <v>97041</v>
      </c>
      <c r="B15895" s="257" t="s">
        <v>20945</v>
      </c>
      <c r="C15895" s="256" t="s">
        <v>6801</v>
      </c>
      <c r="E15895" s="258"/>
      <c r="F15895" s="479">
        <v>139.43</v>
      </c>
    </row>
    <row r="15896" spans="1:6" ht="20.399999999999999" x14ac:dyDescent="0.2">
      <c r="A15896" s="256">
        <v>97046</v>
      </c>
      <c r="B15896" s="257" t="s">
        <v>20946</v>
      </c>
      <c r="C15896" s="256" t="s">
        <v>6801</v>
      </c>
      <c r="E15896" s="258"/>
      <c r="F15896" s="479">
        <v>0.34</v>
      </c>
    </row>
    <row r="15897" spans="1:6" ht="20.399999999999999" x14ac:dyDescent="0.2">
      <c r="A15897" s="256">
        <v>97047</v>
      </c>
      <c r="B15897" s="257" t="s">
        <v>20947</v>
      </c>
      <c r="C15897" s="256" t="s">
        <v>6801</v>
      </c>
      <c r="E15897" s="258"/>
      <c r="F15897" s="479">
        <v>0.13</v>
      </c>
    </row>
    <row r="15898" spans="1:6" ht="20.399999999999999" x14ac:dyDescent="0.2">
      <c r="A15898" s="256">
        <v>97048</v>
      </c>
      <c r="B15898" s="257" t="s">
        <v>20948</v>
      </c>
      <c r="C15898" s="256" t="s">
        <v>6801</v>
      </c>
      <c r="E15898" s="258"/>
      <c r="F15898" s="479">
        <v>0.09</v>
      </c>
    </row>
    <row r="15899" spans="1:6" x14ac:dyDescent="0.2">
      <c r="A15899" s="256">
        <v>97054</v>
      </c>
      <c r="B15899" s="257" t="s">
        <v>20949</v>
      </c>
      <c r="C15899" s="256" t="s">
        <v>6799</v>
      </c>
      <c r="E15899" s="258"/>
      <c r="F15899" s="479">
        <v>29.77</v>
      </c>
    </row>
    <row r="15900" spans="1:6" x14ac:dyDescent="0.2">
      <c r="A15900" s="256">
        <v>97062</v>
      </c>
      <c r="B15900" s="257" t="s">
        <v>20950</v>
      </c>
      <c r="C15900" s="256" t="s">
        <v>6801</v>
      </c>
      <c r="E15900" s="258"/>
      <c r="F15900" s="479">
        <v>6.4</v>
      </c>
    </row>
    <row r="15901" spans="1:6" ht="30.6" x14ac:dyDescent="0.2">
      <c r="A15901" s="256">
        <v>97063</v>
      </c>
      <c r="B15901" s="257" t="s">
        <v>20951</v>
      </c>
      <c r="C15901" s="256" t="s">
        <v>6801</v>
      </c>
      <c r="E15901" s="258"/>
      <c r="F15901" s="479">
        <v>103.35</v>
      </c>
    </row>
    <row r="15902" spans="1:6" ht="20.399999999999999" x14ac:dyDescent="0.2">
      <c r="A15902" s="256">
        <v>97064</v>
      </c>
      <c r="B15902" s="257" t="s">
        <v>20952</v>
      </c>
      <c r="C15902" s="256" t="s">
        <v>6804</v>
      </c>
      <c r="E15902" s="258"/>
      <c r="F15902" s="479">
        <v>229.28</v>
      </c>
    </row>
    <row r="15903" spans="1:6" ht="20.399999999999999" x14ac:dyDescent="0.2">
      <c r="A15903" s="256">
        <v>97065</v>
      </c>
      <c r="B15903" s="257" t="s">
        <v>20953</v>
      </c>
      <c r="C15903" s="256" t="s">
        <v>6805</v>
      </c>
      <c r="E15903" s="258"/>
      <c r="F15903" s="479">
        <v>129.99</v>
      </c>
    </row>
    <row r="15904" spans="1:6" x14ac:dyDescent="0.2">
      <c r="A15904" s="256">
        <v>97066</v>
      </c>
      <c r="B15904" s="257" t="s">
        <v>20954</v>
      </c>
      <c r="C15904" s="256" t="s">
        <v>6801</v>
      </c>
      <c r="E15904" s="258"/>
      <c r="F15904" s="479">
        <v>329.86</v>
      </c>
    </row>
    <row r="15905" spans="1:6" ht="20.399999999999999" x14ac:dyDescent="0.2">
      <c r="A15905" s="256">
        <v>97067</v>
      </c>
      <c r="B15905" s="257" t="s">
        <v>20955</v>
      </c>
      <c r="C15905" s="256" t="s">
        <v>6804</v>
      </c>
      <c r="E15905" s="258"/>
      <c r="F15905" s="479">
        <v>932.91</v>
      </c>
    </row>
    <row r="15906" spans="1:6" x14ac:dyDescent="0.2">
      <c r="A15906" s="256">
        <v>105103</v>
      </c>
      <c r="B15906" s="257" t="s">
        <v>20956</v>
      </c>
      <c r="C15906" s="256" t="s">
        <v>6804</v>
      </c>
      <c r="E15906" s="258"/>
      <c r="F15906" s="479">
        <v>92.53</v>
      </c>
    </row>
    <row r="15907" spans="1:6" x14ac:dyDescent="0.2">
      <c r="A15907" s="256">
        <v>105104</v>
      </c>
      <c r="B15907" s="257" t="s">
        <v>20957</v>
      </c>
      <c r="C15907" s="256" t="s">
        <v>6799</v>
      </c>
      <c r="E15907" s="258"/>
      <c r="F15907" s="479">
        <v>4534.1400000000003</v>
      </c>
    </row>
    <row r="15908" spans="1:6" x14ac:dyDescent="0.2">
      <c r="A15908" s="256">
        <v>105105</v>
      </c>
      <c r="B15908" s="257" t="s">
        <v>20958</v>
      </c>
      <c r="C15908" s="256" t="s">
        <v>6804</v>
      </c>
      <c r="E15908" s="258"/>
      <c r="F15908" s="479">
        <v>64.97</v>
      </c>
    </row>
    <row r="15909" spans="1:6" ht="20.399999999999999" x14ac:dyDescent="0.2">
      <c r="A15909" s="256">
        <v>105106</v>
      </c>
      <c r="B15909" s="257" t="s">
        <v>20959</v>
      </c>
      <c r="C15909" s="256" t="s">
        <v>6799</v>
      </c>
      <c r="E15909" s="258"/>
      <c r="F15909" s="479">
        <v>2106.35</v>
      </c>
    </row>
    <row r="15910" spans="1:6" ht="20.399999999999999" x14ac:dyDescent="0.2">
      <c r="A15910" s="256">
        <v>105107</v>
      </c>
      <c r="B15910" s="257" t="s">
        <v>20960</v>
      </c>
      <c r="C15910" s="256" t="s">
        <v>6799</v>
      </c>
      <c r="E15910" s="258"/>
      <c r="F15910" s="479">
        <v>3110.23</v>
      </c>
    </row>
    <row r="15911" spans="1:6" x14ac:dyDescent="0.2">
      <c r="A15911" s="256">
        <v>105110</v>
      </c>
      <c r="B15911" s="257" t="s">
        <v>20961</v>
      </c>
      <c r="C15911" s="256" t="s">
        <v>6804</v>
      </c>
      <c r="E15911" s="258"/>
      <c r="F15911" s="479">
        <v>201.4</v>
      </c>
    </row>
    <row r="15912" spans="1:6" ht="20.399999999999999" x14ac:dyDescent="0.2">
      <c r="A15912" s="256">
        <v>105111</v>
      </c>
      <c r="B15912" s="257" t="s">
        <v>20962</v>
      </c>
      <c r="C15912" s="256" t="s">
        <v>6799</v>
      </c>
      <c r="E15912" s="258"/>
      <c r="F15912" s="479">
        <v>17217.05</v>
      </c>
    </row>
    <row r="15913" spans="1:6" x14ac:dyDescent="0.2">
      <c r="A15913" s="256">
        <v>105112</v>
      </c>
      <c r="B15913" s="257" t="s">
        <v>20963</v>
      </c>
      <c r="C15913" s="256" t="s">
        <v>6804</v>
      </c>
      <c r="E15913" s="258"/>
      <c r="F15913" s="479">
        <v>168.17</v>
      </c>
    </row>
    <row r="15914" spans="1:6" ht="20.399999999999999" x14ac:dyDescent="0.2">
      <c r="A15914" s="256">
        <v>97621</v>
      </c>
      <c r="B15914" s="257" t="s">
        <v>15105</v>
      </c>
      <c r="C15914" s="256" t="s">
        <v>6805</v>
      </c>
      <c r="E15914" s="258"/>
      <c r="F15914" s="479">
        <v>135.79</v>
      </c>
    </row>
    <row r="15915" spans="1:6" ht="20.399999999999999" x14ac:dyDescent="0.2">
      <c r="A15915" s="256">
        <v>97622</v>
      </c>
      <c r="B15915" s="257" t="s">
        <v>15106</v>
      </c>
      <c r="C15915" s="256" t="s">
        <v>6805</v>
      </c>
      <c r="E15915" s="258"/>
      <c r="F15915" s="479">
        <v>66.180000000000007</v>
      </c>
    </row>
    <row r="15916" spans="1:6" ht="20.399999999999999" x14ac:dyDescent="0.2">
      <c r="A15916" s="256">
        <v>97623</v>
      </c>
      <c r="B15916" s="257" t="s">
        <v>15107</v>
      </c>
      <c r="C15916" s="256" t="s">
        <v>6805</v>
      </c>
      <c r="E15916" s="258"/>
      <c r="F15916" s="479">
        <v>202.73</v>
      </c>
    </row>
    <row r="15917" spans="1:6" ht="20.399999999999999" x14ac:dyDescent="0.2">
      <c r="A15917" s="256">
        <v>97624</v>
      </c>
      <c r="B15917" s="257" t="s">
        <v>15108</v>
      </c>
      <c r="C15917" s="256" t="s">
        <v>6805</v>
      </c>
      <c r="E15917" s="258"/>
      <c r="F15917" s="479">
        <v>124.42</v>
      </c>
    </row>
    <row r="15918" spans="1:6" ht="20.399999999999999" x14ac:dyDescent="0.2">
      <c r="A15918" s="256">
        <v>97625</v>
      </c>
      <c r="B15918" s="257" t="s">
        <v>15109</v>
      </c>
      <c r="C15918" s="256" t="s">
        <v>6805</v>
      </c>
      <c r="E15918" s="258"/>
      <c r="F15918" s="479">
        <v>51.99</v>
      </c>
    </row>
    <row r="15919" spans="1:6" ht="20.399999999999999" x14ac:dyDescent="0.2">
      <c r="A15919" s="256">
        <v>97626</v>
      </c>
      <c r="B15919" s="257" t="s">
        <v>15110</v>
      </c>
      <c r="C15919" s="256" t="s">
        <v>6805</v>
      </c>
      <c r="E15919" s="258"/>
      <c r="F15919" s="479">
        <v>665.12</v>
      </c>
    </row>
    <row r="15920" spans="1:6" ht="20.399999999999999" x14ac:dyDescent="0.2">
      <c r="A15920" s="256">
        <v>97627</v>
      </c>
      <c r="B15920" s="257" t="s">
        <v>15111</v>
      </c>
      <c r="C15920" s="256" t="s">
        <v>6805</v>
      </c>
      <c r="E15920" s="258"/>
      <c r="F15920" s="479">
        <v>193.99</v>
      </c>
    </row>
    <row r="15921" spans="1:6" ht="20.399999999999999" x14ac:dyDescent="0.2">
      <c r="A15921" s="256">
        <v>97628</v>
      </c>
      <c r="B15921" s="257" t="s">
        <v>15112</v>
      </c>
      <c r="C15921" s="256" t="s">
        <v>6805</v>
      </c>
      <c r="E15921" s="258"/>
      <c r="F15921" s="479">
        <v>309.77</v>
      </c>
    </row>
    <row r="15922" spans="1:6" ht="20.399999999999999" x14ac:dyDescent="0.2">
      <c r="A15922" s="256">
        <v>97629</v>
      </c>
      <c r="B15922" s="257" t="s">
        <v>15113</v>
      </c>
      <c r="C15922" s="256" t="s">
        <v>6805</v>
      </c>
      <c r="E15922" s="258"/>
      <c r="F15922" s="479">
        <v>90.33</v>
      </c>
    </row>
    <row r="15923" spans="1:6" x14ac:dyDescent="0.2">
      <c r="A15923" s="256">
        <v>97631</v>
      </c>
      <c r="B15923" s="257" t="s">
        <v>15114</v>
      </c>
      <c r="C15923" s="256" t="s">
        <v>6801</v>
      </c>
      <c r="E15923" s="258"/>
      <c r="F15923" s="479">
        <v>13.2</v>
      </c>
    </row>
    <row r="15924" spans="1:6" ht="20.399999999999999" x14ac:dyDescent="0.2">
      <c r="A15924" s="256">
        <v>97632</v>
      </c>
      <c r="B15924" s="257" t="s">
        <v>15115</v>
      </c>
      <c r="C15924" s="256" t="s">
        <v>6804</v>
      </c>
      <c r="E15924" s="258"/>
      <c r="F15924" s="479">
        <v>3.01</v>
      </c>
    </row>
    <row r="15925" spans="1:6" ht="20.399999999999999" x14ac:dyDescent="0.2">
      <c r="A15925" s="256">
        <v>97633</v>
      </c>
      <c r="B15925" s="257" t="s">
        <v>15116</v>
      </c>
      <c r="C15925" s="256" t="s">
        <v>6801</v>
      </c>
      <c r="E15925" s="258"/>
      <c r="F15925" s="479">
        <v>26.37</v>
      </c>
    </row>
    <row r="15926" spans="1:6" ht="20.399999999999999" x14ac:dyDescent="0.2">
      <c r="A15926" s="256">
        <v>97634</v>
      </c>
      <c r="B15926" s="257" t="s">
        <v>15117</v>
      </c>
      <c r="C15926" s="256" t="s">
        <v>6801</v>
      </c>
      <c r="E15926" s="258"/>
      <c r="F15926" s="479">
        <v>7.45</v>
      </c>
    </row>
    <row r="15927" spans="1:6" ht="20.399999999999999" x14ac:dyDescent="0.2">
      <c r="A15927" s="256">
        <v>97635</v>
      </c>
      <c r="B15927" s="257" t="s">
        <v>15118</v>
      </c>
      <c r="C15927" s="256" t="s">
        <v>6801</v>
      </c>
      <c r="E15927" s="258"/>
      <c r="F15927" s="479">
        <v>19.32</v>
      </c>
    </row>
    <row r="15928" spans="1:6" ht="20.399999999999999" x14ac:dyDescent="0.2">
      <c r="A15928" s="256">
        <v>97636</v>
      </c>
      <c r="B15928" s="257" t="s">
        <v>15119</v>
      </c>
      <c r="C15928" s="256" t="s">
        <v>6801</v>
      </c>
      <c r="E15928" s="258"/>
      <c r="F15928" s="479">
        <v>22.56</v>
      </c>
    </row>
    <row r="15929" spans="1:6" ht="20.399999999999999" x14ac:dyDescent="0.2">
      <c r="A15929" s="256">
        <v>97637</v>
      </c>
      <c r="B15929" s="257" t="s">
        <v>15120</v>
      </c>
      <c r="C15929" s="256" t="s">
        <v>6801</v>
      </c>
      <c r="E15929" s="258"/>
      <c r="F15929" s="479">
        <v>3.26</v>
      </c>
    </row>
    <row r="15930" spans="1:6" ht="20.399999999999999" x14ac:dyDescent="0.2">
      <c r="A15930" s="256">
        <v>97638</v>
      </c>
      <c r="B15930" s="257" t="s">
        <v>15121</v>
      </c>
      <c r="C15930" s="256" t="s">
        <v>6801</v>
      </c>
      <c r="E15930" s="258"/>
      <c r="F15930" s="479">
        <v>9.48</v>
      </c>
    </row>
    <row r="15931" spans="1:6" ht="20.399999999999999" x14ac:dyDescent="0.2">
      <c r="A15931" s="256">
        <v>97639</v>
      </c>
      <c r="B15931" s="257" t="s">
        <v>15122</v>
      </c>
      <c r="C15931" s="256" t="s">
        <v>6801</v>
      </c>
      <c r="E15931" s="258"/>
      <c r="F15931" s="479">
        <v>23.73</v>
      </c>
    </row>
    <row r="15932" spans="1:6" ht="20.399999999999999" x14ac:dyDescent="0.2">
      <c r="A15932" s="256">
        <v>97640</v>
      </c>
      <c r="B15932" s="257" t="s">
        <v>15123</v>
      </c>
      <c r="C15932" s="256" t="s">
        <v>6801</v>
      </c>
      <c r="E15932" s="258"/>
      <c r="F15932" s="479">
        <v>2.21</v>
      </c>
    </row>
    <row r="15933" spans="1:6" x14ac:dyDescent="0.2">
      <c r="A15933" s="256">
        <v>97641</v>
      </c>
      <c r="B15933" s="257" t="s">
        <v>15124</v>
      </c>
      <c r="C15933" s="256" t="s">
        <v>6801</v>
      </c>
      <c r="E15933" s="258"/>
      <c r="F15933" s="479">
        <v>3.38</v>
      </c>
    </row>
    <row r="15934" spans="1:6" ht="20.399999999999999" x14ac:dyDescent="0.2">
      <c r="A15934" s="256">
        <v>97642</v>
      </c>
      <c r="B15934" s="257" t="s">
        <v>15125</v>
      </c>
      <c r="C15934" s="256" t="s">
        <v>6801</v>
      </c>
      <c r="E15934" s="258"/>
      <c r="F15934" s="479">
        <v>3.17</v>
      </c>
    </row>
    <row r="15935" spans="1:6" ht="20.399999999999999" x14ac:dyDescent="0.2">
      <c r="A15935" s="256">
        <v>97643</v>
      </c>
      <c r="B15935" s="257" t="s">
        <v>15126</v>
      </c>
      <c r="C15935" s="256" t="s">
        <v>6801</v>
      </c>
      <c r="E15935" s="258"/>
      <c r="F15935" s="479">
        <v>29.12</v>
      </c>
    </row>
    <row r="15936" spans="1:6" x14ac:dyDescent="0.2">
      <c r="A15936" s="256">
        <v>97644</v>
      </c>
      <c r="B15936" s="257" t="s">
        <v>15127</v>
      </c>
      <c r="C15936" s="256" t="s">
        <v>6801</v>
      </c>
      <c r="E15936" s="258"/>
      <c r="F15936" s="479">
        <v>10.98</v>
      </c>
    </row>
    <row r="15937" spans="1:6" x14ac:dyDescent="0.2">
      <c r="A15937" s="256">
        <v>97645</v>
      </c>
      <c r="B15937" s="257" t="s">
        <v>15128</v>
      </c>
      <c r="C15937" s="256" t="s">
        <v>6801</v>
      </c>
      <c r="E15937" s="258"/>
      <c r="F15937" s="479">
        <v>28.38</v>
      </c>
    </row>
    <row r="15938" spans="1:6" ht="20.399999999999999" x14ac:dyDescent="0.2">
      <c r="A15938" s="256">
        <v>97647</v>
      </c>
      <c r="B15938" s="257" t="s">
        <v>15129</v>
      </c>
      <c r="C15938" s="256" t="s">
        <v>6801</v>
      </c>
      <c r="E15938" s="258"/>
      <c r="F15938" s="479">
        <v>4.0999999999999996</v>
      </c>
    </row>
    <row r="15939" spans="1:6" ht="20.399999999999999" x14ac:dyDescent="0.2">
      <c r="A15939" s="256">
        <v>97648</v>
      </c>
      <c r="B15939" s="257" t="s">
        <v>15130</v>
      </c>
      <c r="C15939" s="256" t="s">
        <v>6801</v>
      </c>
      <c r="E15939" s="258"/>
      <c r="F15939" s="479">
        <v>2.35</v>
      </c>
    </row>
    <row r="15940" spans="1:6" ht="20.399999999999999" x14ac:dyDescent="0.2">
      <c r="A15940" s="256">
        <v>97649</v>
      </c>
      <c r="B15940" s="257" t="s">
        <v>15131</v>
      </c>
      <c r="C15940" s="256" t="s">
        <v>6801</v>
      </c>
      <c r="E15940" s="258"/>
      <c r="F15940" s="479">
        <v>5.0599999999999996</v>
      </c>
    </row>
    <row r="15941" spans="1:6" ht="20.399999999999999" x14ac:dyDescent="0.2">
      <c r="A15941" s="256">
        <v>97650</v>
      </c>
      <c r="B15941" s="257" t="s">
        <v>15132</v>
      </c>
      <c r="C15941" s="256" t="s">
        <v>6801</v>
      </c>
      <c r="E15941" s="258"/>
      <c r="F15941" s="479">
        <v>8.85</v>
      </c>
    </row>
    <row r="15942" spans="1:6" ht="20.399999999999999" x14ac:dyDescent="0.2">
      <c r="A15942" s="256">
        <v>97651</v>
      </c>
      <c r="B15942" s="257" t="s">
        <v>15133</v>
      </c>
      <c r="C15942" s="256" t="s">
        <v>6799</v>
      </c>
      <c r="E15942" s="258"/>
      <c r="F15942" s="479">
        <v>96.45</v>
      </c>
    </row>
    <row r="15943" spans="1:6" ht="20.399999999999999" x14ac:dyDescent="0.2">
      <c r="A15943" s="256">
        <v>97652</v>
      </c>
      <c r="B15943" s="257" t="s">
        <v>15134</v>
      </c>
      <c r="C15943" s="256" t="s">
        <v>6799</v>
      </c>
      <c r="E15943" s="258"/>
      <c r="F15943" s="479">
        <v>218.66</v>
      </c>
    </row>
    <row r="15944" spans="1:6" ht="20.399999999999999" x14ac:dyDescent="0.2">
      <c r="A15944" s="256">
        <v>97653</v>
      </c>
      <c r="B15944" s="257" t="s">
        <v>15135</v>
      </c>
      <c r="C15944" s="256" t="s">
        <v>6799</v>
      </c>
      <c r="E15944" s="258"/>
      <c r="F15944" s="479">
        <v>141.56</v>
      </c>
    </row>
    <row r="15945" spans="1:6" ht="20.399999999999999" x14ac:dyDescent="0.2">
      <c r="A15945" s="256">
        <v>97654</v>
      </c>
      <c r="B15945" s="257" t="s">
        <v>15136</v>
      </c>
      <c r="C15945" s="256" t="s">
        <v>6799</v>
      </c>
      <c r="E15945" s="258"/>
      <c r="F15945" s="479">
        <v>181.56</v>
      </c>
    </row>
    <row r="15946" spans="1:6" ht="20.399999999999999" x14ac:dyDescent="0.2">
      <c r="A15946" s="256">
        <v>97655</v>
      </c>
      <c r="B15946" s="257" t="s">
        <v>15137</v>
      </c>
      <c r="C15946" s="256" t="s">
        <v>6801</v>
      </c>
      <c r="E15946" s="258"/>
      <c r="F15946" s="479">
        <v>36.96</v>
      </c>
    </row>
    <row r="15947" spans="1:6" ht="20.399999999999999" x14ac:dyDescent="0.2">
      <c r="A15947" s="256">
        <v>97656</v>
      </c>
      <c r="B15947" s="257" t="s">
        <v>15138</v>
      </c>
      <c r="C15947" s="256" t="s">
        <v>6799</v>
      </c>
      <c r="E15947" s="258"/>
      <c r="F15947" s="479">
        <v>343.4</v>
      </c>
    </row>
    <row r="15948" spans="1:6" ht="20.399999999999999" x14ac:dyDescent="0.2">
      <c r="A15948" s="256">
        <v>97657</v>
      </c>
      <c r="B15948" s="257" t="s">
        <v>15139</v>
      </c>
      <c r="C15948" s="256" t="s">
        <v>6799</v>
      </c>
      <c r="E15948" s="258"/>
      <c r="F15948" s="479">
        <v>680.65</v>
      </c>
    </row>
    <row r="15949" spans="1:6" ht="20.399999999999999" x14ac:dyDescent="0.2">
      <c r="A15949" s="256">
        <v>97658</v>
      </c>
      <c r="B15949" s="257" t="s">
        <v>15140</v>
      </c>
      <c r="C15949" s="256" t="s">
        <v>6799</v>
      </c>
      <c r="E15949" s="258"/>
      <c r="F15949" s="479">
        <v>221.49</v>
      </c>
    </row>
    <row r="15950" spans="1:6" ht="20.399999999999999" x14ac:dyDescent="0.2">
      <c r="A15950" s="256">
        <v>97659</v>
      </c>
      <c r="B15950" s="257" t="s">
        <v>15141</v>
      </c>
      <c r="C15950" s="256" t="s">
        <v>6799</v>
      </c>
      <c r="E15950" s="258"/>
      <c r="F15950" s="479">
        <v>311.39999999999998</v>
      </c>
    </row>
    <row r="15951" spans="1:6" ht="20.399999999999999" x14ac:dyDescent="0.2">
      <c r="A15951" s="256">
        <v>97660</v>
      </c>
      <c r="B15951" s="257" t="s">
        <v>15142</v>
      </c>
      <c r="C15951" s="256" t="s">
        <v>6799</v>
      </c>
      <c r="E15951" s="258"/>
      <c r="F15951" s="479">
        <v>0.81</v>
      </c>
    </row>
    <row r="15952" spans="1:6" ht="20.399999999999999" x14ac:dyDescent="0.2">
      <c r="A15952" s="256">
        <v>97661</v>
      </c>
      <c r="B15952" s="257" t="s">
        <v>15143</v>
      </c>
      <c r="C15952" s="256" t="s">
        <v>6804</v>
      </c>
      <c r="E15952" s="258"/>
      <c r="F15952" s="479">
        <v>0.87</v>
      </c>
    </row>
    <row r="15953" spans="1:6" ht="20.399999999999999" x14ac:dyDescent="0.2">
      <c r="A15953" s="256">
        <v>97662</v>
      </c>
      <c r="B15953" s="257" t="s">
        <v>15144</v>
      </c>
      <c r="C15953" s="256" t="s">
        <v>6804</v>
      </c>
      <c r="E15953" s="258"/>
      <c r="F15953" s="479">
        <v>0.6</v>
      </c>
    </row>
    <row r="15954" spans="1:6" x14ac:dyDescent="0.2">
      <c r="A15954" s="256">
        <v>97663</v>
      </c>
      <c r="B15954" s="257" t="s">
        <v>15145</v>
      </c>
      <c r="C15954" s="256" t="s">
        <v>6799</v>
      </c>
      <c r="E15954" s="258"/>
      <c r="F15954" s="479">
        <v>15.01</v>
      </c>
    </row>
    <row r="15955" spans="1:6" x14ac:dyDescent="0.2">
      <c r="A15955" s="256">
        <v>97664</v>
      </c>
      <c r="B15955" s="257" t="s">
        <v>15146</v>
      </c>
      <c r="C15955" s="256" t="s">
        <v>6799</v>
      </c>
      <c r="E15955" s="258"/>
      <c r="F15955" s="479">
        <v>1.87</v>
      </c>
    </row>
    <row r="15956" spans="1:6" x14ac:dyDescent="0.2">
      <c r="A15956" s="256">
        <v>97665</v>
      </c>
      <c r="B15956" s="257" t="s">
        <v>15147</v>
      </c>
      <c r="C15956" s="256" t="s">
        <v>6799</v>
      </c>
      <c r="E15956" s="258"/>
      <c r="F15956" s="479">
        <v>2.21</v>
      </c>
    </row>
    <row r="15957" spans="1:6" ht="20.399999999999999" x14ac:dyDescent="0.2">
      <c r="A15957" s="256">
        <v>97666</v>
      </c>
      <c r="B15957" s="257" t="s">
        <v>15148</v>
      </c>
      <c r="C15957" s="256" t="s">
        <v>6799</v>
      </c>
      <c r="E15957" s="258"/>
      <c r="F15957" s="479">
        <v>10.95</v>
      </c>
    </row>
    <row r="15958" spans="1:6" ht="20.399999999999999" x14ac:dyDescent="0.2">
      <c r="A15958" s="256">
        <v>104789</v>
      </c>
      <c r="B15958" s="257" t="s">
        <v>15149</v>
      </c>
      <c r="C15958" s="256" t="s">
        <v>6805</v>
      </c>
      <c r="E15958" s="258"/>
      <c r="F15958" s="479">
        <v>232.91</v>
      </c>
    </row>
    <row r="15959" spans="1:6" ht="20.399999999999999" x14ac:dyDescent="0.2">
      <c r="A15959" s="256">
        <v>104790</v>
      </c>
      <c r="B15959" s="257" t="s">
        <v>15150</v>
      </c>
      <c r="C15959" s="256" t="s">
        <v>6805</v>
      </c>
      <c r="E15959" s="258"/>
      <c r="F15959" s="479">
        <v>113.94</v>
      </c>
    </row>
    <row r="15960" spans="1:6" ht="20.399999999999999" x14ac:dyDescent="0.2">
      <c r="A15960" s="256">
        <v>104791</v>
      </c>
      <c r="B15960" s="257" t="s">
        <v>15151</v>
      </c>
      <c r="C15960" s="256" t="s">
        <v>6801</v>
      </c>
      <c r="E15960" s="258"/>
      <c r="F15960" s="479">
        <v>6.58</v>
      </c>
    </row>
    <row r="15961" spans="1:6" ht="20.399999999999999" x14ac:dyDescent="0.2">
      <c r="A15961" s="256">
        <v>104792</v>
      </c>
      <c r="B15961" s="257" t="s">
        <v>15152</v>
      </c>
      <c r="C15961" s="256" t="s">
        <v>6804</v>
      </c>
      <c r="E15961" s="258"/>
      <c r="F15961" s="479">
        <v>0.48</v>
      </c>
    </row>
    <row r="15962" spans="1:6" ht="20.399999999999999" x14ac:dyDescent="0.2">
      <c r="A15962" s="256">
        <v>104793</v>
      </c>
      <c r="B15962" s="257" t="s">
        <v>15153</v>
      </c>
      <c r="C15962" s="256" t="s">
        <v>6804</v>
      </c>
      <c r="E15962" s="258"/>
      <c r="F15962" s="479">
        <v>0.66</v>
      </c>
    </row>
    <row r="15963" spans="1:6" ht="20.399999999999999" x14ac:dyDescent="0.2">
      <c r="A15963" s="256">
        <v>104794</v>
      </c>
      <c r="B15963" s="257" t="s">
        <v>15154</v>
      </c>
      <c r="C15963" s="256" t="s">
        <v>6804</v>
      </c>
      <c r="E15963" s="258"/>
      <c r="F15963" s="479">
        <v>1.18</v>
      </c>
    </row>
    <row r="15964" spans="1:6" ht="20.399999999999999" x14ac:dyDescent="0.2">
      <c r="A15964" s="256">
        <v>104795</v>
      </c>
      <c r="B15964" s="257" t="s">
        <v>15155</v>
      </c>
      <c r="C15964" s="256" t="s">
        <v>6804</v>
      </c>
      <c r="E15964" s="258"/>
      <c r="F15964" s="479">
        <v>1.65</v>
      </c>
    </row>
    <row r="15965" spans="1:6" ht="20.399999999999999" x14ac:dyDescent="0.2">
      <c r="A15965" s="256">
        <v>104796</v>
      </c>
      <c r="B15965" s="257" t="s">
        <v>15156</v>
      </c>
      <c r="C15965" s="256" t="s">
        <v>6804</v>
      </c>
      <c r="E15965" s="258"/>
      <c r="F15965" s="479">
        <v>14.83</v>
      </c>
    </row>
    <row r="15966" spans="1:6" ht="20.399999999999999" x14ac:dyDescent="0.2">
      <c r="A15966" s="256">
        <v>104797</v>
      </c>
      <c r="B15966" s="257" t="s">
        <v>15157</v>
      </c>
      <c r="C15966" s="256" t="s">
        <v>6804</v>
      </c>
      <c r="E15966" s="258"/>
      <c r="F15966" s="479">
        <v>18.54</v>
      </c>
    </row>
    <row r="15967" spans="1:6" ht="20.399999999999999" x14ac:dyDescent="0.2">
      <c r="A15967" s="256">
        <v>104798</v>
      </c>
      <c r="B15967" s="257" t="s">
        <v>15158</v>
      </c>
      <c r="C15967" s="256" t="s">
        <v>6799</v>
      </c>
      <c r="E15967" s="258"/>
      <c r="F15967" s="479">
        <v>15.62</v>
      </c>
    </row>
    <row r="15968" spans="1:6" ht="20.399999999999999" x14ac:dyDescent="0.2">
      <c r="A15968" s="256">
        <v>104799</v>
      </c>
      <c r="B15968" s="257" t="s">
        <v>15159</v>
      </c>
      <c r="C15968" s="256" t="s">
        <v>6801</v>
      </c>
      <c r="E15968" s="258"/>
      <c r="F15968" s="479">
        <v>12.26</v>
      </c>
    </row>
    <row r="15969" spans="1:6" ht="20.399999999999999" x14ac:dyDescent="0.2">
      <c r="A15969" s="256">
        <v>104800</v>
      </c>
      <c r="B15969" s="257" t="s">
        <v>15160</v>
      </c>
      <c r="C15969" s="256" t="s">
        <v>6804</v>
      </c>
      <c r="E15969" s="258"/>
      <c r="F15969" s="479">
        <v>10.47</v>
      </c>
    </row>
    <row r="15970" spans="1:6" ht="30.6" x14ac:dyDescent="0.2">
      <c r="A15970" s="256">
        <v>104801</v>
      </c>
      <c r="B15970" s="257" t="s">
        <v>15161</v>
      </c>
      <c r="C15970" s="256" t="s">
        <v>6801</v>
      </c>
      <c r="E15970" s="258"/>
      <c r="F15970" s="479">
        <v>16.07</v>
      </c>
    </row>
    <row r="15971" spans="1:6" ht="30.6" x14ac:dyDescent="0.2">
      <c r="A15971" s="256">
        <v>104802</v>
      </c>
      <c r="B15971" s="257" t="s">
        <v>15162</v>
      </c>
      <c r="C15971" s="256" t="s">
        <v>6801</v>
      </c>
      <c r="E15971" s="258"/>
      <c r="F15971" s="479">
        <v>10.68</v>
      </c>
    </row>
    <row r="15972" spans="1:6" x14ac:dyDescent="0.2">
      <c r="A15972" s="256">
        <v>104803</v>
      </c>
      <c r="B15972" s="257" t="s">
        <v>15163</v>
      </c>
      <c r="C15972" s="256" t="s">
        <v>6804</v>
      </c>
      <c r="E15972" s="258"/>
      <c r="F15972" s="479">
        <v>5.21</v>
      </c>
    </row>
    <row r="15973" spans="1:6" ht="20.399999999999999" x14ac:dyDescent="0.2">
      <c r="A15973" s="256">
        <v>95967</v>
      </c>
      <c r="B15973" s="257" t="s">
        <v>14302</v>
      </c>
      <c r="C15973" s="256" t="s">
        <v>6806</v>
      </c>
      <c r="E15973" s="258"/>
      <c r="F15973" s="479">
        <v>148.62</v>
      </c>
    </row>
    <row r="15974" spans="1:6" ht="20.399999999999999" x14ac:dyDescent="0.2">
      <c r="A15974" s="256">
        <v>99059</v>
      </c>
      <c r="B15974" s="257" t="s">
        <v>20964</v>
      </c>
      <c r="C15974" s="256" t="s">
        <v>6804</v>
      </c>
      <c r="E15974" s="258"/>
      <c r="F15974" s="479">
        <v>69.989999999999995</v>
      </c>
    </row>
    <row r="15975" spans="1:6" x14ac:dyDescent="0.2">
      <c r="A15975" s="256">
        <v>99060</v>
      </c>
      <c r="B15975" s="257" t="s">
        <v>20965</v>
      </c>
      <c r="C15975" s="256" t="s">
        <v>6799</v>
      </c>
      <c r="E15975" s="258"/>
      <c r="F15975" s="479">
        <v>210.93</v>
      </c>
    </row>
    <row r="15976" spans="1:6" x14ac:dyDescent="0.2">
      <c r="A15976" s="256">
        <v>99061</v>
      </c>
      <c r="B15976" s="257" t="s">
        <v>20966</v>
      </c>
      <c r="C15976" s="256" t="s">
        <v>6799</v>
      </c>
      <c r="E15976" s="258"/>
      <c r="F15976" s="479">
        <v>129.72999999999999</v>
      </c>
    </row>
    <row r="15977" spans="1:6" x14ac:dyDescent="0.2">
      <c r="A15977" s="256">
        <v>99062</v>
      </c>
      <c r="B15977" s="257" t="s">
        <v>20967</v>
      </c>
      <c r="C15977" s="256" t="s">
        <v>6799</v>
      </c>
      <c r="E15977" s="258"/>
      <c r="F15977" s="479">
        <v>2.23</v>
      </c>
    </row>
    <row r="15978" spans="1:6" x14ac:dyDescent="0.2">
      <c r="A15978" s="256">
        <v>99063</v>
      </c>
      <c r="B15978" s="257" t="s">
        <v>20968</v>
      </c>
      <c r="C15978" s="256" t="s">
        <v>6804</v>
      </c>
      <c r="E15978" s="258"/>
      <c r="F15978" s="479">
        <v>10.09</v>
      </c>
    </row>
    <row r="15979" spans="1:6" x14ac:dyDescent="0.2">
      <c r="A15979" s="256">
        <v>105007</v>
      </c>
      <c r="B15979" s="257" t="s">
        <v>20969</v>
      </c>
      <c r="C15979" s="256" t="s">
        <v>6799</v>
      </c>
      <c r="E15979" s="258"/>
      <c r="F15979" s="479">
        <v>41.46</v>
      </c>
    </row>
    <row r="15980" spans="1:6" ht="20.399999999999999" x14ac:dyDescent="0.2">
      <c r="A15980" s="256">
        <v>105009</v>
      </c>
      <c r="B15980" s="257" t="s">
        <v>20970</v>
      </c>
      <c r="C15980" s="256" t="s">
        <v>6804</v>
      </c>
      <c r="E15980" s="258"/>
      <c r="F15980" s="479">
        <v>86.09</v>
      </c>
    </row>
    <row r="15981" spans="1:6" x14ac:dyDescent="0.2">
      <c r="A15981" s="256">
        <v>105011</v>
      </c>
      <c r="B15981" s="257" t="s">
        <v>20971</v>
      </c>
      <c r="C15981" s="256" t="s">
        <v>6804</v>
      </c>
      <c r="E15981" s="258"/>
      <c r="F15981" s="479">
        <v>0.59</v>
      </c>
    </row>
    <row r="15982" spans="1:6" ht="20.399999999999999" x14ac:dyDescent="0.2">
      <c r="A15982" s="256">
        <v>93588</v>
      </c>
      <c r="B15982" s="257" t="s">
        <v>14303</v>
      </c>
      <c r="C15982" s="256" t="s">
        <v>6817</v>
      </c>
      <c r="E15982" s="258"/>
      <c r="F15982" s="479">
        <v>3.12</v>
      </c>
    </row>
    <row r="15983" spans="1:6" ht="20.399999999999999" x14ac:dyDescent="0.2">
      <c r="A15983" s="256">
        <v>93589</v>
      </c>
      <c r="B15983" s="257" t="s">
        <v>14304</v>
      </c>
      <c r="C15983" s="256" t="s">
        <v>6817</v>
      </c>
      <c r="E15983" s="258"/>
      <c r="F15983" s="479">
        <v>2.68</v>
      </c>
    </row>
    <row r="15984" spans="1:6" ht="20.399999999999999" x14ac:dyDescent="0.2">
      <c r="A15984" s="256">
        <v>93590</v>
      </c>
      <c r="B15984" s="257" t="s">
        <v>14305</v>
      </c>
      <c r="C15984" s="256" t="s">
        <v>6817</v>
      </c>
      <c r="E15984" s="258"/>
      <c r="F15984" s="479">
        <v>0.97</v>
      </c>
    </row>
    <row r="15985" spans="1:6" ht="20.399999999999999" x14ac:dyDescent="0.2">
      <c r="A15985" s="256">
        <v>93591</v>
      </c>
      <c r="B15985" s="257" t="s">
        <v>14306</v>
      </c>
      <c r="C15985" s="256" t="s">
        <v>6817</v>
      </c>
      <c r="E15985" s="258"/>
      <c r="F15985" s="479">
        <v>2.72</v>
      </c>
    </row>
    <row r="15986" spans="1:6" ht="20.399999999999999" x14ac:dyDescent="0.2">
      <c r="A15986" s="256">
        <v>93592</v>
      </c>
      <c r="B15986" s="257" t="s">
        <v>14307</v>
      </c>
      <c r="C15986" s="256" t="s">
        <v>6817</v>
      </c>
      <c r="E15986" s="258"/>
      <c r="F15986" s="479">
        <v>2.36</v>
      </c>
    </row>
    <row r="15987" spans="1:6" ht="20.399999999999999" x14ac:dyDescent="0.2">
      <c r="A15987" s="256">
        <v>93593</v>
      </c>
      <c r="B15987" s="257" t="s">
        <v>14308</v>
      </c>
      <c r="C15987" s="256" t="s">
        <v>6817</v>
      </c>
      <c r="E15987" s="258"/>
      <c r="F15987" s="479">
        <v>0.86</v>
      </c>
    </row>
    <row r="15988" spans="1:6" ht="20.399999999999999" x14ac:dyDescent="0.2">
      <c r="A15988" s="256">
        <v>93594</v>
      </c>
      <c r="B15988" s="257" t="s">
        <v>14309</v>
      </c>
      <c r="C15988" s="256" t="s">
        <v>13340</v>
      </c>
      <c r="E15988" s="258"/>
      <c r="F15988" s="479">
        <v>2.08</v>
      </c>
    </row>
    <row r="15989" spans="1:6" ht="20.399999999999999" x14ac:dyDescent="0.2">
      <c r="A15989" s="256">
        <v>93595</v>
      </c>
      <c r="B15989" s="257" t="s">
        <v>14310</v>
      </c>
      <c r="C15989" s="256" t="s">
        <v>13340</v>
      </c>
      <c r="E15989" s="258"/>
      <c r="F15989" s="479">
        <v>1.81</v>
      </c>
    </row>
    <row r="15990" spans="1:6" ht="20.399999999999999" x14ac:dyDescent="0.2">
      <c r="A15990" s="256">
        <v>93596</v>
      </c>
      <c r="B15990" s="257" t="s">
        <v>14311</v>
      </c>
      <c r="C15990" s="256" t="s">
        <v>13340</v>
      </c>
      <c r="E15990" s="258"/>
      <c r="F15990" s="479">
        <v>0.65</v>
      </c>
    </row>
    <row r="15991" spans="1:6" ht="20.399999999999999" x14ac:dyDescent="0.2">
      <c r="A15991" s="256">
        <v>93597</v>
      </c>
      <c r="B15991" s="257" t="s">
        <v>14312</v>
      </c>
      <c r="C15991" s="256" t="s">
        <v>13340</v>
      </c>
      <c r="E15991" s="258"/>
      <c r="F15991" s="479">
        <v>1.81</v>
      </c>
    </row>
    <row r="15992" spans="1:6" ht="20.399999999999999" x14ac:dyDescent="0.2">
      <c r="A15992" s="256">
        <v>93598</v>
      </c>
      <c r="B15992" s="257" t="s">
        <v>14313</v>
      </c>
      <c r="C15992" s="256" t="s">
        <v>13340</v>
      </c>
      <c r="E15992" s="258"/>
      <c r="F15992" s="479">
        <v>1.56</v>
      </c>
    </row>
    <row r="15993" spans="1:6" ht="20.399999999999999" x14ac:dyDescent="0.2">
      <c r="A15993" s="256">
        <v>93599</v>
      </c>
      <c r="B15993" s="257" t="s">
        <v>14314</v>
      </c>
      <c r="C15993" s="256" t="s">
        <v>13340</v>
      </c>
      <c r="E15993" s="258"/>
      <c r="F15993" s="479">
        <v>0.57999999999999996</v>
      </c>
    </row>
    <row r="15994" spans="1:6" ht="20.399999999999999" x14ac:dyDescent="0.2">
      <c r="A15994" s="256">
        <v>95425</v>
      </c>
      <c r="B15994" s="257" t="s">
        <v>14315</v>
      </c>
      <c r="C15994" s="256" t="s">
        <v>6817</v>
      </c>
      <c r="E15994" s="258"/>
      <c r="F15994" s="479">
        <v>2.31</v>
      </c>
    </row>
    <row r="15995" spans="1:6" ht="20.399999999999999" x14ac:dyDescent="0.2">
      <c r="A15995" s="256">
        <v>95426</v>
      </c>
      <c r="B15995" s="257" t="s">
        <v>14316</v>
      </c>
      <c r="C15995" s="256" t="s">
        <v>6817</v>
      </c>
      <c r="E15995" s="258"/>
      <c r="F15995" s="479">
        <v>2</v>
      </c>
    </row>
    <row r="15996" spans="1:6" ht="20.399999999999999" x14ac:dyDescent="0.2">
      <c r="A15996" s="256">
        <v>95427</v>
      </c>
      <c r="B15996" s="257" t="s">
        <v>14317</v>
      </c>
      <c r="C15996" s="256" t="s">
        <v>6817</v>
      </c>
      <c r="E15996" s="258"/>
      <c r="F15996" s="479">
        <v>0.75</v>
      </c>
    </row>
    <row r="15997" spans="1:6" ht="20.399999999999999" x14ac:dyDescent="0.2">
      <c r="A15997" s="256">
        <v>95428</v>
      </c>
      <c r="B15997" s="257" t="s">
        <v>14318</v>
      </c>
      <c r="C15997" s="256" t="s">
        <v>13340</v>
      </c>
      <c r="E15997" s="258"/>
      <c r="F15997" s="479">
        <v>1.55</v>
      </c>
    </row>
    <row r="15998" spans="1:6" ht="20.399999999999999" x14ac:dyDescent="0.2">
      <c r="A15998" s="256">
        <v>95429</v>
      </c>
      <c r="B15998" s="257" t="s">
        <v>14319</v>
      </c>
      <c r="C15998" s="256" t="s">
        <v>13340</v>
      </c>
      <c r="E15998" s="258"/>
      <c r="F15998" s="479">
        <v>1.34</v>
      </c>
    </row>
    <row r="15999" spans="1:6" ht="20.399999999999999" x14ac:dyDescent="0.2">
      <c r="A15999" s="256">
        <v>95430</v>
      </c>
      <c r="B15999" s="257" t="s">
        <v>14320</v>
      </c>
      <c r="C15999" s="256" t="s">
        <v>13340</v>
      </c>
      <c r="E15999" s="258"/>
      <c r="F15999" s="479">
        <v>0.47</v>
      </c>
    </row>
    <row r="16000" spans="1:6" ht="20.399999999999999" x14ac:dyDescent="0.2">
      <c r="A16000" s="256">
        <v>95875</v>
      </c>
      <c r="B16000" s="257" t="s">
        <v>14321</v>
      </c>
      <c r="C16000" s="256" t="s">
        <v>6817</v>
      </c>
      <c r="E16000" s="258"/>
      <c r="F16000" s="479">
        <v>2.4700000000000002</v>
      </c>
    </row>
    <row r="16001" spans="1:6" ht="20.399999999999999" x14ac:dyDescent="0.2">
      <c r="A16001" s="256">
        <v>95876</v>
      </c>
      <c r="B16001" s="257" t="s">
        <v>14322</v>
      </c>
      <c r="C16001" s="256" t="s">
        <v>6817</v>
      </c>
      <c r="E16001" s="258"/>
      <c r="F16001" s="479">
        <v>2.13</v>
      </c>
    </row>
    <row r="16002" spans="1:6" ht="20.399999999999999" x14ac:dyDescent="0.2">
      <c r="A16002" s="256">
        <v>95877</v>
      </c>
      <c r="B16002" s="257" t="s">
        <v>14323</v>
      </c>
      <c r="C16002" s="256" t="s">
        <v>6817</v>
      </c>
      <c r="E16002" s="258"/>
      <c r="F16002" s="479">
        <v>1.83</v>
      </c>
    </row>
    <row r="16003" spans="1:6" ht="20.399999999999999" x14ac:dyDescent="0.2">
      <c r="A16003" s="256">
        <v>95878</v>
      </c>
      <c r="B16003" s="257" t="s">
        <v>14324</v>
      </c>
      <c r="C16003" s="256" t="s">
        <v>13340</v>
      </c>
      <c r="E16003" s="258"/>
      <c r="F16003" s="479">
        <v>1.67</v>
      </c>
    </row>
    <row r="16004" spans="1:6" ht="20.399999999999999" x14ac:dyDescent="0.2">
      <c r="A16004" s="256">
        <v>95879</v>
      </c>
      <c r="B16004" s="257" t="s">
        <v>14325</v>
      </c>
      <c r="C16004" s="256" t="s">
        <v>13340</v>
      </c>
      <c r="E16004" s="258"/>
      <c r="F16004" s="479">
        <v>1.44</v>
      </c>
    </row>
    <row r="16005" spans="1:6" ht="20.399999999999999" x14ac:dyDescent="0.2">
      <c r="A16005" s="256">
        <v>95880</v>
      </c>
      <c r="B16005" s="257" t="s">
        <v>14326</v>
      </c>
      <c r="C16005" s="256" t="s">
        <v>13340</v>
      </c>
      <c r="E16005" s="258"/>
      <c r="F16005" s="479">
        <v>1.22</v>
      </c>
    </row>
    <row r="16006" spans="1:6" ht="20.399999999999999" x14ac:dyDescent="0.2">
      <c r="A16006" s="256">
        <v>97912</v>
      </c>
      <c r="B16006" s="257" t="s">
        <v>14327</v>
      </c>
      <c r="C16006" s="256" t="s">
        <v>6817</v>
      </c>
      <c r="E16006" s="258"/>
      <c r="F16006" s="479">
        <v>3.75</v>
      </c>
    </row>
    <row r="16007" spans="1:6" ht="20.399999999999999" x14ac:dyDescent="0.2">
      <c r="A16007" s="256">
        <v>97913</v>
      </c>
      <c r="B16007" s="257" t="s">
        <v>14328</v>
      </c>
      <c r="C16007" s="256" t="s">
        <v>6817</v>
      </c>
      <c r="E16007" s="258"/>
      <c r="F16007" s="479">
        <v>3.25</v>
      </c>
    </row>
    <row r="16008" spans="1:6" ht="20.399999999999999" x14ac:dyDescent="0.2">
      <c r="A16008" s="256">
        <v>97914</v>
      </c>
      <c r="B16008" s="257" t="s">
        <v>14329</v>
      </c>
      <c r="C16008" s="256" t="s">
        <v>6817</v>
      </c>
      <c r="E16008" s="258"/>
      <c r="F16008" s="479">
        <v>2.98</v>
      </c>
    </row>
    <row r="16009" spans="1:6" ht="20.399999999999999" x14ac:dyDescent="0.2">
      <c r="A16009" s="256">
        <v>97915</v>
      </c>
      <c r="B16009" s="257" t="s">
        <v>14330</v>
      </c>
      <c r="C16009" s="256" t="s">
        <v>6817</v>
      </c>
      <c r="E16009" s="258"/>
      <c r="F16009" s="479">
        <v>1.19</v>
      </c>
    </row>
    <row r="16010" spans="1:6" ht="20.399999999999999" x14ac:dyDescent="0.2">
      <c r="A16010" s="256">
        <v>100937</v>
      </c>
      <c r="B16010" s="257" t="s">
        <v>14331</v>
      </c>
      <c r="C16010" s="256" t="s">
        <v>6817</v>
      </c>
      <c r="E16010" s="258"/>
      <c r="F16010" s="479">
        <v>8.94</v>
      </c>
    </row>
    <row r="16011" spans="1:6" ht="20.399999999999999" x14ac:dyDescent="0.2">
      <c r="A16011" s="256">
        <v>100938</v>
      </c>
      <c r="B16011" s="257" t="s">
        <v>14332</v>
      </c>
      <c r="C16011" s="256" t="s">
        <v>6817</v>
      </c>
      <c r="E16011" s="258"/>
      <c r="F16011" s="479">
        <v>7.45</v>
      </c>
    </row>
    <row r="16012" spans="1:6" ht="20.399999999999999" x14ac:dyDescent="0.2">
      <c r="A16012" s="256">
        <v>100939</v>
      </c>
      <c r="B16012" s="257" t="s">
        <v>14333</v>
      </c>
      <c r="C16012" s="256" t="s">
        <v>6817</v>
      </c>
      <c r="E16012" s="258"/>
      <c r="F16012" s="479">
        <v>6.51</v>
      </c>
    </row>
    <row r="16013" spans="1:6" ht="20.399999999999999" x14ac:dyDescent="0.2">
      <c r="A16013" s="256">
        <v>100940</v>
      </c>
      <c r="B16013" s="257" t="s">
        <v>14334</v>
      </c>
      <c r="C16013" s="256" t="s">
        <v>6817</v>
      </c>
      <c r="E16013" s="258"/>
      <c r="F16013" s="479">
        <v>5.55</v>
      </c>
    </row>
    <row r="16014" spans="1:6" ht="20.399999999999999" x14ac:dyDescent="0.2">
      <c r="A16014" s="256">
        <v>100941</v>
      </c>
      <c r="B16014" s="257" t="s">
        <v>14335</v>
      </c>
      <c r="C16014" s="256" t="s">
        <v>13340</v>
      </c>
      <c r="E16014" s="258"/>
      <c r="F16014" s="479">
        <v>5.96</v>
      </c>
    </row>
    <row r="16015" spans="1:6" ht="20.399999999999999" x14ac:dyDescent="0.2">
      <c r="A16015" s="256">
        <v>100942</v>
      </c>
      <c r="B16015" s="257" t="s">
        <v>14336</v>
      </c>
      <c r="C16015" s="256" t="s">
        <v>13340</v>
      </c>
      <c r="E16015" s="258"/>
      <c r="F16015" s="479">
        <v>4.97</v>
      </c>
    </row>
    <row r="16016" spans="1:6" ht="20.399999999999999" x14ac:dyDescent="0.2">
      <c r="A16016" s="256">
        <v>100943</v>
      </c>
      <c r="B16016" s="257" t="s">
        <v>14337</v>
      </c>
      <c r="C16016" s="256" t="s">
        <v>13340</v>
      </c>
      <c r="E16016" s="258"/>
      <c r="F16016" s="479">
        <v>4.32</v>
      </c>
    </row>
    <row r="16017" spans="1:6" ht="20.399999999999999" x14ac:dyDescent="0.2">
      <c r="A16017" s="256">
        <v>100944</v>
      </c>
      <c r="B16017" s="257" t="s">
        <v>14338</v>
      </c>
      <c r="C16017" s="256" t="s">
        <v>13340</v>
      </c>
      <c r="E16017" s="258"/>
      <c r="F16017" s="479">
        <v>3.71</v>
      </c>
    </row>
    <row r="16018" spans="1:6" ht="20.399999999999999" x14ac:dyDescent="0.2">
      <c r="A16018" s="256">
        <v>100945</v>
      </c>
      <c r="B16018" s="257" t="s">
        <v>14339</v>
      </c>
      <c r="C16018" s="256" t="s">
        <v>13340</v>
      </c>
      <c r="E16018" s="258"/>
      <c r="F16018" s="479">
        <v>2.82</v>
      </c>
    </row>
    <row r="16019" spans="1:6" ht="20.399999999999999" x14ac:dyDescent="0.2">
      <c r="A16019" s="256">
        <v>100946</v>
      </c>
      <c r="B16019" s="257" t="s">
        <v>14340</v>
      </c>
      <c r="C16019" s="256" t="s">
        <v>13340</v>
      </c>
      <c r="E16019" s="258"/>
      <c r="F16019" s="479">
        <v>2.4300000000000002</v>
      </c>
    </row>
    <row r="16020" spans="1:6" ht="20.399999999999999" x14ac:dyDescent="0.2">
      <c r="A16020" s="256">
        <v>100947</v>
      </c>
      <c r="B16020" s="257" t="s">
        <v>14341</v>
      </c>
      <c r="C16020" s="256" t="s">
        <v>13340</v>
      </c>
      <c r="E16020" s="258"/>
      <c r="F16020" s="479">
        <v>2.25</v>
      </c>
    </row>
    <row r="16021" spans="1:6" ht="20.399999999999999" x14ac:dyDescent="0.2">
      <c r="A16021" s="256">
        <v>100948</v>
      </c>
      <c r="B16021" s="257" t="s">
        <v>14342</v>
      </c>
      <c r="C16021" s="256" t="s">
        <v>13340</v>
      </c>
      <c r="E16021" s="258"/>
      <c r="F16021" s="479">
        <v>0.89</v>
      </c>
    </row>
    <row r="16022" spans="1:6" ht="20.399999999999999" x14ac:dyDescent="0.2">
      <c r="A16022" s="256">
        <v>100949</v>
      </c>
      <c r="B16022" s="257" t="s">
        <v>14343</v>
      </c>
      <c r="C16022" s="256" t="s">
        <v>13340</v>
      </c>
      <c r="E16022" s="258"/>
      <c r="F16022" s="479">
        <v>6.72</v>
      </c>
    </row>
    <row r="16023" spans="1:6" ht="30.6" x14ac:dyDescent="0.2">
      <c r="A16023" s="256">
        <v>100950</v>
      </c>
      <c r="B16023" s="257" t="s">
        <v>14344</v>
      </c>
      <c r="C16023" s="256" t="s">
        <v>13340</v>
      </c>
      <c r="E16023" s="258"/>
      <c r="F16023" s="479">
        <v>3.59</v>
      </c>
    </row>
    <row r="16024" spans="1:6" ht="30.6" x14ac:dyDescent="0.2">
      <c r="A16024" s="256">
        <v>100951</v>
      </c>
      <c r="B16024" s="257" t="s">
        <v>14345</v>
      </c>
      <c r="C16024" s="256" t="s">
        <v>13340</v>
      </c>
      <c r="E16024" s="258"/>
      <c r="F16024" s="479">
        <v>3.09</v>
      </c>
    </row>
    <row r="16025" spans="1:6" ht="30.6" x14ac:dyDescent="0.2">
      <c r="A16025" s="256">
        <v>100952</v>
      </c>
      <c r="B16025" s="257" t="s">
        <v>14346</v>
      </c>
      <c r="C16025" s="256" t="s">
        <v>13340</v>
      </c>
      <c r="E16025" s="258"/>
      <c r="F16025" s="479">
        <v>2.85</v>
      </c>
    </row>
    <row r="16026" spans="1:6" ht="30.6" x14ac:dyDescent="0.2">
      <c r="A16026" s="256">
        <v>100953</v>
      </c>
      <c r="B16026" s="257" t="s">
        <v>14347</v>
      </c>
      <c r="C16026" s="256" t="s">
        <v>13340</v>
      </c>
      <c r="E16026" s="258"/>
      <c r="F16026" s="479">
        <v>1.1200000000000001</v>
      </c>
    </row>
    <row r="16027" spans="1:6" ht="30.6" x14ac:dyDescent="0.2">
      <c r="A16027" s="256">
        <v>100954</v>
      </c>
      <c r="B16027" s="257" t="s">
        <v>14348</v>
      </c>
      <c r="C16027" s="256" t="s">
        <v>13340</v>
      </c>
      <c r="E16027" s="258"/>
      <c r="F16027" s="479">
        <v>8.5299999999999994</v>
      </c>
    </row>
    <row r="16028" spans="1:6" ht="20.399999999999999" x14ac:dyDescent="0.2">
      <c r="A16028" s="256">
        <v>100955</v>
      </c>
      <c r="B16028" s="257" t="s">
        <v>14349</v>
      </c>
      <c r="C16028" s="256" t="s">
        <v>6817</v>
      </c>
      <c r="E16028" s="258"/>
      <c r="F16028" s="479">
        <v>4.9000000000000004</v>
      </c>
    </row>
    <row r="16029" spans="1:6" ht="20.399999999999999" x14ac:dyDescent="0.2">
      <c r="A16029" s="256">
        <v>100956</v>
      </c>
      <c r="B16029" s="257" t="s">
        <v>14350</v>
      </c>
      <c r="C16029" s="256" t="s">
        <v>6817</v>
      </c>
      <c r="E16029" s="258"/>
      <c r="F16029" s="479">
        <v>4.26</v>
      </c>
    </row>
    <row r="16030" spans="1:6" ht="20.399999999999999" x14ac:dyDescent="0.2">
      <c r="A16030" s="256">
        <v>100957</v>
      </c>
      <c r="B16030" s="257" t="s">
        <v>14351</v>
      </c>
      <c r="C16030" s="256" t="s">
        <v>6817</v>
      </c>
      <c r="E16030" s="258"/>
      <c r="F16030" s="479">
        <v>3.9</v>
      </c>
    </row>
    <row r="16031" spans="1:6" ht="20.399999999999999" x14ac:dyDescent="0.2">
      <c r="A16031" s="256">
        <v>100958</v>
      </c>
      <c r="B16031" s="257" t="s">
        <v>14352</v>
      </c>
      <c r="C16031" s="256" t="s">
        <v>6817</v>
      </c>
      <c r="E16031" s="258"/>
      <c r="F16031" s="479">
        <v>1.56</v>
      </c>
    </row>
    <row r="16032" spans="1:6" ht="20.399999999999999" x14ac:dyDescent="0.2">
      <c r="A16032" s="256">
        <v>100959</v>
      </c>
      <c r="B16032" s="257" t="s">
        <v>14353</v>
      </c>
      <c r="C16032" s="256" t="s">
        <v>6817</v>
      </c>
      <c r="E16032" s="258"/>
      <c r="F16032" s="479">
        <v>11.71</v>
      </c>
    </row>
    <row r="16033" spans="1:6" ht="20.399999999999999" x14ac:dyDescent="0.2">
      <c r="A16033" s="256">
        <v>100960</v>
      </c>
      <c r="B16033" s="257" t="s">
        <v>14354</v>
      </c>
      <c r="C16033" s="256" t="s">
        <v>6817</v>
      </c>
      <c r="E16033" s="258"/>
      <c r="F16033" s="479">
        <v>3.63</v>
      </c>
    </row>
    <row r="16034" spans="1:6" ht="20.399999999999999" x14ac:dyDescent="0.2">
      <c r="A16034" s="256">
        <v>100961</v>
      </c>
      <c r="B16034" s="257" t="s">
        <v>14355</v>
      </c>
      <c r="C16034" s="256" t="s">
        <v>6817</v>
      </c>
      <c r="E16034" s="258"/>
      <c r="F16034" s="479">
        <v>3.15</v>
      </c>
    </row>
    <row r="16035" spans="1:6" ht="20.399999999999999" x14ac:dyDescent="0.2">
      <c r="A16035" s="256">
        <v>100962</v>
      </c>
      <c r="B16035" s="257" t="s">
        <v>14356</v>
      </c>
      <c r="C16035" s="256" t="s">
        <v>6817</v>
      </c>
      <c r="E16035" s="258"/>
      <c r="F16035" s="479">
        <v>2.87</v>
      </c>
    </row>
    <row r="16036" spans="1:6" ht="20.399999999999999" x14ac:dyDescent="0.2">
      <c r="A16036" s="256">
        <v>100963</v>
      </c>
      <c r="B16036" s="257" t="s">
        <v>14357</v>
      </c>
      <c r="C16036" s="256" t="s">
        <v>6817</v>
      </c>
      <c r="E16036" s="258"/>
      <c r="F16036" s="479">
        <v>1.1299999999999999</v>
      </c>
    </row>
    <row r="16037" spans="1:6" ht="20.399999999999999" x14ac:dyDescent="0.2">
      <c r="A16037" s="256">
        <v>100964</v>
      </c>
      <c r="B16037" s="257" t="s">
        <v>14358</v>
      </c>
      <c r="C16037" s="256" t="s">
        <v>6817</v>
      </c>
      <c r="E16037" s="258"/>
      <c r="F16037" s="479">
        <v>8.73</v>
      </c>
    </row>
    <row r="16038" spans="1:6" ht="30.6" x14ac:dyDescent="0.2">
      <c r="A16038" s="256">
        <v>100973</v>
      </c>
      <c r="B16038" s="257" t="s">
        <v>14359</v>
      </c>
      <c r="C16038" s="256" t="s">
        <v>6805</v>
      </c>
      <c r="E16038" s="258"/>
      <c r="F16038" s="479">
        <v>8.82</v>
      </c>
    </row>
    <row r="16039" spans="1:6" ht="30.6" x14ac:dyDescent="0.2">
      <c r="A16039" s="256">
        <v>100974</v>
      </c>
      <c r="B16039" s="257" t="s">
        <v>14360</v>
      </c>
      <c r="C16039" s="256" t="s">
        <v>6805</v>
      </c>
      <c r="E16039" s="258"/>
      <c r="F16039" s="479">
        <v>8.48</v>
      </c>
    </row>
    <row r="16040" spans="1:6" ht="30.6" x14ac:dyDescent="0.2">
      <c r="A16040" s="256">
        <v>100975</v>
      </c>
      <c r="B16040" s="257" t="s">
        <v>14361</v>
      </c>
      <c r="C16040" s="256" t="s">
        <v>6805</v>
      </c>
      <c r="E16040" s="258"/>
      <c r="F16040" s="479">
        <v>8.52</v>
      </c>
    </row>
    <row r="16041" spans="1:6" ht="20.399999999999999" x14ac:dyDescent="0.2">
      <c r="A16041" s="256">
        <v>100965</v>
      </c>
      <c r="B16041" s="257" t="s">
        <v>14362</v>
      </c>
      <c r="C16041" s="256" t="s">
        <v>13340</v>
      </c>
      <c r="E16041" s="258"/>
      <c r="F16041" s="479">
        <v>1.77</v>
      </c>
    </row>
    <row r="16042" spans="1:6" ht="20.399999999999999" x14ac:dyDescent="0.2">
      <c r="A16042" s="256">
        <v>100966</v>
      </c>
      <c r="B16042" s="257" t="s">
        <v>14363</v>
      </c>
      <c r="C16042" s="256" t="s">
        <v>13340</v>
      </c>
      <c r="E16042" s="258"/>
      <c r="F16042" s="479">
        <v>1.52</v>
      </c>
    </row>
    <row r="16043" spans="1:6" ht="20.399999999999999" x14ac:dyDescent="0.2">
      <c r="A16043" s="256">
        <v>100969</v>
      </c>
      <c r="B16043" s="257" t="s">
        <v>14364</v>
      </c>
      <c r="C16043" s="256" t="s">
        <v>13340</v>
      </c>
      <c r="E16043" s="258"/>
      <c r="F16043" s="479">
        <v>2.3199999999999998</v>
      </c>
    </row>
    <row r="16044" spans="1:6" ht="20.399999999999999" x14ac:dyDescent="0.2">
      <c r="A16044" s="256">
        <v>100970</v>
      </c>
      <c r="B16044" s="257" t="s">
        <v>14365</v>
      </c>
      <c r="C16044" s="256" t="s">
        <v>13340</v>
      </c>
      <c r="E16044" s="258"/>
      <c r="F16044" s="479">
        <v>1.97</v>
      </c>
    </row>
    <row r="16045" spans="1:6" ht="20.399999999999999" x14ac:dyDescent="0.2">
      <c r="A16045" s="256">
        <v>102330</v>
      </c>
      <c r="B16045" s="257" t="s">
        <v>14366</v>
      </c>
      <c r="C16045" s="256" t="s">
        <v>13340</v>
      </c>
      <c r="E16045" s="258"/>
      <c r="F16045" s="479">
        <v>1.41</v>
      </c>
    </row>
    <row r="16046" spans="1:6" ht="30.6" x14ac:dyDescent="0.2">
      <c r="A16046" s="256">
        <v>102331</v>
      </c>
      <c r="B16046" s="257" t="s">
        <v>14367</v>
      </c>
      <c r="C16046" s="256" t="s">
        <v>13340</v>
      </c>
      <c r="E16046" s="258"/>
      <c r="F16046" s="479">
        <v>0.55000000000000004</v>
      </c>
    </row>
    <row r="16047" spans="1:6" ht="20.399999999999999" x14ac:dyDescent="0.2">
      <c r="A16047" s="256">
        <v>102332</v>
      </c>
      <c r="B16047" s="257" t="s">
        <v>14368</v>
      </c>
      <c r="C16047" s="256" t="s">
        <v>13340</v>
      </c>
      <c r="E16047" s="258"/>
      <c r="F16047" s="479">
        <v>1.84</v>
      </c>
    </row>
    <row r="16048" spans="1:6" ht="30.6" x14ac:dyDescent="0.2">
      <c r="A16048" s="256">
        <v>102333</v>
      </c>
      <c r="B16048" s="257" t="s">
        <v>14369</v>
      </c>
      <c r="C16048" s="256" t="s">
        <v>13340</v>
      </c>
      <c r="E16048" s="258"/>
      <c r="F16048" s="479">
        <v>0.73</v>
      </c>
    </row>
    <row r="16049" spans="1:6" ht="20.399999999999999" x14ac:dyDescent="0.2">
      <c r="A16049" s="256">
        <v>101019</v>
      </c>
      <c r="B16049" s="257" t="s">
        <v>14370</v>
      </c>
      <c r="C16049" s="256" t="s">
        <v>6818</v>
      </c>
      <c r="E16049" s="258"/>
      <c r="F16049" s="479">
        <v>602.53</v>
      </c>
    </row>
    <row r="16050" spans="1:6" ht="20.399999999999999" x14ac:dyDescent="0.2">
      <c r="A16050" s="256">
        <v>101479</v>
      </c>
      <c r="B16050" s="257" t="s">
        <v>14371</v>
      </c>
      <c r="C16050" s="256" t="s">
        <v>6818</v>
      </c>
      <c r="E16050" s="258"/>
      <c r="F16050" s="479">
        <v>175.55</v>
      </c>
    </row>
    <row r="16051" spans="1:6" ht="20.399999999999999" x14ac:dyDescent="0.2">
      <c r="A16051" s="256">
        <v>102568</v>
      </c>
      <c r="B16051" s="257" t="s">
        <v>14372</v>
      </c>
      <c r="C16051" s="256" t="s">
        <v>6818</v>
      </c>
      <c r="E16051" s="258"/>
      <c r="F16051" s="479">
        <v>299.05</v>
      </c>
    </row>
    <row r="16052" spans="1:6" ht="30.6" x14ac:dyDescent="0.2">
      <c r="A16052" s="256">
        <v>100976</v>
      </c>
      <c r="B16052" s="257" t="s">
        <v>14373</v>
      </c>
      <c r="C16052" s="256" t="s">
        <v>6805</v>
      </c>
      <c r="E16052" s="258"/>
      <c r="F16052" s="479">
        <v>8.34</v>
      </c>
    </row>
    <row r="16053" spans="1:6" ht="30.6" x14ac:dyDescent="0.2">
      <c r="A16053" s="256">
        <v>100977</v>
      </c>
      <c r="B16053" s="257" t="s">
        <v>14374</v>
      </c>
      <c r="C16053" s="256" t="s">
        <v>6805</v>
      </c>
      <c r="E16053" s="258"/>
      <c r="F16053" s="479">
        <v>7.7</v>
      </c>
    </row>
    <row r="16054" spans="1:6" ht="30.6" x14ac:dyDescent="0.2">
      <c r="A16054" s="256">
        <v>100978</v>
      </c>
      <c r="B16054" s="257" t="s">
        <v>14375</v>
      </c>
      <c r="C16054" s="256" t="s">
        <v>6805</v>
      </c>
      <c r="E16054" s="258"/>
      <c r="F16054" s="479">
        <v>6.93</v>
      </c>
    </row>
    <row r="16055" spans="1:6" ht="30.6" x14ac:dyDescent="0.2">
      <c r="A16055" s="256">
        <v>100979</v>
      </c>
      <c r="B16055" s="257" t="s">
        <v>14376</v>
      </c>
      <c r="C16055" s="256" t="s">
        <v>6805</v>
      </c>
      <c r="E16055" s="258"/>
      <c r="F16055" s="479">
        <v>6.62</v>
      </c>
    </row>
    <row r="16056" spans="1:6" ht="30.6" x14ac:dyDescent="0.2">
      <c r="A16056" s="256">
        <v>100980</v>
      </c>
      <c r="B16056" s="257" t="s">
        <v>14377</v>
      </c>
      <c r="C16056" s="256" t="s">
        <v>6805</v>
      </c>
      <c r="E16056" s="258"/>
      <c r="F16056" s="479">
        <v>6.26</v>
      </c>
    </row>
    <row r="16057" spans="1:6" ht="30.6" x14ac:dyDescent="0.2">
      <c r="A16057" s="256">
        <v>100981</v>
      </c>
      <c r="B16057" s="257" t="s">
        <v>14378</v>
      </c>
      <c r="C16057" s="256" t="s">
        <v>6805</v>
      </c>
      <c r="E16057" s="258"/>
      <c r="F16057" s="479">
        <v>9.39</v>
      </c>
    </row>
    <row r="16058" spans="1:6" ht="30.6" x14ac:dyDescent="0.2">
      <c r="A16058" s="256">
        <v>100982</v>
      </c>
      <c r="B16058" s="257" t="s">
        <v>14379</v>
      </c>
      <c r="C16058" s="256" t="s">
        <v>6805</v>
      </c>
      <c r="E16058" s="258"/>
      <c r="F16058" s="479">
        <v>8.9600000000000009</v>
      </c>
    </row>
    <row r="16059" spans="1:6" ht="30.6" x14ac:dyDescent="0.2">
      <c r="A16059" s="256">
        <v>100983</v>
      </c>
      <c r="B16059" s="257" t="s">
        <v>14380</v>
      </c>
      <c r="C16059" s="256" t="s">
        <v>6805</v>
      </c>
      <c r="E16059" s="258"/>
      <c r="F16059" s="479">
        <v>8.9600000000000009</v>
      </c>
    </row>
    <row r="16060" spans="1:6" ht="30.6" x14ac:dyDescent="0.2">
      <c r="A16060" s="256">
        <v>100984</v>
      </c>
      <c r="B16060" s="257" t="s">
        <v>14381</v>
      </c>
      <c r="C16060" s="256" t="s">
        <v>6805</v>
      </c>
      <c r="E16060" s="258"/>
      <c r="F16060" s="479">
        <v>8.76</v>
      </c>
    </row>
    <row r="16061" spans="1:6" ht="20.399999999999999" x14ac:dyDescent="0.2">
      <c r="A16061" s="256">
        <v>100985</v>
      </c>
      <c r="B16061" s="257" t="s">
        <v>14382</v>
      </c>
      <c r="C16061" s="256" t="s">
        <v>6805</v>
      </c>
      <c r="E16061" s="258"/>
      <c r="F16061" s="479">
        <v>7.56</v>
      </c>
    </row>
    <row r="16062" spans="1:6" ht="20.399999999999999" x14ac:dyDescent="0.2">
      <c r="A16062" s="256">
        <v>100986</v>
      </c>
      <c r="B16062" s="257" t="s">
        <v>14383</v>
      </c>
      <c r="C16062" s="256" t="s">
        <v>6805</v>
      </c>
      <c r="E16062" s="258"/>
      <c r="F16062" s="479">
        <v>9.0299999999999994</v>
      </c>
    </row>
    <row r="16063" spans="1:6" ht="20.399999999999999" x14ac:dyDescent="0.2">
      <c r="A16063" s="256">
        <v>100987</v>
      </c>
      <c r="B16063" s="257" t="s">
        <v>14384</v>
      </c>
      <c r="C16063" s="256" t="s">
        <v>6805</v>
      </c>
      <c r="E16063" s="258"/>
      <c r="F16063" s="479">
        <v>10.34</v>
      </c>
    </row>
    <row r="16064" spans="1:6" ht="20.399999999999999" x14ac:dyDescent="0.2">
      <c r="A16064" s="256">
        <v>100988</v>
      </c>
      <c r="B16064" s="257" t="s">
        <v>14385</v>
      </c>
      <c r="C16064" s="256" t="s">
        <v>6805</v>
      </c>
      <c r="E16064" s="258"/>
      <c r="F16064" s="479">
        <v>10.93</v>
      </c>
    </row>
    <row r="16065" spans="1:6" ht="30.6" x14ac:dyDescent="0.2">
      <c r="A16065" s="256">
        <v>100989</v>
      </c>
      <c r="B16065" s="257" t="s">
        <v>14386</v>
      </c>
      <c r="C16065" s="256" t="s">
        <v>6818</v>
      </c>
      <c r="E16065" s="258"/>
      <c r="F16065" s="479">
        <v>5.87</v>
      </c>
    </row>
    <row r="16066" spans="1:6" ht="30.6" x14ac:dyDescent="0.2">
      <c r="A16066" s="256">
        <v>100990</v>
      </c>
      <c r="B16066" s="257" t="s">
        <v>14387</v>
      </c>
      <c r="C16066" s="256" t="s">
        <v>6818</v>
      </c>
      <c r="E16066" s="258"/>
      <c r="F16066" s="479">
        <v>5.66</v>
      </c>
    </row>
    <row r="16067" spans="1:6" ht="30.6" x14ac:dyDescent="0.2">
      <c r="A16067" s="256">
        <v>100991</v>
      </c>
      <c r="B16067" s="257" t="s">
        <v>14388</v>
      </c>
      <c r="C16067" s="256" t="s">
        <v>6818</v>
      </c>
      <c r="E16067" s="258"/>
      <c r="F16067" s="479">
        <v>5.7</v>
      </c>
    </row>
    <row r="16068" spans="1:6" ht="30.6" x14ac:dyDescent="0.2">
      <c r="A16068" s="256">
        <v>100992</v>
      </c>
      <c r="B16068" s="257" t="s">
        <v>14389</v>
      </c>
      <c r="C16068" s="256" t="s">
        <v>6818</v>
      </c>
      <c r="E16068" s="258"/>
      <c r="F16068" s="479">
        <v>5.56</v>
      </c>
    </row>
    <row r="16069" spans="1:6" ht="30.6" x14ac:dyDescent="0.2">
      <c r="A16069" s="256">
        <v>100993</v>
      </c>
      <c r="B16069" s="257" t="s">
        <v>14390</v>
      </c>
      <c r="C16069" s="256" t="s">
        <v>6818</v>
      </c>
      <c r="E16069" s="258"/>
      <c r="F16069" s="479">
        <v>5.13</v>
      </c>
    </row>
    <row r="16070" spans="1:6" ht="30.6" x14ac:dyDescent="0.2">
      <c r="A16070" s="256">
        <v>100994</v>
      </c>
      <c r="B16070" s="257" t="s">
        <v>14391</v>
      </c>
      <c r="C16070" s="256" t="s">
        <v>6818</v>
      </c>
      <c r="E16070" s="258"/>
      <c r="F16070" s="479">
        <v>4.5999999999999996</v>
      </c>
    </row>
    <row r="16071" spans="1:6" ht="30.6" x14ac:dyDescent="0.2">
      <c r="A16071" s="256">
        <v>100995</v>
      </c>
      <c r="B16071" s="257" t="s">
        <v>14392</v>
      </c>
      <c r="C16071" s="256" t="s">
        <v>6818</v>
      </c>
      <c r="E16071" s="258"/>
      <c r="F16071" s="479">
        <v>4.43</v>
      </c>
    </row>
    <row r="16072" spans="1:6" ht="30.6" x14ac:dyDescent="0.2">
      <c r="A16072" s="256">
        <v>100996</v>
      </c>
      <c r="B16072" s="257" t="s">
        <v>14393</v>
      </c>
      <c r="C16072" s="256" t="s">
        <v>6818</v>
      </c>
      <c r="E16072" s="258"/>
      <c r="F16072" s="479">
        <v>4.16</v>
      </c>
    </row>
    <row r="16073" spans="1:6" ht="30.6" x14ac:dyDescent="0.2">
      <c r="A16073" s="256">
        <v>100997</v>
      </c>
      <c r="B16073" s="257" t="s">
        <v>14394</v>
      </c>
      <c r="C16073" s="256" t="s">
        <v>6818</v>
      </c>
      <c r="E16073" s="258"/>
      <c r="F16073" s="479">
        <v>6.27</v>
      </c>
    </row>
    <row r="16074" spans="1:6" ht="30.6" x14ac:dyDescent="0.2">
      <c r="A16074" s="256">
        <v>100998</v>
      </c>
      <c r="B16074" s="257" t="s">
        <v>14395</v>
      </c>
      <c r="C16074" s="256" t="s">
        <v>6818</v>
      </c>
      <c r="E16074" s="258"/>
      <c r="F16074" s="479">
        <v>5.99</v>
      </c>
    </row>
    <row r="16075" spans="1:6" ht="30.6" x14ac:dyDescent="0.2">
      <c r="A16075" s="256">
        <v>100999</v>
      </c>
      <c r="B16075" s="257" t="s">
        <v>14396</v>
      </c>
      <c r="C16075" s="256" t="s">
        <v>6818</v>
      </c>
      <c r="E16075" s="258"/>
      <c r="F16075" s="479">
        <v>6.01</v>
      </c>
    </row>
    <row r="16076" spans="1:6" ht="30.6" x14ac:dyDescent="0.2">
      <c r="A16076" s="256">
        <v>101000</v>
      </c>
      <c r="B16076" s="257" t="s">
        <v>14397</v>
      </c>
      <c r="C16076" s="256" t="s">
        <v>6818</v>
      </c>
      <c r="E16076" s="258"/>
      <c r="F16076" s="479">
        <v>5.84</v>
      </c>
    </row>
    <row r="16077" spans="1:6" x14ac:dyDescent="0.2">
      <c r="A16077" s="256">
        <v>101001</v>
      </c>
      <c r="B16077" s="257" t="s">
        <v>14398</v>
      </c>
      <c r="C16077" s="256" t="s">
        <v>6818</v>
      </c>
      <c r="E16077" s="258"/>
      <c r="F16077" s="479">
        <v>5.04</v>
      </c>
    </row>
    <row r="16078" spans="1:6" x14ac:dyDescent="0.2">
      <c r="A16078" s="256">
        <v>101002</v>
      </c>
      <c r="B16078" s="257" t="s">
        <v>14399</v>
      </c>
      <c r="C16078" s="256" t="s">
        <v>6818</v>
      </c>
      <c r="E16078" s="258"/>
      <c r="F16078" s="479">
        <v>6.01</v>
      </c>
    </row>
    <row r="16079" spans="1:6" x14ac:dyDescent="0.2">
      <c r="A16079" s="256">
        <v>101003</v>
      </c>
      <c r="B16079" s="257" t="s">
        <v>14400</v>
      </c>
      <c r="C16079" s="256" t="s">
        <v>6818</v>
      </c>
      <c r="E16079" s="258"/>
      <c r="F16079" s="479">
        <v>6.88</v>
      </c>
    </row>
    <row r="16080" spans="1:6" x14ac:dyDescent="0.2">
      <c r="A16080" s="256">
        <v>101004</v>
      </c>
      <c r="B16080" s="257" t="s">
        <v>14401</v>
      </c>
      <c r="C16080" s="256" t="s">
        <v>6818</v>
      </c>
      <c r="E16080" s="258"/>
      <c r="F16080" s="479">
        <v>7.28</v>
      </c>
    </row>
    <row r="16081" spans="1:6" x14ac:dyDescent="0.2">
      <c r="A16081" s="256">
        <v>101005</v>
      </c>
      <c r="B16081" s="257" t="s">
        <v>14402</v>
      </c>
      <c r="C16081" s="256" t="s">
        <v>6805</v>
      </c>
      <c r="E16081" s="258"/>
      <c r="F16081" s="479">
        <v>18.670000000000002</v>
      </c>
    </row>
    <row r="16082" spans="1:6" x14ac:dyDescent="0.2">
      <c r="A16082" s="256">
        <v>101006</v>
      </c>
      <c r="B16082" s="257" t="s">
        <v>14403</v>
      </c>
      <c r="C16082" s="256" t="s">
        <v>6805</v>
      </c>
      <c r="E16082" s="258"/>
      <c r="F16082" s="479">
        <v>20.72</v>
      </c>
    </row>
    <row r="16083" spans="1:6" x14ac:dyDescent="0.2">
      <c r="A16083" s="256">
        <v>101007</v>
      </c>
      <c r="B16083" s="257" t="s">
        <v>14404</v>
      </c>
      <c r="C16083" s="256" t="s">
        <v>6805</v>
      </c>
      <c r="E16083" s="258"/>
      <c r="F16083" s="479">
        <v>5.41</v>
      </c>
    </row>
    <row r="16084" spans="1:6" x14ac:dyDescent="0.2">
      <c r="A16084" s="256">
        <v>101008</v>
      </c>
      <c r="B16084" s="257" t="s">
        <v>14405</v>
      </c>
      <c r="C16084" s="256" t="s">
        <v>6805</v>
      </c>
      <c r="E16084" s="258"/>
      <c r="F16084" s="479">
        <v>5.47</v>
      </c>
    </row>
    <row r="16085" spans="1:6" ht="20.399999999999999" x14ac:dyDescent="0.2">
      <c r="A16085" s="256">
        <v>101009</v>
      </c>
      <c r="B16085" s="257" t="s">
        <v>14406</v>
      </c>
      <c r="C16085" s="256" t="s">
        <v>6818</v>
      </c>
      <c r="E16085" s="258"/>
      <c r="F16085" s="479">
        <v>43.21</v>
      </c>
    </row>
    <row r="16086" spans="1:6" ht="20.399999999999999" x14ac:dyDescent="0.2">
      <c r="A16086" s="256">
        <v>101010</v>
      </c>
      <c r="B16086" s="257" t="s">
        <v>14407</v>
      </c>
      <c r="C16086" s="256" t="s">
        <v>6818</v>
      </c>
      <c r="E16086" s="258"/>
      <c r="F16086" s="479">
        <v>27.2</v>
      </c>
    </row>
    <row r="16087" spans="1:6" ht="20.399999999999999" x14ac:dyDescent="0.2">
      <c r="A16087" s="256">
        <v>101013</v>
      </c>
      <c r="B16087" s="257" t="s">
        <v>14408</v>
      </c>
      <c r="C16087" s="256" t="s">
        <v>6818</v>
      </c>
      <c r="E16087" s="258"/>
      <c r="F16087" s="479">
        <v>46.67</v>
      </c>
    </row>
    <row r="16088" spans="1:6" ht="20.399999999999999" x14ac:dyDescent="0.2">
      <c r="A16088" s="256">
        <v>101014</v>
      </c>
      <c r="B16088" s="257" t="s">
        <v>14409</v>
      </c>
      <c r="C16088" s="256" t="s">
        <v>6818</v>
      </c>
      <c r="E16088" s="258"/>
      <c r="F16088" s="479">
        <v>42.76</v>
      </c>
    </row>
    <row r="16089" spans="1:6" ht="20.399999999999999" x14ac:dyDescent="0.2">
      <c r="A16089" s="256">
        <v>101015</v>
      </c>
      <c r="B16089" s="257" t="s">
        <v>14410</v>
      </c>
      <c r="C16089" s="256" t="s">
        <v>6818</v>
      </c>
      <c r="E16089" s="258"/>
      <c r="F16089" s="479">
        <v>35.119999999999997</v>
      </c>
    </row>
    <row r="16090" spans="1:6" ht="20.399999999999999" x14ac:dyDescent="0.2">
      <c r="A16090" s="256">
        <v>101016</v>
      </c>
      <c r="B16090" s="257" t="s">
        <v>14411</v>
      </c>
      <c r="C16090" s="256" t="s">
        <v>6818</v>
      </c>
      <c r="E16090" s="258"/>
      <c r="F16090" s="479">
        <v>40.65</v>
      </c>
    </row>
    <row r="16091" spans="1:6" ht="20.399999999999999" x14ac:dyDescent="0.2">
      <c r="A16091" s="256">
        <v>101017</v>
      </c>
      <c r="B16091" s="257" t="s">
        <v>14412</v>
      </c>
      <c r="C16091" s="256" t="s">
        <v>6818</v>
      </c>
      <c r="E16091" s="258"/>
      <c r="F16091" s="479">
        <v>30.83</v>
      </c>
    </row>
    <row r="16092" spans="1:6" ht="20.399999999999999" x14ac:dyDescent="0.2">
      <c r="A16092" s="256">
        <v>101018</v>
      </c>
      <c r="B16092" s="257" t="s">
        <v>14413</v>
      </c>
      <c r="C16092" s="256" t="s">
        <v>6818</v>
      </c>
      <c r="E16092" s="258"/>
      <c r="F16092" s="479">
        <v>25.32</v>
      </c>
    </row>
    <row r="16093" spans="1:6" ht="20.399999999999999" x14ac:dyDescent="0.2">
      <c r="A16093" s="256">
        <v>101463</v>
      </c>
      <c r="B16093" s="257" t="s">
        <v>14414</v>
      </c>
      <c r="C16093" s="256" t="s">
        <v>6818</v>
      </c>
      <c r="E16093" s="258"/>
      <c r="F16093" s="479">
        <v>46.81</v>
      </c>
    </row>
    <row r="16094" spans="1:6" ht="20.399999999999999" x14ac:dyDescent="0.2">
      <c r="A16094" s="256">
        <v>101464</v>
      </c>
      <c r="B16094" s="257" t="s">
        <v>14415</v>
      </c>
      <c r="C16094" s="256" t="s">
        <v>6818</v>
      </c>
      <c r="E16094" s="258"/>
      <c r="F16094" s="479">
        <v>35.96</v>
      </c>
    </row>
    <row r="16095" spans="1:6" ht="20.399999999999999" x14ac:dyDescent="0.2">
      <c r="A16095" s="256">
        <v>101465</v>
      </c>
      <c r="B16095" s="257" t="s">
        <v>14416</v>
      </c>
      <c r="C16095" s="256" t="s">
        <v>6818</v>
      </c>
      <c r="E16095" s="258"/>
      <c r="F16095" s="479">
        <v>27.48</v>
      </c>
    </row>
    <row r="16096" spans="1:6" ht="20.399999999999999" x14ac:dyDescent="0.2">
      <c r="A16096" s="256">
        <v>101466</v>
      </c>
      <c r="B16096" s="257" t="s">
        <v>14417</v>
      </c>
      <c r="C16096" s="256" t="s">
        <v>6818</v>
      </c>
      <c r="E16096" s="258"/>
      <c r="F16096" s="479">
        <v>22.35</v>
      </c>
    </row>
    <row r="16097" spans="1:6" ht="20.399999999999999" x14ac:dyDescent="0.2">
      <c r="A16097" s="256">
        <v>101467</v>
      </c>
      <c r="B16097" s="257" t="s">
        <v>14418</v>
      </c>
      <c r="C16097" s="256" t="s">
        <v>6818</v>
      </c>
      <c r="E16097" s="258"/>
      <c r="F16097" s="479">
        <v>18.71</v>
      </c>
    </row>
    <row r="16098" spans="1:6" ht="20.399999999999999" x14ac:dyDescent="0.2">
      <c r="A16098" s="256">
        <v>101468</v>
      </c>
      <c r="B16098" s="257" t="s">
        <v>14419</v>
      </c>
      <c r="C16098" s="256" t="s">
        <v>6818</v>
      </c>
      <c r="E16098" s="258"/>
      <c r="F16098" s="479">
        <v>17.11</v>
      </c>
    </row>
    <row r="16099" spans="1:6" ht="20.399999999999999" x14ac:dyDescent="0.2">
      <c r="A16099" s="256">
        <v>101469</v>
      </c>
      <c r="B16099" s="257" t="s">
        <v>14420</v>
      </c>
      <c r="C16099" s="256" t="s">
        <v>6818</v>
      </c>
      <c r="E16099" s="258"/>
      <c r="F16099" s="479">
        <v>38.31</v>
      </c>
    </row>
    <row r="16100" spans="1:6" ht="20.399999999999999" x14ac:dyDescent="0.2">
      <c r="A16100" s="256">
        <v>101470</v>
      </c>
      <c r="B16100" s="257" t="s">
        <v>14421</v>
      </c>
      <c r="C16100" s="256" t="s">
        <v>6818</v>
      </c>
      <c r="E16100" s="258"/>
      <c r="F16100" s="479">
        <v>30.41</v>
      </c>
    </row>
    <row r="16101" spans="1:6" ht="20.399999999999999" x14ac:dyDescent="0.2">
      <c r="A16101" s="256">
        <v>101471</v>
      </c>
      <c r="B16101" s="257" t="s">
        <v>14422</v>
      </c>
      <c r="C16101" s="256" t="s">
        <v>6818</v>
      </c>
      <c r="E16101" s="258"/>
      <c r="F16101" s="479">
        <v>26.08</v>
      </c>
    </row>
    <row r="16102" spans="1:6" ht="20.399999999999999" x14ac:dyDescent="0.2">
      <c r="A16102" s="256">
        <v>101472</v>
      </c>
      <c r="B16102" s="257" t="s">
        <v>14423</v>
      </c>
      <c r="C16102" s="256" t="s">
        <v>6818</v>
      </c>
      <c r="E16102" s="258"/>
      <c r="F16102" s="479">
        <v>20.3</v>
      </c>
    </row>
    <row r="16103" spans="1:6" ht="20.399999999999999" x14ac:dyDescent="0.2">
      <c r="A16103" s="256">
        <v>101473</v>
      </c>
      <c r="B16103" s="257" t="s">
        <v>14424</v>
      </c>
      <c r="C16103" s="256" t="s">
        <v>6818</v>
      </c>
      <c r="E16103" s="258"/>
      <c r="F16103" s="479">
        <v>29.23</v>
      </c>
    </row>
    <row r="16104" spans="1:6" ht="20.399999999999999" x14ac:dyDescent="0.2">
      <c r="A16104" s="256">
        <v>101474</v>
      </c>
      <c r="B16104" s="257" t="s">
        <v>14425</v>
      </c>
      <c r="C16104" s="256" t="s">
        <v>6818</v>
      </c>
      <c r="E16104" s="258"/>
      <c r="F16104" s="479">
        <v>20.91</v>
      </c>
    </row>
    <row r="16105" spans="1:6" ht="20.399999999999999" x14ac:dyDescent="0.2">
      <c r="A16105" s="256">
        <v>101475</v>
      </c>
      <c r="B16105" s="257" t="s">
        <v>14426</v>
      </c>
      <c r="C16105" s="256" t="s">
        <v>6818</v>
      </c>
      <c r="E16105" s="258"/>
      <c r="F16105" s="479">
        <v>18.55</v>
      </c>
    </row>
    <row r="16106" spans="1:6" ht="20.399999999999999" x14ac:dyDescent="0.2">
      <c r="A16106" s="256">
        <v>101476</v>
      </c>
      <c r="B16106" s="257" t="s">
        <v>14427</v>
      </c>
      <c r="C16106" s="256" t="s">
        <v>6818</v>
      </c>
      <c r="E16106" s="258"/>
      <c r="F16106" s="479">
        <v>16.54</v>
      </c>
    </row>
    <row r="16107" spans="1:6" ht="20.399999999999999" x14ac:dyDescent="0.2">
      <c r="A16107" s="256">
        <v>101477</v>
      </c>
      <c r="B16107" s="257" t="s">
        <v>14428</v>
      </c>
      <c r="C16107" s="256" t="s">
        <v>6818</v>
      </c>
      <c r="E16107" s="258"/>
      <c r="F16107" s="479">
        <v>13.54</v>
      </c>
    </row>
    <row r="16108" spans="1:6" ht="20.399999999999999" x14ac:dyDescent="0.2">
      <c r="A16108" s="256">
        <v>101478</v>
      </c>
      <c r="B16108" s="257" t="s">
        <v>14429</v>
      </c>
      <c r="C16108" s="256" t="s">
        <v>6818</v>
      </c>
      <c r="E16108" s="258"/>
      <c r="F16108" s="479">
        <v>11.53</v>
      </c>
    </row>
    <row r="16109" spans="1:6" ht="20.399999999999999" x14ac:dyDescent="0.2">
      <c r="A16109" s="256">
        <v>101480</v>
      </c>
      <c r="B16109" s="257" t="s">
        <v>14430</v>
      </c>
      <c r="C16109" s="256" t="s">
        <v>6818</v>
      </c>
      <c r="E16109" s="258"/>
      <c r="F16109" s="479">
        <v>68.510000000000005</v>
      </c>
    </row>
    <row r="16110" spans="1:6" ht="20.399999999999999" x14ac:dyDescent="0.2">
      <c r="A16110" s="256">
        <v>101481</v>
      </c>
      <c r="B16110" s="257" t="s">
        <v>14431</v>
      </c>
      <c r="C16110" s="256" t="s">
        <v>6818</v>
      </c>
      <c r="E16110" s="258"/>
      <c r="F16110" s="479">
        <v>49.48</v>
      </c>
    </row>
    <row r="16111" spans="1:6" ht="20.399999999999999" x14ac:dyDescent="0.2">
      <c r="A16111" s="256">
        <v>101482</v>
      </c>
      <c r="B16111" s="257" t="s">
        <v>14432</v>
      </c>
      <c r="C16111" s="256" t="s">
        <v>6818</v>
      </c>
      <c r="E16111" s="258"/>
      <c r="F16111" s="479">
        <v>36.97</v>
      </c>
    </row>
    <row r="16112" spans="1:6" ht="20.399999999999999" x14ac:dyDescent="0.2">
      <c r="A16112" s="256">
        <v>101483</v>
      </c>
      <c r="B16112" s="257" t="s">
        <v>14433</v>
      </c>
      <c r="C16112" s="256" t="s">
        <v>6818</v>
      </c>
      <c r="E16112" s="258"/>
      <c r="F16112" s="479">
        <v>38.380000000000003</v>
      </c>
    </row>
    <row r="16113" spans="1:6" ht="20.399999999999999" x14ac:dyDescent="0.2">
      <c r="A16113" s="256">
        <v>101484</v>
      </c>
      <c r="B16113" s="257" t="s">
        <v>14434</v>
      </c>
      <c r="C16113" s="256" t="s">
        <v>6818</v>
      </c>
      <c r="E16113" s="258"/>
      <c r="F16113" s="479">
        <v>198.91</v>
      </c>
    </row>
    <row r="16114" spans="1:6" ht="20.399999999999999" x14ac:dyDescent="0.2">
      <c r="A16114" s="256">
        <v>101485</v>
      </c>
      <c r="B16114" s="257" t="s">
        <v>14435</v>
      </c>
      <c r="C16114" s="256" t="s">
        <v>6818</v>
      </c>
      <c r="E16114" s="258"/>
      <c r="F16114" s="479">
        <v>152.69</v>
      </c>
    </row>
    <row r="16115" spans="1:6" ht="20.399999999999999" x14ac:dyDescent="0.2">
      <c r="A16115" s="256">
        <v>101486</v>
      </c>
      <c r="B16115" s="257" t="s">
        <v>14436</v>
      </c>
      <c r="C16115" s="256" t="s">
        <v>6818</v>
      </c>
      <c r="E16115" s="258"/>
      <c r="F16115" s="479">
        <v>137.54</v>
      </c>
    </row>
    <row r="16116" spans="1:6" ht="20.399999999999999" x14ac:dyDescent="0.2">
      <c r="A16116" s="256">
        <v>101487</v>
      </c>
      <c r="B16116" s="257" t="s">
        <v>14437</v>
      </c>
      <c r="C16116" s="256" t="s">
        <v>6818</v>
      </c>
      <c r="E16116" s="258"/>
      <c r="F16116" s="479">
        <v>100.71</v>
      </c>
    </row>
    <row r="16117" spans="1:6" ht="20.399999999999999" x14ac:dyDescent="0.2">
      <c r="A16117" s="256">
        <v>101488</v>
      </c>
      <c r="B16117" s="257" t="s">
        <v>14438</v>
      </c>
      <c r="C16117" s="256" t="s">
        <v>6818</v>
      </c>
      <c r="E16117" s="258"/>
      <c r="F16117" s="479">
        <v>87.14</v>
      </c>
    </row>
    <row r="16118" spans="1:6" ht="20.399999999999999" x14ac:dyDescent="0.2">
      <c r="A16118" s="256">
        <v>101188</v>
      </c>
      <c r="B16118" s="257" t="s">
        <v>14439</v>
      </c>
      <c r="C16118" s="256" t="s">
        <v>6804</v>
      </c>
      <c r="E16118" s="258"/>
      <c r="F16118" s="479">
        <v>6.16</v>
      </c>
    </row>
    <row r="16119" spans="1:6" ht="30.6" x14ac:dyDescent="0.2">
      <c r="A16119" s="256">
        <v>101189</v>
      </c>
      <c r="B16119" s="257" t="s">
        <v>14440</v>
      </c>
      <c r="C16119" s="256" t="s">
        <v>6804</v>
      </c>
      <c r="E16119" s="258"/>
      <c r="F16119" s="479">
        <v>64.180000000000007</v>
      </c>
    </row>
    <row r="16120" spans="1:6" ht="30.6" x14ac:dyDescent="0.2">
      <c r="A16120" s="256">
        <v>101190</v>
      </c>
      <c r="B16120" s="257" t="s">
        <v>14441</v>
      </c>
      <c r="C16120" s="256" t="s">
        <v>6804</v>
      </c>
      <c r="E16120" s="258"/>
      <c r="F16120" s="479">
        <v>63.69</v>
      </c>
    </row>
    <row r="16121" spans="1:6" ht="20.399999999999999" x14ac:dyDescent="0.2">
      <c r="A16121" s="256">
        <v>101191</v>
      </c>
      <c r="B16121" s="257" t="s">
        <v>14442</v>
      </c>
      <c r="C16121" s="256" t="s">
        <v>6804</v>
      </c>
      <c r="E16121" s="258"/>
      <c r="F16121" s="479">
        <v>63.93</v>
      </c>
    </row>
    <row r="16122" spans="1:6" ht="30.6" x14ac:dyDescent="0.2">
      <c r="A16122" s="256">
        <v>101192</v>
      </c>
      <c r="B16122" s="257" t="s">
        <v>14443</v>
      </c>
      <c r="C16122" s="256" t="s">
        <v>6804</v>
      </c>
      <c r="E16122" s="258"/>
      <c r="F16122" s="479">
        <v>63.39</v>
      </c>
    </row>
    <row r="16123" spans="1:6" ht="30.6" x14ac:dyDescent="0.2">
      <c r="A16123" s="256">
        <v>101193</v>
      </c>
      <c r="B16123" s="257" t="s">
        <v>14444</v>
      </c>
      <c r="C16123" s="256" t="s">
        <v>6804</v>
      </c>
      <c r="E16123" s="258"/>
      <c r="F16123" s="479">
        <v>58.64</v>
      </c>
    </row>
    <row r="16124" spans="1:6" ht="20.399999999999999" x14ac:dyDescent="0.2">
      <c r="A16124" s="256">
        <v>101194</v>
      </c>
      <c r="B16124" s="257" t="s">
        <v>14445</v>
      </c>
      <c r="C16124" s="256" t="s">
        <v>6804</v>
      </c>
      <c r="E16124" s="258"/>
      <c r="F16124" s="479">
        <v>58.88</v>
      </c>
    </row>
    <row r="16125" spans="1:6" ht="30.6" x14ac:dyDescent="0.2">
      <c r="A16125" s="256">
        <v>101197</v>
      </c>
      <c r="B16125" s="257" t="s">
        <v>14446</v>
      </c>
      <c r="C16125" s="256" t="s">
        <v>6804</v>
      </c>
      <c r="E16125" s="258"/>
      <c r="F16125" s="479">
        <v>115.53</v>
      </c>
    </row>
    <row r="16126" spans="1:6" ht="30.6" x14ac:dyDescent="0.2">
      <c r="A16126" s="256">
        <v>101198</v>
      </c>
      <c r="B16126" s="257" t="s">
        <v>14447</v>
      </c>
      <c r="C16126" s="256" t="s">
        <v>6804</v>
      </c>
      <c r="E16126" s="258"/>
      <c r="F16126" s="479">
        <v>87.71</v>
      </c>
    </row>
    <row r="16127" spans="1:6" ht="30.6" x14ac:dyDescent="0.2">
      <c r="A16127" s="256">
        <v>101199</v>
      </c>
      <c r="B16127" s="257" t="s">
        <v>14448</v>
      </c>
      <c r="C16127" s="256" t="s">
        <v>6804</v>
      </c>
      <c r="E16127" s="258"/>
      <c r="F16127" s="479">
        <v>88.31</v>
      </c>
    </row>
    <row r="16128" spans="1:6" ht="30.6" x14ac:dyDescent="0.2">
      <c r="A16128" s="256">
        <v>101200</v>
      </c>
      <c r="B16128" s="257" t="s">
        <v>14449</v>
      </c>
      <c r="C16128" s="256" t="s">
        <v>6804</v>
      </c>
      <c r="E16128" s="258"/>
      <c r="F16128" s="479">
        <v>63.5</v>
      </c>
    </row>
    <row r="16129" spans="1:6" ht="30.6" x14ac:dyDescent="0.2">
      <c r="A16129" s="256">
        <v>101201</v>
      </c>
      <c r="B16129" s="257" t="s">
        <v>14450</v>
      </c>
      <c r="C16129" s="256" t="s">
        <v>6804</v>
      </c>
      <c r="E16129" s="258"/>
      <c r="F16129" s="479">
        <v>75.900000000000006</v>
      </c>
    </row>
    <row r="16130" spans="1:6" ht="30.6" x14ac:dyDescent="0.2">
      <c r="A16130" s="256">
        <v>101202</v>
      </c>
      <c r="B16130" s="257" t="s">
        <v>14451</v>
      </c>
      <c r="C16130" s="256" t="s">
        <v>6804</v>
      </c>
      <c r="E16130" s="258"/>
      <c r="F16130" s="479">
        <v>42.64</v>
      </c>
    </row>
    <row r="16131" spans="1:6" ht="30.6" x14ac:dyDescent="0.2">
      <c r="A16131" s="256">
        <v>101203</v>
      </c>
      <c r="B16131" s="257" t="s">
        <v>14452</v>
      </c>
      <c r="C16131" s="256" t="s">
        <v>6804</v>
      </c>
      <c r="E16131" s="258"/>
      <c r="F16131" s="479">
        <v>42.03</v>
      </c>
    </row>
    <row r="16132" spans="1:6" ht="30.6" x14ac:dyDescent="0.2">
      <c r="A16132" s="256">
        <v>101204</v>
      </c>
      <c r="B16132" s="257" t="s">
        <v>14453</v>
      </c>
      <c r="C16132" s="256" t="s">
        <v>6804</v>
      </c>
      <c r="E16132" s="258"/>
      <c r="F16132" s="479">
        <v>42.27</v>
      </c>
    </row>
    <row r="16133" spans="1:6" ht="20.399999999999999" x14ac:dyDescent="0.2">
      <c r="A16133" s="256">
        <v>101205</v>
      </c>
      <c r="B16133" s="257" t="s">
        <v>14454</v>
      </c>
      <c r="C16133" s="256" t="s">
        <v>6804</v>
      </c>
      <c r="E16133" s="258"/>
      <c r="F16133" s="479">
        <v>42.64</v>
      </c>
    </row>
    <row r="16134" spans="1:6" ht="40.799999999999997" x14ac:dyDescent="0.2">
      <c r="A16134" s="256">
        <v>102362</v>
      </c>
      <c r="B16134" s="257" t="s">
        <v>20972</v>
      </c>
      <c r="C16134" s="256" t="s">
        <v>6801</v>
      </c>
      <c r="E16134" s="258"/>
      <c r="F16134" s="479">
        <v>167.66</v>
      </c>
    </row>
    <row r="16135" spans="1:6" ht="40.799999999999997" x14ac:dyDescent="0.2">
      <c r="A16135" s="256">
        <v>102363</v>
      </c>
      <c r="B16135" s="257" t="s">
        <v>20973</v>
      </c>
      <c r="C16135" s="256" t="s">
        <v>6801</v>
      </c>
      <c r="E16135" s="258"/>
      <c r="F16135" s="479">
        <v>179.16</v>
      </c>
    </row>
    <row r="16136" spans="1:6" ht="40.799999999999997" x14ac:dyDescent="0.2">
      <c r="A16136" s="256">
        <v>102364</v>
      </c>
      <c r="B16136" s="257" t="s">
        <v>20974</v>
      </c>
      <c r="C16136" s="256" t="s">
        <v>6801</v>
      </c>
      <c r="E16136" s="258"/>
      <c r="F16136" s="479">
        <v>200.38</v>
      </c>
    </row>
    <row r="16137" spans="1:6" x14ac:dyDescent="0.2">
      <c r="A16137" s="256">
        <v>98509</v>
      </c>
      <c r="B16137" s="257" t="s">
        <v>14455</v>
      </c>
      <c r="C16137" s="256" t="s">
        <v>6799</v>
      </c>
      <c r="E16137" s="258"/>
      <c r="F16137" s="479">
        <v>44.76</v>
      </c>
    </row>
    <row r="16138" spans="1:6" ht="20.399999999999999" x14ac:dyDescent="0.2">
      <c r="A16138" s="256">
        <v>98510</v>
      </c>
      <c r="B16138" s="257" t="s">
        <v>14456</v>
      </c>
      <c r="C16138" s="256" t="s">
        <v>6799</v>
      </c>
      <c r="E16138" s="258"/>
      <c r="F16138" s="479">
        <v>72.83</v>
      </c>
    </row>
    <row r="16139" spans="1:6" ht="20.399999999999999" x14ac:dyDescent="0.2">
      <c r="A16139" s="256">
        <v>98511</v>
      </c>
      <c r="B16139" s="257" t="s">
        <v>14457</v>
      </c>
      <c r="C16139" s="256" t="s">
        <v>6799</v>
      </c>
      <c r="E16139" s="258"/>
      <c r="F16139" s="479">
        <v>135.08000000000001</v>
      </c>
    </row>
    <row r="16140" spans="1:6" x14ac:dyDescent="0.2">
      <c r="A16140" s="256">
        <v>98516</v>
      </c>
      <c r="B16140" s="257" t="s">
        <v>14458</v>
      </c>
      <c r="C16140" s="256" t="s">
        <v>6799</v>
      </c>
      <c r="E16140" s="258"/>
      <c r="F16140" s="479">
        <v>391</v>
      </c>
    </row>
    <row r="16141" spans="1:6" x14ac:dyDescent="0.2">
      <c r="A16141" s="256">
        <v>98519</v>
      </c>
      <c r="B16141" s="257" t="s">
        <v>14459</v>
      </c>
      <c r="C16141" s="256" t="s">
        <v>6801</v>
      </c>
      <c r="E16141" s="258"/>
      <c r="F16141" s="479">
        <v>2.4300000000000002</v>
      </c>
    </row>
    <row r="16142" spans="1:6" x14ac:dyDescent="0.2">
      <c r="A16142" s="256">
        <v>98520</v>
      </c>
      <c r="B16142" s="257" t="s">
        <v>14460</v>
      </c>
      <c r="C16142" s="256" t="s">
        <v>6801</v>
      </c>
      <c r="E16142" s="258"/>
      <c r="F16142" s="479">
        <v>6.54</v>
      </c>
    </row>
    <row r="16143" spans="1:6" x14ac:dyDescent="0.2">
      <c r="A16143" s="256">
        <v>98521</v>
      </c>
      <c r="B16143" s="257" t="s">
        <v>14461</v>
      </c>
      <c r="C16143" s="256" t="s">
        <v>6801</v>
      </c>
      <c r="E16143" s="258"/>
      <c r="F16143" s="479">
        <v>0.42</v>
      </c>
    </row>
    <row r="16144" spans="1:6" ht="20.399999999999999" x14ac:dyDescent="0.2">
      <c r="A16144" s="256">
        <v>98522</v>
      </c>
      <c r="B16144" s="257" t="s">
        <v>14462</v>
      </c>
      <c r="C16144" s="256" t="s">
        <v>6804</v>
      </c>
      <c r="E16144" s="258"/>
      <c r="F16144" s="479">
        <v>165.54</v>
      </c>
    </row>
    <row r="16145" spans="1:6" x14ac:dyDescent="0.2">
      <c r="A16145" s="256">
        <v>98524</v>
      </c>
      <c r="B16145" s="257" t="s">
        <v>20975</v>
      </c>
      <c r="C16145" s="256" t="s">
        <v>6801</v>
      </c>
      <c r="E16145" s="258"/>
      <c r="F16145" s="479">
        <v>5.42</v>
      </c>
    </row>
    <row r="16146" spans="1:6" x14ac:dyDescent="0.2">
      <c r="A16146" s="256">
        <v>98503</v>
      </c>
      <c r="B16146" s="257" t="s">
        <v>14463</v>
      </c>
      <c r="C16146" s="256" t="s">
        <v>6801</v>
      </c>
      <c r="E16146" s="258"/>
      <c r="F16146" s="479">
        <v>26.54</v>
      </c>
    </row>
    <row r="16147" spans="1:6" x14ac:dyDescent="0.2">
      <c r="A16147" s="256">
        <v>98504</v>
      </c>
      <c r="B16147" s="257" t="s">
        <v>14464</v>
      </c>
      <c r="C16147" s="256" t="s">
        <v>6801</v>
      </c>
      <c r="E16147" s="258"/>
      <c r="F16147" s="479">
        <v>17.14</v>
      </c>
    </row>
    <row r="16148" spans="1:6" x14ac:dyDescent="0.2">
      <c r="A16148" s="256">
        <v>98505</v>
      </c>
      <c r="B16148" s="257" t="s">
        <v>14465</v>
      </c>
      <c r="C16148" s="256" t="s">
        <v>6801</v>
      </c>
      <c r="E16148" s="258"/>
      <c r="F16148" s="479">
        <v>65</v>
      </c>
    </row>
    <row r="16149" spans="1:6" x14ac:dyDescent="0.2">
      <c r="A16149" s="256">
        <v>103946</v>
      </c>
      <c r="B16149" s="257" t="s">
        <v>14466</v>
      </c>
      <c r="C16149" s="256" t="s">
        <v>6801</v>
      </c>
      <c r="E16149" s="258"/>
      <c r="F16149" s="479">
        <v>22</v>
      </c>
    </row>
    <row r="16150" spans="1:6" ht="30.6" x14ac:dyDescent="0.2">
      <c r="A16150" s="256">
        <v>105000</v>
      </c>
      <c r="B16150" s="257" t="s">
        <v>20976</v>
      </c>
      <c r="C16150" s="256" t="s">
        <v>6804</v>
      </c>
      <c r="E16150" s="258"/>
      <c r="F16150" s="479">
        <v>1446.01</v>
      </c>
    </row>
    <row r="16151" spans="1:6" ht="30.6" x14ac:dyDescent="0.2">
      <c r="A16151" s="256">
        <v>105001</v>
      </c>
      <c r="B16151" s="257" t="s">
        <v>20977</v>
      </c>
      <c r="C16151" s="256" t="s">
        <v>6804</v>
      </c>
      <c r="E16151" s="258"/>
      <c r="F16151" s="479">
        <v>1475.86</v>
      </c>
    </row>
    <row r="16152" spans="1:6" ht="20.399999999999999" x14ac:dyDescent="0.2">
      <c r="A16152" s="256">
        <v>105002</v>
      </c>
      <c r="B16152" s="257" t="s">
        <v>20978</v>
      </c>
      <c r="C16152" s="256" t="s">
        <v>6799</v>
      </c>
      <c r="E16152" s="258"/>
      <c r="F16152" s="479">
        <v>662.26</v>
      </c>
    </row>
    <row r="16153" spans="1:6" ht="20.399999999999999" x14ac:dyDescent="0.2">
      <c r="A16153" s="256">
        <v>105003</v>
      </c>
      <c r="B16153" s="257" t="s">
        <v>20979</v>
      </c>
      <c r="C16153" s="256" t="s">
        <v>6799</v>
      </c>
      <c r="E16153" s="258"/>
      <c r="F16153" s="479">
        <v>1141.17</v>
      </c>
    </row>
    <row r="16154" spans="1:6" ht="20.399999999999999" x14ac:dyDescent="0.2">
      <c r="A16154" s="256">
        <v>105004</v>
      </c>
      <c r="B16154" s="257" t="s">
        <v>20980</v>
      </c>
      <c r="C16154" s="256" t="s">
        <v>6801</v>
      </c>
      <c r="E16154" s="258"/>
      <c r="F16154" s="479">
        <v>135.02000000000001</v>
      </c>
    </row>
    <row r="16155" spans="1:6" ht="20.399999999999999" x14ac:dyDescent="0.2">
      <c r="A16155" s="256">
        <v>105005</v>
      </c>
      <c r="B16155" s="257" t="s">
        <v>20981</v>
      </c>
      <c r="C16155" s="256" t="s">
        <v>6801</v>
      </c>
      <c r="E16155" s="258"/>
      <c r="F16155" s="479">
        <v>221.42</v>
      </c>
    </row>
    <row r="16156" spans="1:6" ht="30.6" x14ac:dyDescent="0.2">
      <c r="A16156" s="256">
        <v>103185</v>
      </c>
      <c r="B16156" s="257" t="s">
        <v>14467</v>
      </c>
      <c r="C16156" s="256" t="s">
        <v>6799</v>
      </c>
      <c r="E16156" s="258"/>
      <c r="F16156" s="479">
        <v>6165.76</v>
      </c>
    </row>
    <row r="16157" spans="1:6" ht="30.6" x14ac:dyDescent="0.2">
      <c r="A16157" s="256">
        <v>103186</v>
      </c>
      <c r="B16157" s="257" t="s">
        <v>14468</v>
      </c>
      <c r="C16157" s="256" t="s">
        <v>6799</v>
      </c>
      <c r="E16157" s="258"/>
      <c r="F16157" s="479">
        <v>6491.84</v>
      </c>
    </row>
    <row r="16158" spans="1:6" ht="30.6" x14ac:dyDescent="0.2">
      <c r="A16158" s="256">
        <v>103187</v>
      </c>
      <c r="B16158" s="257" t="s">
        <v>14469</v>
      </c>
      <c r="C16158" s="256" t="s">
        <v>6799</v>
      </c>
      <c r="E16158" s="258"/>
      <c r="F16158" s="479">
        <v>4885.3999999999996</v>
      </c>
    </row>
    <row r="16159" spans="1:6" ht="30.6" x14ac:dyDescent="0.2">
      <c r="A16159" s="256">
        <v>103188</v>
      </c>
      <c r="B16159" s="257" t="s">
        <v>14470</v>
      </c>
      <c r="C16159" s="256" t="s">
        <v>6799</v>
      </c>
      <c r="E16159" s="258"/>
      <c r="F16159" s="479">
        <v>5249.39</v>
      </c>
    </row>
    <row r="16160" spans="1:6" ht="30.6" x14ac:dyDescent="0.2">
      <c r="A16160" s="256">
        <v>103189</v>
      </c>
      <c r="B16160" s="257" t="s">
        <v>14471</v>
      </c>
      <c r="C16160" s="256" t="s">
        <v>6799</v>
      </c>
      <c r="E16160" s="258"/>
      <c r="F16160" s="479">
        <v>2632.55</v>
      </c>
    </row>
    <row r="16161" spans="1:6" ht="30.6" x14ac:dyDescent="0.2">
      <c r="A16161" s="256">
        <v>103190</v>
      </c>
      <c r="B16161" s="257" t="s">
        <v>14472</v>
      </c>
      <c r="C16161" s="256" t="s">
        <v>6799</v>
      </c>
      <c r="E16161" s="258"/>
      <c r="F16161" s="479">
        <v>4083.93</v>
      </c>
    </row>
    <row r="16162" spans="1:6" ht="30.6" x14ac:dyDescent="0.2">
      <c r="A16162" s="256">
        <v>103191</v>
      </c>
      <c r="B16162" s="257" t="s">
        <v>14473</v>
      </c>
      <c r="C16162" s="256" t="s">
        <v>6799</v>
      </c>
      <c r="E16162" s="258"/>
      <c r="F16162" s="479">
        <v>2379.52</v>
      </c>
    </row>
    <row r="16163" spans="1:6" ht="30.6" x14ac:dyDescent="0.2">
      <c r="A16163" s="256">
        <v>103192</v>
      </c>
      <c r="B16163" s="257" t="s">
        <v>14474</v>
      </c>
      <c r="C16163" s="256" t="s">
        <v>6799</v>
      </c>
      <c r="E16163" s="258"/>
      <c r="F16163" s="479">
        <v>2533.16</v>
      </c>
    </row>
    <row r="16164" spans="1:6" ht="30.6" x14ac:dyDescent="0.2">
      <c r="A16164" s="256">
        <v>103193</v>
      </c>
      <c r="B16164" s="257" t="s">
        <v>14475</v>
      </c>
      <c r="C16164" s="256" t="s">
        <v>6799</v>
      </c>
      <c r="E16164" s="258"/>
      <c r="F16164" s="479">
        <v>1951.89</v>
      </c>
    </row>
    <row r="16165" spans="1:6" ht="30.6" x14ac:dyDescent="0.2">
      <c r="A16165" s="256">
        <v>103194</v>
      </c>
      <c r="B16165" s="257" t="s">
        <v>14476</v>
      </c>
      <c r="C16165" s="256" t="s">
        <v>6799</v>
      </c>
      <c r="E16165" s="258"/>
      <c r="F16165" s="479">
        <v>2809.86</v>
      </c>
    </row>
    <row r="16166" spans="1:6" ht="30.6" x14ac:dyDescent="0.2">
      <c r="A16166" s="256">
        <v>103195</v>
      </c>
      <c r="B16166" s="257" t="s">
        <v>14477</v>
      </c>
      <c r="C16166" s="256" t="s">
        <v>6799</v>
      </c>
      <c r="E16166" s="258"/>
      <c r="F16166" s="479">
        <v>2195.2600000000002</v>
      </c>
    </row>
    <row r="16167" spans="1:6" ht="30.6" x14ac:dyDescent="0.2">
      <c r="A16167" s="256">
        <v>103205</v>
      </c>
      <c r="B16167" s="257" t="s">
        <v>14478</v>
      </c>
      <c r="C16167" s="256" t="s">
        <v>6799</v>
      </c>
      <c r="E16167" s="258"/>
      <c r="F16167" s="479">
        <v>4101.6000000000004</v>
      </c>
    </row>
    <row r="16168" spans="1:6" ht="30.6" x14ac:dyDescent="0.2">
      <c r="A16168" s="256">
        <v>103206</v>
      </c>
      <c r="B16168" s="257" t="s">
        <v>14479</v>
      </c>
      <c r="C16168" s="256" t="s">
        <v>6799</v>
      </c>
      <c r="E16168" s="258"/>
      <c r="F16168" s="479">
        <v>2397.19</v>
      </c>
    </row>
    <row r="16169" spans="1:6" ht="30.6" x14ac:dyDescent="0.2">
      <c r="A16169" s="256">
        <v>103207</v>
      </c>
      <c r="B16169" s="257" t="s">
        <v>14480</v>
      </c>
      <c r="C16169" s="256" t="s">
        <v>6799</v>
      </c>
      <c r="E16169" s="258"/>
      <c r="F16169" s="479">
        <v>2550.83</v>
      </c>
    </row>
    <row r="16170" spans="1:6" ht="30.6" x14ac:dyDescent="0.2">
      <c r="A16170" s="256">
        <v>103208</v>
      </c>
      <c r="B16170" s="257" t="s">
        <v>14481</v>
      </c>
      <c r="C16170" s="256" t="s">
        <v>6799</v>
      </c>
      <c r="E16170" s="258"/>
      <c r="F16170" s="479">
        <v>1969.56</v>
      </c>
    </row>
    <row r="16171" spans="1:6" ht="30.6" x14ac:dyDescent="0.2">
      <c r="A16171" s="256">
        <v>103209</v>
      </c>
      <c r="B16171" s="257" t="s">
        <v>14482</v>
      </c>
      <c r="C16171" s="256" t="s">
        <v>6799</v>
      </c>
      <c r="E16171" s="258"/>
      <c r="F16171" s="479">
        <v>2827.53</v>
      </c>
    </row>
    <row r="16172" spans="1:6" ht="30.6" x14ac:dyDescent="0.2">
      <c r="A16172" s="256">
        <v>103210</v>
      </c>
      <c r="B16172" s="257" t="s">
        <v>14483</v>
      </c>
      <c r="C16172" s="256" t="s">
        <v>6799</v>
      </c>
      <c r="E16172" s="258"/>
      <c r="F16172" s="479">
        <v>2307.2600000000002</v>
      </c>
    </row>
    <row r="16173" spans="1:6" ht="30.6" x14ac:dyDescent="0.2">
      <c r="A16173" s="256">
        <v>103304</v>
      </c>
      <c r="B16173" s="257" t="s">
        <v>14484</v>
      </c>
      <c r="C16173" s="256" t="s">
        <v>6799</v>
      </c>
      <c r="E16173" s="258"/>
      <c r="F16173" s="479">
        <v>1252.6300000000001</v>
      </c>
    </row>
    <row r="16174" spans="1:6" ht="30.6" x14ac:dyDescent="0.2">
      <c r="A16174" s="256">
        <v>103307</v>
      </c>
      <c r="B16174" s="257" t="s">
        <v>14485</v>
      </c>
      <c r="C16174" s="256" t="s">
        <v>6799</v>
      </c>
      <c r="E16174" s="258"/>
      <c r="F16174" s="479">
        <v>1343.04</v>
      </c>
    </row>
    <row r="16175" spans="1:6" ht="20.399999999999999" x14ac:dyDescent="0.2">
      <c r="A16175" s="256">
        <v>103310</v>
      </c>
      <c r="B16175" s="257" t="s">
        <v>14486</v>
      </c>
      <c r="C16175" s="256" t="s">
        <v>6799</v>
      </c>
      <c r="E16175" s="258"/>
      <c r="F16175" s="479">
        <v>1287.78</v>
      </c>
    </row>
    <row r="16176" spans="1:6" ht="20.399999999999999" x14ac:dyDescent="0.2">
      <c r="A16176" s="256">
        <v>103314</v>
      </c>
      <c r="B16176" s="257" t="s">
        <v>14487</v>
      </c>
      <c r="C16176" s="256" t="s">
        <v>6801</v>
      </c>
      <c r="E16176" s="258"/>
      <c r="F16176" s="479">
        <v>311.98</v>
      </c>
    </row>
    <row r="16177" spans="1:6" ht="20.399999999999999" x14ac:dyDescent="0.2">
      <c r="A16177" s="256">
        <v>103315</v>
      </c>
      <c r="B16177" s="257" t="s">
        <v>14488</v>
      </c>
      <c r="C16177" s="256" t="s">
        <v>6801</v>
      </c>
      <c r="E16177" s="258"/>
      <c r="F16177" s="479">
        <v>302.85000000000002</v>
      </c>
    </row>
    <row r="16178" spans="1:6" ht="20.399999999999999" x14ac:dyDescent="0.2">
      <c r="A16178" s="256">
        <v>103769</v>
      </c>
      <c r="B16178" s="257" t="s">
        <v>14489</v>
      </c>
      <c r="C16178" s="256" t="s">
        <v>6799</v>
      </c>
      <c r="E16178" s="258"/>
      <c r="F16178" s="479">
        <v>4195.8999999999996</v>
      </c>
    </row>
    <row r="16179" spans="1:6" ht="20.399999999999999" x14ac:dyDescent="0.2">
      <c r="A16179" s="256">
        <v>98525</v>
      </c>
      <c r="B16179" s="257" t="s">
        <v>20982</v>
      </c>
      <c r="C16179" s="256" t="s">
        <v>6801</v>
      </c>
      <c r="E16179" s="258"/>
      <c r="F16179" s="479">
        <v>0.63</v>
      </c>
    </row>
    <row r="16180" spans="1:6" ht="20.399999999999999" x14ac:dyDescent="0.2">
      <c r="A16180" s="256">
        <v>98526</v>
      </c>
      <c r="B16180" s="257" t="s">
        <v>20983</v>
      </c>
      <c r="C16180" s="256" t="s">
        <v>6799</v>
      </c>
      <c r="E16180" s="258"/>
      <c r="F16180" s="479">
        <v>135.71</v>
      </c>
    </row>
    <row r="16181" spans="1:6" ht="20.399999999999999" x14ac:dyDescent="0.2">
      <c r="A16181" s="256">
        <v>98527</v>
      </c>
      <c r="B16181" s="257" t="s">
        <v>20984</v>
      </c>
      <c r="C16181" s="256" t="s">
        <v>6799</v>
      </c>
      <c r="E16181" s="258"/>
      <c r="F16181" s="479">
        <v>225.23</v>
      </c>
    </row>
    <row r="16182" spans="1:6" ht="20.399999999999999" x14ac:dyDescent="0.2">
      <c r="A16182" s="256">
        <v>98528</v>
      </c>
      <c r="B16182" s="257" t="s">
        <v>20985</v>
      </c>
      <c r="C16182" s="256" t="s">
        <v>6799</v>
      </c>
      <c r="E16182" s="258"/>
      <c r="F16182" s="479">
        <v>296.85000000000002</v>
      </c>
    </row>
    <row r="16183" spans="1:6" ht="20.399999999999999" x14ac:dyDescent="0.2">
      <c r="A16183" s="256">
        <v>98529</v>
      </c>
      <c r="B16183" s="257" t="s">
        <v>20986</v>
      </c>
      <c r="C16183" s="256" t="s">
        <v>6799</v>
      </c>
      <c r="E16183" s="258"/>
      <c r="F16183" s="479">
        <v>85.63</v>
      </c>
    </row>
    <row r="16184" spans="1:6" ht="20.399999999999999" x14ac:dyDescent="0.2">
      <c r="A16184" s="256">
        <v>98530</v>
      </c>
      <c r="B16184" s="257" t="s">
        <v>20987</v>
      </c>
      <c r="C16184" s="256" t="s">
        <v>6799</v>
      </c>
      <c r="E16184" s="258"/>
      <c r="F16184" s="479">
        <v>168.08</v>
      </c>
    </row>
    <row r="16185" spans="1:6" ht="20.399999999999999" x14ac:dyDescent="0.2">
      <c r="A16185" s="256">
        <v>98531</v>
      </c>
      <c r="B16185" s="257" t="s">
        <v>20988</v>
      </c>
      <c r="C16185" s="256" t="s">
        <v>6799</v>
      </c>
      <c r="E16185" s="258"/>
      <c r="F16185" s="479">
        <v>404.6</v>
      </c>
    </row>
    <row r="16186" spans="1:6" x14ac:dyDescent="0.2">
      <c r="A16186" s="256">
        <v>98532</v>
      </c>
      <c r="B16186" s="257" t="s">
        <v>20989</v>
      </c>
      <c r="C16186" s="256" t="s">
        <v>6799</v>
      </c>
      <c r="E16186" s="258"/>
      <c r="F16186" s="479">
        <v>32.56</v>
      </c>
    </row>
    <row r="16187" spans="1:6" ht="20.399999999999999" x14ac:dyDescent="0.2">
      <c r="A16187" s="256">
        <v>98533</v>
      </c>
      <c r="B16187" s="257" t="s">
        <v>20990</v>
      </c>
      <c r="C16187" s="256" t="s">
        <v>6799</v>
      </c>
      <c r="E16187" s="258"/>
      <c r="F16187" s="479">
        <v>124.92</v>
      </c>
    </row>
    <row r="16188" spans="1:6" ht="20.399999999999999" x14ac:dyDescent="0.2">
      <c r="A16188" s="256">
        <v>98534</v>
      </c>
      <c r="B16188" s="257" t="s">
        <v>20991</v>
      </c>
      <c r="C16188" s="256" t="s">
        <v>6799</v>
      </c>
      <c r="E16188" s="258"/>
      <c r="F16188" s="479">
        <v>345.01</v>
      </c>
    </row>
    <row r="16189" spans="1:6" ht="20.399999999999999" x14ac:dyDescent="0.2">
      <c r="A16189" s="256">
        <v>98535</v>
      </c>
      <c r="B16189" s="257" t="s">
        <v>20992</v>
      </c>
      <c r="C16189" s="256" t="s">
        <v>6799</v>
      </c>
      <c r="E16189" s="258"/>
      <c r="F16189" s="479">
        <v>728.28</v>
      </c>
    </row>
    <row r="16190" spans="1:6" x14ac:dyDescent="0.2">
      <c r="A16190" s="256">
        <v>88238</v>
      </c>
      <c r="B16190" s="257" t="s">
        <v>14490</v>
      </c>
      <c r="C16190" s="256" t="s">
        <v>6806</v>
      </c>
      <c r="E16190" s="258"/>
      <c r="F16190" s="479">
        <v>27.28</v>
      </c>
    </row>
    <row r="16191" spans="1:6" x14ac:dyDescent="0.2">
      <c r="A16191" s="256">
        <v>88239</v>
      </c>
      <c r="B16191" s="257" t="s">
        <v>14491</v>
      </c>
      <c r="C16191" s="256" t="s">
        <v>6806</v>
      </c>
      <c r="E16191" s="258"/>
      <c r="F16191" s="479">
        <v>27.21</v>
      </c>
    </row>
    <row r="16192" spans="1:6" x14ac:dyDescent="0.2">
      <c r="A16192" s="256">
        <v>88240</v>
      </c>
      <c r="B16192" s="257" t="s">
        <v>14492</v>
      </c>
      <c r="C16192" s="256" t="s">
        <v>6806</v>
      </c>
      <c r="E16192" s="258"/>
      <c r="F16192" s="479">
        <v>26.09</v>
      </c>
    </row>
    <row r="16193" spans="1:6" x14ac:dyDescent="0.2">
      <c r="A16193" s="256">
        <v>88241</v>
      </c>
      <c r="B16193" s="257" t="s">
        <v>14493</v>
      </c>
      <c r="C16193" s="256" t="s">
        <v>6806</v>
      </c>
      <c r="E16193" s="258"/>
      <c r="F16193" s="479">
        <v>25.37</v>
      </c>
    </row>
    <row r="16194" spans="1:6" x14ac:dyDescent="0.2">
      <c r="A16194" s="256">
        <v>88242</v>
      </c>
      <c r="B16194" s="257" t="s">
        <v>14494</v>
      </c>
      <c r="C16194" s="256" t="s">
        <v>6806</v>
      </c>
      <c r="E16194" s="258"/>
      <c r="F16194" s="479">
        <v>27.35</v>
      </c>
    </row>
    <row r="16195" spans="1:6" x14ac:dyDescent="0.2">
      <c r="A16195" s="256">
        <v>88243</v>
      </c>
      <c r="B16195" s="257" t="s">
        <v>14495</v>
      </c>
      <c r="C16195" s="256" t="s">
        <v>6806</v>
      </c>
      <c r="E16195" s="258"/>
      <c r="F16195" s="479">
        <v>26.43</v>
      </c>
    </row>
    <row r="16196" spans="1:6" x14ac:dyDescent="0.2">
      <c r="A16196" s="256">
        <v>88245</v>
      </c>
      <c r="B16196" s="257" t="s">
        <v>14496</v>
      </c>
      <c r="C16196" s="256" t="s">
        <v>6806</v>
      </c>
      <c r="E16196" s="258"/>
      <c r="F16196" s="479">
        <v>29.01</v>
      </c>
    </row>
    <row r="16197" spans="1:6" x14ac:dyDescent="0.2">
      <c r="A16197" s="256">
        <v>88246</v>
      </c>
      <c r="B16197" s="257" t="s">
        <v>14497</v>
      </c>
      <c r="C16197" s="256" t="s">
        <v>6806</v>
      </c>
      <c r="E16197" s="258"/>
      <c r="F16197" s="479">
        <v>23.33</v>
      </c>
    </row>
    <row r="16198" spans="1:6" x14ac:dyDescent="0.2">
      <c r="A16198" s="256">
        <v>88247</v>
      </c>
      <c r="B16198" s="257" t="s">
        <v>14498</v>
      </c>
      <c r="C16198" s="256" t="s">
        <v>6806</v>
      </c>
      <c r="E16198" s="258"/>
      <c r="F16198" s="479">
        <v>27.82</v>
      </c>
    </row>
    <row r="16199" spans="1:6" x14ac:dyDescent="0.2">
      <c r="A16199" s="256">
        <v>88248</v>
      </c>
      <c r="B16199" s="257" t="s">
        <v>14499</v>
      </c>
      <c r="C16199" s="256" t="s">
        <v>6806</v>
      </c>
      <c r="E16199" s="258"/>
      <c r="F16199" s="479">
        <v>26.73</v>
      </c>
    </row>
    <row r="16200" spans="1:6" x14ac:dyDescent="0.2">
      <c r="A16200" s="256">
        <v>88249</v>
      </c>
      <c r="B16200" s="257" t="s">
        <v>14500</v>
      </c>
      <c r="C16200" s="256" t="s">
        <v>6806</v>
      </c>
      <c r="E16200" s="258"/>
      <c r="F16200" s="479">
        <v>35.03</v>
      </c>
    </row>
    <row r="16201" spans="1:6" x14ac:dyDescent="0.2">
      <c r="A16201" s="256">
        <v>88250</v>
      </c>
      <c r="B16201" s="257" t="s">
        <v>14501</v>
      </c>
      <c r="C16201" s="256" t="s">
        <v>6806</v>
      </c>
      <c r="E16201" s="258"/>
      <c r="F16201" s="479">
        <v>26.09</v>
      </c>
    </row>
    <row r="16202" spans="1:6" x14ac:dyDescent="0.2">
      <c r="A16202" s="256">
        <v>88251</v>
      </c>
      <c r="B16202" s="257" t="s">
        <v>14502</v>
      </c>
      <c r="C16202" s="256" t="s">
        <v>6806</v>
      </c>
      <c r="E16202" s="258"/>
      <c r="F16202" s="479">
        <v>27.28</v>
      </c>
    </row>
    <row r="16203" spans="1:6" x14ac:dyDescent="0.2">
      <c r="A16203" s="256">
        <v>88252</v>
      </c>
      <c r="B16203" s="257" t="s">
        <v>14503</v>
      </c>
      <c r="C16203" s="256" t="s">
        <v>6806</v>
      </c>
      <c r="E16203" s="258"/>
      <c r="F16203" s="479">
        <v>25.25</v>
      </c>
    </row>
    <row r="16204" spans="1:6" x14ac:dyDescent="0.2">
      <c r="A16204" s="256">
        <v>88253</v>
      </c>
      <c r="B16204" s="257" t="s">
        <v>14504</v>
      </c>
      <c r="C16204" s="256" t="s">
        <v>6806</v>
      </c>
      <c r="E16204" s="258"/>
      <c r="F16204" s="479">
        <v>28.66</v>
      </c>
    </row>
    <row r="16205" spans="1:6" x14ac:dyDescent="0.2">
      <c r="A16205" s="256">
        <v>88255</v>
      </c>
      <c r="B16205" s="257" t="s">
        <v>14505</v>
      </c>
      <c r="C16205" s="256" t="s">
        <v>6806</v>
      </c>
      <c r="E16205" s="258"/>
      <c r="F16205" s="479">
        <v>31.85</v>
      </c>
    </row>
    <row r="16206" spans="1:6" x14ac:dyDescent="0.2">
      <c r="A16206" s="256">
        <v>88256</v>
      </c>
      <c r="B16206" s="257" t="s">
        <v>14506</v>
      </c>
      <c r="C16206" s="256" t="s">
        <v>6806</v>
      </c>
      <c r="E16206" s="258"/>
      <c r="F16206" s="479">
        <v>29.09</v>
      </c>
    </row>
    <row r="16207" spans="1:6" x14ac:dyDescent="0.2">
      <c r="A16207" s="256">
        <v>88257</v>
      </c>
      <c r="B16207" s="257" t="s">
        <v>14507</v>
      </c>
      <c r="C16207" s="256" t="s">
        <v>6806</v>
      </c>
      <c r="E16207" s="258"/>
      <c r="F16207" s="479">
        <v>29.06</v>
      </c>
    </row>
    <row r="16208" spans="1:6" x14ac:dyDescent="0.2">
      <c r="A16208" s="256">
        <v>88260</v>
      </c>
      <c r="B16208" s="257" t="s">
        <v>14508</v>
      </c>
      <c r="C16208" s="256" t="s">
        <v>6806</v>
      </c>
      <c r="E16208" s="258"/>
      <c r="F16208" s="479">
        <v>28.99</v>
      </c>
    </row>
    <row r="16209" spans="1:6" x14ac:dyDescent="0.2">
      <c r="A16209" s="256">
        <v>88261</v>
      </c>
      <c r="B16209" s="257" t="s">
        <v>14509</v>
      </c>
      <c r="C16209" s="256" t="s">
        <v>6806</v>
      </c>
      <c r="E16209" s="258"/>
      <c r="F16209" s="479">
        <v>28.95</v>
      </c>
    </row>
    <row r="16210" spans="1:6" x14ac:dyDescent="0.2">
      <c r="A16210" s="256">
        <v>88262</v>
      </c>
      <c r="B16210" s="257" t="s">
        <v>8220</v>
      </c>
      <c r="C16210" s="256" t="s">
        <v>6806</v>
      </c>
      <c r="E16210" s="258"/>
      <c r="F16210" s="479">
        <v>28.87</v>
      </c>
    </row>
    <row r="16211" spans="1:6" ht="20.399999999999999" x14ac:dyDescent="0.2">
      <c r="A16211" s="256">
        <v>88263</v>
      </c>
      <c r="B16211" s="257" t="s">
        <v>14510</v>
      </c>
      <c r="C16211" s="256" t="s">
        <v>6806</v>
      </c>
      <c r="E16211" s="258"/>
      <c r="F16211" s="479">
        <v>37.81</v>
      </c>
    </row>
    <row r="16212" spans="1:6" x14ac:dyDescent="0.2">
      <c r="A16212" s="256">
        <v>88264</v>
      </c>
      <c r="B16212" s="257" t="s">
        <v>14511</v>
      </c>
      <c r="C16212" s="256" t="s">
        <v>6806</v>
      </c>
      <c r="E16212" s="258"/>
      <c r="F16212" s="479">
        <v>36.22</v>
      </c>
    </row>
    <row r="16213" spans="1:6" x14ac:dyDescent="0.2">
      <c r="A16213" s="256">
        <v>88265</v>
      </c>
      <c r="B16213" s="257" t="s">
        <v>14512</v>
      </c>
      <c r="C16213" s="256" t="s">
        <v>6806</v>
      </c>
      <c r="E16213" s="258"/>
      <c r="F16213" s="479">
        <v>34.340000000000003</v>
      </c>
    </row>
    <row r="16214" spans="1:6" x14ac:dyDescent="0.2">
      <c r="A16214" s="256">
        <v>88266</v>
      </c>
      <c r="B16214" s="257" t="s">
        <v>14513</v>
      </c>
      <c r="C16214" s="256" t="s">
        <v>6806</v>
      </c>
      <c r="E16214" s="258"/>
      <c r="F16214" s="479">
        <v>40.89</v>
      </c>
    </row>
    <row r="16215" spans="1:6" x14ac:dyDescent="0.2">
      <c r="A16215" s="256">
        <v>88267</v>
      </c>
      <c r="B16215" s="257" t="s">
        <v>14514</v>
      </c>
      <c r="C16215" s="256" t="s">
        <v>6806</v>
      </c>
      <c r="E16215" s="258"/>
      <c r="F16215" s="479">
        <v>31.83</v>
      </c>
    </row>
    <row r="16216" spans="1:6" x14ac:dyDescent="0.2">
      <c r="A16216" s="256">
        <v>88269</v>
      </c>
      <c r="B16216" s="257" t="s">
        <v>14515</v>
      </c>
      <c r="C16216" s="256" t="s">
        <v>6806</v>
      </c>
      <c r="E16216" s="258"/>
      <c r="F16216" s="479">
        <v>29.01</v>
      </c>
    </row>
    <row r="16217" spans="1:6" x14ac:dyDescent="0.2">
      <c r="A16217" s="256">
        <v>88270</v>
      </c>
      <c r="B16217" s="257" t="s">
        <v>14516</v>
      </c>
      <c r="C16217" s="256" t="s">
        <v>6806</v>
      </c>
      <c r="E16217" s="258"/>
      <c r="F16217" s="479">
        <v>29.24</v>
      </c>
    </row>
    <row r="16218" spans="1:6" x14ac:dyDescent="0.2">
      <c r="A16218" s="256">
        <v>88272</v>
      </c>
      <c r="B16218" s="257" t="s">
        <v>14517</v>
      </c>
      <c r="C16218" s="256" t="s">
        <v>6806</v>
      </c>
      <c r="E16218" s="258"/>
      <c r="F16218" s="479">
        <v>32.840000000000003</v>
      </c>
    </row>
    <row r="16219" spans="1:6" x14ac:dyDescent="0.2">
      <c r="A16219" s="256">
        <v>88273</v>
      </c>
      <c r="B16219" s="257" t="s">
        <v>14518</v>
      </c>
      <c r="C16219" s="256" t="s">
        <v>6806</v>
      </c>
      <c r="E16219" s="258"/>
      <c r="F16219" s="479">
        <v>28.95</v>
      </c>
    </row>
    <row r="16220" spans="1:6" x14ac:dyDescent="0.2">
      <c r="A16220" s="256">
        <v>88274</v>
      </c>
      <c r="B16220" s="257" t="s">
        <v>14519</v>
      </c>
      <c r="C16220" s="256" t="s">
        <v>6806</v>
      </c>
      <c r="E16220" s="258"/>
      <c r="F16220" s="479">
        <v>29.83</v>
      </c>
    </row>
    <row r="16221" spans="1:6" x14ac:dyDescent="0.2">
      <c r="A16221" s="256">
        <v>88275</v>
      </c>
      <c r="B16221" s="257" t="s">
        <v>14520</v>
      </c>
      <c r="C16221" s="256" t="s">
        <v>6806</v>
      </c>
      <c r="E16221" s="258"/>
      <c r="F16221" s="479">
        <v>35.29</v>
      </c>
    </row>
    <row r="16222" spans="1:6" x14ac:dyDescent="0.2">
      <c r="A16222" s="256">
        <v>88277</v>
      </c>
      <c r="B16222" s="257" t="s">
        <v>14521</v>
      </c>
      <c r="C16222" s="256" t="s">
        <v>6806</v>
      </c>
      <c r="E16222" s="258"/>
      <c r="F16222" s="479">
        <v>30.21</v>
      </c>
    </row>
    <row r="16223" spans="1:6" x14ac:dyDescent="0.2">
      <c r="A16223" s="256">
        <v>88278</v>
      </c>
      <c r="B16223" s="257" t="s">
        <v>14522</v>
      </c>
      <c r="C16223" s="256" t="s">
        <v>6806</v>
      </c>
      <c r="E16223" s="258"/>
      <c r="F16223" s="479">
        <v>25.14</v>
      </c>
    </row>
    <row r="16224" spans="1:6" x14ac:dyDescent="0.2">
      <c r="A16224" s="256">
        <v>88279</v>
      </c>
      <c r="B16224" s="257" t="s">
        <v>14523</v>
      </c>
      <c r="C16224" s="256" t="s">
        <v>6806</v>
      </c>
      <c r="E16224" s="258"/>
      <c r="F16224" s="479">
        <v>30.35</v>
      </c>
    </row>
    <row r="16225" spans="1:6" x14ac:dyDescent="0.2">
      <c r="A16225" s="256">
        <v>88281</v>
      </c>
      <c r="B16225" s="257" t="s">
        <v>14524</v>
      </c>
      <c r="C16225" s="256" t="s">
        <v>6806</v>
      </c>
      <c r="E16225" s="258"/>
      <c r="F16225" s="479">
        <v>31.22</v>
      </c>
    </row>
    <row r="16226" spans="1:6" x14ac:dyDescent="0.2">
      <c r="A16226" s="256">
        <v>88282</v>
      </c>
      <c r="B16226" s="257" t="s">
        <v>14525</v>
      </c>
      <c r="C16226" s="256" t="s">
        <v>6806</v>
      </c>
      <c r="E16226" s="258"/>
      <c r="F16226" s="479">
        <v>30.33</v>
      </c>
    </row>
    <row r="16227" spans="1:6" x14ac:dyDescent="0.2">
      <c r="A16227" s="256">
        <v>88283</v>
      </c>
      <c r="B16227" s="257" t="s">
        <v>14526</v>
      </c>
      <c r="C16227" s="256" t="s">
        <v>6806</v>
      </c>
      <c r="E16227" s="258"/>
      <c r="F16227" s="479">
        <v>35.950000000000003</v>
      </c>
    </row>
    <row r="16228" spans="1:6" x14ac:dyDescent="0.2">
      <c r="A16228" s="256">
        <v>88284</v>
      </c>
      <c r="B16228" s="257" t="s">
        <v>15164</v>
      </c>
      <c r="C16228" s="256" t="s">
        <v>6806</v>
      </c>
      <c r="E16228" s="258"/>
      <c r="F16228" s="479">
        <v>26.47</v>
      </c>
    </row>
    <row r="16229" spans="1:6" x14ac:dyDescent="0.2">
      <c r="A16229" s="256">
        <v>88286</v>
      </c>
      <c r="B16229" s="257" t="s">
        <v>14527</v>
      </c>
      <c r="C16229" s="256" t="s">
        <v>6806</v>
      </c>
      <c r="E16229" s="258"/>
      <c r="F16229" s="479">
        <v>33.450000000000003</v>
      </c>
    </row>
    <row r="16230" spans="1:6" x14ac:dyDescent="0.2">
      <c r="A16230" s="256">
        <v>88288</v>
      </c>
      <c r="B16230" s="257" t="s">
        <v>14528</v>
      </c>
      <c r="C16230" s="256" t="s">
        <v>6806</v>
      </c>
      <c r="E16230" s="258"/>
      <c r="F16230" s="479">
        <v>20.92</v>
      </c>
    </row>
    <row r="16231" spans="1:6" x14ac:dyDescent="0.2">
      <c r="A16231" s="256">
        <v>88291</v>
      </c>
      <c r="B16231" s="257" t="s">
        <v>14529</v>
      </c>
      <c r="C16231" s="256" t="s">
        <v>6806</v>
      </c>
      <c r="E16231" s="258"/>
      <c r="F16231" s="479">
        <v>26.5</v>
      </c>
    </row>
    <row r="16232" spans="1:6" x14ac:dyDescent="0.2">
      <c r="A16232" s="256">
        <v>88292</v>
      </c>
      <c r="B16232" s="257" t="s">
        <v>14530</v>
      </c>
      <c r="C16232" s="256" t="s">
        <v>6806</v>
      </c>
      <c r="E16232" s="258"/>
      <c r="F16232" s="479">
        <v>23.59</v>
      </c>
    </row>
    <row r="16233" spans="1:6" x14ac:dyDescent="0.2">
      <c r="A16233" s="256">
        <v>88293</v>
      </c>
      <c r="B16233" s="257" t="s">
        <v>14531</v>
      </c>
      <c r="C16233" s="256" t="s">
        <v>6806</v>
      </c>
      <c r="E16233" s="258"/>
      <c r="F16233" s="479">
        <v>26.5</v>
      </c>
    </row>
    <row r="16234" spans="1:6" x14ac:dyDescent="0.2">
      <c r="A16234" s="256">
        <v>88294</v>
      </c>
      <c r="B16234" s="257" t="s">
        <v>14532</v>
      </c>
      <c r="C16234" s="256" t="s">
        <v>6806</v>
      </c>
      <c r="E16234" s="258"/>
      <c r="F16234" s="479">
        <v>33.020000000000003</v>
      </c>
    </row>
    <row r="16235" spans="1:6" x14ac:dyDescent="0.2">
      <c r="A16235" s="256">
        <v>88295</v>
      </c>
      <c r="B16235" s="257" t="s">
        <v>14533</v>
      </c>
      <c r="C16235" s="256" t="s">
        <v>6806</v>
      </c>
      <c r="E16235" s="258"/>
      <c r="F16235" s="479">
        <v>25.24</v>
      </c>
    </row>
    <row r="16236" spans="1:6" x14ac:dyDescent="0.2">
      <c r="A16236" s="256">
        <v>88296</v>
      </c>
      <c r="B16236" s="257" t="s">
        <v>14534</v>
      </c>
      <c r="C16236" s="256" t="s">
        <v>6806</v>
      </c>
      <c r="E16236" s="258"/>
      <c r="F16236" s="479">
        <v>25.86</v>
      </c>
    </row>
    <row r="16237" spans="1:6" x14ac:dyDescent="0.2">
      <c r="A16237" s="256">
        <v>88297</v>
      </c>
      <c r="B16237" s="257" t="s">
        <v>14535</v>
      </c>
      <c r="C16237" s="256" t="s">
        <v>6806</v>
      </c>
      <c r="E16237" s="258"/>
      <c r="F16237" s="479">
        <v>27.98</v>
      </c>
    </row>
    <row r="16238" spans="1:6" x14ac:dyDescent="0.2">
      <c r="A16238" s="256">
        <v>88298</v>
      </c>
      <c r="B16238" s="257" t="s">
        <v>14536</v>
      </c>
      <c r="C16238" s="256" t="s">
        <v>6806</v>
      </c>
      <c r="E16238" s="258"/>
      <c r="F16238" s="479">
        <v>25.07</v>
      </c>
    </row>
    <row r="16239" spans="1:6" x14ac:dyDescent="0.2">
      <c r="A16239" s="256">
        <v>88299</v>
      </c>
      <c r="B16239" s="257" t="s">
        <v>14537</v>
      </c>
      <c r="C16239" s="256" t="s">
        <v>6806</v>
      </c>
      <c r="E16239" s="258"/>
      <c r="F16239" s="479">
        <v>33.85</v>
      </c>
    </row>
    <row r="16240" spans="1:6" x14ac:dyDescent="0.2">
      <c r="A16240" s="256">
        <v>88300</v>
      </c>
      <c r="B16240" s="257" t="s">
        <v>14538</v>
      </c>
      <c r="C16240" s="256" t="s">
        <v>6806</v>
      </c>
      <c r="E16240" s="258"/>
      <c r="F16240" s="479">
        <v>33.85</v>
      </c>
    </row>
    <row r="16241" spans="1:6" x14ac:dyDescent="0.2">
      <c r="A16241" s="256">
        <v>88301</v>
      </c>
      <c r="B16241" s="257" t="s">
        <v>14539</v>
      </c>
      <c r="C16241" s="256" t="s">
        <v>6806</v>
      </c>
      <c r="E16241" s="258"/>
      <c r="F16241" s="479">
        <v>26.5</v>
      </c>
    </row>
    <row r="16242" spans="1:6" x14ac:dyDescent="0.2">
      <c r="A16242" s="256">
        <v>88302</v>
      </c>
      <c r="B16242" s="257" t="s">
        <v>14540</v>
      </c>
      <c r="C16242" s="256" t="s">
        <v>6806</v>
      </c>
      <c r="E16242" s="258"/>
      <c r="F16242" s="479">
        <v>26.5</v>
      </c>
    </row>
    <row r="16243" spans="1:6" x14ac:dyDescent="0.2">
      <c r="A16243" s="256">
        <v>88303</v>
      </c>
      <c r="B16243" s="257" t="s">
        <v>14541</v>
      </c>
      <c r="C16243" s="256" t="s">
        <v>6806</v>
      </c>
      <c r="E16243" s="258"/>
      <c r="F16243" s="479">
        <v>26.83</v>
      </c>
    </row>
    <row r="16244" spans="1:6" ht="20.399999999999999" x14ac:dyDescent="0.2">
      <c r="A16244" s="256">
        <v>88304</v>
      </c>
      <c r="B16244" s="257" t="s">
        <v>14542</v>
      </c>
      <c r="C16244" s="256" t="s">
        <v>6806</v>
      </c>
      <c r="E16244" s="258"/>
      <c r="F16244" s="479">
        <v>33.85</v>
      </c>
    </row>
    <row r="16245" spans="1:6" x14ac:dyDescent="0.2">
      <c r="A16245" s="256">
        <v>88306</v>
      </c>
      <c r="B16245" s="257" t="s">
        <v>14543</v>
      </c>
      <c r="C16245" s="256" t="s">
        <v>6806</v>
      </c>
      <c r="E16245" s="258"/>
      <c r="F16245" s="479">
        <v>21.57</v>
      </c>
    </row>
    <row r="16246" spans="1:6" x14ac:dyDescent="0.2">
      <c r="A16246" s="256">
        <v>88307</v>
      </c>
      <c r="B16246" s="257" t="s">
        <v>14544</v>
      </c>
      <c r="C16246" s="256" t="s">
        <v>6806</v>
      </c>
      <c r="E16246" s="258"/>
      <c r="F16246" s="479">
        <v>28.14</v>
      </c>
    </row>
    <row r="16247" spans="1:6" x14ac:dyDescent="0.2">
      <c r="A16247" s="256">
        <v>88308</v>
      </c>
      <c r="B16247" s="257" t="s">
        <v>14545</v>
      </c>
      <c r="C16247" s="256" t="s">
        <v>6806</v>
      </c>
      <c r="E16247" s="258"/>
      <c r="F16247" s="479">
        <v>29.09</v>
      </c>
    </row>
    <row r="16248" spans="1:6" x14ac:dyDescent="0.2">
      <c r="A16248" s="256">
        <v>88309</v>
      </c>
      <c r="B16248" s="257" t="s">
        <v>14546</v>
      </c>
      <c r="C16248" s="256" t="s">
        <v>6806</v>
      </c>
      <c r="E16248" s="258"/>
      <c r="F16248" s="479">
        <v>29.24</v>
      </c>
    </row>
    <row r="16249" spans="1:6" x14ac:dyDescent="0.2">
      <c r="A16249" s="256">
        <v>88310</v>
      </c>
      <c r="B16249" s="257" t="s">
        <v>14547</v>
      </c>
      <c r="C16249" s="256" t="s">
        <v>6806</v>
      </c>
      <c r="E16249" s="258"/>
      <c r="F16249" s="479">
        <v>33.79</v>
      </c>
    </row>
    <row r="16250" spans="1:6" x14ac:dyDescent="0.2">
      <c r="A16250" s="256">
        <v>88311</v>
      </c>
      <c r="B16250" s="257" t="s">
        <v>14548</v>
      </c>
      <c r="C16250" s="256" t="s">
        <v>6806</v>
      </c>
      <c r="E16250" s="258"/>
      <c r="F16250" s="479">
        <v>31.94</v>
      </c>
    </row>
    <row r="16251" spans="1:6" x14ac:dyDescent="0.2">
      <c r="A16251" s="256">
        <v>88312</v>
      </c>
      <c r="B16251" s="257" t="s">
        <v>14549</v>
      </c>
      <c r="C16251" s="256" t="s">
        <v>6806</v>
      </c>
      <c r="E16251" s="258"/>
      <c r="F16251" s="479">
        <v>33.79</v>
      </c>
    </row>
    <row r="16252" spans="1:6" x14ac:dyDescent="0.2">
      <c r="A16252" s="256">
        <v>88313</v>
      </c>
      <c r="B16252" s="257" t="s">
        <v>14550</v>
      </c>
      <c r="C16252" s="256" t="s">
        <v>6806</v>
      </c>
      <c r="E16252" s="258"/>
      <c r="F16252" s="479">
        <v>25.34</v>
      </c>
    </row>
    <row r="16253" spans="1:6" x14ac:dyDescent="0.2">
      <c r="A16253" s="256">
        <v>88314</v>
      </c>
      <c r="B16253" s="257" t="s">
        <v>14551</v>
      </c>
      <c r="C16253" s="256" t="s">
        <v>6806</v>
      </c>
      <c r="E16253" s="258"/>
      <c r="F16253" s="479">
        <v>27.65</v>
      </c>
    </row>
    <row r="16254" spans="1:6" x14ac:dyDescent="0.2">
      <c r="A16254" s="256">
        <v>88315</v>
      </c>
      <c r="B16254" s="257" t="s">
        <v>14552</v>
      </c>
      <c r="C16254" s="256" t="s">
        <v>6806</v>
      </c>
      <c r="E16254" s="258"/>
      <c r="F16254" s="479">
        <v>29.56</v>
      </c>
    </row>
    <row r="16255" spans="1:6" x14ac:dyDescent="0.2">
      <c r="A16255" s="256">
        <v>88316</v>
      </c>
      <c r="B16255" s="257" t="s">
        <v>14553</v>
      </c>
      <c r="C16255" s="256" t="s">
        <v>6806</v>
      </c>
      <c r="E16255" s="258"/>
      <c r="F16255" s="479">
        <v>25.43</v>
      </c>
    </row>
    <row r="16256" spans="1:6" x14ac:dyDescent="0.2">
      <c r="A16256" s="256">
        <v>88317</v>
      </c>
      <c r="B16256" s="257" t="s">
        <v>14554</v>
      </c>
      <c r="C16256" s="256" t="s">
        <v>6806</v>
      </c>
      <c r="E16256" s="258"/>
      <c r="F16256" s="479">
        <v>33.04</v>
      </c>
    </row>
    <row r="16257" spans="1:6" ht="20.399999999999999" x14ac:dyDescent="0.2">
      <c r="A16257" s="256">
        <v>88318</v>
      </c>
      <c r="B16257" s="257" t="s">
        <v>14555</v>
      </c>
      <c r="C16257" s="256" t="s">
        <v>6806</v>
      </c>
      <c r="E16257" s="258"/>
      <c r="F16257" s="479">
        <v>34.869999999999997</v>
      </c>
    </row>
    <row r="16258" spans="1:6" x14ac:dyDescent="0.2">
      <c r="A16258" s="256">
        <v>88321</v>
      </c>
      <c r="B16258" s="257" t="s">
        <v>14556</v>
      </c>
      <c r="C16258" s="256" t="s">
        <v>6806</v>
      </c>
      <c r="E16258" s="258"/>
      <c r="F16258" s="479">
        <v>50.35</v>
      </c>
    </row>
    <row r="16259" spans="1:6" x14ac:dyDescent="0.2">
      <c r="A16259" s="256">
        <v>88322</v>
      </c>
      <c r="B16259" s="257" t="s">
        <v>14557</v>
      </c>
      <c r="C16259" s="256" t="s">
        <v>6806</v>
      </c>
      <c r="E16259" s="258"/>
      <c r="F16259" s="479">
        <v>24.89</v>
      </c>
    </row>
    <row r="16260" spans="1:6" x14ac:dyDescent="0.2">
      <c r="A16260" s="256">
        <v>88323</v>
      </c>
      <c r="B16260" s="257" t="s">
        <v>14558</v>
      </c>
      <c r="C16260" s="256" t="s">
        <v>6806</v>
      </c>
      <c r="E16260" s="258"/>
      <c r="F16260" s="479">
        <v>28.87</v>
      </c>
    </row>
    <row r="16261" spans="1:6" x14ac:dyDescent="0.2">
      <c r="A16261" s="256">
        <v>88324</v>
      </c>
      <c r="B16261" s="257" t="s">
        <v>14559</v>
      </c>
      <c r="C16261" s="256" t="s">
        <v>6806</v>
      </c>
      <c r="E16261" s="258"/>
      <c r="F16261" s="479">
        <v>27.98</v>
      </c>
    </row>
    <row r="16262" spans="1:6" x14ac:dyDescent="0.2">
      <c r="A16262" s="256">
        <v>88325</v>
      </c>
      <c r="B16262" s="257" t="s">
        <v>14560</v>
      </c>
      <c r="C16262" s="256" t="s">
        <v>6806</v>
      </c>
      <c r="E16262" s="258"/>
      <c r="F16262" s="479">
        <v>25.41</v>
      </c>
    </row>
    <row r="16263" spans="1:6" x14ac:dyDescent="0.2">
      <c r="A16263" s="256">
        <v>88377</v>
      </c>
      <c r="B16263" s="257" t="s">
        <v>14561</v>
      </c>
      <c r="C16263" s="256" t="s">
        <v>6806</v>
      </c>
      <c r="E16263" s="258"/>
      <c r="F16263" s="479">
        <v>24.69</v>
      </c>
    </row>
    <row r="16264" spans="1:6" x14ac:dyDescent="0.2">
      <c r="A16264" s="256">
        <v>88441</v>
      </c>
      <c r="B16264" s="257" t="s">
        <v>14562</v>
      </c>
      <c r="C16264" s="256" t="s">
        <v>6806</v>
      </c>
      <c r="E16264" s="258"/>
      <c r="F16264" s="479">
        <v>26.44</v>
      </c>
    </row>
    <row r="16265" spans="1:6" x14ac:dyDescent="0.2">
      <c r="A16265" s="256">
        <v>90766</v>
      </c>
      <c r="B16265" s="257" t="s">
        <v>14563</v>
      </c>
      <c r="C16265" s="256" t="s">
        <v>6806</v>
      </c>
      <c r="E16265" s="258"/>
      <c r="F16265" s="479">
        <v>32.22</v>
      </c>
    </row>
    <row r="16266" spans="1:6" x14ac:dyDescent="0.2">
      <c r="A16266" s="256">
        <v>90767</v>
      </c>
      <c r="B16266" s="257" t="s">
        <v>14564</v>
      </c>
      <c r="C16266" s="256" t="s">
        <v>6806</v>
      </c>
      <c r="E16266" s="258"/>
      <c r="F16266" s="479">
        <v>33.869999999999997</v>
      </c>
    </row>
    <row r="16267" spans="1:6" x14ac:dyDescent="0.2">
      <c r="A16267" s="256">
        <v>90768</v>
      </c>
      <c r="B16267" s="257" t="s">
        <v>14565</v>
      </c>
      <c r="C16267" s="256" t="s">
        <v>6806</v>
      </c>
      <c r="E16267" s="258"/>
      <c r="F16267" s="479">
        <v>101.23</v>
      </c>
    </row>
    <row r="16268" spans="1:6" x14ac:dyDescent="0.2">
      <c r="A16268" s="256">
        <v>90769</v>
      </c>
      <c r="B16268" s="257" t="s">
        <v>14566</v>
      </c>
      <c r="C16268" s="256" t="s">
        <v>6806</v>
      </c>
      <c r="E16268" s="258"/>
      <c r="F16268" s="479">
        <v>106.7</v>
      </c>
    </row>
    <row r="16269" spans="1:6" x14ac:dyDescent="0.2">
      <c r="A16269" s="256">
        <v>90770</v>
      </c>
      <c r="B16269" s="257" t="s">
        <v>14567</v>
      </c>
      <c r="C16269" s="256" t="s">
        <v>6806</v>
      </c>
      <c r="E16269" s="258"/>
      <c r="F16269" s="479">
        <v>113.91</v>
      </c>
    </row>
    <row r="16270" spans="1:6" x14ac:dyDescent="0.2">
      <c r="A16270" s="256">
        <v>90772</v>
      </c>
      <c r="B16270" s="257" t="s">
        <v>14568</v>
      </c>
      <c r="C16270" s="256" t="s">
        <v>6806</v>
      </c>
      <c r="E16270" s="258"/>
      <c r="F16270" s="479">
        <v>27.95</v>
      </c>
    </row>
    <row r="16271" spans="1:6" x14ac:dyDescent="0.2">
      <c r="A16271" s="256">
        <v>90775</v>
      </c>
      <c r="B16271" s="257" t="s">
        <v>14569</v>
      </c>
      <c r="C16271" s="256" t="s">
        <v>6806</v>
      </c>
      <c r="E16271" s="258"/>
      <c r="F16271" s="479">
        <v>49.36</v>
      </c>
    </row>
    <row r="16272" spans="1:6" x14ac:dyDescent="0.2">
      <c r="A16272" s="256">
        <v>90776</v>
      </c>
      <c r="B16272" s="257" t="s">
        <v>14570</v>
      </c>
      <c r="C16272" s="256" t="s">
        <v>6806</v>
      </c>
      <c r="E16272" s="258"/>
      <c r="F16272" s="479">
        <v>41.64</v>
      </c>
    </row>
    <row r="16273" spans="1:6" x14ac:dyDescent="0.2">
      <c r="A16273" s="256">
        <v>90777</v>
      </c>
      <c r="B16273" s="257" t="s">
        <v>14571</v>
      </c>
      <c r="C16273" s="256" t="s">
        <v>6806</v>
      </c>
      <c r="E16273" s="258"/>
      <c r="F16273" s="479">
        <v>105.2</v>
      </c>
    </row>
    <row r="16274" spans="1:6" x14ac:dyDescent="0.2">
      <c r="A16274" s="256">
        <v>90778</v>
      </c>
      <c r="B16274" s="257" t="s">
        <v>14572</v>
      </c>
      <c r="C16274" s="256" t="s">
        <v>6806</v>
      </c>
      <c r="E16274" s="258"/>
      <c r="F16274" s="479">
        <v>106.98</v>
      </c>
    </row>
    <row r="16275" spans="1:6" x14ac:dyDescent="0.2">
      <c r="A16275" s="256">
        <v>90779</v>
      </c>
      <c r="B16275" s="257" t="s">
        <v>14573</v>
      </c>
      <c r="C16275" s="256" t="s">
        <v>6806</v>
      </c>
      <c r="E16275" s="258"/>
      <c r="F16275" s="479">
        <v>149</v>
      </c>
    </row>
    <row r="16276" spans="1:6" x14ac:dyDescent="0.2">
      <c r="A16276" s="256">
        <v>90780</v>
      </c>
      <c r="B16276" s="257" t="s">
        <v>14574</v>
      </c>
      <c r="C16276" s="256" t="s">
        <v>6806</v>
      </c>
      <c r="E16276" s="258"/>
      <c r="F16276" s="479">
        <v>66.2</v>
      </c>
    </row>
    <row r="16277" spans="1:6" x14ac:dyDescent="0.2">
      <c r="A16277" s="256">
        <v>90781</v>
      </c>
      <c r="B16277" s="257" t="s">
        <v>14575</v>
      </c>
      <c r="C16277" s="256" t="s">
        <v>6806</v>
      </c>
      <c r="E16277" s="258"/>
      <c r="F16277" s="479">
        <v>61.05</v>
      </c>
    </row>
    <row r="16278" spans="1:6" x14ac:dyDescent="0.2">
      <c r="A16278" s="256">
        <v>93558</v>
      </c>
      <c r="B16278" s="257" t="s">
        <v>14576</v>
      </c>
      <c r="C16278" s="256" t="s">
        <v>14577</v>
      </c>
      <c r="E16278" s="258"/>
      <c r="F16278" s="479">
        <v>5399.63</v>
      </c>
    </row>
    <row r="16279" spans="1:6" x14ac:dyDescent="0.2">
      <c r="A16279" s="256">
        <v>93561</v>
      </c>
      <c r="B16279" s="257" t="s">
        <v>14569</v>
      </c>
      <c r="C16279" s="256" t="s">
        <v>14577</v>
      </c>
      <c r="E16279" s="258"/>
      <c r="F16279" s="479">
        <v>8652.7999999999993</v>
      </c>
    </row>
    <row r="16280" spans="1:6" x14ac:dyDescent="0.2">
      <c r="A16280" s="256">
        <v>93563</v>
      </c>
      <c r="B16280" s="257" t="s">
        <v>14563</v>
      </c>
      <c r="C16280" s="256" t="s">
        <v>14577</v>
      </c>
      <c r="E16280" s="258"/>
      <c r="F16280" s="479">
        <v>5657.85</v>
      </c>
    </row>
    <row r="16281" spans="1:6" x14ac:dyDescent="0.2">
      <c r="A16281" s="256">
        <v>93564</v>
      </c>
      <c r="B16281" s="257" t="s">
        <v>14564</v>
      </c>
      <c r="C16281" s="256" t="s">
        <v>14577</v>
      </c>
      <c r="E16281" s="258"/>
      <c r="F16281" s="479">
        <v>5925.16</v>
      </c>
    </row>
    <row r="16282" spans="1:6" x14ac:dyDescent="0.2">
      <c r="A16282" s="256">
        <v>93565</v>
      </c>
      <c r="B16282" s="257" t="s">
        <v>14571</v>
      </c>
      <c r="C16282" s="256" t="s">
        <v>14577</v>
      </c>
      <c r="E16282" s="258"/>
      <c r="F16282" s="479">
        <v>18357.53</v>
      </c>
    </row>
    <row r="16283" spans="1:6" x14ac:dyDescent="0.2">
      <c r="A16283" s="256">
        <v>93566</v>
      </c>
      <c r="B16283" s="257" t="s">
        <v>14568</v>
      </c>
      <c r="C16283" s="256" t="s">
        <v>14577</v>
      </c>
      <c r="E16283" s="258"/>
      <c r="F16283" s="479">
        <v>4914.04</v>
      </c>
    </row>
    <row r="16284" spans="1:6" x14ac:dyDescent="0.2">
      <c r="A16284" s="256">
        <v>93567</v>
      </c>
      <c r="B16284" s="257" t="s">
        <v>14572</v>
      </c>
      <c r="C16284" s="256" t="s">
        <v>14577</v>
      </c>
      <c r="E16284" s="258"/>
      <c r="F16284" s="479">
        <v>18667.5</v>
      </c>
    </row>
    <row r="16285" spans="1:6" x14ac:dyDescent="0.2">
      <c r="A16285" s="256">
        <v>93568</v>
      </c>
      <c r="B16285" s="257" t="s">
        <v>14573</v>
      </c>
      <c r="C16285" s="256" t="s">
        <v>14577</v>
      </c>
      <c r="E16285" s="258"/>
      <c r="F16285" s="479">
        <v>25988.28</v>
      </c>
    </row>
    <row r="16286" spans="1:6" x14ac:dyDescent="0.2">
      <c r="A16286" s="256">
        <v>93569</v>
      </c>
      <c r="B16286" s="257" t="s">
        <v>14578</v>
      </c>
      <c r="C16286" s="256" t="s">
        <v>14577</v>
      </c>
      <c r="E16286" s="258"/>
      <c r="F16286" s="479">
        <v>17701.8</v>
      </c>
    </row>
    <row r="16287" spans="1:6" x14ac:dyDescent="0.2">
      <c r="A16287" s="256">
        <v>93570</v>
      </c>
      <c r="B16287" s="257" t="s">
        <v>14579</v>
      </c>
      <c r="C16287" s="256" t="s">
        <v>14577</v>
      </c>
      <c r="E16287" s="258"/>
      <c r="F16287" s="479">
        <v>18653.89</v>
      </c>
    </row>
    <row r="16288" spans="1:6" x14ac:dyDescent="0.2">
      <c r="A16288" s="256">
        <v>93571</v>
      </c>
      <c r="B16288" s="257" t="s">
        <v>14580</v>
      </c>
      <c r="C16288" s="256" t="s">
        <v>14577</v>
      </c>
      <c r="E16288" s="258"/>
      <c r="F16288" s="479">
        <v>19914.68</v>
      </c>
    </row>
    <row r="16289" spans="1:6" x14ac:dyDescent="0.2">
      <c r="A16289" s="256">
        <v>93572</v>
      </c>
      <c r="B16289" s="257" t="s">
        <v>14581</v>
      </c>
      <c r="C16289" s="256" t="s">
        <v>14577</v>
      </c>
      <c r="E16289" s="258"/>
      <c r="F16289" s="479">
        <v>7282.47</v>
      </c>
    </row>
    <row r="16290" spans="1:6" x14ac:dyDescent="0.2">
      <c r="A16290" s="256">
        <v>94295</v>
      </c>
      <c r="B16290" s="257" t="s">
        <v>14574</v>
      </c>
      <c r="C16290" s="256" t="s">
        <v>14577</v>
      </c>
      <c r="E16290" s="258"/>
      <c r="F16290" s="479">
        <v>11554.83</v>
      </c>
    </row>
    <row r="16291" spans="1:6" x14ac:dyDescent="0.2">
      <c r="A16291" s="256">
        <v>94296</v>
      </c>
      <c r="B16291" s="257" t="s">
        <v>14575</v>
      </c>
      <c r="C16291" s="256" t="s">
        <v>14577</v>
      </c>
      <c r="E16291" s="258"/>
      <c r="F16291" s="479">
        <v>10684.04</v>
      </c>
    </row>
    <row r="16292" spans="1:6" ht="20.399999999999999" x14ac:dyDescent="0.2">
      <c r="A16292" s="256">
        <v>95308</v>
      </c>
      <c r="B16292" s="257" t="s">
        <v>14582</v>
      </c>
      <c r="C16292" s="256" t="s">
        <v>6806</v>
      </c>
      <c r="E16292" s="258"/>
      <c r="F16292" s="479">
        <v>0.24</v>
      </c>
    </row>
    <row r="16293" spans="1:6" ht="20.399999999999999" x14ac:dyDescent="0.2">
      <c r="A16293" s="256">
        <v>95309</v>
      </c>
      <c r="B16293" s="257" t="s">
        <v>14583</v>
      </c>
      <c r="C16293" s="256" t="s">
        <v>6806</v>
      </c>
      <c r="E16293" s="258"/>
      <c r="F16293" s="479">
        <v>0.31</v>
      </c>
    </row>
    <row r="16294" spans="1:6" ht="20.399999999999999" x14ac:dyDescent="0.2">
      <c r="A16294" s="256">
        <v>95310</v>
      </c>
      <c r="B16294" s="257" t="s">
        <v>14584</v>
      </c>
      <c r="C16294" s="256" t="s">
        <v>6806</v>
      </c>
      <c r="E16294" s="258"/>
      <c r="F16294" s="479">
        <v>0.24</v>
      </c>
    </row>
    <row r="16295" spans="1:6" ht="20.399999999999999" x14ac:dyDescent="0.2">
      <c r="A16295" s="256">
        <v>95311</v>
      </c>
      <c r="B16295" s="257" t="s">
        <v>14585</v>
      </c>
      <c r="C16295" s="256" t="s">
        <v>6806</v>
      </c>
      <c r="E16295" s="258"/>
      <c r="F16295" s="479">
        <v>0.22</v>
      </c>
    </row>
    <row r="16296" spans="1:6" ht="20.399999999999999" x14ac:dyDescent="0.2">
      <c r="A16296" s="256">
        <v>95312</v>
      </c>
      <c r="B16296" s="257" t="s">
        <v>14586</v>
      </c>
      <c r="C16296" s="256" t="s">
        <v>6806</v>
      </c>
      <c r="E16296" s="258"/>
      <c r="F16296" s="479">
        <v>0.31</v>
      </c>
    </row>
    <row r="16297" spans="1:6" ht="20.399999999999999" x14ac:dyDescent="0.2">
      <c r="A16297" s="256">
        <v>95313</v>
      </c>
      <c r="B16297" s="257" t="s">
        <v>14587</v>
      </c>
      <c r="C16297" s="256" t="s">
        <v>6806</v>
      </c>
      <c r="E16297" s="258"/>
      <c r="F16297" s="479">
        <v>0.23</v>
      </c>
    </row>
    <row r="16298" spans="1:6" x14ac:dyDescent="0.2">
      <c r="A16298" s="256">
        <v>95314</v>
      </c>
      <c r="B16298" s="257" t="s">
        <v>14588</v>
      </c>
      <c r="C16298" s="256" t="s">
        <v>6806</v>
      </c>
      <c r="E16298" s="258"/>
      <c r="F16298" s="479">
        <v>0.26</v>
      </c>
    </row>
    <row r="16299" spans="1:6" ht="20.399999999999999" x14ac:dyDescent="0.2">
      <c r="A16299" s="256">
        <v>95315</v>
      </c>
      <c r="B16299" s="257" t="s">
        <v>14589</v>
      </c>
      <c r="C16299" s="256" t="s">
        <v>6806</v>
      </c>
      <c r="E16299" s="258"/>
      <c r="F16299" s="479">
        <v>0.26</v>
      </c>
    </row>
    <row r="16300" spans="1:6" ht="20.399999999999999" x14ac:dyDescent="0.2">
      <c r="A16300" s="256">
        <v>95316</v>
      </c>
      <c r="B16300" s="257" t="s">
        <v>14590</v>
      </c>
      <c r="C16300" s="256" t="s">
        <v>6806</v>
      </c>
      <c r="E16300" s="258"/>
      <c r="F16300" s="479">
        <v>0.79</v>
      </c>
    </row>
    <row r="16301" spans="1:6" ht="20.399999999999999" x14ac:dyDescent="0.2">
      <c r="A16301" s="256">
        <v>95317</v>
      </c>
      <c r="B16301" s="257" t="s">
        <v>14591</v>
      </c>
      <c r="C16301" s="256" t="s">
        <v>6806</v>
      </c>
      <c r="E16301" s="258"/>
      <c r="F16301" s="479">
        <v>0.38</v>
      </c>
    </row>
    <row r="16302" spans="1:6" ht="20.399999999999999" x14ac:dyDescent="0.2">
      <c r="A16302" s="256">
        <v>95318</v>
      </c>
      <c r="B16302" s="257" t="s">
        <v>14592</v>
      </c>
      <c r="C16302" s="256" t="s">
        <v>6806</v>
      </c>
      <c r="E16302" s="258"/>
      <c r="F16302" s="479">
        <v>0.31</v>
      </c>
    </row>
    <row r="16303" spans="1:6" ht="20.399999999999999" x14ac:dyDescent="0.2">
      <c r="A16303" s="256">
        <v>95319</v>
      </c>
      <c r="B16303" s="257" t="s">
        <v>14593</v>
      </c>
      <c r="C16303" s="256" t="s">
        <v>6806</v>
      </c>
      <c r="E16303" s="258"/>
      <c r="F16303" s="479">
        <v>0.24</v>
      </c>
    </row>
    <row r="16304" spans="1:6" ht="20.399999999999999" x14ac:dyDescent="0.2">
      <c r="A16304" s="256">
        <v>95320</v>
      </c>
      <c r="B16304" s="257" t="s">
        <v>14594</v>
      </c>
      <c r="C16304" s="256" t="s">
        <v>6806</v>
      </c>
      <c r="E16304" s="258"/>
      <c r="F16304" s="479">
        <v>0.24</v>
      </c>
    </row>
    <row r="16305" spans="1:6" ht="20.399999999999999" x14ac:dyDescent="0.2">
      <c r="A16305" s="256">
        <v>95321</v>
      </c>
      <c r="B16305" s="257" t="s">
        <v>14595</v>
      </c>
      <c r="C16305" s="256" t="s">
        <v>6806</v>
      </c>
      <c r="E16305" s="258"/>
      <c r="F16305" s="479">
        <v>0.22</v>
      </c>
    </row>
    <row r="16306" spans="1:6" ht="20.399999999999999" x14ac:dyDescent="0.2">
      <c r="A16306" s="256">
        <v>95322</v>
      </c>
      <c r="B16306" s="257" t="s">
        <v>14596</v>
      </c>
      <c r="C16306" s="256" t="s">
        <v>6806</v>
      </c>
      <c r="E16306" s="258"/>
      <c r="F16306" s="479">
        <v>0.25</v>
      </c>
    </row>
    <row r="16307" spans="1:6" ht="20.399999999999999" x14ac:dyDescent="0.2">
      <c r="A16307" s="256">
        <v>95323</v>
      </c>
      <c r="B16307" s="257" t="s">
        <v>14597</v>
      </c>
      <c r="C16307" s="256" t="s">
        <v>6806</v>
      </c>
      <c r="E16307" s="258"/>
      <c r="F16307" s="479">
        <v>0.28000000000000003</v>
      </c>
    </row>
    <row r="16308" spans="1:6" ht="20.399999999999999" x14ac:dyDescent="0.2">
      <c r="A16308" s="256">
        <v>95324</v>
      </c>
      <c r="B16308" s="257" t="s">
        <v>14598</v>
      </c>
      <c r="C16308" s="256" t="s">
        <v>6806</v>
      </c>
      <c r="E16308" s="258"/>
      <c r="F16308" s="479">
        <v>0.34</v>
      </c>
    </row>
    <row r="16309" spans="1:6" ht="20.399999999999999" x14ac:dyDescent="0.2">
      <c r="A16309" s="256">
        <v>95325</v>
      </c>
      <c r="B16309" s="257" t="s">
        <v>14599</v>
      </c>
      <c r="C16309" s="256" t="s">
        <v>6806</v>
      </c>
      <c r="E16309" s="258"/>
      <c r="F16309" s="479">
        <v>0.44</v>
      </c>
    </row>
    <row r="16310" spans="1:6" x14ac:dyDescent="0.2">
      <c r="A16310" s="256">
        <v>95328</v>
      </c>
      <c r="B16310" s="257" t="s">
        <v>14600</v>
      </c>
      <c r="C16310" s="256" t="s">
        <v>6806</v>
      </c>
      <c r="E16310" s="258"/>
      <c r="F16310" s="479">
        <v>0.26</v>
      </c>
    </row>
    <row r="16311" spans="1:6" ht="20.399999999999999" x14ac:dyDescent="0.2">
      <c r="A16311" s="256">
        <v>95329</v>
      </c>
      <c r="B16311" s="257" t="s">
        <v>14601</v>
      </c>
      <c r="C16311" s="256" t="s">
        <v>6806</v>
      </c>
      <c r="E16311" s="258"/>
      <c r="F16311" s="479">
        <v>0.34</v>
      </c>
    </row>
    <row r="16312" spans="1:6" ht="20.399999999999999" x14ac:dyDescent="0.2">
      <c r="A16312" s="256">
        <v>95330</v>
      </c>
      <c r="B16312" s="257" t="s">
        <v>14602</v>
      </c>
      <c r="C16312" s="256" t="s">
        <v>6806</v>
      </c>
      <c r="E16312" s="258"/>
      <c r="F16312" s="479">
        <v>0.26</v>
      </c>
    </row>
    <row r="16313" spans="1:6" ht="20.399999999999999" x14ac:dyDescent="0.2">
      <c r="A16313" s="256">
        <v>95331</v>
      </c>
      <c r="B16313" s="257" t="s">
        <v>14603</v>
      </c>
      <c r="C16313" s="256" t="s">
        <v>6806</v>
      </c>
      <c r="E16313" s="258"/>
      <c r="F16313" s="479">
        <v>0.4</v>
      </c>
    </row>
    <row r="16314" spans="1:6" x14ac:dyDescent="0.2">
      <c r="A16314" s="256">
        <v>95332</v>
      </c>
      <c r="B16314" s="257" t="s">
        <v>14604</v>
      </c>
      <c r="C16314" s="256" t="s">
        <v>6806</v>
      </c>
      <c r="E16314" s="258"/>
      <c r="F16314" s="479">
        <v>1.1399999999999999</v>
      </c>
    </row>
    <row r="16315" spans="1:6" ht="20.399999999999999" x14ac:dyDescent="0.2">
      <c r="A16315" s="256">
        <v>95333</v>
      </c>
      <c r="B16315" s="257" t="s">
        <v>14605</v>
      </c>
      <c r="C16315" s="256" t="s">
        <v>6806</v>
      </c>
      <c r="E16315" s="258"/>
      <c r="F16315" s="479">
        <v>1.06</v>
      </c>
    </row>
    <row r="16316" spans="1:6" x14ac:dyDescent="0.2">
      <c r="A16316" s="256">
        <v>95334</v>
      </c>
      <c r="B16316" s="257" t="s">
        <v>14606</v>
      </c>
      <c r="C16316" s="256" t="s">
        <v>6806</v>
      </c>
      <c r="E16316" s="258"/>
      <c r="F16316" s="479">
        <v>1.1100000000000001</v>
      </c>
    </row>
    <row r="16317" spans="1:6" ht="20.399999999999999" x14ac:dyDescent="0.2">
      <c r="A16317" s="256">
        <v>95335</v>
      </c>
      <c r="B16317" s="257" t="s">
        <v>14607</v>
      </c>
      <c r="C16317" s="256" t="s">
        <v>6806</v>
      </c>
      <c r="E16317" s="258"/>
      <c r="F16317" s="479">
        <v>0.48</v>
      </c>
    </row>
    <row r="16318" spans="1:6" x14ac:dyDescent="0.2">
      <c r="A16318" s="256">
        <v>95337</v>
      </c>
      <c r="B16318" s="257" t="s">
        <v>14608</v>
      </c>
      <c r="C16318" s="256" t="s">
        <v>6806</v>
      </c>
      <c r="E16318" s="258"/>
      <c r="F16318" s="479">
        <v>0.26</v>
      </c>
    </row>
    <row r="16319" spans="1:6" ht="20.399999999999999" x14ac:dyDescent="0.2">
      <c r="A16319" s="256">
        <v>95338</v>
      </c>
      <c r="B16319" s="257" t="s">
        <v>14609</v>
      </c>
      <c r="C16319" s="256" t="s">
        <v>6806</v>
      </c>
      <c r="E16319" s="258"/>
      <c r="F16319" s="479">
        <v>0.49</v>
      </c>
    </row>
    <row r="16320" spans="1:6" x14ac:dyDescent="0.2">
      <c r="A16320" s="256">
        <v>95339</v>
      </c>
      <c r="B16320" s="257" t="s">
        <v>14610</v>
      </c>
      <c r="C16320" s="256" t="s">
        <v>6806</v>
      </c>
      <c r="E16320" s="258"/>
      <c r="F16320" s="479">
        <v>0.47</v>
      </c>
    </row>
    <row r="16321" spans="1:6" x14ac:dyDescent="0.2">
      <c r="A16321" s="256">
        <v>95340</v>
      </c>
      <c r="B16321" s="257" t="s">
        <v>14611</v>
      </c>
      <c r="C16321" s="256" t="s">
        <v>6806</v>
      </c>
      <c r="E16321" s="258"/>
      <c r="F16321" s="479">
        <v>0.34</v>
      </c>
    </row>
    <row r="16322" spans="1:6" ht="20.399999999999999" x14ac:dyDescent="0.2">
      <c r="A16322" s="256">
        <v>95341</v>
      </c>
      <c r="B16322" s="257" t="s">
        <v>14612</v>
      </c>
      <c r="C16322" s="256" t="s">
        <v>6806</v>
      </c>
      <c r="E16322" s="258"/>
      <c r="F16322" s="479">
        <v>0.35</v>
      </c>
    </row>
    <row r="16323" spans="1:6" ht="20.399999999999999" x14ac:dyDescent="0.2">
      <c r="A16323" s="256">
        <v>95342</v>
      </c>
      <c r="B16323" s="257" t="s">
        <v>14613</v>
      </c>
      <c r="C16323" s="256" t="s">
        <v>6806</v>
      </c>
      <c r="E16323" s="258"/>
      <c r="F16323" s="479">
        <v>0.26</v>
      </c>
    </row>
    <row r="16324" spans="1:6" ht="20.399999999999999" x14ac:dyDescent="0.2">
      <c r="A16324" s="256">
        <v>95343</v>
      </c>
      <c r="B16324" s="257" t="s">
        <v>14614</v>
      </c>
      <c r="C16324" s="256" t="s">
        <v>6806</v>
      </c>
      <c r="E16324" s="258"/>
      <c r="F16324" s="479">
        <v>0.38</v>
      </c>
    </row>
    <row r="16325" spans="1:6" ht="20.399999999999999" x14ac:dyDescent="0.2">
      <c r="A16325" s="256">
        <v>95344</v>
      </c>
      <c r="B16325" s="257" t="s">
        <v>14615</v>
      </c>
      <c r="C16325" s="256" t="s">
        <v>6806</v>
      </c>
      <c r="E16325" s="258"/>
      <c r="F16325" s="479">
        <v>0.23</v>
      </c>
    </row>
    <row r="16326" spans="1:6" ht="20.399999999999999" x14ac:dyDescent="0.2">
      <c r="A16326" s="256">
        <v>95345</v>
      </c>
      <c r="B16326" s="257" t="s">
        <v>14616</v>
      </c>
      <c r="C16326" s="256" t="s">
        <v>6806</v>
      </c>
      <c r="E16326" s="258"/>
      <c r="F16326" s="479">
        <v>0.75</v>
      </c>
    </row>
    <row r="16327" spans="1:6" ht="20.399999999999999" x14ac:dyDescent="0.2">
      <c r="A16327" s="256">
        <v>95346</v>
      </c>
      <c r="B16327" s="257" t="s">
        <v>14617</v>
      </c>
      <c r="C16327" s="256" t="s">
        <v>6806</v>
      </c>
      <c r="E16327" s="258"/>
      <c r="F16327" s="479">
        <v>0.13</v>
      </c>
    </row>
    <row r="16328" spans="1:6" ht="20.399999999999999" x14ac:dyDescent="0.2">
      <c r="A16328" s="256">
        <v>95347</v>
      </c>
      <c r="B16328" s="257" t="s">
        <v>14618</v>
      </c>
      <c r="C16328" s="256" t="s">
        <v>6806</v>
      </c>
      <c r="E16328" s="258"/>
      <c r="F16328" s="479">
        <v>0.13</v>
      </c>
    </row>
    <row r="16329" spans="1:6" ht="20.399999999999999" x14ac:dyDescent="0.2">
      <c r="A16329" s="256">
        <v>95348</v>
      </c>
      <c r="B16329" s="257" t="s">
        <v>14619</v>
      </c>
      <c r="C16329" s="256" t="s">
        <v>6806</v>
      </c>
      <c r="E16329" s="258"/>
      <c r="F16329" s="479">
        <v>0.16</v>
      </c>
    </row>
    <row r="16330" spans="1:6" ht="20.399999999999999" x14ac:dyDescent="0.2">
      <c r="A16330" s="256">
        <v>95349</v>
      </c>
      <c r="B16330" s="257" t="s">
        <v>14620</v>
      </c>
      <c r="C16330" s="256" t="s">
        <v>6806</v>
      </c>
      <c r="E16330" s="258"/>
      <c r="F16330" s="479">
        <v>0.11</v>
      </c>
    </row>
    <row r="16331" spans="1:6" ht="20.399999999999999" x14ac:dyDescent="0.2">
      <c r="A16331" s="256">
        <v>95351</v>
      </c>
      <c r="B16331" s="257" t="s">
        <v>14621</v>
      </c>
      <c r="C16331" s="256" t="s">
        <v>6806</v>
      </c>
      <c r="E16331" s="258"/>
      <c r="F16331" s="479">
        <v>0.48</v>
      </c>
    </row>
    <row r="16332" spans="1:6" x14ac:dyDescent="0.2">
      <c r="A16332" s="256">
        <v>95352</v>
      </c>
      <c r="B16332" s="257" t="s">
        <v>14622</v>
      </c>
      <c r="C16332" s="256" t="s">
        <v>6806</v>
      </c>
      <c r="E16332" s="258"/>
      <c r="F16332" s="479">
        <v>0.17</v>
      </c>
    </row>
    <row r="16333" spans="1:6" ht="20.399999999999999" x14ac:dyDescent="0.2">
      <c r="A16333" s="256">
        <v>95354</v>
      </c>
      <c r="B16333" s="257" t="s">
        <v>14623</v>
      </c>
      <c r="C16333" s="256" t="s">
        <v>6806</v>
      </c>
      <c r="E16333" s="258"/>
      <c r="F16333" s="479">
        <v>0.18</v>
      </c>
    </row>
    <row r="16334" spans="1:6" ht="20.399999999999999" x14ac:dyDescent="0.2">
      <c r="A16334" s="256">
        <v>95355</v>
      </c>
      <c r="B16334" s="257" t="s">
        <v>14624</v>
      </c>
      <c r="C16334" s="256" t="s">
        <v>6806</v>
      </c>
      <c r="E16334" s="258"/>
      <c r="F16334" s="479">
        <v>0.15</v>
      </c>
    </row>
    <row r="16335" spans="1:6" ht="20.399999999999999" x14ac:dyDescent="0.2">
      <c r="A16335" s="256">
        <v>95356</v>
      </c>
      <c r="B16335" s="257" t="s">
        <v>14625</v>
      </c>
      <c r="C16335" s="256" t="s">
        <v>6806</v>
      </c>
      <c r="E16335" s="258"/>
      <c r="F16335" s="479">
        <v>0.18</v>
      </c>
    </row>
    <row r="16336" spans="1:6" ht="20.399999999999999" x14ac:dyDescent="0.2">
      <c r="A16336" s="256">
        <v>95357</v>
      </c>
      <c r="B16336" s="257" t="s">
        <v>14626</v>
      </c>
      <c r="C16336" s="256" t="s">
        <v>6806</v>
      </c>
      <c r="E16336" s="258"/>
      <c r="F16336" s="479">
        <v>0.33</v>
      </c>
    </row>
    <row r="16337" spans="1:6" ht="20.399999999999999" x14ac:dyDescent="0.2">
      <c r="A16337" s="256">
        <v>95358</v>
      </c>
      <c r="B16337" s="257" t="s">
        <v>14627</v>
      </c>
      <c r="C16337" s="256" t="s">
        <v>6806</v>
      </c>
      <c r="E16337" s="258"/>
      <c r="F16337" s="479">
        <v>0.33</v>
      </c>
    </row>
    <row r="16338" spans="1:6" ht="20.399999999999999" x14ac:dyDescent="0.2">
      <c r="A16338" s="256">
        <v>95359</v>
      </c>
      <c r="B16338" s="257" t="s">
        <v>14628</v>
      </c>
      <c r="C16338" s="256" t="s">
        <v>6806</v>
      </c>
      <c r="E16338" s="258"/>
      <c r="F16338" s="479">
        <v>0.34</v>
      </c>
    </row>
    <row r="16339" spans="1:6" ht="20.399999999999999" x14ac:dyDescent="0.2">
      <c r="A16339" s="256">
        <v>95360</v>
      </c>
      <c r="B16339" s="257" t="s">
        <v>14629</v>
      </c>
      <c r="C16339" s="256" t="s">
        <v>6806</v>
      </c>
      <c r="E16339" s="258"/>
      <c r="F16339" s="479">
        <v>0.27</v>
      </c>
    </row>
    <row r="16340" spans="1:6" ht="20.399999999999999" x14ac:dyDescent="0.2">
      <c r="A16340" s="256">
        <v>95361</v>
      </c>
      <c r="B16340" s="257" t="s">
        <v>14630</v>
      </c>
      <c r="C16340" s="256" t="s">
        <v>6806</v>
      </c>
      <c r="E16340" s="258"/>
      <c r="F16340" s="479">
        <v>0.16</v>
      </c>
    </row>
    <row r="16341" spans="1:6" ht="20.399999999999999" x14ac:dyDescent="0.2">
      <c r="A16341" s="256">
        <v>95362</v>
      </c>
      <c r="B16341" s="257" t="s">
        <v>14631</v>
      </c>
      <c r="C16341" s="256" t="s">
        <v>6806</v>
      </c>
      <c r="E16341" s="258"/>
      <c r="F16341" s="479">
        <v>0.25</v>
      </c>
    </row>
    <row r="16342" spans="1:6" ht="20.399999999999999" x14ac:dyDescent="0.2">
      <c r="A16342" s="256">
        <v>95363</v>
      </c>
      <c r="B16342" s="257" t="s">
        <v>14632</v>
      </c>
      <c r="C16342" s="256" t="s">
        <v>6806</v>
      </c>
      <c r="E16342" s="258"/>
      <c r="F16342" s="479">
        <v>0.25</v>
      </c>
    </row>
    <row r="16343" spans="1:6" ht="20.399999999999999" x14ac:dyDescent="0.2">
      <c r="A16343" s="256">
        <v>95364</v>
      </c>
      <c r="B16343" s="257" t="s">
        <v>14633</v>
      </c>
      <c r="C16343" s="256" t="s">
        <v>6806</v>
      </c>
      <c r="E16343" s="258"/>
      <c r="F16343" s="479">
        <v>0.18</v>
      </c>
    </row>
    <row r="16344" spans="1:6" ht="20.399999999999999" x14ac:dyDescent="0.2">
      <c r="A16344" s="256">
        <v>95365</v>
      </c>
      <c r="B16344" s="257" t="s">
        <v>14634</v>
      </c>
      <c r="C16344" s="256" t="s">
        <v>6806</v>
      </c>
      <c r="E16344" s="258"/>
      <c r="F16344" s="479">
        <v>0.18</v>
      </c>
    </row>
    <row r="16345" spans="1:6" ht="20.399999999999999" x14ac:dyDescent="0.2">
      <c r="A16345" s="256">
        <v>95366</v>
      </c>
      <c r="B16345" s="257" t="s">
        <v>14635</v>
      </c>
      <c r="C16345" s="256" t="s">
        <v>6806</v>
      </c>
      <c r="E16345" s="258"/>
      <c r="F16345" s="479">
        <v>0.18</v>
      </c>
    </row>
    <row r="16346" spans="1:6" ht="20.399999999999999" x14ac:dyDescent="0.2">
      <c r="A16346" s="256">
        <v>95367</v>
      </c>
      <c r="B16346" s="257" t="s">
        <v>14636</v>
      </c>
      <c r="C16346" s="256" t="s">
        <v>6806</v>
      </c>
      <c r="E16346" s="258"/>
      <c r="F16346" s="479">
        <v>0.25</v>
      </c>
    </row>
    <row r="16347" spans="1:6" ht="20.399999999999999" x14ac:dyDescent="0.2">
      <c r="A16347" s="256">
        <v>95368</v>
      </c>
      <c r="B16347" s="257" t="s">
        <v>14637</v>
      </c>
      <c r="C16347" s="256" t="s">
        <v>6806</v>
      </c>
      <c r="E16347" s="258"/>
      <c r="F16347" s="479">
        <v>0.18</v>
      </c>
    </row>
    <row r="16348" spans="1:6" ht="20.399999999999999" x14ac:dyDescent="0.2">
      <c r="A16348" s="256">
        <v>95369</v>
      </c>
      <c r="B16348" s="257" t="s">
        <v>14638</v>
      </c>
      <c r="C16348" s="256" t="s">
        <v>6806</v>
      </c>
      <c r="E16348" s="258"/>
      <c r="F16348" s="479">
        <v>0.19</v>
      </c>
    </row>
    <row r="16349" spans="1:6" x14ac:dyDescent="0.2">
      <c r="A16349" s="256">
        <v>95370</v>
      </c>
      <c r="B16349" s="257" t="s">
        <v>14639</v>
      </c>
      <c r="C16349" s="256" t="s">
        <v>6806</v>
      </c>
      <c r="E16349" s="258"/>
      <c r="F16349" s="479">
        <v>0.34</v>
      </c>
    </row>
    <row r="16350" spans="1:6" x14ac:dyDescent="0.2">
      <c r="A16350" s="256">
        <v>95371</v>
      </c>
      <c r="B16350" s="257" t="s">
        <v>14640</v>
      </c>
      <c r="C16350" s="256" t="s">
        <v>6806</v>
      </c>
      <c r="E16350" s="258"/>
      <c r="F16350" s="479">
        <v>0.49</v>
      </c>
    </row>
    <row r="16351" spans="1:6" x14ac:dyDescent="0.2">
      <c r="A16351" s="256">
        <v>95372</v>
      </c>
      <c r="B16351" s="257" t="s">
        <v>14641</v>
      </c>
      <c r="C16351" s="256" t="s">
        <v>6806</v>
      </c>
      <c r="E16351" s="258"/>
      <c r="F16351" s="479">
        <v>0.39</v>
      </c>
    </row>
    <row r="16352" spans="1:6" ht="20.399999999999999" x14ac:dyDescent="0.2">
      <c r="A16352" s="256">
        <v>95373</v>
      </c>
      <c r="B16352" s="257" t="s">
        <v>14642</v>
      </c>
      <c r="C16352" s="256" t="s">
        <v>6806</v>
      </c>
      <c r="E16352" s="258"/>
      <c r="F16352" s="479">
        <v>0.36</v>
      </c>
    </row>
    <row r="16353" spans="1:6" ht="20.399999999999999" x14ac:dyDescent="0.2">
      <c r="A16353" s="256">
        <v>95374</v>
      </c>
      <c r="B16353" s="257" t="s">
        <v>14643</v>
      </c>
      <c r="C16353" s="256" t="s">
        <v>6806</v>
      </c>
      <c r="E16353" s="258"/>
      <c r="F16353" s="479">
        <v>0.39</v>
      </c>
    </row>
    <row r="16354" spans="1:6" x14ac:dyDescent="0.2">
      <c r="A16354" s="256">
        <v>95375</v>
      </c>
      <c r="B16354" s="257" t="s">
        <v>14644</v>
      </c>
      <c r="C16354" s="256" t="s">
        <v>6806</v>
      </c>
      <c r="E16354" s="258"/>
      <c r="F16354" s="479">
        <v>0.43</v>
      </c>
    </row>
    <row r="16355" spans="1:6" x14ac:dyDescent="0.2">
      <c r="A16355" s="256">
        <v>95376</v>
      </c>
      <c r="B16355" s="257" t="s">
        <v>14645</v>
      </c>
      <c r="C16355" s="256" t="s">
        <v>6806</v>
      </c>
      <c r="E16355" s="258"/>
      <c r="F16355" s="479">
        <v>0.11</v>
      </c>
    </row>
    <row r="16356" spans="1:6" x14ac:dyDescent="0.2">
      <c r="A16356" s="256">
        <v>95377</v>
      </c>
      <c r="B16356" s="257" t="s">
        <v>14646</v>
      </c>
      <c r="C16356" s="256" t="s">
        <v>6806</v>
      </c>
      <c r="E16356" s="258"/>
      <c r="F16356" s="479">
        <v>0.27</v>
      </c>
    </row>
    <row r="16357" spans="1:6" x14ac:dyDescent="0.2">
      <c r="A16357" s="256">
        <v>95378</v>
      </c>
      <c r="B16357" s="257" t="s">
        <v>14647</v>
      </c>
      <c r="C16357" s="256" t="s">
        <v>6806</v>
      </c>
      <c r="E16357" s="258"/>
      <c r="F16357" s="479">
        <v>0.4</v>
      </c>
    </row>
    <row r="16358" spans="1:6" x14ac:dyDescent="0.2">
      <c r="A16358" s="256">
        <v>95379</v>
      </c>
      <c r="B16358" s="257" t="s">
        <v>14648</v>
      </c>
      <c r="C16358" s="256" t="s">
        <v>6806</v>
      </c>
      <c r="E16358" s="258"/>
      <c r="F16358" s="479">
        <v>0.3</v>
      </c>
    </row>
    <row r="16359" spans="1:6" ht="20.399999999999999" x14ac:dyDescent="0.2">
      <c r="A16359" s="256">
        <v>95380</v>
      </c>
      <c r="B16359" s="257" t="s">
        <v>14649</v>
      </c>
      <c r="C16359" s="256" t="s">
        <v>6806</v>
      </c>
      <c r="E16359" s="258"/>
      <c r="F16359" s="479">
        <v>0.33</v>
      </c>
    </row>
    <row r="16360" spans="1:6" ht="20.399999999999999" x14ac:dyDescent="0.2">
      <c r="A16360" s="256">
        <v>95383</v>
      </c>
      <c r="B16360" s="257" t="s">
        <v>14650</v>
      </c>
      <c r="C16360" s="256" t="s">
        <v>6806</v>
      </c>
      <c r="E16360" s="258"/>
      <c r="F16360" s="479">
        <v>0.45</v>
      </c>
    </row>
    <row r="16361" spans="1:6" ht="20.399999999999999" x14ac:dyDescent="0.2">
      <c r="A16361" s="256">
        <v>95384</v>
      </c>
      <c r="B16361" s="257" t="s">
        <v>14651</v>
      </c>
      <c r="C16361" s="256" t="s">
        <v>6806</v>
      </c>
      <c r="E16361" s="258"/>
      <c r="F16361" s="479">
        <v>0.28999999999999998</v>
      </c>
    </row>
    <row r="16362" spans="1:6" x14ac:dyDescent="0.2">
      <c r="A16362" s="256">
        <v>95385</v>
      </c>
      <c r="B16362" s="257" t="s">
        <v>14652</v>
      </c>
      <c r="C16362" s="256" t="s">
        <v>6806</v>
      </c>
      <c r="E16362" s="258"/>
      <c r="F16362" s="479">
        <v>0.26</v>
      </c>
    </row>
    <row r="16363" spans="1:6" x14ac:dyDescent="0.2">
      <c r="A16363" s="256">
        <v>95386</v>
      </c>
      <c r="B16363" s="257" t="s">
        <v>14653</v>
      </c>
      <c r="C16363" s="256" t="s">
        <v>6806</v>
      </c>
      <c r="E16363" s="258"/>
      <c r="F16363" s="479">
        <v>0.27</v>
      </c>
    </row>
    <row r="16364" spans="1:6" x14ac:dyDescent="0.2">
      <c r="A16364" s="256">
        <v>95387</v>
      </c>
      <c r="B16364" s="257" t="s">
        <v>14654</v>
      </c>
      <c r="C16364" s="256" t="s">
        <v>6806</v>
      </c>
      <c r="E16364" s="258"/>
      <c r="F16364" s="479">
        <v>0.28000000000000003</v>
      </c>
    </row>
    <row r="16365" spans="1:6" ht="20.399999999999999" x14ac:dyDescent="0.2">
      <c r="A16365" s="256">
        <v>95389</v>
      </c>
      <c r="B16365" s="257" t="s">
        <v>14655</v>
      </c>
      <c r="C16365" s="256" t="s">
        <v>6806</v>
      </c>
      <c r="E16365" s="258"/>
      <c r="F16365" s="479">
        <v>0.16</v>
      </c>
    </row>
    <row r="16366" spans="1:6" x14ac:dyDescent="0.2">
      <c r="A16366" s="256">
        <v>95390</v>
      </c>
      <c r="B16366" s="257" t="s">
        <v>14656</v>
      </c>
      <c r="C16366" s="256" t="s">
        <v>6806</v>
      </c>
      <c r="E16366" s="258"/>
      <c r="F16366" s="479">
        <v>0.1</v>
      </c>
    </row>
    <row r="16367" spans="1:6" x14ac:dyDescent="0.2">
      <c r="A16367" s="256">
        <v>95392</v>
      </c>
      <c r="B16367" s="257" t="s">
        <v>14657</v>
      </c>
      <c r="C16367" s="256" t="s">
        <v>6806</v>
      </c>
      <c r="E16367" s="258"/>
      <c r="F16367" s="479">
        <v>0.17</v>
      </c>
    </row>
    <row r="16368" spans="1:6" ht="20.399999999999999" x14ac:dyDescent="0.2">
      <c r="A16368" s="256">
        <v>95393</v>
      </c>
      <c r="B16368" s="257" t="s">
        <v>14658</v>
      </c>
      <c r="C16368" s="256" t="s">
        <v>6806</v>
      </c>
      <c r="E16368" s="258"/>
      <c r="F16368" s="479">
        <v>0.75</v>
      </c>
    </row>
    <row r="16369" spans="1:6" ht="20.399999999999999" x14ac:dyDescent="0.2">
      <c r="A16369" s="256">
        <v>95394</v>
      </c>
      <c r="B16369" s="257" t="s">
        <v>14659</v>
      </c>
      <c r="C16369" s="256" t="s">
        <v>6806</v>
      </c>
      <c r="E16369" s="258"/>
      <c r="F16369" s="479">
        <v>0.93</v>
      </c>
    </row>
    <row r="16370" spans="1:6" ht="20.399999999999999" x14ac:dyDescent="0.2">
      <c r="A16370" s="256">
        <v>95395</v>
      </c>
      <c r="B16370" s="257" t="s">
        <v>14660</v>
      </c>
      <c r="C16370" s="256" t="s">
        <v>6806</v>
      </c>
      <c r="E16370" s="258"/>
      <c r="F16370" s="479">
        <v>0.99</v>
      </c>
    </row>
    <row r="16371" spans="1:6" ht="20.399999999999999" x14ac:dyDescent="0.2">
      <c r="A16371" s="256">
        <v>95396</v>
      </c>
      <c r="B16371" s="257" t="s">
        <v>14661</v>
      </c>
      <c r="C16371" s="256" t="s">
        <v>6806</v>
      </c>
      <c r="E16371" s="258"/>
      <c r="F16371" s="479">
        <v>1.05</v>
      </c>
    </row>
    <row r="16372" spans="1:6" ht="20.399999999999999" x14ac:dyDescent="0.2">
      <c r="A16372" s="256">
        <v>95398</v>
      </c>
      <c r="B16372" s="257" t="s">
        <v>14662</v>
      </c>
      <c r="C16372" s="256" t="s">
        <v>6806</v>
      </c>
      <c r="E16372" s="258"/>
      <c r="F16372" s="479">
        <v>0.14000000000000001</v>
      </c>
    </row>
    <row r="16373" spans="1:6" ht="20.399999999999999" x14ac:dyDescent="0.2">
      <c r="A16373" s="256">
        <v>95400</v>
      </c>
      <c r="B16373" s="257" t="s">
        <v>14663</v>
      </c>
      <c r="C16373" s="256" t="s">
        <v>6806</v>
      </c>
      <c r="E16373" s="258"/>
      <c r="F16373" s="479">
        <v>0.27</v>
      </c>
    </row>
    <row r="16374" spans="1:6" ht="20.399999999999999" x14ac:dyDescent="0.2">
      <c r="A16374" s="256">
        <v>95401</v>
      </c>
      <c r="B16374" s="257" t="s">
        <v>14664</v>
      </c>
      <c r="C16374" s="256" t="s">
        <v>6806</v>
      </c>
      <c r="E16374" s="258"/>
      <c r="F16374" s="479">
        <v>0.92</v>
      </c>
    </row>
    <row r="16375" spans="1:6" ht="20.399999999999999" x14ac:dyDescent="0.2">
      <c r="A16375" s="256">
        <v>95402</v>
      </c>
      <c r="B16375" s="257" t="s">
        <v>14665</v>
      </c>
      <c r="C16375" s="256" t="s">
        <v>6806</v>
      </c>
      <c r="E16375" s="258"/>
      <c r="F16375" s="479">
        <v>1.72</v>
      </c>
    </row>
    <row r="16376" spans="1:6" ht="20.399999999999999" x14ac:dyDescent="0.2">
      <c r="A16376" s="256">
        <v>95403</v>
      </c>
      <c r="B16376" s="257" t="s">
        <v>14666</v>
      </c>
      <c r="C16376" s="256" t="s">
        <v>6806</v>
      </c>
      <c r="E16376" s="258"/>
      <c r="F16376" s="479">
        <v>1.75</v>
      </c>
    </row>
    <row r="16377" spans="1:6" ht="20.399999999999999" x14ac:dyDescent="0.2">
      <c r="A16377" s="256">
        <v>95404</v>
      </c>
      <c r="B16377" s="257" t="s">
        <v>14667</v>
      </c>
      <c r="C16377" s="256" t="s">
        <v>6806</v>
      </c>
      <c r="E16377" s="258"/>
      <c r="F16377" s="479">
        <v>2.4500000000000002</v>
      </c>
    </row>
    <row r="16378" spans="1:6" x14ac:dyDescent="0.2">
      <c r="A16378" s="256">
        <v>95405</v>
      </c>
      <c r="B16378" s="257" t="s">
        <v>14668</v>
      </c>
      <c r="C16378" s="256" t="s">
        <v>6806</v>
      </c>
      <c r="E16378" s="258"/>
      <c r="F16378" s="479">
        <v>1.51</v>
      </c>
    </row>
    <row r="16379" spans="1:6" x14ac:dyDescent="0.2">
      <c r="A16379" s="256">
        <v>95406</v>
      </c>
      <c r="B16379" s="257" t="s">
        <v>14669</v>
      </c>
      <c r="C16379" s="256" t="s">
        <v>6806</v>
      </c>
      <c r="E16379" s="258"/>
      <c r="F16379" s="479">
        <v>0.55000000000000004</v>
      </c>
    </row>
    <row r="16380" spans="1:6" ht="20.399999999999999" x14ac:dyDescent="0.2">
      <c r="A16380" s="256">
        <v>95408</v>
      </c>
      <c r="B16380" s="257" t="s">
        <v>14670</v>
      </c>
      <c r="C16380" s="256" t="s">
        <v>14577</v>
      </c>
      <c r="E16380" s="258"/>
      <c r="F16380" s="479">
        <v>17.579999999999998</v>
      </c>
    </row>
    <row r="16381" spans="1:6" ht="20.399999999999999" x14ac:dyDescent="0.2">
      <c r="A16381" s="256">
        <v>95411</v>
      </c>
      <c r="B16381" s="257" t="s">
        <v>14671</v>
      </c>
      <c r="C16381" s="256" t="s">
        <v>14577</v>
      </c>
      <c r="E16381" s="258"/>
      <c r="F16381" s="479">
        <v>35.96</v>
      </c>
    </row>
    <row r="16382" spans="1:6" x14ac:dyDescent="0.2">
      <c r="A16382" s="256">
        <v>95413</v>
      </c>
      <c r="B16382" s="257" t="s">
        <v>14672</v>
      </c>
      <c r="C16382" s="256" t="s">
        <v>14577</v>
      </c>
      <c r="E16382" s="258"/>
      <c r="F16382" s="479">
        <v>22.84</v>
      </c>
    </row>
    <row r="16383" spans="1:6" ht="20.399999999999999" x14ac:dyDescent="0.2">
      <c r="A16383" s="256">
        <v>95414</v>
      </c>
      <c r="B16383" s="257" t="s">
        <v>14673</v>
      </c>
      <c r="C16383" s="256" t="s">
        <v>14577</v>
      </c>
      <c r="E16383" s="258"/>
      <c r="F16383" s="479">
        <v>98.75</v>
      </c>
    </row>
    <row r="16384" spans="1:6" ht="20.399999999999999" x14ac:dyDescent="0.2">
      <c r="A16384" s="256">
        <v>95415</v>
      </c>
      <c r="B16384" s="257" t="s">
        <v>14674</v>
      </c>
      <c r="C16384" s="256" t="s">
        <v>14577</v>
      </c>
      <c r="E16384" s="258"/>
      <c r="F16384" s="479">
        <v>225.35</v>
      </c>
    </row>
    <row r="16385" spans="1:6" ht="20.399999999999999" x14ac:dyDescent="0.2">
      <c r="A16385" s="256">
        <v>95416</v>
      </c>
      <c r="B16385" s="257" t="s">
        <v>14675</v>
      </c>
      <c r="C16385" s="256" t="s">
        <v>14577</v>
      </c>
      <c r="E16385" s="258"/>
      <c r="F16385" s="479">
        <v>19.600000000000001</v>
      </c>
    </row>
    <row r="16386" spans="1:6" ht="20.399999999999999" x14ac:dyDescent="0.2">
      <c r="A16386" s="256">
        <v>95417</v>
      </c>
      <c r="B16386" s="257" t="s">
        <v>14676</v>
      </c>
      <c r="C16386" s="256" t="s">
        <v>14577</v>
      </c>
      <c r="E16386" s="258"/>
      <c r="F16386" s="479">
        <v>229.24</v>
      </c>
    </row>
    <row r="16387" spans="1:6" ht="20.399999999999999" x14ac:dyDescent="0.2">
      <c r="A16387" s="256">
        <v>95418</v>
      </c>
      <c r="B16387" s="257" t="s">
        <v>14677</v>
      </c>
      <c r="C16387" s="256" t="s">
        <v>14577</v>
      </c>
      <c r="E16387" s="258"/>
      <c r="F16387" s="479">
        <v>321.12</v>
      </c>
    </row>
    <row r="16388" spans="1:6" ht="20.399999999999999" x14ac:dyDescent="0.2">
      <c r="A16388" s="256">
        <v>95419</v>
      </c>
      <c r="B16388" s="257" t="s">
        <v>14678</v>
      </c>
      <c r="C16388" s="256" t="s">
        <v>14577</v>
      </c>
      <c r="E16388" s="258"/>
      <c r="F16388" s="479">
        <v>122.98</v>
      </c>
    </row>
    <row r="16389" spans="1:6" ht="20.399999999999999" x14ac:dyDescent="0.2">
      <c r="A16389" s="256">
        <v>95420</v>
      </c>
      <c r="B16389" s="257" t="s">
        <v>14679</v>
      </c>
      <c r="C16389" s="256" t="s">
        <v>14577</v>
      </c>
      <c r="E16389" s="258"/>
      <c r="F16389" s="479">
        <v>129.75</v>
      </c>
    </row>
    <row r="16390" spans="1:6" ht="20.399999999999999" x14ac:dyDescent="0.2">
      <c r="A16390" s="256">
        <v>95421</v>
      </c>
      <c r="B16390" s="257" t="s">
        <v>14680</v>
      </c>
      <c r="C16390" s="256" t="s">
        <v>14577</v>
      </c>
      <c r="E16390" s="258"/>
      <c r="F16390" s="479">
        <v>138.71</v>
      </c>
    </row>
    <row r="16391" spans="1:6" ht="20.399999999999999" x14ac:dyDescent="0.2">
      <c r="A16391" s="256">
        <v>95422</v>
      </c>
      <c r="B16391" s="257" t="s">
        <v>14681</v>
      </c>
      <c r="C16391" s="256" t="s">
        <v>14577</v>
      </c>
      <c r="E16391" s="258"/>
      <c r="F16391" s="479">
        <v>121.37</v>
      </c>
    </row>
    <row r="16392" spans="1:6" ht="20.399999999999999" x14ac:dyDescent="0.2">
      <c r="A16392" s="256">
        <v>95423</v>
      </c>
      <c r="B16392" s="257" t="s">
        <v>14682</v>
      </c>
      <c r="C16392" s="256" t="s">
        <v>14577</v>
      </c>
      <c r="E16392" s="258"/>
      <c r="F16392" s="479">
        <v>197.98</v>
      </c>
    </row>
    <row r="16393" spans="1:6" x14ac:dyDescent="0.2">
      <c r="A16393" s="256">
        <v>95424</v>
      </c>
      <c r="B16393" s="257" t="s">
        <v>14683</v>
      </c>
      <c r="C16393" s="256" t="s">
        <v>14577</v>
      </c>
      <c r="E16393" s="258"/>
      <c r="F16393" s="479">
        <v>73.069999999999993</v>
      </c>
    </row>
    <row r="16394" spans="1:6" x14ac:dyDescent="0.2">
      <c r="A16394" s="256">
        <v>100288</v>
      </c>
      <c r="B16394" s="257" t="s">
        <v>14684</v>
      </c>
      <c r="C16394" s="256" t="s">
        <v>6806</v>
      </c>
      <c r="E16394" s="258"/>
      <c r="F16394" s="479">
        <v>0.1</v>
      </c>
    </row>
    <row r="16395" spans="1:6" x14ac:dyDescent="0.2">
      <c r="A16395" s="256">
        <v>100289</v>
      </c>
      <c r="B16395" s="257" t="s">
        <v>14685</v>
      </c>
      <c r="C16395" s="256" t="s">
        <v>6806</v>
      </c>
      <c r="E16395" s="258"/>
      <c r="F16395" s="479">
        <v>27.12</v>
      </c>
    </row>
    <row r="16396" spans="1:6" ht="20.399999999999999" x14ac:dyDescent="0.2">
      <c r="A16396" s="256">
        <v>100291</v>
      </c>
      <c r="B16396" s="257" t="s">
        <v>14686</v>
      </c>
      <c r="C16396" s="256" t="s">
        <v>6806</v>
      </c>
      <c r="E16396" s="258"/>
      <c r="F16396" s="479">
        <v>0.31</v>
      </c>
    </row>
    <row r="16397" spans="1:6" ht="20.399999999999999" x14ac:dyDescent="0.2">
      <c r="A16397" s="256">
        <v>100293</v>
      </c>
      <c r="B16397" s="257" t="s">
        <v>14687</v>
      </c>
      <c r="C16397" s="256" t="s">
        <v>6806</v>
      </c>
      <c r="E16397" s="258"/>
      <c r="F16397" s="479">
        <v>0.28000000000000003</v>
      </c>
    </row>
    <row r="16398" spans="1:6" ht="20.399999999999999" x14ac:dyDescent="0.2">
      <c r="A16398" s="256">
        <v>100295</v>
      </c>
      <c r="B16398" s="257" t="s">
        <v>14688</v>
      </c>
      <c r="C16398" s="256" t="s">
        <v>6806</v>
      </c>
      <c r="E16398" s="258"/>
      <c r="F16398" s="479">
        <v>0.93</v>
      </c>
    </row>
    <row r="16399" spans="1:6" ht="20.399999999999999" x14ac:dyDescent="0.2">
      <c r="A16399" s="256">
        <v>100298</v>
      </c>
      <c r="B16399" s="257" t="s">
        <v>14689</v>
      </c>
      <c r="C16399" s="256" t="s">
        <v>6806</v>
      </c>
      <c r="E16399" s="258"/>
      <c r="F16399" s="479">
        <v>0.84</v>
      </c>
    </row>
    <row r="16400" spans="1:6" ht="20.399999999999999" x14ac:dyDescent="0.2">
      <c r="A16400" s="256">
        <v>100299</v>
      </c>
      <c r="B16400" s="257" t="s">
        <v>14690</v>
      </c>
      <c r="C16400" s="256" t="s">
        <v>6806</v>
      </c>
      <c r="E16400" s="258"/>
      <c r="F16400" s="479">
        <v>1.2</v>
      </c>
    </row>
    <row r="16401" spans="1:6" x14ac:dyDescent="0.2">
      <c r="A16401" s="256">
        <v>100301</v>
      </c>
      <c r="B16401" s="257" t="s">
        <v>14691</v>
      </c>
      <c r="C16401" s="256" t="s">
        <v>6806</v>
      </c>
      <c r="E16401" s="258"/>
      <c r="F16401" s="479">
        <v>28.99</v>
      </c>
    </row>
    <row r="16402" spans="1:6" x14ac:dyDescent="0.2">
      <c r="A16402" s="256">
        <v>100303</v>
      </c>
      <c r="B16402" s="257" t="s">
        <v>14692</v>
      </c>
      <c r="C16402" s="256" t="s">
        <v>6806</v>
      </c>
      <c r="E16402" s="258"/>
      <c r="F16402" s="479">
        <v>25.41</v>
      </c>
    </row>
    <row r="16403" spans="1:6" x14ac:dyDescent="0.2">
      <c r="A16403" s="256">
        <v>100307</v>
      </c>
      <c r="B16403" s="257" t="s">
        <v>14693</v>
      </c>
      <c r="C16403" s="256" t="s">
        <v>6806</v>
      </c>
      <c r="E16403" s="258"/>
      <c r="F16403" s="479">
        <v>35.67</v>
      </c>
    </row>
    <row r="16404" spans="1:6" x14ac:dyDescent="0.2">
      <c r="A16404" s="256">
        <v>100308</v>
      </c>
      <c r="B16404" s="257" t="s">
        <v>14694</v>
      </c>
      <c r="C16404" s="256" t="s">
        <v>6806</v>
      </c>
      <c r="E16404" s="258"/>
      <c r="F16404" s="479">
        <v>35.94</v>
      </c>
    </row>
    <row r="16405" spans="1:6" x14ac:dyDescent="0.2">
      <c r="A16405" s="256">
        <v>100309</v>
      </c>
      <c r="B16405" s="257" t="s">
        <v>14695</v>
      </c>
      <c r="C16405" s="256" t="s">
        <v>6806</v>
      </c>
      <c r="E16405" s="258"/>
      <c r="F16405" s="479">
        <v>61.6</v>
      </c>
    </row>
    <row r="16406" spans="1:6" ht="20.399999999999999" x14ac:dyDescent="0.2">
      <c r="A16406" s="256">
        <v>100315</v>
      </c>
      <c r="B16406" s="257" t="s">
        <v>14696</v>
      </c>
      <c r="C16406" s="256" t="s">
        <v>14577</v>
      </c>
      <c r="E16406" s="258"/>
      <c r="F16406" s="479">
        <v>157.65</v>
      </c>
    </row>
    <row r="16407" spans="1:6" x14ac:dyDescent="0.2">
      <c r="A16407" s="256">
        <v>100321</v>
      </c>
      <c r="B16407" s="257" t="s">
        <v>14695</v>
      </c>
      <c r="C16407" s="256" t="s">
        <v>14577</v>
      </c>
      <c r="E16407" s="258"/>
      <c r="F16407" s="479">
        <v>10754.1</v>
      </c>
    </row>
    <row r="16408" spans="1:6" x14ac:dyDescent="0.2">
      <c r="A16408" s="256">
        <v>100533</v>
      </c>
      <c r="B16408" s="257" t="s">
        <v>14697</v>
      </c>
      <c r="C16408" s="256" t="s">
        <v>6806</v>
      </c>
      <c r="E16408" s="258"/>
      <c r="F16408" s="479">
        <v>49.18</v>
      </c>
    </row>
    <row r="16409" spans="1:6" x14ac:dyDescent="0.2">
      <c r="A16409" s="256">
        <v>100534</v>
      </c>
      <c r="B16409" s="257" t="s">
        <v>14697</v>
      </c>
      <c r="C16409" s="256" t="s">
        <v>14577</v>
      </c>
      <c r="E16409" s="258"/>
      <c r="F16409" s="479">
        <v>8607.15</v>
      </c>
    </row>
    <row r="16410" spans="1:6" ht="20.399999999999999" x14ac:dyDescent="0.2">
      <c r="A16410" s="256">
        <v>100535</v>
      </c>
      <c r="B16410" s="257" t="s">
        <v>14698</v>
      </c>
      <c r="C16410" s="256" t="s">
        <v>6806</v>
      </c>
      <c r="E16410" s="258"/>
      <c r="F16410" s="479">
        <v>0.95</v>
      </c>
    </row>
    <row r="16411" spans="1:6" ht="20.399999999999999" x14ac:dyDescent="0.2">
      <c r="A16411" s="256">
        <v>100536</v>
      </c>
      <c r="B16411" s="257" t="s">
        <v>14699</v>
      </c>
      <c r="C16411" s="256" t="s">
        <v>14577</v>
      </c>
      <c r="E16411" s="258"/>
      <c r="F16411" s="479">
        <v>124.91</v>
      </c>
    </row>
    <row r="16412" spans="1:6" ht="20.399999999999999" x14ac:dyDescent="0.2">
      <c r="A16412" s="256">
        <v>101286</v>
      </c>
      <c r="B16412" s="257" t="s">
        <v>14700</v>
      </c>
      <c r="C16412" s="256" t="s">
        <v>14577</v>
      </c>
      <c r="E16412" s="258"/>
      <c r="F16412" s="479">
        <v>32.340000000000003</v>
      </c>
    </row>
    <row r="16413" spans="1:6" ht="20.399999999999999" x14ac:dyDescent="0.2">
      <c r="A16413" s="256">
        <v>101287</v>
      </c>
      <c r="B16413" s="257" t="s">
        <v>14701</v>
      </c>
      <c r="C16413" s="256" t="s">
        <v>14577</v>
      </c>
      <c r="E16413" s="258"/>
      <c r="F16413" s="479">
        <v>104.6</v>
      </c>
    </row>
    <row r="16414" spans="1:6" ht="20.399999999999999" x14ac:dyDescent="0.2">
      <c r="A16414" s="256">
        <v>101288</v>
      </c>
      <c r="B16414" s="257" t="s">
        <v>14702</v>
      </c>
      <c r="C16414" s="256" t="s">
        <v>14577</v>
      </c>
      <c r="E16414" s="258"/>
      <c r="F16414" s="479">
        <v>32.340000000000003</v>
      </c>
    </row>
    <row r="16415" spans="1:6" ht="20.399999999999999" x14ac:dyDescent="0.2">
      <c r="A16415" s="256">
        <v>101289</v>
      </c>
      <c r="B16415" s="257" t="s">
        <v>14703</v>
      </c>
      <c r="C16415" s="256" t="s">
        <v>14577</v>
      </c>
      <c r="E16415" s="258"/>
      <c r="F16415" s="479">
        <v>29.06</v>
      </c>
    </row>
    <row r="16416" spans="1:6" ht="20.399999999999999" x14ac:dyDescent="0.2">
      <c r="A16416" s="256">
        <v>101290</v>
      </c>
      <c r="B16416" s="257" t="s">
        <v>14704</v>
      </c>
      <c r="C16416" s="256" t="s">
        <v>14577</v>
      </c>
      <c r="E16416" s="258"/>
      <c r="F16416" s="479">
        <v>41.36</v>
      </c>
    </row>
    <row r="16417" spans="1:6" ht="20.399999999999999" x14ac:dyDescent="0.2">
      <c r="A16417" s="256">
        <v>101291</v>
      </c>
      <c r="B16417" s="257" t="s">
        <v>14705</v>
      </c>
      <c r="C16417" s="256" t="s">
        <v>14577</v>
      </c>
      <c r="E16417" s="258"/>
      <c r="F16417" s="479">
        <v>32.340000000000003</v>
      </c>
    </row>
    <row r="16418" spans="1:6" ht="20.399999999999999" x14ac:dyDescent="0.2">
      <c r="A16418" s="256">
        <v>101292</v>
      </c>
      <c r="B16418" s="257" t="s">
        <v>14706</v>
      </c>
      <c r="C16418" s="256" t="s">
        <v>14577</v>
      </c>
      <c r="E16418" s="258"/>
      <c r="F16418" s="479">
        <v>31.09</v>
      </c>
    </row>
    <row r="16419" spans="1:6" x14ac:dyDescent="0.2">
      <c r="A16419" s="256">
        <v>101293</v>
      </c>
      <c r="B16419" s="257" t="s">
        <v>14707</v>
      </c>
      <c r="C16419" s="256" t="s">
        <v>14577</v>
      </c>
      <c r="E16419" s="258"/>
      <c r="F16419" s="479">
        <v>35.31</v>
      </c>
    </row>
    <row r="16420" spans="1:6" ht="20.399999999999999" x14ac:dyDescent="0.2">
      <c r="A16420" s="256">
        <v>101294</v>
      </c>
      <c r="B16420" s="257" t="s">
        <v>14708</v>
      </c>
      <c r="C16420" s="256" t="s">
        <v>14577</v>
      </c>
      <c r="E16420" s="258"/>
      <c r="F16420" s="479">
        <v>35.18</v>
      </c>
    </row>
    <row r="16421" spans="1:6" ht="20.399999999999999" x14ac:dyDescent="0.2">
      <c r="A16421" s="256">
        <v>101295</v>
      </c>
      <c r="B16421" s="257" t="s">
        <v>14709</v>
      </c>
      <c r="C16421" s="256" t="s">
        <v>14577</v>
      </c>
      <c r="E16421" s="258"/>
      <c r="F16421" s="479">
        <v>37.11</v>
      </c>
    </row>
    <row r="16422" spans="1:6" ht="20.399999999999999" x14ac:dyDescent="0.2">
      <c r="A16422" s="256">
        <v>101296</v>
      </c>
      <c r="B16422" s="257" t="s">
        <v>14710</v>
      </c>
      <c r="C16422" s="256" t="s">
        <v>14577</v>
      </c>
      <c r="E16422" s="258"/>
      <c r="F16422" s="479">
        <v>50.41</v>
      </c>
    </row>
    <row r="16423" spans="1:6" ht="20.399999999999999" x14ac:dyDescent="0.2">
      <c r="A16423" s="256">
        <v>101297</v>
      </c>
      <c r="B16423" s="257" t="s">
        <v>14711</v>
      </c>
      <c r="C16423" s="256" t="s">
        <v>14577</v>
      </c>
      <c r="E16423" s="258"/>
      <c r="F16423" s="479">
        <v>40.72</v>
      </c>
    </row>
    <row r="16424" spans="1:6" ht="20.399999999999999" x14ac:dyDescent="0.2">
      <c r="A16424" s="256">
        <v>101298</v>
      </c>
      <c r="B16424" s="257" t="s">
        <v>14712</v>
      </c>
      <c r="C16424" s="256" t="s">
        <v>14577</v>
      </c>
      <c r="E16424" s="258"/>
      <c r="F16424" s="479">
        <v>32.340000000000003</v>
      </c>
    </row>
    <row r="16425" spans="1:6" ht="20.399999999999999" x14ac:dyDescent="0.2">
      <c r="A16425" s="256">
        <v>101299</v>
      </c>
      <c r="B16425" s="257" t="s">
        <v>14713</v>
      </c>
      <c r="C16425" s="256" t="s">
        <v>14577</v>
      </c>
      <c r="E16425" s="258"/>
      <c r="F16425" s="479">
        <v>41.36</v>
      </c>
    </row>
    <row r="16426" spans="1:6" ht="20.399999999999999" x14ac:dyDescent="0.2">
      <c r="A16426" s="256">
        <v>101300</v>
      </c>
      <c r="B16426" s="257" t="s">
        <v>14714</v>
      </c>
      <c r="C16426" s="256" t="s">
        <v>14577</v>
      </c>
      <c r="E16426" s="258"/>
      <c r="F16426" s="479">
        <v>29.04</v>
      </c>
    </row>
    <row r="16427" spans="1:6" ht="20.399999999999999" x14ac:dyDescent="0.2">
      <c r="A16427" s="256">
        <v>101301</v>
      </c>
      <c r="B16427" s="257" t="s">
        <v>14715</v>
      </c>
      <c r="C16427" s="256" t="s">
        <v>14577</v>
      </c>
      <c r="E16427" s="258"/>
      <c r="F16427" s="479">
        <v>32.880000000000003</v>
      </c>
    </row>
    <row r="16428" spans="1:6" ht="20.399999999999999" x14ac:dyDescent="0.2">
      <c r="A16428" s="256">
        <v>101302</v>
      </c>
      <c r="B16428" s="257" t="s">
        <v>14716</v>
      </c>
      <c r="C16428" s="256" t="s">
        <v>14577</v>
      </c>
      <c r="E16428" s="258"/>
      <c r="F16428" s="479">
        <v>36.9</v>
      </c>
    </row>
    <row r="16429" spans="1:6" ht="20.399999999999999" x14ac:dyDescent="0.2">
      <c r="A16429" s="256">
        <v>101303</v>
      </c>
      <c r="B16429" s="257" t="s">
        <v>14717</v>
      </c>
      <c r="C16429" s="256" t="s">
        <v>14577</v>
      </c>
      <c r="E16429" s="258"/>
      <c r="F16429" s="479">
        <v>122.43</v>
      </c>
    </row>
    <row r="16430" spans="1:6" ht="20.399999999999999" x14ac:dyDescent="0.2">
      <c r="A16430" s="256">
        <v>101304</v>
      </c>
      <c r="B16430" s="257" t="s">
        <v>14718</v>
      </c>
      <c r="C16430" s="256" t="s">
        <v>14577</v>
      </c>
      <c r="E16430" s="258"/>
      <c r="F16430" s="479">
        <v>45.15</v>
      </c>
    </row>
    <row r="16431" spans="1:6" ht="20.399999999999999" x14ac:dyDescent="0.2">
      <c r="A16431" s="256">
        <v>101305</v>
      </c>
      <c r="B16431" s="257" t="s">
        <v>14719</v>
      </c>
      <c r="C16431" s="256" t="s">
        <v>14577</v>
      </c>
      <c r="E16431" s="258"/>
      <c r="F16431" s="479">
        <v>57.91</v>
      </c>
    </row>
    <row r="16432" spans="1:6" x14ac:dyDescent="0.2">
      <c r="A16432" s="256">
        <v>101307</v>
      </c>
      <c r="B16432" s="257" t="s">
        <v>14720</v>
      </c>
      <c r="C16432" s="256" t="s">
        <v>14577</v>
      </c>
      <c r="E16432" s="258"/>
      <c r="F16432" s="479">
        <v>35.31</v>
      </c>
    </row>
    <row r="16433" spans="1:6" ht="20.399999999999999" x14ac:dyDescent="0.2">
      <c r="A16433" s="256">
        <v>101308</v>
      </c>
      <c r="B16433" s="257" t="s">
        <v>14721</v>
      </c>
      <c r="C16433" s="256" t="s">
        <v>14577</v>
      </c>
      <c r="E16433" s="258"/>
      <c r="F16433" s="479">
        <v>30.7</v>
      </c>
    </row>
    <row r="16434" spans="1:6" ht="20.399999999999999" x14ac:dyDescent="0.2">
      <c r="A16434" s="256">
        <v>101309</v>
      </c>
      <c r="B16434" s="257" t="s">
        <v>14722</v>
      </c>
      <c r="C16434" s="256" t="s">
        <v>14577</v>
      </c>
      <c r="E16434" s="258"/>
      <c r="F16434" s="479">
        <v>41.36</v>
      </c>
    </row>
    <row r="16435" spans="1:6" ht="20.399999999999999" x14ac:dyDescent="0.2">
      <c r="A16435" s="256">
        <v>101310</v>
      </c>
      <c r="B16435" s="257" t="s">
        <v>14723</v>
      </c>
      <c r="C16435" s="256" t="s">
        <v>14577</v>
      </c>
      <c r="E16435" s="258"/>
      <c r="F16435" s="479">
        <v>45.15</v>
      </c>
    </row>
    <row r="16436" spans="1:6" ht="20.399999999999999" x14ac:dyDescent="0.2">
      <c r="A16436" s="256">
        <v>101311</v>
      </c>
      <c r="B16436" s="257" t="s">
        <v>14724</v>
      </c>
      <c r="C16436" s="256" t="s">
        <v>14577</v>
      </c>
      <c r="E16436" s="258"/>
      <c r="F16436" s="479">
        <v>35.31</v>
      </c>
    </row>
    <row r="16437" spans="1:6" ht="20.399999999999999" x14ac:dyDescent="0.2">
      <c r="A16437" s="256">
        <v>101312</v>
      </c>
      <c r="B16437" s="257" t="s">
        <v>14725</v>
      </c>
      <c r="C16437" s="256" t="s">
        <v>14577</v>
      </c>
      <c r="E16437" s="258"/>
      <c r="F16437" s="479">
        <v>52.45</v>
      </c>
    </row>
    <row r="16438" spans="1:6" x14ac:dyDescent="0.2">
      <c r="A16438" s="256">
        <v>101313</v>
      </c>
      <c r="B16438" s="257" t="s">
        <v>14726</v>
      </c>
      <c r="C16438" s="256" t="s">
        <v>14577</v>
      </c>
      <c r="E16438" s="258"/>
      <c r="F16438" s="479">
        <v>149.80000000000001</v>
      </c>
    </row>
    <row r="16439" spans="1:6" ht="20.399999999999999" x14ac:dyDescent="0.2">
      <c r="A16439" s="256">
        <v>101314</v>
      </c>
      <c r="B16439" s="257" t="s">
        <v>14727</v>
      </c>
      <c r="C16439" s="256" t="s">
        <v>14577</v>
      </c>
      <c r="E16439" s="258"/>
      <c r="F16439" s="479">
        <v>139.69</v>
      </c>
    </row>
    <row r="16440" spans="1:6" ht="20.399999999999999" x14ac:dyDescent="0.2">
      <c r="A16440" s="256">
        <v>101315</v>
      </c>
      <c r="B16440" s="257" t="s">
        <v>14728</v>
      </c>
      <c r="C16440" s="256" t="s">
        <v>14577</v>
      </c>
      <c r="E16440" s="258"/>
      <c r="F16440" s="479">
        <v>145.83000000000001</v>
      </c>
    </row>
    <row r="16441" spans="1:6" ht="20.399999999999999" x14ac:dyDescent="0.2">
      <c r="A16441" s="256">
        <v>101316</v>
      </c>
      <c r="B16441" s="257" t="s">
        <v>14729</v>
      </c>
      <c r="C16441" s="256" t="s">
        <v>14577</v>
      </c>
      <c r="E16441" s="258"/>
      <c r="F16441" s="479">
        <v>63.94</v>
      </c>
    </row>
    <row r="16442" spans="1:6" ht="20.399999999999999" x14ac:dyDescent="0.2">
      <c r="A16442" s="256">
        <v>101320</v>
      </c>
      <c r="B16442" s="257" t="s">
        <v>14730</v>
      </c>
      <c r="C16442" s="256" t="s">
        <v>14577</v>
      </c>
      <c r="E16442" s="258"/>
      <c r="F16442" s="479">
        <v>26.5</v>
      </c>
    </row>
    <row r="16443" spans="1:6" x14ac:dyDescent="0.2">
      <c r="A16443" s="256">
        <v>101322</v>
      </c>
      <c r="B16443" s="257" t="s">
        <v>14731</v>
      </c>
      <c r="C16443" s="256" t="s">
        <v>14577</v>
      </c>
      <c r="E16443" s="258"/>
      <c r="F16443" s="479">
        <v>35.31</v>
      </c>
    </row>
    <row r="16444" spans="1:6" ht="20.399999999999999" x14ac:dyDescent="0.2">
      <c r="A16444" s="256">
        <v>101323</v>
      </c>
      <c r="B16444" s="257" t="s">
        <v>14732</v>
      </c>
      <c r="C16444" s="256" t="s">
        <v>14577</v>
      </c>
      <c r="E16444" s="258"/>
      <c r="F16444" s="479">
        <v>64.86</v>
      </c>
    </row>
    <row r="16445" spans="1:6" ht="20.399999999999999" x14ac:dyDescent="0.2">
      <c r="A16445" s="256">
        <v>101324</v>
      </c>
      <c r="B16445" s="257" t="s">
        <v>14733</v>
      </c>
      <c r="C16445" s="256" t="s">
        <v>14577</v>
      </c>
      <c r="E16445" s="258"/>
      <c r="F16445" s="479">
        <v>18.27</v>
      </c>
    </row>
    <row r="16446" spans="1:6" ht="20.399999999999999" x14ac:dyDescent="0.2">
      <c r="A16446" s="256">
        <v>101325</v>
      </c>
      <c r="B16446" s="257" t="s">
        <v>14734</v>
      </c>
      <c r="C16446" s="256" t="s">
        <v>14577</v>
      </c>
      <c r="E16446" s="258"/>
      <c r="F16446" s="479">
        <v>50.21</v>
      </c>
    </row>
    <row r="16447" spans="1:6" x14ac:dyDescent="0.2">
      <c r="A16447" s="256">
        <v>101326</v>
      </c>
      <c r="B16447" s="257" t="s">
        <v>14735</v>
      </c>
      <c r="C16447" s="256" t="s">
        <v>14577</v>
      </c>
      <c r="E16447" s="258"/>
      <c r="F16447" s="479">
        <v>13.72</v>
      </c>
    </row>
    <row r="16448" spans="1:6" ht="20.399999999999999" x14ac:dyDescent="0.2">
      <c r="A16448" s="256">
        <v>101328</v>
      </c>
      <c r="B16448" s="257" t="s">
        <v>14736</v>
      </c>
      <c r="C16448" s="256" t="s">
        <v>14577</v>
      </c>
      <c r="E16448" s="258"/>
      <c r="F16448" s="479">
        <v>21.86</v>
      </c>
    </row>
    <row r="16449" spans="1:6" ht="20.399999999999999" x14ac:dyDescent="0.2">
      <c r="A16449" s="256">
        <v>101329</v>
      </c>
      <c r="B16449" s="257" t="s">
        <v>14737</v>
      </c>
      <c r="C16449" s="256" t="s">
        <v>14577</v>
      </c>
      <c r="E16449" s="258"/>
      <c r="F16449" s="479">
        <v>62.25</v>
      </c>
    </row>
    <row r="16450" spans="1:6" x14ac:dyDescent="0.2">
      <c r="A16450" s="256">
        <v>101330</v>
      </c>
      <c r="B16450" s="257" t="s">
        <v>14738</v>
      </c>
      <c r="C16450" s="256" t="s">
        <v>14577</v>
      </c>
      <c r="E16450" s="258"/>
      <c r="F16450" s="479">
        <v>45.15</v>
      </c>
    </row>
    <row r="16451" spans="1:6" ht="20.399999999999999" x14ac:dyDescent="0.2">
      <c r="A16451" s="256">
        <v>101331</v>
      </c>
      <c r="B16451" s="257" t="s">
        <v>14739</v>
      </c>
      <c r="C16451" s="256" t="s">
        <v>14577</v>
      </c>
      <c r="E16451" s="258"/>
      <c r="F16451" s="479">
        <v>46.78</v>
      </c>
    </row>
    <row r="16452" spans="1:6" ht="20.399999999999999" x14ac:dyDescent="0.2">
      <c r="A16452" s="256">
        <v>101332</v>
      </c>
      <c r="B16452" s="257" t="s">
        <v>14740</v>
      </c>
      <c r="C16452" s="256" t="s">
        <v>14577</v>
      </c>
      <c r="E16452" s="258"/>
      <c r="F16452" s="479">
        <v>14.64</v>
      </c>
    </row>
    <row r="16453" spans="1:6" ht="20.399999999999999" x14ac:dyDescent="0.2">
      <c r="A16453" s="256">
        <v>101333</v>
      </c>
      <c r="B16453" s="257" t="s">
        <v>14741</v>
      </c>
      <c r="C16453" s="256" t="s">
        <v>14577</v>
      </c>
      <c r="E16453" s="258"/>
      <c r="F16453" s="479">
        <v>34.81</v>
      </c>
    </row>
    <row r="16454" spans="1:6" ht="20.399999999999999" x14ac:dyDescent="0.2">
      <c r="A16454" s="256">
        <v>101334</v>
      </c>
      <c r="B16454" s="257" t="s">
        <v>14742</v>
      </c>
      <c r="C16454" s="256" t="s">
        <v>14577</v>
      </c>
      <c r="E16454" s="258"/>
      <c r="F16454" s="479">
        <v>111.15</v>
      </c>
    </row>
    <row r="16455" spans="1:6" ht="20.399999999999999" x14ac:dyDescent="0.2">
      <c r="A16455" s="256">
        <v>101336</v>
      </c>
      <c r="B16455" s="257" t="s">
        <v>14743</v>
      </c>
      <c r="C16455" s="256" t="s">
        <v>14577</v>
      </c>
      <c r="E16455" s="258"/>
      <c r="F16455" s="479">
        <v>63.46</v>
      </c>
    </row>
    <row r="16456" spans="1:6" x14ac:dyDescent="0.2">
      <c r="A16456" s="256">
        <v>101337</v>
      </c>
      <c r="B16456" s="257" t="s">
        <v>14744</v>
      </c>
      <c r="C16456" s="256" t="s">
        <v>14577</v>
      </c>
      <c r="E16456" s="258"/>
      <c r="F16456" s="479">
        <v>23.3</v>
      </c>
    </row>
    <row r="16457" spans="1:6" ht="20.399999999999999" x14ac:dyDescent="0.2">
      <c r="A16457" s="256">
        <v>101338</v>
      </c>
      <c r="B16457" s="257" t="s">
        <v>14745</v>
      </c>
      <c r="C16457" s="256" t="s">
        <v>14577</v>
      </c>
      <c r="E16457" s="258"/>
      <c r="F16457" s="479">
        <v>25.94</v>
      </c>
    </row>
    <row r="16458" spans="1:6" ht="20.399999999999999" x14ac:dyDescent="0.2">
      <c r="A16458" s="256">
        <v>101339</v>
      </c>
      <c r="B16458" s="257" t="s">
        <v>14746</v>
      </c>
      <c r="C16458" s="256" t="s">
        <v>14577</v>
      </c>
      <c r="E16458" s="258"/>
      <c r="F16458" s="479">
        <v>23.88</v>
      </c>
    </row>
    <row r="16459" spans="1:6" ht="20.399999999999999" x14ac:dyDescent="0.2">
      <c r="A16459" s="256">
        <v>101340</v>
      </c>
      <c r="B16459" s="257" t="s">
        <v>14747</v>
      </c>
      <c r="C16459" s="256" t="s">
        <v>14577</v>
      </c>
      <c r="E16459" s="258"/>
      <c r="F16459" s="479">
        <v>21.65</v>
      </c>
    </row>
    <row r="16460" spans="1:6" ht="20.399999999999999" x14ac:dyDescent="0.2">
      <c r="A16460" s="256">
        <v>101341</v>
      </c>
      <c r="B16460" s="257" t="s">
        <v>14748</v>
      </c>
      <c r="C16460" s="256" t="s">
        <v>14577</v>
      </c>
      <c r="E16460" s="258"/>
      <c r="F16460" s="479">
        <v>20.27</v>
      </c>
    </row>
    <row r="16461" spans="1:6" ht="20.399999999999999" x14ac:dyDescent="0.2">
      <c r="A16461" s="256">
        <v>101342</v>
      </c>
      <c r="B16461" s="257" t="s">
        <v>14749</v>
      </c>
      <c r="C16461" s="256" t="s">
        <v>14577</v>
      </c>
      <c r="E16461" s="258"/>
      <c r="F16461" s="479">
        <v>23.88</v>
      </c>
    </row>
    <row r="16462" spans="1:6" ht="20.399999999999999" x14ac:dyDescent="0.2">
      <c r="A16462" s="256">
        <v>101343</v>
      </c>
      <c r="B16462" s="257" t="s">
        <v>14750</v>
      </c>
      <c r="C16462" s="256" t="s">
        <v>14577</v>
      </c>
      <c r="E16462" s="258"/>
      <c r="F16462" s="479">
        <v>44.22</v>
      </c>
    </row>
    <row r="16463" spans="1:6" ht="20.399999999999999" x14ac:dyDescent="0.2">
      <c r="A16463" s="256">
        <v>101344</v>
      </c>
      <c r="B16463" s="257" t="s">
        <v>14751</v>
      </c>
      <c r="C16463" s="256" t="s">
        <v>14577</v>
      </c>
      <c r="E16463" s="258"/>
      <c r="F16463" s="479">
        <v>43.56</v>
      </c>
    </row>
    <row r="16464" spans="1:6" ht="20.399999999999999" x14ac:dyDescent="0.2">
      <c r="A16464" s="256">
        <v>101345</v>
      </c>
      <c r="B16464" s="257" t="s">
        <v>14752</v>
      </c>
      <c r="C16464" s="256" t="s">
        <v>14577</v>
      </c>
      <c r="E16464" s="258"/>
      <c r="F16464" s="479">
        <v>45.05</v>
      </c>
    </row>
    <row r="16465" spans="1:6" ht="20.399999999999999" x14ac:dyDescent="0.2">
      <c r="A16465" s="256">
        <v>101346</v>
      </c>
      <c r="B16465" s="257" t="s">
        <v>14753</v>
      </c>
      <c r="C16465" s="256" t="s">
        <v>14577</v>
      </c>
      <c r="E16465" s="258"/>
      <c r="F16465" s="479">
        <v>24.61</v>
      </c>
    </row>
    <row r="16466" spans="1:6" ht="20.399999999999999" x14ac:dyDescent="0.2">
      <c r="A16466" s="256">
        <v>101347</v>
      </c>
      <c r="B16466" s="257" t="s">
        <v>14754</v>
      </c>
      <c r="C16466" s="256" t="s">
        <v>14577</v>
      </c>
      <c r="E16466" s="258"/>
      <c r="F16466" s="479">
        <v>35.57</v>
      </c>
    </row>
    <row r="16467" spans="1:6" ht="20.399999999999999" x14ac:dyDescent="0.2">
      <c r="A16467" s="256">
        <v>101348</v>
      </c>
      <c r="B16467" s="257" t="s">
        <v>14755</v>
      </c>
      <c r="C16467" s="256" t="s">
        <v>14577</v>
      </c>
      <c r="E16467" s="258"/>
      <c r="F16467" s="479">
        <v>22.12</v>
      </c>
    </row>
    <row r="16468" spans="1:6" ht="20.399999999999999" x14ac:dyDescent="0.2">
      <c r="A16468" s="256">
        <v>101349</v>
      </c>
      <c r="B16468" s="257" t="s">
        <v>14756</v>
      </c>
      <c r="C16468" s="256" t="s">
        <v>14577</v>
      </c>
      <c r="E16468" s="258"/>
      <c r="F16468" s="479">
        <v>33</v>
      </c>
    </row>
    <row r="16469" spans="1:6" ht="20.399999999999999" x14ac:dyDescent="0.2">
      <c r="A16469" s="256">
        <v>101350</v>
      </c>
      <c r="B16469" s="257" t="s">
        <v>14757</v>
      </c>
      <c r="C16469" s="256" t="s">
        <v>14577</v>
      </c>
      <c r="E16469" s="258"/>
      <c r="F16469" s="479">
        <v>33</v>
      </c>
    </row>
    <row r="16470" spans="1:6" ht="20.399999999999999" x14ac:dyDescent="0.2">
      <c r="A16470" s="256">
        <v>101351</v>
      </c>
      <c r="B16470" s="257" t="s">
        <v>14758</v>
      </c>
      <c r="C16470" s="256" t="s">
        <v>14577</v>
      </c>
      <c r="E16470" s="258"/>
      <c r="F16470" s="479">
        <v>23.88</v>
      </c>
    </row>
    <row r="16471" spans="1:6" ht="20.399999999999999" x14ac:dyDescent="0.2">
      <c r="A16471" s="256">
        <v>101352</v>
      </c>
      <c r="B16471" s="257" t="s">
        <v>14759</v>
      </c>
      <c r="C16471" s="256" t="s">
        <v>14577</v>
      </c>
      <c r="E16471" s="258"/>
      <c r="F16471" s="479">
        <v>23.88</v>
      </c>
    </row>
    <row r="16472" spans="1:6" ht="20.399999999999999" x14ac:dyDescent="0.2">
      <c r="A16472" s="256">
        <v>101353</v>
      </c>
      <c r="B16472" s="257" t="s">
        <v>14760</v>
      </c>
      <c r="C16472" s="256" t="s">
        <v>14577</v>
      </c>
      <c r="E16472" s="258"/>
      <c r="F16472" s="479">
        <v>24.3</v>
      </c>
    </row>
    <row r="16473" spans="1:6" ht="20.399999999999999" x14ac:dyDescent="0.2">
      <c r="A16473" s="256">
        <v>101355</v>
      </c>
      <c r="B16473" s="257" t="s">
        <v>14761</v>
      </c>
      <c r="C16473" s="256" t="s">
        <v>14577</v>
      </c>
      <c r="E16473" s="258"/>
      <c r="F16473" s="479">
        <v>33</v>
      </c>
    </row>
    <row r="16474" spans="1:6" x14ac:dyDescent="0.2">
      <c r="A16474" s="256">
        <v>101356</v>
      </c>
      <c r="B16474" s="257" t="s">
        <v>14762</v>
      </c>
      <c r="C16474" s="256" t="s">
        <v>14577</v>
      </c>
      <c r="E16474" s="258"/>
      <c r="F16474" s="479">
        <v>45.15</v>
      </c>
    </row>
    <row r="16475" spans="1:6" x14ac:dyDescent="0.2">
      <c r="A16475" s="256">
        <v>101357</v>
      </c>
      <c r="B16475" s="257" t="s">
        <v>14763</v>
      </c>
      <c r="C16475" s="256" t="s">
        <v>14577</v>
      </c>
      <c r="E16475" s="258"/>
      <c r="F16475" s="479">
        <v>64.86</v>
      </c>
    </row>
    <row r="16476" spans="1:6" x14ac:dyDescent="0.2">
      <c r="A16476" s="256">
        <v>101358</v>
      </c>
      <c r="B16476" s="257" t="s">
        <v>14764</v>
      </c>
      <c r="C16476" s="256" t="s">
        <v>14577</v>
      </c>
      <c r="E16476" s="258"/>
      <c r="F16476" s="479">
        <v>51.84</v>
      </c>
    </row>
    <row r="16477" spans="1:6" ht="20.399999999999999" x14ac:dyDescent="0.2">
      <c r="A16477" s="256">
        <v>101359</v>
      </c>
      <c r="B16477" s="257" t="s">
        <v>14765</v>
      </c>
      <c r="C16477" s="256" t="s">
        <v>14577</v>
      </c>
      <c r="E16477" s="258"/>
      <c r="F16477" s="479">
        <v>47.81</v>
      </c>
    </row>
    <row r="16478" spans="1:6" ht="20.399999999999999" x14ac:dyDescent="0.2">
      <c r="A16478" s="256">
        <v>101360</v>
      </c>
      <c r="B16478" s="257" t="s">
        <v>14766</v>
      </c>
      <c r="C16478" s="256" t="s">
        <v>14577</v>
      </c>
      <c r="E16478" s="258"/>
      <c r="F16478" s="479">
        <v>51.84</v>
      </c>
    </row>
    <row r="16479" spans="1:6" ht="20.399999999999999" x14ac:dyDescent="0.2">
      <c r="A16479" s="256">
        <v>101361</v>
      </c>
      <c r="B16479" s="257" t="s">
        <v>14767</v>
      </c>
      <c r="C16479" s="256" t="s">
        <v>14577</v>
      </c>
      <c r="E16479" s="258"/>
      <c r="F16479" s="479">
        <v>56.41</v>
      </c>
    </row>
    <row r="16480" spans="1:6" x14ac:dyDescent="0.2">
      <c r="A16480" s="256">
        <v>101363</v>
      </c>
      <c r="B16480" s="257" t="s">
        <v>14768</v>
      </c>
      <c r="C16480" s="256" t="s">
        <v>14577</v>
      </c>
      <c r="E16480" s="258"/>
      <c r="F16480" s="479">
        <v>36.26</v>
      </c>
    </row>
    <row r="16481" spans="1:6" ht="20.399999999999999" x14ac:dyDescent="0.2">
      <c r="A16481" s="256">
        <v>101364</v>
      </c>
      <c r="B16481" s="257" t="s">
        <v>14769</v>
      </c>
      <c r="C16481" s="256" t="s">
        <v>14577</v>
      </c>
      <c r="E16481" s="258"/>
      <c r="F16481" s="479">
        <v>53.35</v>
      </c>
    </row>
    <row r="16482" spans="1:6" x14ac:dyDescent="0.2">
      <c r="A16482" s="256">
        <v>101365</v>
      </c>
      <c r="B16482" s="257" t="s">
        <v>14770</v>
      </c>
      <c r="C16482" s="256" t="s">
        <v>14577</v>
      </c>
      <c r="E16482" s="258"/>
      <c r="F16482" s="479">
        <v>40.57</v>
      </c>
    </row>
    <row r="16483" spans="1:6" ht="20.399999999999999" x14ac:dyDescent="0.2">
      <c r="A16483" s="256">
        <v>101366</v>
      </c>
      <c r="B16483" s="257" t="s">
        <v>14771</v>
      </c>
      <c r="C16483" s="256" t="s">
        <v>14577</v>
      </c>
      <c r="E16483" s="258"/>
      <c r="F16483" s="479">
        <v>43.73</v>
      </c>
    </row>
    <row r="16484" spans="1:6" ht="20.399999999999999" x14ac:dyDescent="0.2">
      <c r="A16484" s="256">
        <v>101368</v>
      </c>
      <c r="B16484" s="257" t="s">
        <v>14772</v>
      </c>
      <c r="C16484" s="256" t="s">
        <v>14577</v>
      </c>
      <c r="E16484" s="258"/>
      <c r="F16484" s="479">
        <v>59.72</v>
      </c>
    </row>
    <row r="16485" spans="1:6" ht="20.399999999999999" x14ac:dyDescent="0.2">
      <c r="A16485" s="256">
        <v>101369</v>
      </c>
      <c r="B16485" s="257" t="s">
        <v>14773</v>
      </c>
      <c r="C16485" s="256" t="s">
        <v>14577</v>
      </c>
      <c r="E16485" s="258"/>
      <c r="F16485" s="479">
        <v>38.869999999999997</v>
      </c>
    </row>
    <row r="16486" spans="1:6" x14ac:dyDescent="0.2">
      <c r="A16486" s="256">
        <v>101370</v>
      </c>
      <c r="B16486" s="257" t="s">
        <v>14774</v>
      </c>
      <c r="C16486" s="256" t="s">
        <v>14577</v>
      </c>
      <c r="E16486" s="258"/>
      <c r="F16486" s="479">
        <v>35.31</v>
      </c>
    </row>
    <row r="16487" spans="1:6" x14ac:dyDescent="0.2">
      <c r="A16487" s="256">
        <v>101371</v>
      </c>
      <c r="B16487" s="257" t="s">
        <v>14775</v>
      </c>
      <c r="C16487" s="256" t="s">
        <v>14577</v>
      </c>
      <c r="E16487" s="258"/>
      <c r="F16487" s="479">
        <v>37.119999999999997</v>
      </c>
    </row>
    <row r="16488" spans="1:6" x14ac:dyDescent="0.2">
      <c r="A16488" s="256">
        <v>101372</v>
      </c>
      <c r="B16488" s="257" t="s">
        <v>14776</v>
      </c>
      <c r="C16488" s="256" t="s">
        <v>14577</v>
      </c>
      <c r="E16488" s="258"/>
      <c r="F16488" s="479">
        <v>14.32</v>
      </c>
    </row>
    <row r="16489" spans="1:6" x14ac:dyDescent="0.2">
      <c r="A16489" s="256">
        <v>101374</v>
      </c>
      <c r="B16489" s="257" t="s">
        <v>14490</v>
      </c>
      <c r="C16489" s="256" t="s">
        <v>14577</v>
      </c>
      <c r="E16489" s="258"/>
      <c r="F16489" s="479">
        <v>4880.3999999999996</v>
      </c>
    </row>
    <row r="16490" spans="1:6" x14ac:dyDescent="0.2">
      <c r="A16490" s="256">
        <v>101375</v>
      </c>
      <c r="B16490" s="257" t="s">
        <v>14777</v>
      </c>
      <c r="C16490" s="256" t="s">
        <v>14577</v>
      </c>
      <c r="E16490" s="258"/>
      <c r="F16490" s="479">
        <v>4950.24</v>
      </c>
    </row>
    <row r="16491" spans="1:6" x14ac:dyDescent="0.2">
      <c r="A16491" s="256">
        <v>101376</v>
      </c>
      <c r="B16491" s="257" t="s">
        <v>14778</v>
      </c>
      <c r="C16491" s="256" t="s">
        <v>14577</v>
      </c>
      <c r="E16491" s="258"/>
      <c r="F16491" s="479">
        <v>4654.82</v>
      </c>
    </row>
    <row r="16492" spans="1:6" x14ac:dyDescent="0.2">
      <c r="A16492" s="256">
        <v>101377</v>
      </c>
      <c r="B16492" s="257" t="s">
        <v>14493</v>
      </c>
      <c r="C16492" s="256" t="s">
        <v>14577</v>
      </c>
      <c r="E16492" s="258"/>
      <c r="F16492" s="479">
        <v>4546.18</v>
      </c>
    </row>
    <row r="16493" spans="1:6" x14ac:dyDescent="0.2">
      <c r="A16493" s="256">
        <v>101378</v>
      </c>
      <c r="B16493" s="257" t="s">
        <v>14691</v>
      </c>
      <c r="C16493" s="256" t="s">
        <v>14577</v>
      </c>
      <c r="E16493" s="258"/>
      <c r="F16493" s="479">
        <v>5197.58</v>
      </c>
    </row>
    <row r="16494" spans="1:6" x14ac:dyDescent="0.2">
      <c r="A16494" s="256">
        <v>101379</v>
      </c>
      <c r="B16494" s="257" t="s">
        <v>14779</v>
      </c>
      <c r="C16494" s="256" t="s">
        <v>14577</v>
      </c>
      <c r="E16494" s="258"/>
      <c r="F16494" s="479">
        <v>4880.3999999999996</v>
      </c>
    </row>
    <row r="16495" spans="1:6" x14ac:dyDescent="0.2">
      <c r="A16495" s="256">
        <v>101380</v>
      </c>
      <c r="B16495" s="257" t="s">
        <v>14495</v>
      </c>
      <c r="C16495" s="256" t="s">
        <v>14577</v>
      </c>
      <c r="E16495" s="258"/>
      <c r="F16495" s="479">
        <v>4729.6099999999997</v>
      </c>
    </row>
    <row r="16496" spans="1:6" x14ac:dyDescent="0.2">
      <c r="A16496" s="256">
        <v>101381</v>
      </c>
      <c r="B16496" s="257" t="s">
        <v>14496</v>
      </c>
      <c r="C16496" s="256" t="s">
        <v>14577</v>
      </c>
      <c r="E16496" s="258"/>
      <c r="F16496" s="479">
        <v>5181.3999999999996</v>
      </c>
    </row>
    <row r="16497" spans="1:6" x14ac:dyDescent="0.2">
      <c r="A16497" s="256">
        <v>101382</v>
      </c>
      <c r="B16497" s="257" t="s">
        <v>14780</v>
      </c>
      <c r="C16497" s="256" t="s">
        <v>14577</v>
      </c>
      <c r="E16497" s="258"/>
      <c r="F16497" s="479">
        <v>4171.58</v>
      </c>
    </row>
    <row r="16498" spans="1:6" x14ac:dyDescent="0.2">
      <c r="A16498" s="256">
        <v>101383</v>
      </c>
      <c r="B16498" s="257" t="s">
        <v>14692</v>
      </c>
      <c r="C16498" s="256" t="s">
        <v>14577</v>
      </c>
      <c r="E16498" s="258"/>
      <c r="F16498" s="479">
        <v>4550.96</v>
      </c>
    </row>
    <row r="16499" spans="1:6" x14ac:dyDescent="0.2">
      <c r="A16499" s="256">
        <v>101384</v>
      </c>
      <c r="B16499" s="257" t="s">
        <v>14499</v>
      </c>
      <c r="C16499" s="256" t="s">
        <v>14577</v>
      </c>
      <c r="E16499" s="258"/>
      <c r="F16499" s="479">
        <v>4768.3900000000003</v>
      </c>
    </row>
    <row r="16500" spans="1:6" x14ac:dyDescent="0.2">
      <c r="A16500" s="256">
        <v>101385</v>
      </c>
      <c r="B16500" s="257" t="s">
        <v>14781</v>
      </c>
      <c r="C16500" s="256" t="s">
        <v>14577</v>
      </c>
      <c r="E16500" s="258"/>
      <c r="F16500" s="479">
        <v>6146.32</v>
      </c>
    </row>
    <row r="16501" spans="1:6" x14ac:dyDescent="0.2">
      <c r="A16501" s="256">
        <v>101386</v>
      </c>
      <c r="B16501" s="257" t="s">
        <v>14501</v>
      </c>
      <c r="C16501" s="256" t="s">
        <v>14577</v>
      </c>
      <c r="E16501" s="258"/>
      <c r="F16501" s="479">
        <v>4654.82</v>
      </c>
    </row>
    <row r="16502" spans="1:6" x14ac:dyDescent="0.2">
      <c r="A16502" s="256">
        <v>101387</v>
      </c>
      <c r="B16502" s="257" t="s">
        <v>14782</v>
      </c>
      <c r="C16502" s="256" t="s">
        <v>14577</v>
      </c>
      <c r="E16502" s="258"/>
      <c r="F16502" s="479">
        <v>4889.42</v>
      </c>
    </row>
    <row r="16503" spans="1:6" x14ac:dyDescent="0.2">
      <c r="A16503" s="256">
        <v>101388</v>
      </c>
      <c r="B16503" s="257" t="s">
        <v>14503</v>
      </c>
      <c r="C16503" s="256" t="s">
        <v>14577</v>
      </c>
      <c r="E16503" s="258"/>
      <c r="F16503" s="479">
        <v>4520.9799999999996</v>
      </c>
    </row>
    <row r="16504" spans="1:6" x14ac:dyDescent="0.2">
      <c r="A16504" s="256">
        <v>101389</v>
      </c>
      <c r="B16504" s="257" t="s">
        <v>14504</v>
      </c>
      <c r="C16504" s="256" t="s">
        <v>14577</v>
      </c>
      <c r="E16504" s="258"/>
      <c r="F16504" s="479">
        <v>5030.92</v>
      </c>
    </row>
    <row r="16505" spans="1:6" x14ac:dyDescent="0.2">
      <c r="A16505" s="256">
        <v>101390</v>
      </c>
      <c r="B16505" s="257" t="s">
        <v>14783</v>
      </c>
      <c r="C16505" s="256" t="s">
        <v>14577</v>
      </c>
      <c r="E16505" s="258"/>
      <c r="F16505" s="479">
        <v>5593.13</v>
      </c>
    </row>
    <row r="16506" spans="1:6" x14ac:dyDescent="0.2">
      <c r="A16506" s="256">
        <v>101391</v>
      </c>
      <c r="B16506" s="257" t="s">
        <v>14784</v>
      </c>
      <c r="C16506" s="256" t="s">
        <v>14577</v>
      </c>
      <c r="E16506" s="258"/>
      <c r="F16506" s="479">
        <v>5191.24</v>
      </c>
    </row>
    <row r="16507" spans="1:6" x14ac:dyDescent="0.2">
      <c r="A16507" s="256">
        <v>101392</v>
      </c>
      <c r="B16507" s="257" t="s">
        <v>14785</v>
      </c>
      <c r="C16507" s="256" t="s">
        <v>14577</v>
      </c>
      <c r="E16507" s="258"/>
      <c r="F16507" s="479">
        <v>5164.82</v>
      </c>
    </row>
    <row r="16508" spans="1:6" x14ac:dyDescent="0.2">
      <c r="A16508" s="256">
        <v>101394</v>
      </c>
      <c r="B16508" s="257" t="s">
        <v>14508</v>
      </c>
      <c r="C16508" s="256" t="s">
        <v>14577</v>
      </c>
      <c r="E16508" s="258"/>
      <c r="F16508" s="479">
        <v>5181.37</v>
      </c>
    </row>
    <row r="16509" spans="1:6" x14ac:dyDescent="0.2">
      <c r="A16509" s="256">
        <v>101395</v>
      </c>
      <c r="B16509" s="257" t="s">
        <v>14786</v>
      </c>
      <c r="C16509" s="256" t="s">
        <v>14577</v>
      </c>
      <c r="E16509" s="258"/>
      <c r="F16509" s="479">
        <v>4863.09</v>
      </c>
    </row>
    <row r="16510" spans="1:6" x14ac:dyDescent="0.2">
      <c r="A16510" s="256">
        <v>101396</v>
      </c>
      <c r="B16510" s="257" t="s">
        <v>14787</v>
      </c>
      <c r="C16510" s="256" t="s">
        <v>14577</v>
      </c>
      <c r="E16510" s="258"/>
      <c r="F16510" s="479">
        <v>5164.91</v>
      </c>
    </row>
    <row r="16511" spans="1:6" x14ac:dyDescent="0.2">
      <c r="A16511" s="256">
        <v>101397</v>
      </c>
      <c r="B16511" s="257" t="s">
        <v>8220</v>
      </c>
      <c r="C16511" s="256" t="s">
        <v>14577</v>
      </c>
      <c r="E16511" s="258"/>
      <c r="F16511" s="479">
        <v>5155.07</v>
      </c>
    </row>
    <row r="16512" spans="1:6" x14ac:dyDescent="0.2">
      <c r="A16512" s="256">
        <v>101398</v>
      </c>
      <c r="B16512" s="257" t="s">
        <v>14788</v>
      </c>
      <c r="C16512" s="256" t="s">
        <v>14577</v>
      </c>
      <c r="E16512" s="258"/>
      <c r="F16512" s="479">
        <v>6697.88</v>
      </c>
    </row>
    <row r="16513" spans="1:6" x14ac:dyDescent="0.2">
      <c r="A16513" s="256">
        <v>101399</v>
      </c>
      <c r="B16513" s="257" t="s">
        <v>14511</v>
      </c>
      <c r="C16513" s="256" t="s">
        <v>14577</v>
      </c>
      <c r="E16513" s="258"/>
      <c r="F16513" s="479">
        <v>6401.82</v>
      </c>
    </row>
    <row r="16514" spans="1:6" x14ac:dyDescent="0.2">
      <c r="A16514" s="256">
        <v>101400</v>
      </c>
      <c r="B16514" s="257" t="s">
        <v>14789</v>
      </c>
      <c r="C16514" s="256" t="s">
        <v>14577</v>
      </c>
      <c r="E16514" s="258"/>
      <c r="F16514" s="479">
        <v>6077.12</v>
      </c>
    </row>
    <row r="16515" spans="1:6" x14ac:dyDescent="0.2">
      <c r="A16515" s="256">
        <v>101401</v>
      </c>
      <c r="B16515" s="257" t="s">
        <v>14513</v>
      </c>
      <c r="C16515" s="256" t="s">
        <v>14577</v>
      </c>
      <c r="E16515" s="258"/>
      <c r="F16515" s="479">
        <v>7221.5</v>
      </c>
    </row>
    <row r="16516" spans="1:6" x14ac:dyDescent="0.2">
      <c r="A16516" s="256">
        <v>101402</v>
      </c>
      <c r="B16516" s="257" t="s">
        <v>14514</v>
      </c>
      <c r="C16516" s="256" t="s">
        <v>14577</v>
      </c>
      <c r="E16516" s="258"/>
      <c r="F16516" s="479">
        <v>5655.25</v>
      </c>
    </row>
    <row r="16517" spans="1:6" x14ac:dyDescent="0.2">
      <c r="A16517" s="256">
        <v>101407</v>
      </c>
      <c r="B16517" s="257" t="s">
        <v>14515</v>
      </c>
      <c r="C16517" s="256" t="s">
        <v>14577</v>
      </c>
      <c r="E16517" s="258"/>
      <c r="F16517" s="479">
        <v>5181.3999999999996</v>
      </c>
    </row>
    <row r="16518" spans="1:6" x14ac:dyDescent="0.2">
      <c r="A16518" s="256">
        <v>101408</v>
      </c>
      <c r="B16518" s="257" t="s">
        <v>14516</v>
      </c>
      <c r="C16518" s="256" t="s">
        <v>14577</v>
      </c>
      <c r="E16518" s="258"/>
      <c r="F16518" s="479">
        <v>5210.95</v>
      </c>
    </row>
    <row r="16519" spans="1:6" x14ac:dyDescent="0.2">
      <c r="A16519" s="256">
        <v>101409</v>
      </c>
      <c r="B16519" s="257" t="s">
        <v>14790</v>
      </c>
      <c r="C16519" s="256" t="s">
        <v>14577</v>
      </c>
      <c r="E16519" s="258"/>
      <c r="F16519" s="479">
        <v>5369.07</v>
      </c>
    </row>
    <row r="16520" spans="1:6" x14ac:dyDescent="0.2">
      <c r="A16520" s="256">
        <v>101410</v>
      </c>
      <c r="B16520" s="257" t="s">
        <v>14562</v>
      </c>
      <c r="C16520" s="256" t="s">
        <v>14577</v>
      </c>
      <c r="E16520" s="258"/>
      <c r="F16520" s="479">
        <v>4739.8</v>
      </c>
    </row>
    <row r="16521" spans="1:6" x14ac:dyDescent="0.2">
      <c r="A16521" s="256">
        <v>101412</v>
      </c>
      <c r="B16521" s="257" t="s">
        <v>14791</v>
      </c>
      <c r="C16521" s="256" t="s">
        <v>14577</v>
      </c>
      <c r="E16521" s="258"/>
      <c r="F16521" s="479">
        <v>5856.44</v>
      </c>
    </row>
    <row r="16522" spans="1:6" x14ac:dyDescent="0.2">
      <c r="A16522" s="256">
        <v>101413</v>
      </c>
      <c r="B16522" s="257" t="s">
        <v>14518</v>
      </c>
      <c r="C16522" s="256" t="s">
        <v>14577</v>
      </c>
      <c r="E16522" s="258"/>
      <c r="F16522" s="479">
        <v>5164.91</v>
      </c>
    </row>
    <row r="16523" spans="1:6" x14ac:dyDescent="0.2">
      <c r="A16523" s="256">
        <v>101414</v>
      </c>
      <c r="B16523" s="257" t="s">
        <v>14792</v>
      </c>
      <c r="C16523" s="256" t="s">
        <v>14577</v>
      </c>
      <c r="E16523" s="258"/>
      <c r="F16523" s="479">
        <v>5321.64</v>
      </c>
    </row>
    <row r="16524" spans="1:6" x14ac:dyDescent="0.2">
      <c r="A16524" s="256">
        <v>101415</v>
      </c>
      <c r="B16524" s="257" t="s">
        <v>14793</v>
      </c>
      <c r="C16524" s="256" t="s">
        <v>14577</v>
      </c>
      <c r="E16524" s="258"/>
      <c r="F16524" s="479">
        <v>6264.78</v>
      </c>
    </row>
    <row r="16525" spans="1:6" x14ac:dyDescent="0.2">
      <c r="A16525" s="256">
        <v>101416</v>
      </c>
      <c r="B16525" s="257" t="s">
        <v>14694</v>
      </c>
      <c r="C16525" s="256" t="s">
        <v>14577</v>
      </c>
      <c r="E16525" s="258"/>
      <c r="F16525" s="479">
        <v>6368.77</v>
      </c>
    </row>
    <row r="16526" spans="1:6" x14ac:dyDescent="0.2">
      <c r="A16526" s="256">
        <v>101417</v>
      </c>
      <c r="B16526" s="257" t="s">
        <v>14794</v>
      </c>
      <c r="C16526" s="256" t="s">
        <v>14577</v>
      </c>
      <c r="E16526" s="258"/>
      <c r="F16526" s="479">
        <v>6318.28</v>
      </c>
    </row>
    <row r="16527" spans="1:6" x14ac:dyDescent="0.2">
      <c r="A16527" s="256">
        <v>101418</v>
      </c>
      <c r="B16527" s="257" t="s">
        <v>14795</v>
      </c>
      <c r="C16527" s="256" t="s">
        <v>14577</v>
      </c>
      <c r="E16527" s="258"/>
      <c r="F16527" s="479">
        <v>4488.12</v>
      </c>
    </row>
    <row r="16528" spans="1:6" x14ac:dyDescent="0.2">
      <c r="A16528" s="256">
        <v>101419</v>
      </c>
      <c r="B16528" s="257" t="s">
        <v>14796</v>
      </c>
      <c r="C16528" s="256" t="s">
        <v>14577</v>
      </c>
      <c r="E16528" s="258"/>
      <c r="F16528" s="479">
        <v>5319.74</v>
      </c>
    </row>
    <row r="16529" spans="1:6" x14ac:dyDescent="0.2">
      <c r="A16529" s="256">
        <v>101420</v>
      </c>
      <c r="B16529" s="257" t="s">
        <v>14797</v>
      </c>
      <c r="C16529" s="256" t="s">
        <v>14577</v>
      </c>
      <c r="E16529" s="258"/>
      <c r="F16529" s="479">
        <v>5557.69</v>
      </c>
    </row>
    <row r="16530" spans="1:6" x14ac:dyDescent="0.2">
      <c r="A16530" s="256">
        <v>101421</v>
      </c>
      <c r="B16530" s="257" t="s">
        <v>14798</v>
      </c>
      <c r="C16530" s="256" t="s">
        <v>14577</v>
      </c>
      <c r="E16530" s="258"/>
      <c r="F16530" s="479">
        <v>6382.63</v>
      </c>
    </row>
    <row r="16531" spans="1:6" x14ac:dyDescent="0.2">
      <c r="A16531" s="256">
        <v>101422</v>
      </c>
      <c r="B16531" s="257" t="s">
        <v>14799</v>
      </c>
      <c r="C16531" s="256" t="s">
        <v>14577</v>
      </c>
      <c r="E16531" s="258"/>
      <c r="F16531" s="479">
        <v>4726.2299999999996</v>
      </c>
    </row>
    <row r="16532" spans="1:6" x14ac:dyDescent="0.2">
      <c r="A16532" s="256">
        <v>101424</v>
      </c>
      <c r="B16532" s="257" t="s">
        <v>14800</v>
      </c>
      <c r="C16532" s="256" t="s">
        <v>14577</v>
      </c>
      <c r="E16532" s="258"/>
      <c r="F16532" s="479">
        <v>5932.71</v>
      </c>
    </row>
    <row r="16533" spans="1:6" x14ac:dyDescent="0.2">
      <c r="A16533" s="256">
        <v>101425</v>
      </c>
      <c r="B16533" s="257" t="s">
        <v>14801</v>
      </c>
      <c r="C16533" s="256" t="s">
        <v>14577</v>
      </c>
      <c r="E16533" s="258"/>
      <c r="F16533" s="479">
        <v>3682.92</v>
      </c>
    </row>
    <row r="16534" spans="1:6" x14ac:dyDescent="0.2">
      <c r="A16534" s="256">
        <v>101426</v>
      </c>
      <c r="B16534" s="257" t="s">
        <v>14802</v>
      </c>
      <c r="C16534" s="256" t="s">
        <v>14577</v>
      </c>
      <c r="E16534" s="258"/>
      <c r="F16534" s="479">
        <v>5016.95</v>
      </c>
    </row>
    <row r="16535" spans="1:6" x14ac:dyDescent="0.2">
      <c r="A16535" s="256">
        <v>101427</v>
      </c>
      <c r="B16535" s="257" t="s">
        <v>14529</v>
      </c>
      <c r="C16535" s="256" t="s">
        <v>14577</v>
      </c>
      <c r="E16535" s="258"/>
      <c r="F16535" s="479">
        <v>4727.3500000000004</v>
      </c>
    </row>
    <row r="16536" spans="1:6" x14ac:dyDescent="0.2">
      <c r="A16536" s="256">
        <v>101428</v>
      </c>
      <c r="B16536" s="257" t="s">
        <v>14803</v>
      </c>
      <c r="C16536" s="256" t="s">
        <v>14577</v>
      </c>
      <c r="E16536" s="258"/>
      <c r="F16536" s="479">
        <v>4414.1099999999997</v>
      </c>
    </row>
    <row r="16537" spans="1:6" ht="20.399999999999999" x14ac:dyDescent="0.2">
      <c r="A16537" s="256">
        <v>101429</v>
      </c>
      <c r="B16537" s="257" t="s">
        <v>14804</v>
      </c>
      <c r="C16537" s="256" t="s">
        <v>14577</v>
      </c>
      <c r="E16537" s="258"/>
      <c r="F16537" s="479">
        <v>4220.28</v>
      </c>
    </row>
    <row r="16538" spans="1:6" x14ac:dyDescent="0.2">
      <c r="A16538" s="256">
        <v>101430</v>
      </c>
      <c r="B16538" s="257" t="s">
        <v>14805</v>
      </c>
      <c r="C16538" s="256" t="s">
        <v>14577</v>
      </c>
      <c r="E16538" s="258"/>
      <c r="F16538" s="479">
        <v>4727.3500000000004</v>
      </c>
    </row>
    <row r="16539" spans="1:6" x14ac:dyDescent="0.2">
      <c r="A16539" s="256">
        <v>101431</v>
      </c>
      <c r="B16539" s="257" t="s">
        <v>14532</v>
      </c>
      <c r="C16539" s="256" t="s">
        <v>14577</v>
      </c>
      <c r="E16539" s="258"/>
      <c r="F16539" s="479">
        <v>5861.81</v>
      </c>
    </row>
    <row r="16540" spans="1:6" x14ac:dyDescent="0.2">
      <c r="A16540" s="256">
        <v>101432</v>
      </c>
      <c r="B16540" s="257" t="s">
        <v>14806</v>
      </c>
      <c r="C16540" s="256" t="s">
        <v>14577</v>
      </c>
      <c r="E16540" s="258"/>
      <c r="F16540" s="479">
        <v>4500.9799999999996</v>
      </c>
    </row>
    <row r="16541" spans="1:6" x14ac:dyDescent="0.2">
      <c r="A16541" s="256">
        <v>101433</v>
      </c>
      <c r="B16541" s="257" t="s">
        <v>14534</v>
      </c>
      <c r="C16541" s="256" t="s">
        <v>14577</v>
      </c>
      <c r="E16541" s="258"/>
      <c r="F16541" s="479">
        <v>4608.7</v>
      </c>
    </row>
    <row r="16542" spans="1:6" x14ac:dyDescent="0.2">
      <c r="A16542" s="256">
        <v>101434</v>
      </c>
      <c r="B16542" s="257" t="s">
        <v>14807</v>
      </c>
      <c r="C16542" s="256" t="s">
        <v>14577</v>
      </c>
      <c r="E16542" s="258"/>
      <c r="F16542" s="479">
        <v>3868.47</v>
      </c>
    </row>
    <row r="16543" spans="1:6" x14ac:dyDescent="0.2">
      <c r="A16543" s="256">
        <v>101435</v>
      </c>
      <c r="B16543" s="257" t="s">
        <v>14808</v>
      </c>
      <c r="C16543" s="256" t="s">
        <v>14577</v>
      </c>
      <c r="E16543" s="258"/>
      <c r="F16543" s="479">
        <v>4982.3900000000003</v>
      </c>
    </row>
    <row r="16544" spans="1:6" x14ac:dyDescent="0.2">
      <c r="A16544" s="256">
        <v>101436</v>
      </c>
      <c r="B16544" s="257" t="s">
        <v>14536</v>
      </c>
      <c r="C16544" s="256" t="s">
        <v>14577</v>
      </c>
      <c r="E16544" s="258"/>
      <c r="F16544" s="479">
        <v>4479.54</v>
      </c>
    </row>
    <row r="16545" spans="1:6" x14ac:dyDescent="0.2">
      <c r="A16545" s="256">
        <v>101437</v>
      </c>
      <c r="B16545" s="257" t="s">
        <v>14809</v>
      </c>
      <c r="C16545" s="256" t="s">
        <v>14577</v>
      </c>
      <c r="E16545" s="258"/>
      <c r="F16545" s="479">
        <v>6010.97</v>
      </c>
    </row>
    <row r="16546" spans="1:6" x14ac:dyDescent="0.2">
      <c r="A16546" s="256">
        <v>101438</v>
      </c>
      <c r="B16546" s="257" t="s">
        <v>14538</v>
      </c>
      <c r="C16546" s="256" t="s">
        <v>14577</v>
      </c>
      <c r="E16546" s="258"/>
      <c r="F16546" s="479">
        <v>6010.97</v>
      </c>
    </row>
    <row r="16547" spans="1:6" x14ac:dyDescent="0.2">
      <c r="A16547" s="256">
        <v>101439</v>
      </c>
      <c r="B16547" s="257" t="s">
        <v>14539</v>
      </c>
      <c r="C16547" s="256" t="s">
        <v>14577</v>
      </c>
      <c r="E16547" s="258"/>
      <c r="F16547" s="479">
        <v>4727.3500000000004</v>
      </c>
    </row>
    <row r="16548" spans="1:6" ht="20.399999999999999" x14ac:dyDescent="0.2">
      <c r="A16548" s="256">
        <v>101440</v>
      </c>
      <c r="B16548" s="257" t="s">
        <v>14810</v>
      </c>
      <c r="C16548" s="256" t="s">
        <v>14577</v>
      </c>
      <c r="E16548" s="258"/>
      <c r="F16548" s="479">
        <v>4727.3500000000004</v>
      </c>
    </row>
    <row r="16549" spans="1:6" x14ac:dyDescent="0.2">
      <c r="A16549" s="256">
        <v>101441</v>
      </c>
      <c r="B16549" s="257" t="s">
        <v>14541</v>
      </c>
      <c r="C16549" s="256" t="s">
        <v>14577</v>
      </c>
      <c r="E16549" s="258"/>
      <c r="F16549" s="479">
        <v>4787</v>
      </c>
    </row>
    <row r="16550" spans="1:6" ht="20.399999999999999" x14ac:dyDescent="0.2">
      <c r="A16550" s="256">
        <v>101443</v>
      </c>
      <c r="B16550" s="257" t="s">
        <v>14542</v>
      </c>
      <c r="C16550" s="256" t="s">
        <v>14577</v>
      </c>
      <c r="E16550" s="258"/>
      <c r="F16550" s="479">
        <v>6010.97</v>
      </c>
    </row>
    <row r="16551" spans="1:6" x14ac:dyDescent="0.2">
      <c r="A16551" s="256">
        <v>101444</v>
      </c>
      <c r="B16551" s="257" t="s">
        <v>14545</v>
      </c>
      <c r="C16551" s="256" t="s">
        <v>14577</v>
      </c>
      <c r="E16551" s="258"/>
      <c r="F16551" s="479">
        <v>5191.24</v>
      </c>
    </row>
    <row r="16552" spans="1:6" x14ac:dyDescent="0.2">
      <c r="A16552" s="256">
        <v>101445</v>
      </c>
      <c r="B16552" s="257" t="s">
        <v>14546</v>
      </c>
      <c r="C16552" s="256" t="s">
        <v>14577</v>
      </c>
      <c r="E16552" s="258"/>
      <c r="F16552" s="479">
        <v>5210.95</v>
      </c>
    </row>
    <row r="16553" spans="1:6" x14ac:dyDescent="0.2">
      <c r="A16553" s="256">
        <v>101446</v>
      </c>
      <c r="B16553" s="257" t="s">
        <v>14547</v>
      </c>
      <c r="C16553" s="256" t="s">
        <v>14577</v>
      </c>
      <c r="E16553" s="258"/>
      <c r="F16553" s="479">
        <v>6032.64</v>
      </c>
    </row>
    <row r="16554" spans="1:6" x14ac:dyDescent="0.2">
      <c r="A16554" s="256">
        <v>101447</v>
      </c>
      <c r="B16554" s="257" t="s">
        <v>14548</v>
      </c>
      <c r="C16554" s="256" t="s">
        <v>14577</v>
      </c>
      <c r="E16554" s="258"/>
      <c r="F16554" s="479">
        <v>5711.28</v>
      </c>
    </row>
    <row r="16555" spans="1:6" x14ac:dyDescent="0.2">
      <c r="A16555" s="256">
        <v>101448</v>
      </c>
      <c r="B16555" s="257" t="s">
        <v>14549</v>
      </c>
      <c r="C16555" s="256" t="s">
        <v>14577</v>
      </c>
      <c r="E16555" s="258"/>
      <c r="F16555" s="479">
        <v>6032.64</v>
      </c>
    </row>
    <row r="16556" spans="1:6" x14ac:dyDescent="0.2">
      <c r="A16556" s="256">
        <v>101449</v>
      </c>
      <c r="B16556" s="257" t="s">
        <v>14811</v>
      </c>
      <c r="C16556" s="256" t="s">
        <v>14577</v>
      </c>
      <c r="E16556" s="258"/>
      <c r="F16556" s="479">
        <v>4513.83</v>
      </c>
    </row>
    <row r="16557" spans="1:6" x14ac:dyDescent="0.2">
      <c r="A16557" s="256">
        <v>101451</v>
      </c>
      <c r="B16557" s="257" t="s">
        <v>14552</v>
      </c>
      <c r="C16557" s="256" t="s">
        <v>14577</v>
      </c>
      <c r="E16557" s="258"/>
      <c r="F16557" s="479">
        <v>5278</v>
      </c>
    </row>
    <row r="16558" spans="1:6" x14ac:dyDescent="0.2">
      <c r="A16558" s="256">
        <v>101452</v>
      </c>
      <c r="B16558" s="257" t="s">
        <v>14812</v>
      </c>
      <c r="C16558" s="256" t="s">
        <v>14577</v>
      </c>
      <c r="E16558" s="258"/>
      <c r="F16558" s="479">
        <v>4545.29</v>
      </c>
    </row>
    <row r="16559" spans="1:6" x14ac:dyDescent="0.2">
      <c r="A16559" s="256">
        <v>101453</v>
      </c>
      <c r="B16559" s="257" t="s">
        <v>14554</v>
      </c>
      <c r="C16559" s="256" t="s">
        <v>14577</v>
      </c>
      <c r="E16559" s="258"/>
      <c r="F16559" s="479">
        <v>5898.08</v>
      </c>
    </row>
    <row r="16560" spans="1:6" x14ac:dyDescent="0.2">
      <c r="A16560" s="256">
        <v>101454</v>
      </c>
      <c r="B16560" s="257" t="s">
        <v>14813</v>
      </c>
      <c r="C16560" s="256" t="s">
        <v>14577</v>
      </c>
      <c r="E16560" s="258"/>
      <c r="F16560" s="479">
        <v>6218.32</v>
      </c>
    </row>
    <row r="16561" spans="1:6" x14ac:dyDescent="0.2">
      <c r="A16561" s="256">
        <v>101456</v>
      </c>
      <c r="B16561" s="257" t="s">
        <v>14814</v>
      </c>
      <c r="C16561" s="256" t="s">
        <v>14577</v>
      </c>
      <c r="E16561" s="258"/>
      <c r="F16561" s="479">
        <v>8819.5400000000009</v>
      </c>
    </row>
    <row r="16562" spans="1:6" x14ac:dyDescent="0.2">
      <c r="A16562" s="256">
        <v>101457</v>
      </c>
      <c r="B16562" s="257" t="s">
        <v>14815</v>
      </c>
      <c r="C16562" s="256" t="s">
        <v>14577</v>
      </c>
      <c r="E16562" s="258"/>
      <c r="F16562" s="479">
        <v>5317.58</v>
      </c>
    </row>
    <row r="16563" spans="1:6" x14ac:dyDescent="0.2">
      <c r="A16563" s="256">
        <v>101458</v>
      </c>
      <c r="B16563" s="257" t="s">
        <v>14816</v>
      </c>
      <c r="C16563" s="256" t="s">
        <v>14577</v>
      </c>
      <c r="E16563" s="258"/>
      <c r="F16563" s="479">
        <v>5155.07</v>
      </c>
    </row>
    <row r="16564" spans="1:6" x14ac:dyDescent="0.2">
      <c r="A16564" s="256">
        <v>101459</v>
      </c>
      <c r="B16564" s="257" t="s">
        <v>14560</v>
      </c>
      <c r="C16564" s="256" t="s">
        <v>14577</v>
      </c>
      <c r="E16564" s="258"/>
      <c r="F16564" s="479">
        <v>4551.22</v>
      </c>
    </row>
    <row r="16565" spans="1:6" x14ac:dyDescent="0.2">
      <c r="A16565" s="256">
        <v>101460</v>
      </c>
      <c r="B16565" s="257" t="s">
        <v>14685</v>
      </c>
      <c r="C16565" s="256" t="s">
        <v>14577</v>
      </c>
      <c r="E16565" s="258"/>
      <c r="F16565" s="479">
        <v>4854.97</v>
      </c>
    </row>
    <row r="16566" spans="1:6" x14ac:dyDescent="0.2">
      <c r="A16566" s="256">
        <v>4031</v>
      </c>
      <c r="B16566" s="257" t="s">
        <v>15165</v>
      </c>
      <c r="C16566" s="256" t="s">
        <v>14821</v>
      </c>
      <c r="F16566" s="480">
        <v>36.35</v>
      </c>
    </row>
    <row r="16567" spans="1:6" x14ac:dyDescent="0.2">
      <c r="A16567" s="256">
        <v>39399</v>
      </c>
      <c r="B16567" s="257" t="s">
        <v>15166</v>
      </c>
      <c r="C16567" s="256" t="s">
        <v>8217</v>
      </c>
      <c r="F16567" s="479">
        <v>1360.93</v>
      </c>
    </row>
    <row r="16568" spans="1:6" x14ac:dyDescent="0.2">
      <c r="A16568" s="256">
        <v>39400</v>
      </c>
      <c r="B16568" s="257" t="s">
        <v>15167</v>
      </c>
      <c r="C16568" s="256" t="s">
        <v>8217</v>
      </c>
      <c r="F16568" s="479">
        <v>1479.28</v>
      </c>
    </row>
    <row r="16569" spans="1:6" x14ac:dyDescent="0.2">
      <c r="A16569" s="256">
        <v>39401</v>
      </c>
      <c r="B16569" s="257" t="s">
        <v>15168</v>
      </c>
      <c r="C16569" s="256" t="s">
        <v>8217</v>
      </c>
      <c r="F16569" s="479">
        <v>1659.39</v>
      </c>
    </row>
    <row r="16570" spans="1:6" ht="20.399999999999999" x14ac:dyDescent="0.2">
      <c r="A16570" s="256">
        <v>11652</v>
      </c>
      <c r="B16570" s="257" t="s">
        <v>15169</v>
      </c>
      <c r="C16570" s="256" t="s">
        <v>8217</v>
      </c>
      <c r="F16570" s="479">
        <v>3570</v>
      </c>
    </row>
    <row r="16571" spans="1:6" ht="20.399999999999999" x14ac:dyDescent="0.2">
      <c r="A16571" s="256">
        <v>13896</v>
      </c>
      <c r="B16571" s="257" t="s">
        <v>15170</v>
      </c>
      <c r="C16571" s="256" t="s">
        <v>8217</v>
      </c>
      <c r="F16571" s="479">
        <v>3202.6</v>
      </c>
    </row>
    <row r="16572" spans="1:6" ht="20.399999999999999" x14ac:dyDescent="0.2">
      <c r="A16572" s="256">
        <v>13475</v>
      </c>
      <c r="B16572" s="257" t="s">
        <v>15171</v>
      </c>
      <c r="C16572" s="256" t="s">
        <v>8217</v>
      </c>
      <c r="F16572" s="479">
        <v>3901.15</v>
      </c>
    </row>
    <row r="16573" spans="1:6" ht="20.399999999999999" x14ac:dyDescent="0.2">
      <c r="A16573" s="256">
        <v>44491</v>
      </c>
      <c r="B16573" s="257" t="s">
        <v>15172</v>
      </c>
      <c r="C16573" s="256" t="s">
        <v>8217</v>
      </c>
      <c r="F16573" s="479">
        <v>4561370.04</v>
      </c>
    </row>
    <row r="16574" spans="1:6" ht="20.399999999999999" x14ac:dyDescent="0.2">
      <c r="A16574" s="256">
        <v>44470</v>
      </c>
      <c r="B16574" s="257" t="s">
        <v>15173</v>
      </c>
      <c r="C16574" s="256" t="s">
        <v>8217</v>
      </c>
      <c r="F16574" s="479">
        <v>1920283.84</v>
      </c>
    </row>
    <row r="16575" spans="1:6" ht="20.399999999999999" x14ac:dyDescent="0.2">
      <c r="A16575" s="256">
        <v>13476</v>
      </c>
      <c r="B16575" s="257" t="s">
        <v>15174</v>
      </c>
      <c r="C16575" s="256" t="s">
        <v>8217</v>
      </c>
      <c r="F16575" s="479">
        <v>1934199.08</v>
      </c>
    </row>
    <row r="16576" spans="1:6" ht="20.399999999999999" x14ac:dyDescent="0.2">
      <c r="A16576" s="256">
        <v>10488</v>
      </c>
      <c r="B16576" s="257" t="s">
        <v>15175</v>
      </c>
      <c r="C16576" s="256" t="s">
        <v>8217</v>
      </c>
      <c r="F16576" s="479">
        <v>2343303</v>
      </c>
    </row>
    <row r="16577" spans="1:6" ht="20.399999999999999" x14ac:dyDescent="0.2">
      <c r="A16577" s="256">
        <v>13606</v>
      </c>
      <c r="B16577" s="257" t="s">
        <v>15176</v>
      </c>
      <c r="C16577" s="256" t="s">
        <v>8217</v>
      </c>
      <c r="F16577" s="479">
        <v>2076132.94</v>
      </c>
    </row>
    <row r="16578" spans="1:6" x14ac:dyDescent="0.2">
      <c r="A16578" s="256">
        <v>10489</v>
      </c>
      <c r="B16578" s="257" t="s">
        <v>15177</v>
      </c>
      <c r="C16578" s="256" t="s">
        <v>14819</v>
      </c>
      <c r="F16578" s="480">
        <v>16.66</v>
      </c>
    </row>
    <row r="16579" spans="1:6" x14ac:dyDescent="0.2">
      <c r="A16579" s="256">
        <v>41073</v>
      </c>
      <c r="B16579" s="257" t="s">
        <v>15178</v>
      </c>
      <c r="C16579" s="256" t="s">
        <v>14820</v>
      </c>
      <c r="F16579" s="479">
        <v>2917.2</v>
      </c>
    </row>
    <row r="16580" spans="1:6" ht="20.399999999999999" x14ac:dyDescent="0.2">
      <c r="A16580" s="256">
        <v>34391</v>
      </c>
      <c r="B16580" s="257" t="s">
        <v>15179</v>
      </c>
      <c r="C16580" s="256" t="s">
        <v>14821</v>
      </c>
      <c r="F16580" s="480">
        <v>766</v>
      </c>
    </row>
    <row r="16581" spans="1:6" ht="20.399999999999999" x14ac:dyDescent="0.2">
      <c r="A16581" s="256">
        <v>10496</v>
      </c>
      <c r="B16581" s="257" t="s">
        <v>15180</v>
      </c>
      <c r="C16581" s="256" t="s">
        <v>14821</v>
      </c>
      <c r="F16581" s="480">
        <v>666.66</v>
      </c>
    </row>
    <row r="16582" spans="1:6" ht="20.399999999999999" x14ac:dyDescent="0.2">
      <c r="A16582" s="256">
        <v>10497</v>
      </c>
      <c r="B16582" s="257" t="s">
        <v>15181</v>
      </c>
      <c r="C16582" s="256" t="s">
        <v>14821</v>
      </c>
      <c r="F16582" s="479">
        <v>1733.33</v>
      </c>
    </row>
    <row r="16583" spans="1:6" ht="20.399999999999999" x14ac:dyDescent="0.2">
      <c r="A16583" s="256">
        <v>10504</v>
      </c>
      <c r="B16583" s="257" t="s">
        <v>15182</v>
      </c>
      <c r="C16583" s="256" t="s">
        <v>14821</v>
      </c>
      <c r="F16583" s="479">
        <v>2026.66</v>
      </c>
    </row>
    <row r="16584" spans="1:6" x14ac:dyDescent="0.2">
      <c r="A16584" s="256">
        <v>34390</v>
      </c>
      <c r="B16584" s="257" t="s">
        <v>15183</v>
      </c>
      <c r="C16584" s="256" t="s">
        <v>14821</v>
      </c>
      <c r="F16584" s="480">
        <v>597.33000000000004</v>
      </c>
    </row>
    <row r="16585" spans="1:6" x14ac:dyDescent="0.2">
      <c r="A16585" s="256">
        <v>34389</v>
      </c>
      <c r="B16585" s="257" t="s">
        <v>15184</v>
      </c>
      <c r="C16585" s="256" t="s">
        <v>14821</v>
      </c>
      <c r="F16585" s="480">
        <v>186.66</v>
      </c>
    </row>
    <row r="16586" spans="1:6" x14ac:dyDescent="0.2">
      <c r="A16586" s="256">
        <v>34388</v>
      </c>
      <c r="B16586" s="257" t="s">
        <v>15185</v>
      </c>
      <c r="C16586" s="256" t="s">
        <v>14821</v>
      </c>
      <c r="F16586" s="480">
        <v>265.3</v>
      </c>
    </row>
    <row r="16587" spans="1:6" x14ac:dyDescent="0.2">
      <c r="A16587" s="256">
        <v>34387</v>
      </c>
      <c r="B16587" s="257" t="s">
        <v>15186</v>
      </c>
      <c r="C16587" s="256" t="s">
        <v>14821</v>
      </c>
      <c r="F16587" s="480">
        <v>430.66</v>
      </c>
    </row>
    <row r="16588" spans="1:6" x14ac:dyDescent="0.2">
      <c r="A16588" s="256">
        <v>11188</v>
      </c>
      <c r="B16588" s="257" t="s">
        <v>15187</v>
      </c>
      <c r="C16588" s="256" t="s">
        <v>14821</v>
      </c>
      <c r="F16588" s="480">
        <v>213.33</v>
      </c>
    </row>
    <row r="16589" spans="1:6" x14ac:dyDescent="0.2">
      <c r="A16589" s="256">
        <v>11189</v>
      </c>
      <c r="B16589" s="257" t="s">
        <v>15188</v>
      </c>
      <c r="C16589" s="256" t="s">
        <v>14821</v>
      </c>
      <c r="F16589" s="480">
        <v>320</v>
      </c>
    </row>
    <row r="16590" spans="1:6" x14ac:dyDescent="0.2">
      <c r="A16590" s="256">
        <v>21107</v>
      </c>
      <c r="B16590" s="257" t="s">
        <v>15189</v>
      </c>
      <c r="C16590" s="256" t="s">
        <v>14821</v>
      </c>
      <c r="F16590" s="480">
        <v>230.29</v>
      </c>
    </row>
    <row r="16591" spans="1:6" x14ac:dyDescent="0.2">
      <c r="A16591" s="256">
        <v>34386</v>
      </c>
      <c r="B16591" s="257" t="s">
        <v>15190</v>
      </c>
      <c r="C16591" s="256" t="s">
        <v>14821</v>
      </c>
      <c r="F16591" s="480">
        <v>400</v>
      </c>
    </row>
    <row r="16592" spans="1:6" x14ac:dyDescent="0.2">
      <c r="A16592" s="256">
        <v>10490</v>
      </c>
      <c r="B16592" s="257" t="s">
        <v>15191</v>
      </c>
      <c r="C16592" s="256" t="s">
        <v>14821</v>
      </c>
      <c r="F16592" s="480">
        <v>140</v>
      </c>
    </row>
    <row r="16593" spans="1:6" x14ac:dyDescent="0.2">
      <c r="A16593" s="256">
        <v>10492</v>
      </c>
      <c r="B16593" s="257" t="s">
        <v>15192</v>
      </c>
      <c r="C16593" s="256" t="s">
        <v>14821</v>
      </c>
      <c r="F16593" s="480">
        <v>160</v>
      </c>
    </row>
    <row r="16594" spans="1:6" x14ac:dyDescent="0.2">
      <c r="A16594" s="256">
        <v>10493</v>
      </c>
      <c r="B16594" s="257" t="s">
        <v>15193</v>
      </c>
      <c r="C16594" s="256" t="s">
        <v>14821</v>
      </c>
      <c r="F16594" s="480">
        <v>186.66</v>
      </c>
    </row>
    <row r="16595" spans="1:6" x14ac:dyDescent="0.2">
      <c r="A16595" s="256">
        <v>10491</v>
      </c>
      <c r="B16595" s="257" t="s">
        <v>15194</v>
      </c>
      <c r="C16595" s="256" t="s">
        <v>14821</v>
      </c>
      <c r="F16595" s="480">
        <v>226.66</v>
      </c>
    </row>
    <row r="16596" spans="1:6" x14ac:dyDescent="0.2">
      <c r="A16596" s="256">
        <v>34385</v>
      </c>
      <c r="B16596" s="257" t="s">
        <v>15195</v>
      </c>
      <c r="C16596" s="256" t="s">
        <v>14821</v>
      </c>
      <c r="F16596" s="480">
        <v>330.66</v>
      </c>
    </row>
    <row r="16597" spans="1:6" x14ac:dyDescent="0.2">
      <c r="A16597" s="256">
        <v>10499</v>
      </c>
      <c r="B16597" s="257" t="s">
        <v>15196</v>
      </c>
      <c r="C16597" s="256" t="s">
        <v>14821</v>
      </c>
      <c r="F16597" s="480">
        <v>133.33000000000001</v>
      </c>
    </row>
    <row r="16598" spans="1:6" x14ac:dyDescent="0.2">
      <c r="A16598" s="256">
        <v>34384</v>
      </c>
      <c r="B16598" s="257" t="s">
        <v>15197</v>
      </c>
      <c r="C16598" s="256" t="s">
        <v>14821</v>
      </c>
      <c r="F16598" s="480">
        <v>400</v>
      </c>
    </row>
    <row r="16599" spans="1:6" x14ac:dyDescent="0.2">
      <c r="A16599" s="256">
        <v>11185</v>
      </c>
      <c r="B16599" s="257" t="s">
        <v>15198</v>
      </c>
      <c r="C16599" s="256" t="s">
        <v>14821</v>
      </c>
      <c r="F16599" s="480">
        <v>413.33</v>
      </c>
    </row>
    <row r="16600" spans="1:6" x14ac:dyDescent="0.2">
      <c r="A16600" s="256">
        <v>10507</v>
      </c>
      <c r="B16600" s="257" t="s">
        <v>15199</v>
      </c>
      <c r="C16600" s="256" t="s">
        <v>14821</v>
      </c>
      <c r="F16600" s="480">
        <v>439.16</v>
      </c>
    </row>
    <row r="16601" spans="1:6" x14ac:dyDescent="0.2">
      <c r="A16601" s="256">
        <v>10505</v>
      </c>
      <c r="B16601" s="257" t="s">
        <v>15200</v>
      </c>
      <c r="C16601" s="256" t="s">
        <v>14821</v>
      </c>
      <c r="F16601" s="480">
        <v>259.13</v>
      </c>
    </row>
    <row r="16602" spans="1:6" x14ac:dyDescent="0.2">
      <c r="A16602" s="256">
        <v>10506</v>
      </c>
      <c r="B16602" s="257" t="s">
        <v>15201</v>
      </c>
      <c r="C16602" s="256" t="s">
        <v>14821</v>
      </c>
      <c r="F16602" s="480">
        <v>338.28</v>
      </c>
    </row>
    <row r="16603" spans="1:6" ht="20.399999999999999" x14ac:dyDescent="0.2">
      <c r="A16603" s="256">
        <v>5031</v>
      </c>
      <c r="B16603" s="257" t="s">
        <v>15202</v>
      </c>
      <c r="C16603" s="256" t="s">
        <v>14821</v>
      </c>
      <c r="F16603" s="480">
        <v>475</v>
      </c>
    </row>
    <row r="16604" spans="1:6" x14ac:dyDescent="0.2">
      <c r="A16604" s="256">
        <v>10502</v>
      </c>
      <c r="B16604" s="257" t="s">
        <v>15203</v>
      </c>
      <c r="C16604" s="256" t="s">
        <v>14821</v>
      </c>
      <c r="F16604" s="480">
        <v>553.48</v>
      </c>
    </row>
    <row r="16605" spans="1:6" x14ac:dyDescent="0.2">
      <c r="A16605" s="256">
        <v>10501</v>
      </c>
      <c r="B16605" s="257" t="s">
        <v>15204</v>
      </c>
      <c r="C16605" s="256" t="s">
        <v>14821</v>
      </c>
      <c r="F16605" s="480">
        <v>312.7</v>
      </c>
    </row>
    <row r="16606" spans="1:6" x14ac:dyDescent="0.2">
      <c r="A16606" s="256">
        <v>10503</v>
      </c>
      <c r="B16606" s="257" t="s">
        <v>15205</v>
      </c>
      <c r="C16606" s="256" t="s">
        <v>14821</v>
      </c>
      <c r="F16606" s="480">
        <v>422.46</v>
      </c>
    </row>
    <row r="16607" spans="1:6" x14ac:dyDescent="0.2">
      <c r="A16607" s="256">
        <v>4500</v>
      </c>
      <c r="B16607" s="257" t="s">
        <v>15206</v>
      </c>
      <c r="C16607" s="256" t="s">
        <v>8223</v>
      </c>
      <c r="F16607" s="480">
        <v>14.65</v>
      </c>
    </row>
    <row r="16608" spans="1:6" x14ac:dyDescent="0.2">
      <c r="A16608" s="256">
        <v>4448</v>
      </c>
      <c r="B16608" s="257" t="s">
        <v>15207</v>
      </c>
      <c r="C16608" s="256" t="s">
        <v>8223</v>
      </c>
      <c r="F16608" s="480">
        <v>20.12</v>
      </c>
    </row>
    <row r="16609" spans="1:6" ht="20.399999999999999" x14ac:dyDescent="0.2">
      <c r="A16609" s="256">
        <v>20213</v>
      </c>
      <c r="B16609" s="257" t="s">
        <v>15208</v>
      </c>
      <c r="C16609" s="256" t="s">
        <v>8223</v>
      </c>
      <c r="F16609" s="480">
        <v>30.61</v>
      </c>
    </row>
    <row r="16610" spans="1:6" ht="20.399999999999999" x14ac:dyDescent="0.2">
      <c r="A16610" s="256">
        <v>20211</v>
      </c>
      <c r="B16610" s="257" t="s">
        <v>15209</v>
      </c>
      <c r="C16610" s="256" t="s">
        <v>8223</v>
      </c>
      <c r="F16610" s="480">
        <v>40.53</v>
      </c>
    </row>
    <row r="16611" spans="1:6" ht="20.399999999999999" x14ac:dyDescent="0.2">
      <c r="A16611" s="256">
        <v>40270</v>
      </c>
      <c r="B16611" s="257" t="s">
        <v>15210</v>
      </c>
      <c r="C16611" s="256" t="s">
        <v>8223</v>
      </c>
      <c r="F16611" s="480">
        <v>126.05</v>
      </c>
    </row>
    <row r="16612" spans="1:6" ht="20.399999999999999" x14ac:dyDescent="0.2">
      <c r="A16612" s="256">
        <v>4425</v>
      </c>
      <c r="B16612" s="257" t="s">
        <v>15211</v>
      </c>
      <c r="C16612" s="256" t="s">
        <v>8223</v>
      </c>
      <c r="F16612" s="480">
        <v>33.5</v>
      </c>
    </row>
    <row r="16613" spans="1:6" ht="20.399999999999999" x14ac:dyDescent="0.2">
      <c r="A16613" s="256">
        <v>4472</v>
      </c>
      <c r="B16613" s="257" t="s">
        <v>15212</v>
      </c>
      <c r="C16613" s="256" t="s">
        <v>8223</v>
      </c>
      <c r="F16613" s="480">
        <v>41.85</v>
      </c>
    </row>
    <row r="16614" spans="1:6" ht="20.399999999999999" x14ac:dyDescent="0.2">
      <c r="A16614" s="256">
        <v>35272</v>
      </c>
      <c r="B16614" s="257" t="s">
        <v>15213</v>
      </c>
      <c r="C16614" s="256" t="s">
        <v>8223</v>
      </c>
      <c r="F16614" s="480">
        <v>60.5</v>
      </c>
    </row>
    <row r="16615" spans="1:6" ht="20.399999999999999" x14ac:dyDescent="0.2">
      <c r="A16615" s="256">
        <v>4481</v>
      </c>
      <c r="B16615" s="257" t="s">
        <v>15214</v>
      </c>
      <c r="C16615" s="256" t="s">
        <v>8223</v>
      </c>
      <c r="F16615" s="480">
        <v>64.760000000000005</v>
      </c>
    </row>
    <row r="16616" spans="1:6" x14ac:dyDescent="0.2">
      <c r="A16616" s="256">
        <v>34345</v>
      </c>
      <c r="B16616" s="257" t="s">
        <v>15215</v>
      </c>
      <c r="C16616" s="256" t="s">
        <v>14819</v>
      </c>
      <c r="F16616" s="480">
        <v>16.68</v>
      </c>
    </row>
    <row r="16617" spans="1:6" x14ac:dyDescent="0.2">
      <c r="A16617" s="256">
        <v>41096</v>
      </c>
      <c r="B16617" s="257" t="s">
        <v>15216</v>
      </c>
      <c r="C16617" s="256" t="s">
        <v>14820</v>
      </c>
      <c r="F16617" s="479">
        <v>2918.63</v>
      </c>
    </row>
    <row r="16618" spans="1:6" ht="20.399999999999999" x14ac:dyDescent="0.2">
      <c r="A16618" s="256">
        <v>41776</v>
      </c>
      <c r="B16618" s="257" t="s">
        <v>15217</v>
      </c>
      <c r="C16618" s="256" t="s">
        <v>14819</v>
      </c>
      <c r="F16618" s="480">
        <v>22.86</v>
      </c>
    </row>
  </sheetData>
  <mergeCells count="4">
    <mergeCell ref="B1:F1"/>
    <mergeCell ref="A2:F2"/>
    <mergeCell ref="A3:F3"/>
    <mergeCell ref="A4:F4"/>
  </mergeCells>
  <conditionalFormatting sqref="F4127:F4131">
    <cfRule type="expression" dxfId="258" priority="27" stopIfTrue="1">
      <formula>G4127&lt;6</formula>
    </cfRule>
  </conditionalFormatting>
  <conditionalFormatting sqref="A4127:A4131">
    <cfRule type="expression" dxfId="257" priority="32" stopIfTrue="1">
      <formula>G4127&lt;6</formula>
    </cfRule>
  </conditionalFormatting>
  <conditionalFormatting sqref="B4127:B4131">
    <cfRule type="expression" dxfId="256" priority="31" stopIfTrue="1">
      <formula>G4127&lt;6</formula>
    </cfRule>
  </conditionalFormatting>
  <conditionalFormatting sqref="C4127:C4131">
    <cfRule type="expression" dxfId="255" priority="30" stopIfTrue="1">
      <formula>G4127&lt;6</formula>
    </cfRule>
  </conditionalFormatting>
  <conditionalFormatting sqref="D4127:D4131">
    <cfRule type="expression" dxfId="254" priority="29" stopIfTrue="1">
      <formula>G4127&lt;6</formula>
    </cfRule>
  </conditionalFormatting>
  <conditionalFormatting sqref="E4127:E4131">
    <cfRule type="expression" dxfId="253" priority="28" stopIfTrue="1">
      <formula>G4127&lt;6</formula>
    </cfRule>
  </conditionalFormatting>
  <conditionalFormatting sqref="A4123:A4125">
    <cfRule type="expression" dxfId="252" priority="26" stopIfTrue="1">
      <formula>G4123&lt;6</formula>
    </cfRule>
  </conditionalFormatting>
  <conditionalFormatting sqref="B4123:B4125">
    <cfRule type="expression" dxfId="251" priority="25" stopIfTrue="1">
      <formula>G4123&lt;6</formula>
    </cfRule>
  </conditionalFormatting>
  <conditionalFormatting sqref="C4123:C4125">
    <cfRule type="expression" dxfId="250" priority="24" stopIfTrue="1">
      <formula>G4123&lt;6</formula>
    </cfRule>
  </conditionalFormatting>
  <conditionalFormatting sqref="A4126">
    <cfRule type="expression" dxfId="249" priority="20" stopIfTrue="1">
      <formula>G4126&lt;6</formula>
    </cfRule>
  </conditionalFormatting>
  <conditionalFormatting sqref="B4126">
    <cfRule type="expression" dxfId="248" priority="19" stopIfTrue="1">
      <formula>G4126&lt;6</formula>
    </cfRule>
  </conditionalFormatting>
  <conditionalFormatting sqref="C4126">
    <cfRule type="expression" dxfId="247" priority="18" stopIfTrue="1">
      <formula>G4126&lt;6</formula>
    </cfRule>
  </conditionalFormatting>
  <conditionalFormatting sqref="D4123:D4126">
    <cfRule type="expression" dxfId="246" priority="17" stopIfTrue="1">
      <formula>G4123&lt;6</formula>
    </cfRule>
  </conditionalFormatting>
  <conditionalFormatting sqref="E4123:E4126">
    <cfRule type="expression" dxfId="245" priority="16" stopIfTrue="1">
      <formula>G4123&lt;6</formula>
    </cfRule>
  </conditionalFormatting>
  <conditionalFormatting sqref="F4123:F4126">
    <cfRule type="expression" dxfId="244" priority="15" stopIfTrue="1">
      <formula>G4123&lt;6</formula>
    </cfRule>
  </conditionalFormatting>
  <conditionalFormatting sqref="A9:A4122">
    <cfRule type="expression" dxfId="243" priority="6" stopIfTrue="1">
      <formula>G9&lt;6</formula>
    </cfRule>
  </conditionalFormatting>
  <conditionalFormatting sqref="B9:B4122">
    <cfRule type="expression" dxfId="242" priority="5" stopIfTrue="1">
      <formula>G9&lt;6</formula>
    </cfRule>
  </conditionalFormatting>
  <conditionalFormatting sqref="C9:C4122">
    <cfRule type="expression" dxfId="241" priority="4" stopIfTrue="1">
      <formula>G9&lt;6</formula>
    </cfRule>
  </conditionalFormatting>
  <conditionalFormatting sqref="D9:D4122">
    <cfRule type="expression" dxfId="240" priority="3" stopIfTrue="1">
      <formula>G9&lt;6</formula>
    </cfRule>
  </conditionalFormatting>
  <conditionalFormatting sqref="E9:E4122">
    <cfRule type="expression" dxfId="239" priority="2" stopIfTrue="1">
      <formula>G9&lt;6</formula>
    </cfRule>
  </conditionalFormatting>
  <conditionalFormatting sqref="F9:F4122">
    <cfRule type="expression" dxfId="238" priority="1" stopIfTrue="1">
      <formula>G9&lt;6</formula>
    </cfRule>
  </conditionalFormatting>
  <conditionalFormatting sqref="A5:A8">
    <cfRule type="duplicateValues" dxfId="237" priority="7"/>
  </conditionalFormatting>
  <pageMargins left="0.511811024" right="0.511811024" top="0.78740157499999996" bottom="0.78740157499999996" header="0.31496062000000002" footer="0.31496062000000002"/>
  <pageSetup paperSize="9"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
    <tabColor rgb="FFFFFF00"/>
    <pageSetUpPr fitToPage="1"/>
  </sheetPr>
  <dimension ref="A1:AP161"/>
  <sheetViews>
    <sheetView tabSelected="1" view="pageBreakPreview" topLeftCell="A127" zoomScale="70" zoomScaleNormal="85" zoomScaleSheetLayoutView="70" zoomScalePageLayoutView="70" workbookViewId="0">
      <selection activeCell="G151" sqref="G151"/>
    </sheetView>
  </sheetViews>
  <sheetFormatPr defaultColWidth="9.109375" defaultRowHeight="15" x14ac:dyDescent="0.3"/>
  <cols>
    <col min="1" max="1" width="9.44140625" style="49" customWidth="1"/>
    <col min="2" max="2" width="9.109375" style="17" bestFit="1" customWidth="1"/>
    <col min="3" max="3" width="18.44140625" style="267" customWidth="1"/>
    <col min="4" max="4" width="52.44140625" style="26" customWidth="1"/>
    <col min="5" max="5" width="8.88671875" style="17" bestFit="1" customWidth="1"/>
    <col min="6" max="6" width="12.44140625" style="27" bestFit="1" customWidth="1"/>
    <col min="7" max="8" width="13.33203125" style="28" customWidth="1"/>
    <col min="9" max="9" width="19.109375" style="28" hidden="1" customWidth="1"/>
    <col min="10" max="10" width="18" style="271" bestFit="1" customWidth="1"/>
    <col min="11" max="12" width="15.44140625" style="17" bestFit="1" customWidth="1"/>
    <col min="13" max="13" width="0.6640625" style="17" customWidth="1"/>
    <col min="14" max="14" width="9.109375" style="17" customWidth="1"/>
    <col min="15" max="15" width="14.44140625" style="17" bestFit="1" customWidth="1"/>
    <col min="16" max="16" width="0.6640625" style="17" customWidth="1"/>
    <col min="17" max="17" width="9.109375" style="17" customWidth="1"/>
    <col min="18" max="18" width="14.44140625" style="17" bestFit="1" customWidth="1"/>
    <col min="19" max="19" width="0.6640625" style="17" customWidth="1"/>
    <col min="20" max="20" width="9.109375" style="17" customWidth="1"/>
    <col min="21" max="21" width="9.5546875" style="17" customWidth="1"/>
    <col min="22" max="22" width="0.6640625" style="17" customWidth="1"/>
    <col min="23" max="23" width="9.109375" style="17" customWidth="1"/>
    <col min="24" max="24" width="9.5546875" style="17" customWidth="1"/>
    <col min="25" max="25" width="0.6640625" style="17" customWidth="1"/>
    <col min="26" max="26" width="9.109375" style="17" customWidth="1"/>
    <col min="27" max="27" width="9.5546875" style="17" customWidth="1"/>
    <col min="28" max="28" width="0.6640625" style="17" customWidth="1"/>
    <col min="29" max="29" width="9.109375" style="17"/>
    <col min="30" max="30" width="14.44140625" style="17" bestFit="1" customWidth="1"/>
    <col min="31" max="31" width="0.6640625" style="17" customWidth="1"/>
    <col min="32" max="32" width="10.5546875" style="17" bestFit="1" customWidth="1"/>
    <col min="33" max="33" width="14.44140625" style="17" bestFit="1" customWidth="1"/>
    <col min="34" max="34" width="4" style="17" customWidth="1"/>
    <col min="35" max="35" width="10.33203125" style="17" customWidth="1"/>
    <col min="36" max="36" width="14.44140625" style="17" bestFit="1" customWidth="1"/>
    <col min="37" max="37" width="0.6640625" style="17" customWidth="1"/>
    <col min="38" max="38" width="10.33203125" style="17" customWidth="1"/>
    <col min="39" max="39" width="9.5546875" style="17" bestFit="1" customWidth="1"/>
    <col min="40" max="40" width="0.6640625" style="17" customWidth="1"/>
    <col min="41" max="41" width="11.33203125" style="17" bestFit="1" customWidth="1"/>
    <col min="42" max="42" width="15.6640625" style="17" bestFit="1" customWidth="1"/>
    <col min="43" max="16384" width="9.109375" style="17"/>
  </cols>
  <sheetData>
    <row r="1" spans="1:42" ht="26.25" customHeight="1" x14ac:dyDescent="0.3">
      <c r="A1" s="539" t="s">
        <v>7939</v>
      </c>
      <c r="B1" s="539"/>
      <c r="C1" s="539"/>
      <c r="D1" s="539"/>
      <c r="E1" s="539"/>
      <c r="F1" s="539"/>
      <c r="G1" s="539"/>
      <c r="H1" s="539"/>
      <c r="I1" s="539"/>
      <c r="J1" s="539"/>
    </row>
    <row r="2" spans="1:42" x14ac:dyDescent="0.3">
      <c r="A2" s="540" t="s">
        <v>8172</v>
      </c>
      <c r="B2" s="540"/>
      <c r="C2" s="540"/>
      <c r="D2" s="540"/>
      <c r="E2" s="540"/>
      <c r="F2" s="540"/>
      <c r="G2" s="540"/>
      <c r="H2" s="540"/>
      <c r="I2" s="540"/>
      <c r="J2" s="540"/>
    </row>
    <row r="3" spans="1:42" ht="15" customHeight="1" x14ac:dyDescent="0.3">
      <c r="A3"/>
      <c r="B3" s="80"/>
      <c r="C3" s="260"/>
      <c r="D3" s="81"/>
      <c r="E3" s="81"/>
      <c r="F3" s="81"/>
      <c r="G3" s="81"/>
      <c r="H3" s="81"/>
      <c r="I3" s="81"/>
      <c r="J3" s="269"/>
    </row>
    <row r="4" spans="1:42" ht="26.25" customHeight="1" x14ac:dyDescent="0.3">
      <c r="A4" s="539" t="s">
        <v>8169</v>
      </c>
      <c r="B4" s="539"/>
      <c r="C4" s="539"/>
      <c r="D4" s="539"/>
      <c r="E4" s="539"/>
      <c r="F4" s="539"/>
      <c r="G4" s="539"/>
      <c r="H4" s="539"/>
      <c r="I4" s="539"/>
      <c r="J4" s="539"/>
    </row>
    <row r="5" spans="1:42" ht="15" customHeight="1" x14ac:dyDescent="0.3">
      <c r="B5" s="80"/>
      <c r="C5" s="261"/>
      <c r="D5" s="80"/>
      <c r="E5" s="46"/>
      <c r="F5" s="46"/>
      <c r="G5" s="46"/>
      <c r="H5" s="46"/>
      <c r="I5" s="46"/>
      <c r="J5" s="270"/>
    </row>
    <row r="6" spans="1:42" ht="20.25" customHeight="1" x14ac:dyDescent="0.3">
      <c r="A6" s="21" t="s">
        <v>8170</v>
      </c>
      <c r="B6" s="21"/>
      <c r="C6" s="262" t="s">
        <v>14836</v>
      </c>
      <c r="D6" s="21"/>
      <c r="E6" s="46"/>
      <c r="F6" s="46"/>
      <c r="G6" s="46"/>
      <c r="H6" s="46"/>
      <c r="I6" s="46"/>
      <c r="J6" s="270"/>
    </row>
    <row r="7" spans="1:42" ht="21.75" customHeight="1" x14ac:dyDescent="0.25">
      <c r="A7" s="21" t="s">
        <v>8171</v>
      </c>
      <c r="B7" s="21"/>
      <c r="C7" s="445" t="s">
        <v>15233</v>
      </c>
      <c r="D7" s="80"/>
      <c r="E7" s="46"/>
      <c r="F7" s="46"/>
      <c r="G7" s="46"/>
      <c r="H7" s="46"/>
      <c r="I7" s="46"/>
      <c r="J7" s="270"/>
      <c r="N7" s="532" t="s">
        <v>8210</v>
      </c>
      <c r="O7" s="532"/>
      <c r="Q7" s="532" t="s">
        <v>8210</v>
      </c>
      <c r="R7" s="532"/>
      <c r="T7" s="532" t="s">
        <v>8210</v>
      </c>
      <c r="U7" s="532"/>
      <c r="W7" s="532" t="s">
        <v>8210</v>
      </c>
      <c r="X7" s="532"/>
      <c r="Z7" s="532" t="s">
        <v>8210</v>
      </c>
      <c r="AA7" s="532"/>
    </row>
    <row r="8" spans="1:42" ht="6.75" hidden="1" customHeight="1" x14ac:dyDescent="0.3">
      <c r="B8" s="84"/>
      <c r="C8" s="264"/>
      <c r="D8" s="80"/>
      <c r="E8" s="46"/>
      <c r="F8" s="46"/>
      <c r="G8" s="46"/>
      <c r="H8" s="46"/>
      <c r="I8" s="46"/>
      <c r="J8" s="270"/>
      <c r="N8" s="532"/>
      <c r="O8" s="532"/>
      <c r="Q8" s="532"/>
      <c r="R8" s="532"/>
      <c r="T8" s="532"/>
      <c r="U8" s="532"/>
      <c r="W8" s="532"/>
      <c r="X8" s="532"/>
      <c r="Z8" s="532"/>
      <c r="AA8" s="532"/>
    </row>
    <row r="9" spans="1:42" ht="22.5" customHeight="1" thickBot="1" x14ac:dyDescent="0.35">
      <c r="A9" s="21" t="s">
        <v>8173</v>
      </c>
      <c r="B9" s="21"/>
      <c r="C9" s="263" t="s">
        <v>20993</v>
      </c>
      <c r="D9" s="21"/>
      <c r="E9" s="46"/>
      <c r="F9" s="46"/>
      <c r="G9" s="243" t="s">
        <v>8</v>
      </c>
      <c r="H9" s="244">
        <f>BDI_Obra!$C$26</f>
        <v>0.32779999999999998</v>
      </c>
      <c r="I9" s="46"/>
      <c r="K9" s="151" t="s">
        <v>8</v>
      </c>
      <c r="L9" s="152">
        <f>H9</f>
        <v>0.32779999999999998</v>
      </c>
      <c r="N9" s="533"/>
      <c r="O9" s="534"/>
      <c r="Q9" s="533"/>
      <c r="R9" s="534"/>
      <c r="T9" s="533"/>
      <c r="U9" s="534"/>
      <c r="W9" s="533"/>
      <c r="X9" s="534"/>
      <c r="Z9" s="533"/>
      <c r="AA9" s="534"/>
    </row>
    <row r="10" spans="1:42" ht="6.75" hidden="1" customHeight="1" thickBot="1" x14ac:dyDescent="0.35">
      <c r="A10" s="21"/>
      <c r="B10" s="21"/>
      <c r="C10" s="262"/>
      <c r="D10" s="86"/>
      <c r="E10" s="46"/>
      <c r="I10" s="46"/>
    </row>
    <row r="11" spans="1:42" ht="16.2" thickBot="1" x14ac:dyDescent="0.35">
      <c r="A11" s="279"/>
      <c r="B11" s="280"/>
      <c r="C11" s="281"/>
      <c r="D11" s="282"/>
      <c r="E11" s="283"/>
      <c r="F11" s="284"/>
      <c r="G11" s="92"/>
      <c r="H11" s="92"/>
      <c r="I11" s="92"/>
      <c r="J11" s="278"/>
      <c r="K11" s="545" t="s">
        <v>8282</v>
      </c>
      <c r="L11" s="536"/>
      <c r="N11" s="535" t="s">
        <v>8185</v>
      </c>
      <c r="O11" s="536"/>
      <c r="Q11" s="535" t="s">
        <v>8186</v>
      </c>
      <c r="R11" s="536"/>
      <c r="T11" s="535" t="s">
        <v>8187</v>
      </c>
      <c r="U11" s="536"/>
      <c r="W11" s="535" t="s">
        <v>8188</v>
      </c>
      <c r="X11" s="536"/>
      <c r="Z11" s="535" t="s">
        <v>8189</v>
      </c>
      <c r="AA11" s="536"/>
      <c r="AC11" s="530" t="s">
        <v>8190</v>
      </c>
      <c r="AD11" s="531"/>
      <c r="AF11" s="530" t="s">
        <v>8191</v>
      </c>
      <c r="AG11" s="531"/>
      <c r="AI11" s="541" t="s">
        <v>8208</v>
      </c>
      <c r="AJ11" s="542"/>
      <c r="AL11" s="543" t="s">
        <v>8209</v>
      </c>
      <c r="AM11" s="544"/>
      <c r="AO11" s="530" t="s">
        <v>8191</v>
      </c>
      <c r="AP11" s="531"/>
    </row>
    <row r="12" spans="1:42" ht="15.6" x14ac:dyDescent="0.25">
      <c r="A12" s="537" t="s">
        <v>8003</v>
      </c>
      <c r="B12" s="520" t="s">
        <v>0</v>
      </c>
      <c r="C12" s="522" t="s">
        <v>1</v>
      </c>
      <c r="D12" s="524" t="s">
        <v>2</v>
      </c>
      <c r="E12" s="526" t="s">
        <v>3</v>
      </c>
      <c r="F12" s="528" t="s">
        <v>4</v>
      </c>
      <c r="G12" s="512" t="s">
        <v>8277</v>
      </c>
      <c r="H12" s="513"/>
      <c r="I12" s="514" t="s">
        <v>8168</v>
      </c>
      <c r="J12" s="516" t="s">
        <v>8022</v>
      </c>
      <c r="K12" s="518" t="s">
        <v>8211</v>
      </c>
      <c r="L12" s="510" t="s">
        <v>8022</v>
      </c>
      <c r="N12" s="504" t="s">
        <v>8192</v>
      </c>
      <c r="O12" s="504" t="s">
        <v>10</v>
      </c>
      <c r="P12" s="108"/>
      <c r="Q12" s="504" t="s">
        <v>8192</v>
      </c>
      <c r="R12" s="504" t="s">
        <v>10</v>
      </c>
      <c r="S12" s="109"/>
      <c r="T12" s="504" t="s">
        <v>8192</v>
      </c>
      <c r="U12" s="504" t="s">
        <v>10</v>
      </c>
      <c r="V12" s="109"/>
      <c r="W12" s="504" t="s">
        <v>8192</v>
      </c>
      <c r="X12" s="504" t="s">
        <v>10</v>
      </c>
      <c r="Y12" s="109"/>
      <c r="Z12" s="504" t="s">
        <v>8192</v>
      </c>
      <c r="AA12" s="504" t="s">
        <v>10</v>
      </c>
      <c r="AB12" s="109"/>
      <c r="AC12" s="504" t="s">
        <v>8192</v>
      </c>
      <c r="AD12" s="504" t="s">
        <v>10</v>
      </c>
      <c r="AE12" s="109"/>
      <c r="AF12" s="504" t="s">
        <v>8192</v>
      </c>
      <c r="AG12" s="504" t="s">
        <v>10</v>
      </c>
      <c r="AI12" s="506" t="s">
        <v>8192</v>
      </c>
      <c r="AJ12" s="506" t="s">
        <v>10</v>
      </c>
      <c r="AK12" s="109"/>
      <c r="AL12" s="508" t="s">
        <v>8192</v>
      </c>
      <c r="AM12" s="508" t="s">
        <v>10</v>
      </c>
      <c r="AN12" s="109"/>
      <c r="AO12" s="504" t="s">
        <v>8192</v>
      </c>
      <c r="AP12" s="504" t="s">
        <v>10</v>
      </c>
    </row>
    <row r="13" spans="1:42" ht="15.6" x14ac:dyDescent="0.25">
      <c r="A13" s="538"/>
      <c r="B13" s="521"/>
      <c r="C13" s="523"/>
      <c r="D13" s="525"/>
      <c r="E13" s="527"/>
      <c r="F13" s="529"/>
      <c r="G13" s="469" t="s">
        <v>8275</v>
      </c>
      <c r="H13" s="469" t="s">
        <v>8276</v>
      </c>
      <c r="I13" s="515"/>
      <c r="J13" s="517"/>
      <c r="K13" s="519"/>
      <c r="L13" s="511"/>
      <c r="N13" s="505"/>
      <c r="O13" s="505"/>
      <c r="P13" s="108"/>
      <c r="Q13" s="505"/>
      <c r="R13" s="505"/>
      <c r="S13" s="109"/>
      <c r="T13" s="505"/>
      <c r="U13" s="505"/>
      <c r="V13" s="109"/>
      <c r="W13" s="505"/>
      <c r="X13" s="505"/>
      <c r="Y13" s="109"/>
      <c r="Z13" s="505"/>
      <c r="AA13" s="505"/>
      <c r="AB13" s="109"/>
      <c r="AC13" s="505"/>
      <c r="AD13" s="505"/>
      <c r="AE13" s="109"/>
      <c r="AF13" s="505"/>
      <c r="AG13" s="505"/>
      <c r="AI13" s="507"/>
      <c r="AJ13" s="507"/>
      <c r="AK13" s="109"/>
      <c r="AL13" s="509"/>
      <c r="AM13" s="509"/>
      <c r="AN13" s="109"/>
      <c r="AO13" s="505"/>
      <c r="AP13" s="505"/>
    </row>
    <row r="14" spans="1:42" s="21" customFormat="1" ht="15.6" x14ac:dyDescent="0.3">
      <c r="A14" s="285">
        <v>1</v>
      </c>
      <c r="B14" s="286"/>
      <c r="C14" s="287"/>
      <c r="D14" s="288" t="s">
        <v>15259</v>
      </c>
      <c r="E14" s="286"/>
      <c r="F14" s="289"/>
      <c r="G14" s="290" t="str">
        <f>IF($B14="","",VLOOKUP($C14,'[1]BOLETIM 171'!$A$7:$F$4000,6,0))</f>
        <v/>
      </c>
      <c r="H14" s="290"/>
      <c r="I14" s="290"/>
      <c r="J14" s="272">
        <f>SUM(J15:J15)</f>
        <v>1460.4</v>
      </c>
      <c r="K14" s="72"/>
      <c r="L14" s="70" t="e">
        <f>SUM(L16:L36)</f>
        <v>#REF!</v>
      </c>
      <c r="N14" s="110"/>
      <c r="O14" s="111">
        <f>SUM(O16:O16)</f>
        <v>0</v>
      </c>
      <c r="P14" s="112"/>
      <c r="Q14" s="110"/>
      <c r="R14" s="111">
        <f>SUM(R16:R16)</f>
        <v>0</v>
      </c>
      <c r="S14" s="113"/>
      <c r="T14" s="110"/>
      <c r="U14" s="111">
        <f>SUM(U16:U16)</f>
        <v>0</v>
      </c>
      <c r="V14" s="113"/>
      <c r="W14" s="110"/>
      <c r="X14" s="111">
        <f>SUM(X16:X16)</f>
        <v>0</v>
      </c>
      <c r="Y14" s="113"/>
      <c r="Z14" s="110"/>
      <c r="AA14" s="111">
        <f>SUM(AA16:AA16)</f>
        <v>0</v>
      </c>
      <c r="AB14" s="113"/>
      <c r="AC14" s="110"/>
      <c r="AD14" s="111">
        <f>SUM(AD16:AD16)</f>
        <v>0</v>
      </c>
      <c r="AE14" s="113"/>
      <c r="AF14" s="110"/>
      <c r="AG14" s="111">
        <f>SUM(AG16:AG16)</f>
        <v>0</v>
      </c>
      <c r="AI14" s="245"/>
      <c r="AJ14" s="246">
        <f>SUM(AJ16:AJ16)</f>
        <v>0</v>
      </c>
      <c r="AK14" s="113"/>
      <c r="AL14" s="145"/>
      <c r="AM14" s="146">
        <f>SUM(AM16:AM16)</f>
        <v>0</v>
      </c>
      <c r="AN14" s="113"/>
      <c r="AO14" s="110"/>
      <c r="AP14" s="111">
        <f>SUM(AP16:AP16)</f>
        <v>0</v>
      </c>
    </row>
    <row r="15" spans="1:42" s="21" customFormat="1" ht="30" x14ac:dyDescent="0.3">
      <c r="A15" s="291" t="s">
        <v>8004</v>
      </c>
      <c r="B15" s="292" t="s">
        <v>6794</v>
      </c>
      <c r="C15" s="293" t="s">
        <v>1948</v>
      </c>
      <c r="D15" s="294" t="str">
        <f>IF($B15="","",VLOOKUP($C15,B193DESO!$A$3:$G$16595,2,0))</f>
        <v>Placa em lona com impressão digital e estrutura em madeira</v>
      </c>
      <c r="E15" s="294" t="str">
        <f>IF($B15="","",VLOOKUP($C15,B193DESO!$A$3:$G$16595,3,0))</f>
        <v>M2</v>
      </c>
      <c r="F15" s="295">
        <f>4*1.5</f>
        <v>6</v>
      </c>
      <c r="G15" s="296">
        <f>IF($B15="","",ROUND(VLOOKUP($C15,B193DESO!$A$3:$G$16595,6,0),2))</f>
        <v>183.31</v>
      </c>
      <c r="H15" s="296">
        <f t="shared" ref="H15" si="0">G15*(1+$H$9)</f>
        <v>243.4</v>
      </c>
      <c r="I15" s="290"/>
      <c r="J15" s="273">
        <f>H15*F15</f>
        <v>1460.4</v>
      </c>
      <c r="K15" s="316"/>
      <c r="L15" s="70"/>
      <c r="N15" s="317"/>
      <c r="O15" s="318"/>
      <c r="P15" s="112"/>
      <c r="Q15" s="317"/>
      <c r="R15" s="318"/>
      <c r="S15" s="113"/>
      <c r="T15" s="317"/>
      <c r="U15" s="318"/>
      <c r="V15" s="113"/>
      <c r="W15" s="317"/>
      <c r="X15" s="318"/>
      <c r="Y15" s="113"/>
      <c r="Z15" s="317"/>
      <c r="AA15" s="318"/>
      <c r="AB15" s="113"/>
      <c r="AC15" s="317"/>
      <c r="AD15" s="318"/>
      <c r="AE15" s="113"/>
      <c r="AF15" s="317"/>
      <c r="AG15" s="318"/>
      <c r="AI15" s="319"/>
      <c r="AJ15" s="320"/>
      <c r="AK15" s="113"/>
      <c r="AL15" s="321"/>
      <c r="AM15" s="322"/>
      <c r="AN15" s="113"/>
      <c r="AO15" s="317"/>
      <c r="AP15" s="318"/>
    </row>
    <row r="16" spans="1:42" x14ac:dyDescent="0.3">
      <c r="A16" s="97"/>
      <c r="B16" s="298"/>
      <c r="C16" s="299"/>
      <c r="D16" s="300"/>
      <c r="E16" s="300"/>
      <c r="F16" s="301"/>
      <c r="G16" s="229"/>
      <c r="H16" s="229"/>
      <c r="I16" s="302"/>
      <c r="J16" s="274"/>
      <c r="K16" s="98"/>
      <c r="L16" s="99"/>
      <c r="N16" s="118"/>
      <c r="O16" s="119"/>
      <c r="P16" s="116"/>
      <c r="Q16" s="118"/>
      <c r="R16" s="119"/>
      <c r="S16" s="120"/>
      <c r="T16" s="118"/>
      <c r="U16" s="119"/>
      <c r="V16" s="120"/>
      <c r="W16" s="118"/>
      <c r="X16" s="119"/>
      <c r="Y16" s="120"/>
      <c r="Z16" s="118"/>
      <c r="AA16" s="119"/>
      <c r="AB16" s="120"/>
      <c r="AC16" s="121"/>
      <c r="AD16" s="121"/>
      <c r="AE16" s="120"/>
      <c r="AF16" s="121"/>
      <c r="AG16" s="121"/>
      <c r="AI16" s="118"/>
      <c r="AJ16" s="119"/>
      <c r="AK16" s="120"/>
      <c r="AL16" s="118"/>
      <c r="AM16" s="119"/>
      <c r="AN16" s="120"/>
      <c r="AO16" s="121"/>
      <c r="AP16" s="121"/>
    </row>
    <row r="17" spans="1:42" s="21" customFormat="1" ht="15.6" x14ac:dyDescent="0.3">
      <c r="A17" s="285">
        <v>2</v>
      </c>
      <c r="B17" s="286"/>
      <c r="C17" s="287"/>
      <c r="D17" s="288" t="s">
        <v>14837</v>
      </c>
      <c r="E17" s="286"/>
      <c r="F17" s="289"/>
      <c r="G17" s="290" t="str">
        <f>IF($B17="","",VLOOKUP($C17,'[1]BOLETIM 161'!$A$7:$F$4000,6,0))</f>
        <v/>
      </c>
      <c r="H17" s="290"/>
      <c r="I17" s="290"/>
      <c r="J17" s="272">
        <f>SUM(J18:J20)</f>
        <v>6097.19</v>
      </c>
      <c r="K17" s="72"/>
      <c r="L17" s="70" t="e">
        <f>SUM(L19:L64)</f>
        <v>#REF!</v>
      </c>
      <c r="N17" s="110"/>
      <c r="O17" s="111">
        <f>SUM(O19:O22)</f>
        <v>0</v>
      </c>
      <c r="P17" s="112"/>
      <c r="Q17" s="110"/>
      <c r="R17" s="111">
        <f>SUM(R19:R22)</f>
        <v>0</v>
      </c>
      <c r="S17" s="113"/>
      <c r="T17" s="110"/>
      <c r="U17" s="111">
        <f>SUM(U19:U22)</f>
        <v>0</v>
      </c>
      <c r="V17" s="113"/>
      <c r="W17" s="110"/>
      <c r="X17" s="111">
        <f>SUM(X19:X22)</f>
        <v>0</v>
      </c>
      <c r="Y17" s="113"/>
      <c r="Z17" s="110"/>
      <c r="AA17" s="111">
        <f>SUM(AA19:AA22)</f>
        <v>0</v>
      </c>
      <c r="AB17" s="113"/>
      <c r="AC17" s="110"/>
      <c r="AD17" s="111">
        <f>SUM(AD19:AD22)</f>
        <v>0</v>
      </c>
      <c r="AE17" s="113"/>
      <c r="AF17" s="110"/>
      <c r="AG17" s="111">
        <f>SUM(AG19:AG22)</f>
        <v>0</v>
      </c>
      <c r="AI17" s="245"/>
      <c r="AJ17" s="246">
        <f>SUM(AJ19:AJ22)</f>
        <v>0</v>
      </c>
      <c r="AK17" s="113"/>
      <c r="AL17" s="145"/>
      <c r="AM17" s="146">
        <f>SUM(AM19:AM22)</f>
        <v>0</v>
      </c>
      <c r="AN17" s="113"/>
      <c r="AO17" s="110"/>
      <c r="AP17" s="111">
        <f>SUM(AP19:AP22)</f>
        <v>0</v>
      </c>
    </row>
    <row r="18" spans="1:42" s="21" customFormat="1" ht="30" x14ac:dyDescent="0.3">
      <c r="A18" s="345" t="s">
        <v>8010</v>
      </c>
      <c r="B18" s="346" t="s">
        <v>6794</v>
      </c>
      <c r="C18" s="347" t="s">
        <v>2005</v>
      </c>
      <c r="D18" s="348" t="str">
        <f>IF($B18="","",VLOOKUP($C18,B193DESO!$A$3:$G$16595,2,0))&amp;" - BANCOS DE MADEIRA"</f>
        <v>Retirada de peças lineares em madeira com seção até 60 cm² - BANCOS DE MADEIRA</v>
      </c>
      <c r="E18" s="348" t="str">
        <f>IF($B18="","",VLOOKUP($C18,B193DESO!$A$3:$G$16595,3,0))</f>
        <v>M</v>
      </c>
      <c r="F18" s="349">
        <v>13</v>
      </c>
      <c r="G18" s="350">
        <f>IF($B18="","",ROUND(VLOOKUP($C18,B193DESO!$A$3:$G$16595,6,0),2))</f>
        <v>1.17</v>
      </c>
      <c r="H18" s="350">
        <f t="shared" ref="H18:H20" si="1">G18*(1+$H$9)</f>
        <v>1.55</v>
      </c>
      <c r="I18" s="351"/>
      <c r="J18" s="274">
        <f>H18*F18</f>
        <v>20.149999999999999</v>
      </c>
      <c r="K18" s="316"/>
      <c r="L18" s="70"/>
      <c r="N18" s="317"/>
      <c r="O18" s="318"/>
      <c r="P18" s="112"/>
      <c r="Q18" s="317"/>
      <c r="R18" s="318"/>
      <c r="S18" s="113"/>
      <c r="T18" s="317"/>
      <c r="U18" s="318"/>
      <c r="V18" s="113"/>
      <c r="W18" s="317"/>
      <c r="X18" s="318"/>
      <c r="Y18" s="113"/>
      <c r="Z18" s="317"/>
      <c r="AA18" s="318"/>
      <c r="AB18" s="113"/>
      <c r="AC18" s="317"/>
      <c r="AD18" s="318"/>
      <c r="AE18" s="113"/>
      <c r="AF18" s="317"/>
      <c r="AG18" s="318"/>
      <c r="AI18" s="319"/>
      <c r="AJ18" s="320"/>
      <c r="AK18" s="113"/>
      <c r="AL18" s="321"/>
      <c r="AM18" s="322"/>
      <c r="AN18" s="113"/>
      <c r="AO18" s="317"/>
      <c r="AP18" s="318"/>
    </row>
    <row r="19" spans="1:42" s="352" customFormat="1" ht="39" customHeight="1" x14ac:dyDescent="0.3">
      <c r="A19" s="291" t="s">
        <v>14873</v>
      </c>
      <c r="B19" s="346" t="s">
        <v>6794</v>
      </c>
      <c r="C19" s="347" t="s">
        <v>4541</v>
      </c>
      <c r="D19" s="348" t="str">
        <f>IF($B19="","",VLOOKUP($C19,B193DESO!$A$3:$G$16595,2,0))&amp;" - TELHADO + LAJE DE COBERTURA"</f>
        <v>Limpeza de superfície com hidrojateamento - TELHADO + LAJE DE COBERTURA</v>
      </c>
      <c r="E19" s="348" t="str">
        <f>IF($B19="","",VLOOKUP($C19,B193DESO!$A$3:$G$16595,3,0))</f>
        <v>M2</v>
      </c>
      <c r="F19" s="349">
        <v>363.21</v>
      </c>
      <c r="G19" s="350">
        <f>IF($B19="","",ROUND(VLOOKUP($C19,B193DESO!$A$3:$G$16595,6,0),2))</f>
        <v>8.07</v>
      </c>
      <c r="H19" s="350">
        <f t="shared" si="1"/>
        <v>10.72</v>
      </c>
      <c r="I19" s="351"/>
      <c r="J19" s="274">
        <f>H19*F19</f>
        <v>3893.61</v>
      </c>
      <c r="K19" s="101"/>
      <c r="L19" s="99">
        <f>F18*K19*(1+$L$9)</f>
        <v>0</v>
      </c>
      <c r="N19" s="118"/>
      <c r="O19" s="119">
        <f>($L19/$F18)*N19</f>
        <v>0</v>
      </c>
      <c r="P19" s="116"/>
      <c r="Q19" s="118"/>
      <c r="R19" s="119">
        <f>($L19/$F18)*Q19</f>
        <v>0</v>
      </c>
      <c r="S19" s="120"/>
      <c r="T19" s="118"/>
      <c r="U19" s="119">
        <f>($L19/$F18)*T19</f>
        <v>0</v>
      </c>
      <c r="V19" s="120"/>
      <c r="W19" s="118"/>
      <c r="X19" s="119">
        <f>($L19/$F18)*W19</f>
        <v>0</v>
      </c>
      <c r="Y19" s="120"/>
      <c r="Z19" s="118"/>
      <c r="AA19" s="119">
        <f>($L19/$F18)*Z19</f>
        <v>0</v>
      </c>
      <c r="AB19" s="120"/>
      <c r="AC19" s="121">
        <f>N19+Q19+T19+W19+Z19</f>
        <v>0</v>
      </c>
      <c r="AD19" s="121">
        <f>O19+R19+U19+X19+AA19</f>
        <v>0</v>
      </c>
      <c r="AE19" s="120"/>
      <c r="AF19" s="121">
        <f>F18-AC19</f>
        <v>13</v>
      </c>
      <c r="AG19" s="121">
        <f>L19-AD19</f>
        <v>0</v>
      </c>
      <c r="AI19" s="118"/>
      <c r="AJ19" s="119">
        <f>($L19/$F18)*AI19</f>
        <v>0</v>
      </c>
      <c r="AK19" s="120"/>
      <c r="AL19" s="118"/>
      <c r="AM19" s="119">
        <f>($L19/$F18)*AL19</f>
        <v>0</v>
      </c>
      <c r="AN19" s="120"/>
      <c r="AO19" s="121">
        <f>F18+AI19-AL19</f>
        <v>13</v>
      </c>
      <c r="AP19" s="121">
        <f>L19+AJ19-AM19</f>
        <v>0</v>
      </c>
    </row>
    <row r="20" spans="1:42" s="352" customFormat="1" ht="48" customHeight="1" x14ac:dyDescent="0.3">
      <c r="A20" s="291" t="s">
        <v>14874</v>
      </c>
      <c r="B20" s="346" t="s">
        <v>6794</v>
      </c>
      <c r="C20" s="347" t="s">
        <v>2413</v>
      </c>
      <c r="D20" s="348" t="str">
        <f>IF($B20="","",VLOOKUP($C20,B193DESO!$A$3:$G$16595,2,0))&amp;" - BANCOS"</f>
        <v>Fornecimento de peças diversas para estrutura em madeira - BANCOS</v>
      </c>
      <c r="E20" s="348" t="str">
        <f>IF($B20="","",VLOOKUP($C20,B193DESO!$A$3:$G$16595,3,0))</f>
        <v>M3</v>
      </c>
      <c r="F20" s="349">
        <f>0.4*1*0.06*13</f>
        <v>0.31</v>
      </c>
      <c r="G20" s="350">
        <f>IF($B20="","",ROUND(VLOOKUP($C20,B193DESO!$A$3:$G$6157,6,0),2))</f>
        <v>5304.51</v>
      </c>
      <c r="H20" s="350">
        <f t="shared" si="1"/>
        <v>7043.33</v>
      </c>
      <c r="I20" s="351"/>
      <c r="J20" s="274">
        <f t="shared" ref="J20" si="2">H20*F20</f>
        <v>2183.4299999999998</v>
      </c>
      <c r="K20" s="349"/>
      <c r="L20" s="99"/>
      <c r="N20" s="313"/>
      <c r="O20" s="314"/>
      <c r="P20" s="116"/>
      <c r="Q20" s="313"/>
      <c r="R20" s="314"/>
      <c r="S20" s="120"/>
      <c r="T20" s="313"/>
      <c r="U20" s="314"/>
      <c r="V20" s="120"/>
      <c r="W20" s="313"/>
      <c r="X20" s="314"/>
      <c r="Y20" s="120"/>
      <c r="Z20" s="313"/>
      <c r="AA20" s="314"/>
      <c r="AB20" s="120"/>
      <c r="AC20" s="315"/>
      <c r="AD20" s="315"/>
      <c r="AE20" s="120"/>
      <c r="AF20" s="315"/>
      <c r="AG20" s="315"/>
      <c r="AI20" s="313"/>
      <c r="AJ20" s="314"/>
      <c r="AK20" s="120"/>
      <c r="AL20" s="313"/>
      <c r="AM20" s="314"/>
      <c r="AN20" s="120"/>
      <c r="AO20" s="315"/>
      <c r="AP20" s="315"/>
    </row>
    <row r="21" spans="1:42" x14ac:dyDescent="0.3">
      <c r="A21" s="97"/>
      <c r="B21" s="298"/>
      <c r="C21" s="299"/>
      <c r="D21" s="300"/>
      <c r="E21" s="300"/>
      <c r="F21" s="301"/>
      <c r="G21" s="229"/>
      <c r="H21" s="229"/>
      <c r="I21" s="302"/>
      <c r="J21" s="274"/>
      <c r="K21" s="98"/>
      <c r="L21" s="99"/>
      <c r="N21" s="118"/>
      <c r="O21" s="119"/>
      <c r="P21" s="116"/>
      <c r="Q21" s="118"/>
      <c r="R21" s="119"/>
      <c r="S21" s="120"/>
      <c r="T21" s="118"/>
      <c r="U21" s="119"/>
      <c r="V21" s="120"/>
      <c r="W21" s="118"/>
      <c r="X21" s="119"/>
      <c r="Y21" s="120"/>
      <c r="Z21" s="118"/>
      <c r="AA21" s="119"/>
      <c r="AB21" s="120"/>
      <c r="AC21" s="121"/>
      <c r="AD21" s="121"/>
      <c r="AE21" s="120"/>
      <c r="AF21" s="121"/>
      <c r="AG21" s="121"/>
      <c r="AI21" s="118"/>
      <c r="AJ21" s="119"/>
      <c r="AK21" s="120"/>
      <c r="AL21" s="118"/>
      <c r="AM21" s="119"/>
      <c r="AN21" s="120"/>
      <c r="AO21" s="121"/>
      <c r="AP21" s="121"/>
    </row>
    <row r="22" spans="1:42" s="21" customFormat="1" ht="15.6" x14ac:dyDescent="0.3">
      <c r="A22" s="59">
        <v>3</v>
      </c>
      <c r="B22" s="60"/>
      <c r="C22" s="265"/>
      <c r="D22" s="62" t="s">
        <v>14838</v>
      </c>
      <c r="E22" s="60"/>
      <c r="F22" s="63"/>
      <c r="G22" s="64" t="str">
        <f>IF($B22="","",VLOOKUP($C22,#REF!,6,0))</f>
        <v/>
      </c>
      <c r="H22" s="64"/>
      <c r="I22" s="65"/>
      <c r="J22" s="275">
        <f>SUM(J23:J30)</f>
        <v>50702.7</v>
      </c>
      <c r="K22" s="73"/>
      <c r="L22" s="71">
        <f>SUBTOTAL(9,L23:L23)</f>
        <v>0</v>
      </c>
      <c r="N22" s="105"/>
      <c r="O22" s="105">
        <f>SUBTOTAL(9,O23:O23)</f>
        <v>0</v>
      </c>
      <c r="P22" s="116"/>
      <c r="Q22" s="105"/>
      <c r="R22" s="105">
        <f>SUBTOTAL(9,R23:R23)</f>
        <v>0</v>
      </c>
      <c r="S22" s="117"/>
      <c r="T22" s="105"/>
      <c r="U22" s="105">
        <f>SUBTOTAL(9,U23:U23)</f>
        <v>0</v>
      </c>
      <c r="V22" s="117"/>
      <c r="W22" s="105"/>
      <c r="X22" s="105">
        <f>SUBTOTAL(9,X23:X23)</f>
        <v>0</v>
      </c>
      <c r="Y22" s="117"/>
      <c r="Z22" s="105"/>
      <c r="AA22" s="105">
        <f>SUBTOTAL(9,AA23:AA23)</f>
        <v>0</v>
      </c>
      <c r="AB22" s="117"/>
      <c r="AC22" s="105"/>
      <c r="AD22" s="105">
        <f>SUBTOTAL(9,AD23:AD23)</f>
        <v>0</v>
      </c>
      <c r="AE22" s="117"/>
      <c r="AF22" s="105"/>
      <c r="AG22" s="105">
        <f>SUBTOTAL(9,AG23:AG23)</f>
        <v>0</v>
      </c>
      <c r="AI22" s="245"/>
      <c r="AJ22" s="246">
        <f>SUBTOTAL(9,AJ23:AJ23)</f>
        <v>0</v>
      </c>
      <c r="AK22" s="113"/>
      <c r="AL22" s="145"/>
      <c r="AM22" s="146">
        <f>SUBTOTAL(9,AM23:AM23)</f>
        <v>0</v>
      </c>
      <c r="AN22" s="117"/>
      <c r="AO22" s="105"/>
      <c r="AP22" s="105">
        <f>SUBTOTAL(9,AP23:AP23)</f>
        <v>0</v>
      </c>
    </row>
    <row r="23" spans="1:42" s="354" customFormat="1" ht="30" x14ac:dyDescent="0.3">
      <c r="A23" s="345" t="s">
        <v>8011</v>
      </c>
      <c r="B23" s="346" t="s">
        <v>6794</v>
      </c>
      <c r="C23" s="347" t="s">
        <v>3063</v>
      </c>
      <c r="D23" s="348" t="str">
        <f>IF($B23="","",VLOOKUP($C23,B193DESO!$A$3:$G$16595,2,0))&amp;" - ESTRUTURA BANCOS"</f>
        <v>Tinta acrílica em massa, inclusive preparo - ESTRUTURA BANCOS</v>
      </c>
      <c r="E23" s="348" t="str">
        <f>IF($B23="","",VLOOKUP($C23,B193DESO!$A$3:$G$16595,3,0))</f>
        <v>M2</v>
      </c>
      <c r="F23" s="349">
        <f>8.05*26</f>
        <v>209.3</v>
      </c>
      <c r="G23" s="350">
        <f>IF($B23="","",ROUND(VLOOKUP($C23,B193DESO!$A$3:$G$16595,6,0),2))</f>
        <v>29.38</v>
      </c>
      <c r="H23" s="353">
        <f t="shared" ref="H23" si="3">G23*(1+$H$9)</f>
        <v>39.01</v>
      </c>
      <c r="I23" s="351"/>
      <c r="J23" s="274">
        <f t="shared" ref="J23" si="4">H23*F23</f>
        <v>8164.79</v>
      </c>
      <c r="K23" s="101"/>
      <c r="L23" s="99">
        <f t="shared" ref="L23" si="5">F23*K23*(1+$L$9)</f>
        <v>0</v>
      </c>
      <c r="N23" s="118"/>
      <c r="O23" s="119">
        <f t="shared" ref="O23" si="6">($L23/$F23)*N23</f>
        <v>0</v>
      </c>
      <c r="P23" s="116"/>
      <c r="Q23" s="118"/>
      <c r="R23" s="119">
        <f t="shared" ref="R23" si="7">($L23/$F23)*Q23</f>
        <v>0</v>
      </c>
      <c r="S23" s="120"/>
      <c r="T23" s="118"/>
      <c r="U23" s="119">
        <f t="shared" ref="U23" si="8">($L23/$F23)*T23</f>
        <v>0</v>
      </c>
      <c r="V23" s="120"/>
      <c r="W23" s="118"/>
      <c r="X23" s="119">
        <f t="shared" ref="X23" si="9">($L23/$F23)*W23</f>
        <v>0</v>
      </c>
      <c r="Y23" s="120"/>
      <c r="Z23" s="118"/>
      <c r="AA23" s="119">
        <f t="shared" ref="AA23" si="10">($L23/$F23)*Z23</f>
        <v>0</v>
      </c>
      <c r="AB23" s="120"/>
      <c r="AC23" s="121">
        <f t="shared" ref="AC23" si="11">N23+Q23+T23+W23+Z23</f>
        <v>0</v>
      </c>
      <c r="AD23" s="121">
        <f t="shared" ref="AD23" si="12">O23+R23+U23+X23+AA23</f>
        <v>0</v>
      </c>
      <c r="AE23" s="120"/>
      <c r="AF23" s="121">
        <f t="shared" ref="AF23" si="13">F23-AC23</f>
        <v>209.3</v>
      </c>
      <c r="AG23" s="121">
        <f t="shared" ref="AG23" si="14">L23-AD23</f>
        <v>0</v>
      </c>
      <c r="AH23" s="352"/>
      <c r="AI23" s="118"/>
      <c r="AJ23" s="119">
        <f t="shared" ref="AJ23" si="15">($L23/$F23)*AI23</f>
        <v>0</v>
      </c>
      <c r="AK23" s="120"/>
      <c r="AL23" s="118"/>
      <c r="AM23" s="119">
        <f t="shared" ref="AM23" si="16">($L23/$F23)*AL23</f>
        <v>0</v>
      </c>
      <c r="AN23" s="120"/>
      <c r="AO23" s="121">
        <f t="shared" ref="AO23" si="17">F23+AI23-AL23</f>
        <v>209.3</v>
      </c>
      <c r="AP23" s="121">
        <f t="shared" ref="AP23" si="18">L23+AJ23-AM23</f>
        <v>0</v>
      </c>
    </row>
    <row r="24" spans="1:42" s="354" customFormat="1" ht="30" x14ac:dyDescent="0.3">
      <c r="A24" s="345" t="s">
        <v>14875</v>
      </c>
      <c r="B24" s="346" t="s">
        <v>6794</v>
      </c>
      <c r="C24" s="347" t="s">
        <v>3063</v>
      </c>
      <c r="D24" s="348" t="str">
        <f>IF($B24="","",VLOOKUP($C24,B193DESO!$A$3:$G$16595,2,0))&amp;" - PAREDES EXTERNAS"</f>
        <v>Tinta acrílica em massa, inclusive preparo - PAREDES EXTERNAS</v>
      </c>
      <c r="E24" s="348" t="str">
        <f>IF($B24="","",VLOOKUP($C24,B193DESO!$A$3:$G$16595,3,0))</f>
        <v>M2</v>
      </c>
      <c r="F24" s="349">
        <f>'LEVANTAMENTO QTT.'!F8-'LEVANTAMENTO QTT.'!J8</f>
        <v>85.28</v>
      </c>
      <c r="G24" s="350">
        <f>IF($B24="","",ROUND(VLOOKUP($C24,B193DESO!$A$3:$G$16595,6,0),2))</f>
        <v>29.38</v>
      </c>
      <c r="H24" s="353">
        <f t="shared" ref="H24:H28" si="19">G24*(1+$H$9)</f>
        <v>39.01</v>
      </c>
      <c r="I24" s="351"/>
      <c r="J24" s="274">
        <f t="shared" ref="J24:J28" si="20">H24*F24</f>
        <v>3326.77</v>
      </c>
      <c r="K24" s="101"/>
      <c r="L24" s="99">
        <f t="shared" ref="L24:L28" si="21">F24*K24*(1+$L$9)</f>
        <v>0</v>
      </c>
      <c r="N24" s="118"/>
      <c r="O24" s="119">
        <f t="shared" ref="O24:O28" si="22">($L24/$F24)*N24</f>
        <v>0</v>
      </c>
      <c r="P24" s="116"/>
      <c r="Q24" s="118"/>
      <c r="R24" s="119">
        <f t="shared" ref="R24:R28" si="23">($L24/$F24)*Q24</f>
        <v>0</v>
      </c>
      <c r="S24" s="120"/>
      <c r="T24" s="118"/>
      <c r="U24" s="119">
        <f t="shared" ref="U24:U28" si="24">($L24/$F24)*T24</f>
        <v>0</v>
      </c>
      <c r="V24" s="120"/>
      <c r="W24" s="118"/>
      <c r="X24" s="119">
        <f t="shared" ref="X24:X28" si="25">($L24/$F24)*W24</f>
        <v>0</v>
      </c>
      <c r="Y24" s="120"/>
      <c r="Z24" s="118"/>
      <c r="AA24" s="119">
        <f t="shared" ref="AA24:AA28" si="26">($L24/$F24)*Z24</f>
        <v>0</v>
      </c>
      <c r="AB24" s="120"/>
      <c r="AC24" s="121">
        <f t="shared" ref="AC24:AC28" si="27">N24+Q24+T24+W24+Z24</f>
        <v>0</v>
      </c>
      <c r="AD24" s="121">
        <f t="shared" ref="AD24:AD28" si="28">O24+R24+U24+X24+AA24</f>
        <v>0</v>
      </c>
      <c r="AE24" s="120"/>
      <c r="AF24" s="121">
        <f t="shared" ref="AF24:AF28" si="29">F24-AC24</f>
        <v>85.28</v>
      </c>
      <c r="AG24" s="121">
        <f t="shared" ref="AG24:AG28" si="30">L24-AD24</f>
        <v>0</v>
      </c>
      <c r="AH24" s="352"/>
      <c r="AI24" s="118"/>
      <c r="AJ24" s="119">
        <f t="shared" ref="AJ24:AJ28" si="31">($L24/$F24)*AI24</f>
        <v>0</v>
      </c>
      <c r="AK24" s="120"/>
      <c r="AL24" s="118"/>
      <c r="AM24" s="119">
        <f t="shared" ref="AM24:AM28" si="32">($L24/$F24)*AL24</f>
        <v>0</v>
      </c>
      <c r="AN24" s="120"/>
      <c r="AO24" s="121">
        <f t="shared" ref="AO24:AO28" si="33">F24+AI24-AL24</f>
        <v>85.28</v>
      </c>
      <c r="AP24" s="121">
        <f t="shared" ref="AP24:AP28" si="34">L24+AJ24-AM24</f>
        <v>0</v>
      </c>
    </row>
    <row r="25" spans="1:42" s="354" customFormat="1" ht="30" x14ac:dyDescent="0.3">
      <c r="A25" s="345" t="s">
        <v>15262</v>
      </c>
      <c r="B25" s="346" t="s">
        <v>6794</v>
      </c>
      <c r="C25" s="347" t="s">
        <v>3063</v>
      </c>
      <c r="D25" s="348" t="str">
        <f>IF($B25="","",VLOOKUP($C25,B193DESO!$A$3:$G$16595,2,0))&amp;" - PAREDES INTERNAS"</f>
        <v>Tinta acrílica em massa, inclusive preparo - PAREDES INTERNAS</v>
      </c>
      <c r="E25" s="348" t="str">
        <f>IF($B25="","",VLOOKUP($C25,B193DESO!$A$3:$G$16595,3,0))</f>
        <v>M2</v>
      </c>
      <c r="F25" s="349">
        <f>('LEVANTAMENTO QTT.'!G8-'LEVANTAMENTO QTT.'!K8)-F26</f>
        <v>184.48</v>
      </c>
      <c r="G25" s="350">
        <f>IF($B25="","",ROUND(VLOOKUP($C25,B193DESO!$A$3:$G$16595,6,0),2))</f>
        <v>29.38</v>
      </c>
      <c r="H25" s="353">
        <f t="shared" si="19"/>
        <v>39.01</v>
      </c>
      <c r="I25" s="351"/>
      <c r="J25" s="274">
        <f t="shared" si="20"/>
        <v>7196.56</v>
      </c>
      <c r="K25" s="101"/>
      <c r="L25" s="99">
        <f t="shared" si="21"/>
        <v>0</v>
      </c>
      <c r="N25" s="118"/>
      <c r="O25" s="119">
        <f t="shared" si="22"/>
        <v>0</v>
      </c>
      <c r="P25" s="116"/>
      <c r="Q25" s="118"/>
      <c r="R25" s="119">
        <f t="shared" si="23"/>
        <v>0</v>
      </c>
      <c r="S25" s="120"/>
      <c r="T25" s="118"/>
      <c r="U25" s="119">
        <f t="shared" si="24"/>
        <v>0</v>
      </c>
      <c r="V25" s="120"/>
      <c r="W25" s="118"/>
      <c r="X25" s="119">
        <f t="shared" si="25"/>
        <v>0</v>
      </c>
      <c r="Y25" s="120"/>
      <c r="Z25" s="118"/>
      <c r="AA25" s="119">
        <f t="shared" si="26"/>
        <v>0</v>
      </c>
      <c r="AB25" s="120"/>
      <c r="AC25" s="121">
        <f t="shared" si="27"/>
        <v>0</v>
      </c>
      <c r="AD25" s="121">
        <f t="shared" si="28"/>
        <v>0</v>
      </c>
      <c r="AE25" s="120"/>
      <c r="AF25" s="121">
        <f t="shared" si="29"/>
        <v>184.48</v>
      </c>
      <c r="AG25" s="121">
        <f t="shared" si="30"/>
        <v>0</v>
      </c>
      <c r="AH25" s="352"/>
      <c r="AI25" s="118"/>
      <c r="AJ25" s="119">
        <f t="shared" si="31"/>
        <v>0</v>
      </c>
      <c r="AK25" s="120"/>
      <c r="AL25" s="118"/>
      <c r="AM25" s="119">
        <f t="shared" si="32"/>
        <v>0</v>
      </c>
      <c r="AN25" s="120"/>
      <c r="AO25" s="121">
        <f t="shared" si="33"/>
        <v>184.48</v>
      </c>
      <c r="AP25" s="121">
        <f t="shared" si="34"/>
        <v>0</v>
      </c>
    </row>
    <row r="26" spans="1:42" s="354" customFormat="1" ht="30" x14ac:dyDescent="0.3">
      <c r="A26" s="345" t="s">
        <v>15263</v>
      </c>
      <c r="B26" s="346" t="s">
        <v>6794</v>
      </c>
      <c r="C26" s="347" t="s">
        <v>6147</v>
      </c>
      <c r="D26" s="348" t="str">
        <f>IF($B26="","",VLOOKUP($C26,B193DESO!$A$3:$G$16595,2,0))&amp;" - PAREDES INTERNAS SALA DE ARTES"</f>
        <v>Esmalte à base de água em massa, inclusive preparo - PAREDES INTERNAS SALA DE ARTES</v>
      </c>
      <c r="E26" s="348" t="str">
        <f>IF($B26="","",VLOOKUP($C26,B193DESO!$A$3:$G$16595,3,0))</f>
        <v>M2</v>
      </c>
      <c r="F26" s="349">
        <f>(8+8+6+6)*2</f>
        <v>56</v>
      </c>
      <c r="G26" s="350">
        <f>IF($B26="","",ROUND(VLOOKUP($C26,B193DESO!$A$3:$G$16595,6,0),2))</f>
        <v>32.200000000000003</v>
      </c>
      <c r="H26" s="353">
        <f t="shared" ref="H26" si="35">G26*(1+$H$9)</f>
        <v>42.76</v>
      </c>
      <c r="I26" s="351"/>
      <c r="J26" s="274">
        <f t="shared" ref="J26" si="36">H26*F26</f>
        <v>2394.56</v>
      </c>
      <c r="K26" s="101"/>
      <c r="L26" s="99">
        <f t="shared" ref="L26" si="37">F26*K26*(1+$L$9)</f>
        <v>0</v>
      </c>
      <c r="N26" s="118"/>
      <c r="O26" s="119">
        <f t="shared" ref="O26" si="38">($L26/$F26)*N26</f>
        <v>0</v>
      </c>
      <c r="P26" s="116"/>
      <c r="Q26" s="118"/>
      <c r="R26" s="119">
        <f t="shared" ref="R26" si="39">($L26/$F26)*Q26</f>
        <v>0</v>
      </c>
      <c r="S26" s="120"/>
      <c r="T26" s="118"/>
      <c r="U26" s="119">
        <f t="shared" ref="U26" si="40">($L26/$F26)*T26</f>
        <v>0</v>
      </c>
      <c r="V26" s="120"/>
      <c r="W26" s="118"/>
      <c r="X26" s="119">
        <f t="shared" ref="X26" si="41">($L26/$F26)*W26</f>
        <v>0</v>
      </c>
      <c r="Y26" s="120"/>
      <c r="Z26" s="118"/>
      <c r="AA26" s="119">
        <f t="shared" ref="AA26" si="42">($L26/$F26)*Z26</f>
        <v>0</v>
      </c>
      <c r="AB26" s="120"/>
      <c r="AC26" s="121">
        <f t="shared" ref="AC26" si="43">N26+Q26+T26+W26+Z26</f>
        <v>0</v>
      </c>
      <c r="AD26" s="121">
        <f t="shared" ref="AD26" si="44">O26+R26+U26+X26+AA26</f>
        <v>0</v>
      </c>
      <c r="AE26" s="120"/>
      <c r="AF26" s="121">
        <f t="shared" ref="AF26" si="45">F26-AC26</f>
        <v>56</v>
      </c>
      <c r="AG26" s="121">
        <f t="shared" ref="AG26" si="46">L26-AD26</f>
        <v>0</v>
      </c>
      <c r="AH26" s="352"/>
      <c r="AI26" s="118"/>
      <c r="AJ26" s="119">
        <f t="shared" ref="AJ26" si="47">($L26/$F26)*AI26</f>
        <v>0</v>
      </c>
      <c r="AK26" s="120"/>
      <c r="AL26" s="118"/>
      <c r="AM26" s="119">
        <f t="shared" ref="AM26" si="48">($L26/$F26)*AL26</f>
        <v>0</v>
      </c>
      <c r="AN26" s="120"/>
      <c r="AO26" s="121">
        <f t="shared" ref="AO26" si="49">F26+AI26-AL26</f>
        <v>56</v>
      </c>
      <c r="AP26" s="121">
        <f t="shared" ref="AP26" si="50">L26+AJ26-AM26</f>
        <v>0</v>
      </c>
    </row>
    <row r="27" spans="1:42" s="354" customFormat="1" ht="30" x14ac:dyDescent="0.3">
      <c r="A27" s="345" t="s">
        <v>15264</v>
      </c>
      <c r="B27" s="346" t="s">
        <v>6794</v>
      </c>
      <c r="C27" s="347" t="s">
        <v>3063</v>
      </c>
      <c r="D27" s="348" t="str">
        <f>IF($B27="","",VLOOKUP($C27,B193DESO!$A$3:$G$16595,2,0))&amp;" - LAJE DE FORRO"</f>
        <v>Tinta acrílica em massa, inclusive preparo - LAJE DE FORRO</v>
      </c>
      <c r="E27" s="348" t="str">
        <f>IF($B27="","",VLOOKUP($C27,B193DESO!$A$3:$G$16595,3,0))</f>
        <v>M2</v>
      </c>
      <c r="F27" s="349">
        <v>327.27</v>
      </c>
      <c r="G27" s="350">
        <f>IF($B27="","",ROUND(VLOOKUP($C27,B193DESO!$A$3:$G$16595,6,0),2))</f>
        <v>29.38</v>
      </c>
      <c r="H27" s="353">
        <f t="shared" ref="H27" si="51">G27*(1+$H$9)</f>
        <v>39.01</v>
      </c>
      <c r="I27" s="351"/>
      <c r="J27" s="274">
        <f t="shared" ref="J27" si="52">H27*F27</f>
        <v>12766.8</v>
      </c>
      <c r="K27" s="101"/>
      <c r="L27" s="99">
        <f t="shared" ref="L27" si="53">F27*K27*(1+$L$9)</f>
        <v>0</v>
      </c>
      <c r="N27" s="118"/>
      <c r="O27" s="119">
        <f t="shared" ref="O27" si="54">($L27/$F27)*N27</f>
        <v>0</v>
      </c>
      <c r="P27" s="116"/>
      <c r="Q27" s="118"/>
      <c r="R27" s="119">
        <f t="shared" ref="R27" si="55">($L27/$F27)*Q27</f>
        <v>0</v>
      </c>
      <c r="S27" s="120"/>
      <c r="T27" s="118"/>
      <c r="U27" s="119">
        <f t="shared" ref="U27" si="56">($L27/$F27)*T27</f>
        <v>0</v>
      </c>
      <c r="V27" s="120"/>
      <c r="W27" s="118"/>
      <c r="X27" s="119">
        <f t="shared" ref="X27" si="57">($L27/$F27)*W27</f>
        <v>0</v>
      </c>
      <c r="Y27" s="120"/>
      <c r="Z27" s="118"/>
      <c r="AA27" s="119">
        <f t="shared" ref="AA27" si="58">($L27/$F27)*Z27</f>
        <v>0</v>
      </c>
      <c r="AB27" s="120"/>
      <c r="AC27" s="121">
        <f t="shared" ref="AC27" si="59">N27+Q27+T27+W27+Z27</f>
        <v>0</v>
      </c>
      <c r="AD27" s="121">
        <f t="shared" ref="AD27" si="60">O27+R27+U27+X27+AA27</f>
        <v>0</v>
      </c>
      <c r="AE27" s="120"/>
      <c r="AF27" s="121">
        <f t="shared" ref="AF27" si="61">F27-AC27</f>
        <v>327.27</v>
      </c>
      <c r="AG27" s="121">
        <f t="shared" ref="AG27" si="62">L27-AD27</f>
        <v>0</v>
      </c>
      <c r="AH27" s="352"/>
      <c r="AI27" s="118"/>
      <c r="AJ27" s="119">
        <f t="shared" ref="AJ27" si="63">($L27/$F27)*AI27</f>
        <v>0</v>
      </c>
      <c r="AK27" s="120"/>
      <c r="AL27" s="118"/>
      <c r="AM27" s="119">
        <f t="shared" ref="AM27" si="64">($L27/$F27)*AL27</f>
        <v>0</v>
      </c>
      <c r="AN27" s="120"/>
      <c r="AO27" s="121">
        <f t="shared" ref="AO27" si="65">F27+AI27-AL27</f>
        <v>327.27</v>
      </c>
      <c r="AP27" s="121">
        <f t="shared" ref="AP27" si="66">L27+AJ27-AM27</f>
        <v>0</v>
      </c>
    </row>
    <row r="28" spans="1:42" s="354" customFormat="1" ht="30" x14ac:dyDescent="0.3">
      <c r="A28" s="345" t="s">
        <v>15265</v>
      </c>
      <c r="B28" s="346" t="s">
        <v>6794</v>
      </c>
      <c r="C28" s="347" t="s">
        <v>3052</v>
      </c>
      <c r="D28" s="348" t="str">
        <f>IF($B28="","",VLOOKUP($C28,B193DESO!$A$3:$G$16595,2,0))&amp;" - MADEIRA DOS BANCOS"</f>
        <v>Verniz fungicida para madeira - MADEIRA DOS BANCOS</v>
      </c>
      <c r="E28" s="348" t="str">
        <f>IF($B28="","",VLOOKUP($C28,B193DESO!$A$3:$G$16595,3,0))</f>
        <v>M2</v>
      </c>
      <c r="F28" s="349">
        <f>0.5*13</f>
        <v>6.5</v>
      </c>
      <c r="G28" s="350">
        <f>IF($B28="","",ROUND(VLOOKUP($C28,B193DESO!$A$3:$G$16595,6,0),2))</f>
        <v>22.55</v>
      </c>
      <c r="H28" s="353">
        <f t="shared" si="19"/>
        <v>29.94</v>
      </c>
      <c r="I28" s="351"/>
      <c r="J28" s="274">
        <f t="shared" si="20"/>
        <v>194.61</v>
      </c>
      <c r="K28" s="101"/>
      <c r="L28" s="99">
        <f t="shared" si="21"/>
        <v>0</v>
      </c>
      <c r="N28" s="118"/>
      <c r="O28" s="119">
        <f t="shared" si="22"/>
        <v>0</v>
      </c>
      <c r="P28" s="116"/>
      <c r="Q28" s="118"/>
      <c r="R28" s="119">
        <f t="shared" si="23"/>
        <v>0</v>
      </c>
      <c r="S28" s="120"/>
      <c r="T28" s="118"/>
      <c r="U28" s="119">
        <f t="shared" si="24"/>
        <v>0</v>
      </c>
      <c r="V28" s="120"/>
      <c r="W28" s="118"/>
      <c r="X28" s="119">
        <f t="shared" si="25"/>
        <v>0</v>
      </c>
      <c r="Y28" s="120"/>
      <c r="Z28" s="118"/>
      <c r="AA28" s="119">
        <f t="shared" si="26"/>
        <v>0</v>
      </c>
      <c r="AB28" s="120"/>
      <c r="AC28" s="121">
        <f t="shared" si="27"/>
        <v>0</v>
      </c>
      <c r="AD28" s="121">
        <f t="shared" si="28"/>
        <v>0</v>
      </c>
      <c r="AE28" s="120"/>
      <c r="AF28" s="121">
        <f t="shared" si="29"/>
        <v>6.5</v>
      </c>
      <c r="AG28" s="121">
        <f t="shared" si="30"/>
        <v>0</v>
      </c>
      <c r="AH28" s="352"/>
      <c r="AI28" s="118"/>
      <c r="AJ28" s="119">
        <f t="shared" si="31"/>
        <v>0</v>
      </c>
      <c r="AK28" s="120"/>
      <c r="AL28" s="118"/>
      <c r="AM28" s="119">
        <f t="shared" si="32"/>
        <v>0</v>
      </c>
      <c r="AN28" s="120"/>
      <c r="AO28" s="121">
        <f t="shared" si="33"/>
        <v>6.5</v>
      </c>
      <c r="AP28" s="121">
        <f t="shared" si="34"/>
        <v>0</v>
      </c>
    </row>
    <row r="29" spans="1:42" s="352" customFormat="1" ht="75" x14ac:dyDescent="0.3">
      <c r="A29" s="345" t="s">
        <v>15266</v>
      </c>
      <c r="B29" s="346" t="s">
        <v>8218</v>
      </c>
      <c r="C29" s="347">
        <v>98556</v>
      </c>
      <c r="D29" s="348" t="str">
        <f>IF($B29="","",VLOOKUP($C29,B193DESO!$A$3:$G$16595,2,0))&amp;" -  LAJE DE COBERTURA"</f>
        <v>IMPERMEABILIZIMPERMEABILIZAÇÃO DE SUPERFÍCIE COM ARGAMASSA POLIMÉRICA / MEMBRANA ACRÍLICA, 4 DEMÃOS, REFORÇADA COM VÉU DE POLIÉSTER (MAV). AF_09/2023 -  LAJE DE COBERTURA</v>
      </c>
      <c r="E29" s="348" t="str">
        <f>IF($B29="","",VLOOKUP($C29,B193DESO!$A$3:$G$16595,3,0))</f>
        <v>M2</v>
      </c>
      <c r="F29" s="349">
        <v>101.92</v>
      </c>
      <c r="G29" s="350">
        <f>IF($B29="","",ROUND(VLOOKUP($C29,B193DESO!$A$3:$G$16595,6,0),2))</f>
        <v>60.7</v>
      </c>
      <c r="H29" s="350">
        <f>G29*(1+$H$9)</f>
        <v>80.599999999999994</v>
      </c>
      <c r="I29" s="351"/>
      <c r="J29" s="274">
        <f t="shared" ref="J29" si="67">H29*F29</f>
        <v>8214.75</v>
      </c>
      <c r="K29" s="349"/>
      <c r="L29" s="99"/>
      <c r="N29" s="313"/>
      <c r="O29" s="314"/>
      <c r="P29" s="116"/>
      <c r="Q29" s="313"/>
      <c r="R29" s="314"/>
      <c r="S29" s="120"/>
      <c r="T29" s="313"/>
      <c r="U29" s="314"/>
      <c r="V29" s="120"/>
      <c r="W29" s="313"/>
      <c r="X29" s="314"/>
      <c r="Y29" s="120"/>
      <c r="Z29" s="313"/>
      <c r="AA29" s="314"/>
      <c r="AB29" s="120"/>
      <c r="AC29" s="315"/>
      <c r="AD29" s="315"/>
      <c r="AE29" s="120"/>
      <c r="AF29" s="315"/>
      <c r="AG29" s="315"/>
      <c r="AI29" s="313"/>
      <c r="AJ29" s="314"/>
      <c r="AK29" s="120"/>
      <c r="AL29" s="313"/>
      <c r="AM29" s="314"/>
      <c r="AN29" s="120"/>
      <c r="AO29" s="315"/>
      <c r="AP29" s="315"/>
    </row>
    <row r="30" spans="1:42" s="352" customFormat="1" ht="48" customHeight="1" x14ac:dyDescent="0.3">
      <c r="A30" s="345" t="s">
        <v>15267</v>
      </c>
      <c r="B30" s="346" t="s">
        <v>6794</v>
      </c>
      <c r="C30" s="347" t="s">
        <v>3047</v>
      </c>
      <c r="D30" s="348" t="str">
        <f>IF($B30="","",VLOOKUP($C30,B193DESO!$A$3:$G$16595,2,0))&amp;" -  IMPERMEABILIZAÇÃO TELHAS CERÂMICAS"</f>
        <v>Resina acrílica plastificante -  IMPERMEABILIZAÇÃO TELHAS CERÂMICAS</v>
      </c>
      <c r="E30" s="348" t="str">
        <f>IF($B30="","",VLOOKUP($C30,B193DESO!$A$3:$G$16595,3,0))</f>
        <v>M2</v>
      </c>
      <c r="F30" s="349">
        <v>225.35</v>
      </c>
      <c r="G30" s="350">
        <f>IF($B30="","",ROUND(VLOOKUP($C30,B193DESO!$A$3:$G$6157,6,0),2))</f>
        <v>28.22</v>
      </c>
      <c r="H30" s="350">
        <f>G30*(1+$H$9)</f>
        <v>37.47</v>
      </c>
      <c r="I30" s="351"/>
      <c r="J30" s="274">
        <f t="shared" ref="J30" si="68">H30*F30</f>
        <v>8443.86</v>
      </c>
      <c r="K30" s="349"/>
      <c r="L30" s="99"/>
      <c r="N30" s="313"/>
      <c r="O30" s="314"/>
      <c r="P30" s="116"/>
      <c r="Q30" s="313"/>
      <c r="R30" s="314"/>
      <c r="S30" s="120"/>
      <c r="T30" s="313"/>
      <c r="U30" s="314"/>
      <c r="V30" s="120"/>
      <c r="W30" s="313"/>
      <c r="X30" s="314"/>
      <c r="Y30" s="120"/>
      <c r="Z30" s="313"/>
      <c r="AA30" s="314"/>
      <c r="AB30" s="120"/>
      <c r="AC30" s="315"/>
      <c r="AD30" s="315"/>
      <c r="AE30" s="120"/>
      <c r="AF30" s="315"/>
      <c r="AG30" s="315"/>
      <c r="AI30" s="313"/>
      <c r="AJ30" s="314"/>
      <c r="AK30" s="120"/>
      <c r="AL30" s="313"/>
      <c r="AM30" s="314"/>
      <c r="AN30" s="120"/>
      <c r="AO30" s="315"/>
      <c r="AP30" s="315"/>
    </row>
    <row r="31" spans="1:42" s="21" customFormat="1" ht="15.6" x14ac:dyDescent="0.3">
      <c r="A31" s="100"/>
      <c r="B31" s="298"/>
      <c r="C31" s="299"/>
      <c r="D31" s="300"/>
      <c r="E31" s="300"/>
      <c r="F31" s="301"/>
      <c r="G31" s="229"/>
      <c r="H31" s="229"/>
      <c r="I31" s="302"/>
      <c r="J31" s="274"/>
      <c r="K31" s="98"/>
      <c r="L31" s="99"/>
      <c r="N31" s="118"/>
      <c r="O31" s="119"/>
      <c r="P31" s="116"/>
      <c r="Q31" s="118"/>
      <c r="R31" s="119"/>
      <c r="S31" s="120"/>
      <c r="T31" s="118"/>
      <c r="U31" s="119"/>
      <c r="V31" s="120"/>
      <c r="W31" s="118"/>
      <c r="X31" s="119"/>
      <c r="Y31" s="120"/>
      <c r="Z31" s="118"/>
      <c r="AA31" s="119"/>
      <c r="AB31" s="120"/>
      <c r="AC31" s="121"/>
      <c r="AD31" s="121"/>
      <c r="AE31" s="120"/>
      <c r="AF31" s="121"/>
      <c r="AG31" s="121"/>
      <c r="AI31" s="118"/>
      <c r="AJ31" s="119"/>
      <c r="AK31" s="120"/>
      <c r="AL31" s="118"/>
      <c r="AM31" s="119"/>
      <c r="AN31" s="120"/>
      <c r="AO31" s="121"/>
      <c r="AP31" s="121"/>
    </row>
    <row r="32" spans="1:42" s="21" customFormat="1" ht="15.6" x14ac:dyDescent="0.3">
      <c r="A32" s="59">
        <v>4</v>
      </c>
      <c r="B32" s="60"/>
      <c r="C32" s="265"/>
      <c r="D32" s="62" t="s">
        <v>14839</v>
      </c>
      <c r="E32" s="60"/>
      <c r="F32" s="63"/>
      <c r="G32" s="64" t="str">
        <f>IF($B32="","",VLOOKUP($C32,#REF!,6,0))</f>
        <v/>
      </c>
      <c r="H32" s="64"/>
      <c r="I32" s="65"/>
      <c r="J32" s="275">
        <f>SUBTOTAL(9,J33:J34)</f>
        <v>2221.52</v>
      </c>
      <c r="K32" s="73"/>
      <c r="L32" s="71">
        <f>SUBTOTAL(9,L33:L33)</f>
        <v>0</v>
      </c>
      <c r="N32" s="105"/>
      <c r="O32" s="105">
        <f>SUBTOTAL(9,O33:O33)</f>
        <v>0</v>
      </c>
      <c r="P32" s="116"/>
      <c r="Q32" s="105"/>
      <c r="R32" s="105">
        <f>SUBTOTAL(9,R33:R33)</f>
        <v>0</v>
      </c>
      <c r="S32" s="117"/>
      <c r="T32" s="105"/>
      <c r="U32" s="105">
        <f>SUBTOTAL(9,U33:U33)</f>
        <v>0</v>
      </c>
      <c r="V32" s="117"/>
      <c r="W32" s="105"/>
      <c r="X32" s="105">
        <f>SUBTOTAL(9,X33:X33)</f>
        <v>0</v>
      </c>
      <c r="Y32" s="117"/>
      <c r="Z32" s="105"/>
      <c r="AA32" s="105">
        <f>SUBTOTAL(9,AA33:AA33)</f>
        <v>0</v>
      </c>
      <c r="AB32" s="117"/>
      <c r="AC32" s="105"/>
      <c r="AD32" s="105">
        <f>SUBTOTAL(9,AD33:AD33)</f>
        <v>0</v>
      </c>
      <c r="AE32" s="117"/>
      <c r="AF32" s="105"/>
      <c r="AG32" s="105">
        <f>SUBTOTAL(9,AG33:AG33)</f>
        <v>0</v>
      </c>
      <c r="AI32" s="245"/>
      <c r="AJ32" s="246">
        <f>SUBTOTAL(9,AJ33:AJ33)</f>
        <v>0</v>
      </c>
      <c r="AK32" s="113"/>
      <c r="AL32" s="145"/>
      <c r="AM32" s="146">
        <f>SUBTOTAL(9,AM33:AM33)</f>
        <v>0</v>
      </c>
      <c r="AN32" s="117"/>
      <c r="AO32" s="105"/>
      <c r="AP32" s="105">
        <f>SUBTOTAL(9,AP33:AP33)</f>
        <v>0</v>
      </c>
    </row>
    <row r="33" spans="1:42" s="354" customFormat="1" ht="30" x14ac:dyDescent="0.3">
      <c r="A33" s="345" t="s">
        <v>8012</v>
      </c>
      <c r="B33" s="346" t="s">
        <v>6794</v>
      </c>
      <c r="C33" s="347" t="s">
        <v>6401</v>
      </c>
      <c r="D33" s="348" t="str">
        <f>IF($B33="","",VLOOKUP($C33,B193DESO!$A$3:$G$16595,2,0))&amp;" - ESQUADRIAS DE AÇO"</f>
        <v>Esmalte à base água em superfície metálica, inclusive preparo - ESQUADRIAS DE AÇO</v>
      </c>
      <c r="E33" s="348" t="str">
        <f>IF($B33="","",VLOOKUP($C33,B193DESO!$A$3:$G$16595,3,0))</f>
        <v>M2</v>
      </c>
      <c r="F33" s="349">
        <f>(1.05*8)+1.2</f>
        <v>9.6</v>
      </c>
      <c r="G33" s="350">
        <f>IF($B33="","",ROUND(VLOOKUP($C33,B193DESO!$A$3:$G$16595,6,0),2))</f>
        <v>43.47</v>
      </c>
      <c r="H33" s="353">
        <f t="shared" ref="H33" si="69">G33*(1+$H$9)</f>
        <v>57.72</v>
      </c>
      <c r="I33" s="351"/>
      <c r="J33" s="274">
        <f t="shared" ref="J33" si="70">H33*F33</f>
        <v>554.11</v>
      </c>
      <c r="K33" s="101"/>
      <c r="L33" s="99">
        <f t="shared" ref="L33:L35" si="71">F33*K33*(1+$L$9)</f>
        <v>0</v>
      </c>
      <c r="N33" s="118"/>
      <c r="O33" s="119">
        <f t="shared" ref="O33:O35" si="72">($L33/$F33)*N33</f>
        <v>0</v>
      </c>
      <c r="P33" s="116"/>
      <c r="Q33" s="118"/>
      <c r="R33" s="119">
        <f t="shared" ref="R33:R35" si="73">($L33/$F33)*Q33</f>
        <v>0</v>
      </c>
      <c r="S33" s="120"/>
      <c r="T33" s="118"/>
      <c r="U33" s="119">
        <f t="shared" ref="U33:U35" si="74">($L33/$F33)*T33</f>
        <v>0</v>
      </c>
      <c r="V33" s="120"/>
      <c r="W33" s="118"/>
      <c r="X33" s="119">
        <f t="shared" ref="X33:X35" si="75">($L33/$F33)*W33</f>
        <v>0</v>
      </c>
      <c r="Y33" s="120"/>
      <c r="Z33" s="118"/>
      <c r="AA33" s="119">
        <f t="shared" ref="AA33:AA35" si="76">($L33/$F33)*Z33</f>
        <v>0</v>
      </c>
      <c r="AB33" s="120"/>
      <c r="AC33" s="121">
        <f t="shared" ref="AC33" si="77">N33+Q33+T33+W33+Z33</f>
        <v>0</v>
      </c>
      <c r="AD33" s="121">
        <f t="shared" ref="AD33:AD35" si="78">O33+R33+U33+X33+AA33</f>
        <v>0</v>
      </c>
      <c r="AE33" s="120"/>
      <c r="AF33" s="121">
        <f t="shared" ref="AF33" si="79">F33-AC33</f>
        <v>9.6</v>
      </c>
      <c r="AG33" s="121">
        <f t="shared" ref="AG33:AG35" si="80">L33-AD33</f>
        <v>0</v>
      </c>
      <c r="AH33" s="352"/>
      <c r="AI33" s="118"/>
      <c r="AJ33" s="119">
        <f t="shared" ref="AJ33:AJ35" si="81">($L33/$F33)*AI33</f>
        <v>0</v>
      </c>
      <c r="AK33" s="120"/>
      <c r="AL33" s="118"/>
      <c r="AM33" s="119">
        <f t="shared" ref="AM33:AM35" si="82">($L33/$F33)*AL33</f>
        <v>0</v>
      </c>
      <c r="AN33" s="120"/>
      <c r="AO33" s="121">
        <f t="shared" ref="AO33:AO35" si="83">F33+AI33-AL33</f>
        <v>9.6</v>
      </c>
      <c r="AP33" s="121">
        <f t="shared" ref="AP33:AP35" si="84">L33+AJ33-AM33</f>
        <v>0</v>
      </c>
    </row>
    <row r="34" spans="1:42" s="354" customFormat="1" ht="30" x14ac:dyDescent="0.3">
      <c r="A34" s="345" t="s">
        <v>14840</v>
      </c>
      <c r="B34" s="346" t="s">
        <v>6794</v>
      </c>
      <c r="C34" s="347" t="s">
        <v>6149</v>
      </c>
      <c r="D34" s="348" t="str">
        <f>IF($B34="","",VLOOKUP($C34,B193DESO!$A$3:$G$16595,2,0))&amp;" - PORTAS DE MADEIRA"</f>
        <v>Esmalte à base de água em madeira, inclusive preparo - PORTAS DE MADEIRA</v>
      </c>
      <c r="E34" s="348" t="str">
        <f>IF($B34="","",VLOOKUP($C34,B193DESO!$A$3:$G$16595,3,0))</f>
        <v>M2</v>
      </c>
      <c r="F34" s="349">
        <f>((1.89*4)+(1.982))*3</f>
        <v>28.63</v>
      </c>
      <c r="G34" s="350">
        <f>IF($B34="","",ROUND(VLOOKUP($C34,B193DESO!$A$3:$G$16595,6,0),2))</f>
        <v>43.86</v>
      </c>
      <c r="H34" s="353">
        <f t="shared" ref="H34" si="85">G34*(1+$H$9)</f>
        <v>58.24</v>
      </c>
      <c r="I34" s="351"/>
      <c r="J34" s="274">
        <f t="shared" ref="J34" si="86">H34*F34</f>
        <v>1667.41</v>
      </c>
      <c r="K34" s="101"/>
      <c r="L34" s="99">
        <f t="shared" ref="L34" si="87">F34*K34*(1+$L$9)</f>
        <v>0</v>
      </c>
      <c r="N34" s="118"/>
      <c r="O34" s="119">
        <f t="shared" ref="O34" si="88">($L34/$F34)*N34</f>
        <v>0</v>
      </c>
      <c r="P34" s="116"/>
      <c r="Q34" s="118"/>
      <c r="R34" s="119">
        <f t="shared" ref="R34" si="89">($L34/$F34)*Q34</f>
        <v>0</v>
      </c>
      <c r="S34" s="120"/>
      <c r="T34" s="118"/>
      <c r="U34" s="119">
        <f t="shared" ref="U34" si="90">($L34/$F34)*T34</f>
        <v>0</v>
      </c>
      <c r="V34" s="120"/>
      <c r="W34" s="118"/>
      <c r="X34" s="119">
        <f t="shared" ref="X34" si="91">($L34/$F34)*W34</f>
        <v>0</v>
      </c>
      <c r="Y34" s="120"/>
      <c r="Z34" s="118"/>
      <c r="AA34" s="119">
        <f t="shared" ref="AA34" si="92">($L34/$F34)*Z34</f>
        <v>0</v>
      </c>
      <c r="AB34" s="120"/>
      <c r="AC34" s="121">
        <f t="shared" ref="AC34" si="93">N34+Q34+T34+W34+Z34</f>
        <v>0</v>
      </c>
      <c r="AD34" s="121">
        <f t="shared" ref="AD34" si="94">O34+R34+U34+X34+AA34</f>
        <v>0</v>
      </c>
      <c r="AE34" s="120"/>
      <c r="AF34" s="121">
        <f t="shared" ref="AF34" si="95">F34-AC34</f>
        <v>28.63</v>
      </c>
      <c r="AG34" s="121">
        <f t="shared" ref="AG34" si="96">L34-AD34</f>
        <v>0</v>
      </c>
      <c r="AH34" s="352"/>
      <c r="AI34" s="118"/>
      <c r="AJ34" s="119">
        <f t="shared" ref="AJ34" si="97">($L34/$F34)*AI34</f>
        <v>0</v>
      </c>
      <c r="AK34" s="120"/>
      <c r="AL34" s="118"/>
      <c r="AM34" s="119">
        <f t="shared" ref="AM34" si="98">($L34/$F34)*AL34</f>
        <v>0</v>
      </c>
      <c r="AN34" s="120"/>
      <c r="AO34" s="121">
        <f t="shared" ref="AO34" si="99">F34+AI34-AL34</f>
        <v>28.63</v>
      </c>
      <c r="AP34" s="121">
        <f t="shared" ref="AP34" si="100">L34+AJ34-AM34</f>
        <v>0</v>
      </c>
    </row>
    <row r="35" spans="1:42" s="21" customFormat="1" ht="15.6" x14ac:dyDescent="0.3">
      <c r="A35" s="100"/>
      <c r="B35" s="298"/>
      <c r="C35" s="299"/>
      <c r="D35" s="300"/>
      <c r="E35" s="300"/>
      <c r="F35" s="301"/>
      <c r="G35" s="229"/>
      <c r="H35" s="229"/>
      <c r="I35" s="302"/>
      <c r="J35" s="274"/>
      <c r="K35" s="98"/>
      <c r="L35" s="99">
        <f t="shared" si="71"/>
        <v>0</v>
      </c>
      <c r="N35" s="118"/>
      <c r="O35" s="119" t="e">
        <f t="shared" si="72"/>
        <v>#DIV/0!</v>
      </c>
      <c r="P35" s="116"/>
      <c r="Q35" s="118"/>
      <c r="R35" s="119" t="e">
        <f t="shared" si="73"/>
        <v>#DIV/0!</v>
      </c>
      <c r="S35" s="120"/>
      <c r="T35" s="118"/>
      <c r="U35" s="119" t="e">
        <f t="shared" si="74"/>
        <v>#DIV/0!</v>
      </c>
      <c r="V35" s="120"/>
      <c r="W35" s="118"/>
      <c r="X35" s="119" t="e">
        <f t="shared" si="75"/>
        <v>#DIV/0!</v>
      </c>
      <c r="Y35" s="120"/>
      <c r="Z35" s="118"/>
      <c r="AA35" s="119" t="e">
        <f t="shared" si="76"/>
        <v>#DIV/0!</v>
      </c>
      <c r="AB35" s="120"/>
      <c r="AC35" s="121"/>
      <c r="AD35" s="121" t="e">
        <f t="shared" si="78"/>
        <v>#DIV/0!</v>
      </c>
      <c r="AE35" s="120"/>
      <c r="AF35" s="121"/>
      <c r="AG35" s="121" t="e">
        <f t="shared" si="80"/>
        <v>#DIV/0!</v>
      </c>
      <c r="AI35" s="118"/>
      <c r="AJ35" s="119" t="e">
        <f t="shared" si="81"/>
        <v>#DIV/0!</v>
      </c>
      <c r="AK35" s="120"/>
      <c r="AL35" s="118"/>
      <c r="AM35" s="119" t="e">
        <f t="shared" si="82"/>
        <v>#DIV/0!</v>
      </c>
      <c r="AN35" s="120"/>
      <c r="AO35" s="121">
        <f t="shared" si="83"/>
        <v>0</v>
      </c>
      <c r="AP35" s="121" t="e">
        <f t="shared" si="84"/>
        <v>#DIV/0!</v>
      </c>
    </row>
    <row r="36" spans="1:42" s="369" customFormat="1" ht="15.6" x14ac:dyDescent="0.3">
      <c r="A36" s="360">
        <v>5</v>
      </c>
      <c r="B36" s="361"/>
      <c r="C36" s="362"/>
      <c r="D36" s="363" t="s">
        <v>14841</v>
      </c>
      <c r="E36" s="361"/>
      <c r="F36" s="364"/>
      <c r="G36" s="365" t="str">
        <f>IF($B36="","",VLOOKUP($C36,'[1]BOLETIM 161'!$A$7:$F$4000,6,0))</f>
        <v/>
      </c>
      <c r="H36" s="365"/>
      <c r="I36" s="365"/>
      <c r="J36" s="366">
        <f>SUM(J37:J45)</f>
        <v>11798.21</v>
      </c>
      <c r="K36" s="367"/>
      <c r="L36" s="368">
        <f>SUM(L37:L40)</f>
        <v>0</v>
      </c>
      <c r="N36" s="370"/>
      <c r="O36" s="371" t="e">
        <f>SUM(O37:O56)</f>
        <v>#REF!</v>
      </c>
      <c r="P36" s="372"/>
      <c r="Q36" s="370"/>
      <c r="R36" s="371" t="e">
        <f>SUM(R37:R56)</f>
        <v>#REF!</v>
      </c>
      <c r="S36" s="373"/>
      <c r="T36" s="370"/>
      <c r="U36" s="371" t="e">
        <f>SUM(U37:U56)</f>
        <v>#REF!</v>
      </c>
      <c r="V36" s="373"/>
      <c r="W36" s="370"/>
      <c r="X36" s="371" t="e">
        <f>SUM(X37:X56)</f>
        <v>#REF!</v>
      </c>
      <c r="Y36" s="373"/>
      <c r="Z36" s="370"/>
      <c r="AA36" s="371" t="e">
        <f>SUM(AA37:AA56)</f>
        <v>#REF!</v>
      </c>
      <c r="AB36" s="373"/>
      <c r="AC36" s="370"/>
      <c r="AD36" s="371" t="e">
        <f>SUM(AD37:AD56)</f>
        <v>#REF!</v>
      </c>
      <c r="AE36" s="373"/>
      <c r="AF36" s="370"/>
      <c r="AG36" s="371" t="e">
        <f>SUM(AG37:AG56)</f>
        <v>#REF!</v>
      </c>
      <c r="AI36" s="370"/>
      <c r="AJ36" s="371" t="e">
        <f>SUM(AJ37:AJ56)</f>
        <v>#REF!</v>
      </c>
      <c r="AK36" s="373"/>
      <c r="AL36" s="370"/>
      <c r="AM36" s="371" t="e">
        <f>SUM(AM37:AM56)</f>
        <v>#REF!</v>
      </c>
      <c r="AN36" s="373"/>
      <c r="AO36" s="370"/>
      <c r="AP36" s="371" t="e">
        <f>SUM(AP37:AP56)</f>
        <v>#REF!</v>
      </c>
    </row>
    <row r="37" spans="1:42" s="352" customFormat="1" ht="48" customHeight="1" x14ac:dyDescent="0.3">
      <c r="A37" s="345" t="s">
        <v>8013</v>
      </c>
      <c r="B37" s="346" t="s">
        <v>6794</v>
      </c>
      <c r="C37" s="347" t="s">
        <v>4541</v>
      </c>
      <c r="D37" s="348" t="str">
        <f>IF($B37="","",VLOOKUP($C37,B193DESO!$A$3:$G$16595,2,0))&amp;" - TELHADO "</f>
        <v xml:space="preserve">Limpeza de superfície com hidrojateamento - TELHADO </v>
      </c>
      <c r="E37" s="348" t="str">
        <f>IF($B37="","",VLOOKUP($C37,B193DESO!$A$3:$G$16595,3,0))</f>
        <v>M2</v>
      </c>
      <c r="F37" s="349">
        <v>837.95</v>
      </c>
      <c r="G37" s="350">
        <f>IF($B37="","",ROUND(VLOOKUP($C37,B193DESO!$A$3:$G$16595,6,0),2))</f>
        <v>8.07</v>
      </c>
      <c r="H37" s="350">
        <f t="shared" ref="H37:H40" si="101">G37*(1+$H$9)</f>
        <v>10.72</v>
      </c>
      <c r="I37" s="351"/>
      <c r="J37" s="274">
        <f t="shared" ref="J37:J40" si="102">H37*F37</f>
        <v>8982.82</v>
      </c>
      <c r="K37" s="349"/>
      <c r="L37" s="99"/>
      <c r="N37" s="313"/>
      <c r="O37" s="314"/>
      <c r="P37" s="116"/>
      <c r="Q37" s="313"/>
      <c r="R37" s="314"/>
      <c r="S37" s="120"/>
      <c r="T37" s="313"/>
      <c r="U37" s="314"/>
      <c r="V37" s="120"/>
      <c r="W37" s="313"/>
      <c r="X37" s="314"/>
      <c r="Y37" s="120"/>
      <c r="Z37" s="313"/>
      <c r="AA37" s="314"/>
      <c r="AB37" s="120"/>
      <c r="AC37" s="315"/>
      <c r="AD37" s="315"/>
      <c r="AE37" s="120"/>
      <c r="AF37" s="315"/>
      <c r="AG37" s="315"/>
      <c r="AI37" s="313"/>
      <c r="AJ37" s="314"/>
      <c r="AK37" s="120"/>
      <c r="AL37" s="313"/>
      <c r="AM37" s="314"/>
      <c r="AN37" s="120"/>
      <c r="AO37" s="315"/>
      <c r="AP37" s="315"/>
    </row>
    <row r="38" spans="1:42" s="352" customFormat="1" ht="48" customHeight="1" x14ac:dyDescent="0.3">
      <c r="A38" s="345" t="s">
        <v>14876</v>
      </c>
      <c r="B38" s="346" t="s">
        <v>6794</v>
      </c>
      <c r="C38" s="347" t="s">
        <v>1972</v>
      </c>
      <c r="D38" s="348" t="str">
        <f>IF($B38="","",VLOOKUP($C38,B193DESO!$A$3:$G$16595,2,0))&amp;" "</f>
        <v xml:space="preserve">Demolição manual de revestimento em massa de parede ou teto </v>
      </c>
      <c r="E38" s="348" t="str">
        <f>IF($B38="","",VLOOKUP($C38,B193DESO!$A$3:$G$16595,3,0))</f>
        <v>M2</v>
      </c>
      <c r="F38" s="349">
        <v>32</v>
      </c>
      <c r="G38" s="350">
        <f>IF($B38="","",ROUND(VLOOKUP($C38,B193DESO!$A$3:$G$16595,6,0),2))</f>
        <v>5.29</v>
      </c>
      <c r="H38" s="350">
        <f t="shared" si="101"/>
        <v>7.02</v>
      </c>
      <c r="I38" s="351"/>
      <c r="J38" s="274">
        <f t="shared" si="102"/>
        <v>224.64</v>
      </c>
      <c r="K38" s="349"/>
      <c r="L38" s="99"/>
      <c r="N38" s="313"/>
      <c r="O38" s="314"/>
      <c r="P38" s="116"/>
      <c r="Q38" s="313"/>
      <c r="R38" s="314"/>
      <c r="S38" s="120"/>
      <c r="T38" s="313"/>
      <c r="U38" s="314"/>
      <c r="V38" s="120"/>
      <c r="W38" s="313"/>
      <c r="X38" s="314"/>
      <c r="Y38" s="120"/>
      <c r="Z38" s="313"/>
      <c r="AA38" s="314"/>
      <c r="AB38" s="120"/>
      <c r="AC38" s="315"/>
      <c r="AD38" s="315"/>
      <c r="AE38" s="120"/>
      <c r="AF38" s="315"/>
      <c r="AG38" s="315"/>
      <c r="AI38" s="313"/>
      <c r="AJ38" s="314"/>
      <c r="AK38" s="120"/>
      <c r="AL38" s="313"/>
      <c r="AM38" s="314"/>
      <c r="AN38" s="120"/>
      <c r="AO38" s="315"/>
      <c r="AP38" s="315"/>
    </row>
    <row r="39" spans="1:42" s="352" customFormat="1" ht="48" customHeight="1" x14ac:dyDescent="0.3">
      <c r="A39" s="345" t="s">
        <v>14877</v>
      </c>
      <c r="B39" s="346" t="s">
        <v>6794</v>
      </c>
      <c r="C39" s="347" t="s">
        <v>2471</v>
      </c>
      <c r="D39" s="348" t="str">
        <f>IF($B39="","",VLOOKUP($C39,B193DESO!$A$3:$G$16595,2,0))&amp;" "</f>
        <v xml:space="preserve">Chapisco com adesivo de alto desempenho </v>
      </c>
      <c r="E39" s="348" t="str">
        <f>IF($B39="","",VLOOKUP($C39,B193DESO!$A$3:$G$16595,3,0))</f>
        <v>M2</v>
      </c>
      <c r="F39" s="349">
        <v>32</v>
      </c>
      <c r="G39" s="350">
        <f>IF($B39="","",ROUND(VLOOKUP($C39,B193DESO!$A$3:$G$16595,6,0),2))</f>
        <v>11.19</v>
      </c>
      <c r="H39" s="350">
        <f t="shared" si="101"/>
        <v>14.86</v>
      </c>
      <c r="I39" s="351"/>
      <c r="J39" s="274">
        <f t="shared" si="102"/>
        <v>475.52</v>
      </c>
      <c r="K39" s="349"/>
      <c r="L39" s="99"/>
      <c r="N39" s="313"/>
      <c r="O39" s="314"/>
      <c r="P39" s="116"/>
      <c r="Q39" s="313"/>
      <c r="R39" s="314"/>
      <c r="S39" s="120"/>
      <c r="T39" s="313"/>
      <c r="U39" s="314"/>
      <c r="V39" s="120"/>
      <c r="W39" s="313"/>
      <c r="X39" s="314"/>
      <c r="Y39" s="120"/>
      <c r="Z39" s="313"/>
      <c r="AA39" s="314"/>
      <c r="AB39" s="120"/>
      <c r="AC39" s="315"/>
      <c r="AD39" s="315"/>
      <c r="AE39" s="120"/>
      <c r="AF39" s="315"/>
      <c r="AG39" s="315"/>
      <c r="AI39" s="313"/>
      <c r="AJ39" s="314"/>
      <c r="AK39" s="120"/>
      <c r="AL39" s="313"/>
      <c r="AM39" s="314"/>
      <c r="AN39" s="120"/>
      <c r="AO39" s="315"/>
      <c r="AP39" s="315"/>
    </row>
    <row r="40" spans="1:42" s="352" customFormat="1" ht="48" customHeight="1" x14ac:dyDescent="0.3">
      <c r="A40" s="345" t="s">
        <v>14878</v>
      </c>
      <c r="B40" s="346" t="s">
        <v>6794</v>
      </c>
      <c r="C40" s="347" t="s">
        <v>2475</v>
      </c>
      <c r="D40" s="348" t="str">
        <f>IF($B40="","",VLOOKUP($C40,B193DESO!$A$3:$G$16595,2,0))&amp;" "</f>
        <v xml:space="preserve">Emboço desempenado com espuma de poliéster </v>
      </c>
      <c r="E40" s="348" t="str">
        <f>IF($B40="","",VLOOKUP($C40,B193DESO!$A$3:$G$16595,3,0))</f>
        <v>M2</v>
      </c>
      <c r="F40" s="349">
        <v>32</v>
      </c>
      <c r="G40" s="350">
        <f>IF($B40="","",ROUND(VLOOKUP($C40,B193DESO!$A$3:$G$16595,6,0),2))</f>
        <v>25.31</v>
      </c>
      <c r="H40" s="350">
        <f t="shared" si="101"/>
        <v>33.61</v>
      </c>
      <c r="I40" s="351"/>
      <c r="J40" s="274">
        <f t="shared" si="102"/>
        <v>1075.52</v>
      </c>
      <c r="K40" s="349"/>
      <c r="L40" s="99"/>
      <c r="N40" s="313"/>
      <c r="O40" s="314"/>
      <c r="P40" s="116"/>
      <c r="Q40" s="313"/>
      <c r="R40" s="314"/>
      <c r="S40" s="120"/>
      <c r="T40" s="313"/>
      <c r="U40" s="314"/>
      <c r="V40" s="120"/>
      <c r="W40" s="313"/>
      <c r="X40" s="314"/>
      <c r="Y40" s="120"/>
      <c r="Z40" s="313"/>
      <c r="AA40" s="314"/>
      <c r="AB40" s="120"/>
      <c r="AC40" s="315"/>
      <c r="AD40" s="315"/>
      <c r="AE40" s="120"/>
      <c r="AF40" s="315"/>
      <c r="AG40" s="315"/>
      <c r="AI40" s="313"/>
      <c r="AJ40" s="314"/>
      <c r="AK40" s="120"/>
      <c r="AL40" s="313"/>
      <c r="AM40" s="314"/>
      <c r="AN40" s="120"/>
      <c r="AO40" s="315"/>
      <c r="AP40" s="315"/>
    </row>
    <row r="41" spans="1:42" s="352" customFormat="1" ht="48" customHeight="1" x14ac:dyDescent="0.3">
      <c r="A41" s="345" t="s">
        <v>14879</v>
      </c>
      <c r="B41" s="346" t="s">
        <v>6794</v>
      </c>
      <c r="C41" s="347" t="s">
        <v>2416</v>
      </c>
      <c r="D41" s="348" t="str">
        <f>IF($B41="","",VLOOKUP($C41,B193DESO!$A$3:$G$16595,2,0))&amp;" - TROCA DE TELHAS TRINCADAS OU QUEBRADAS"</f>
        <v>Telha de barro tipo italiana - TROCA DE TELHAS TRINCADAS OU QUEBRADAS</v>
      </c>
      <c r="E41" s="348" t="str">
        <f>IF($B41="","",VLOOKUP($C41,B193DESO!$A$3:$G$16595,3,0))</f>
        <v>M2</v>
      </c>
      <c r="F41" s="349">
        <v>3</v>
      </c>
      <c r="G41" s="350">
        <f>IF($B41="","",ROUND(VLOOKUP($C41,B193DESO!$A$3:$G$6157,6,0),2))</f>
        <v>72.7</v>
      </c>
      <c r="H41" s="350">
        <f t="shared" ref="H41:H44" si="103">G41*(1+$H$9)</f>
        <v>96.53</v>
      </c>
      <c r="I41" s="351"/>
      <c r="J41" s="274">
        <f t="shared" ref="J41" si="104">H41*F41</f>
        <v>289.58999999999997</v>
      </c>
      <c r="K41" s="349"/>
      <c r="L41" s="99"/>
      <c r="N41" s="313"/>
      <c r="O41" s="314"/>
      <c r="P41" s="116"/>
      <c r="Q41" s="313"/>
      <c r="R41" s="314"/>
      <c r="S41" s="120"/>
      <c r="T41" s="313"/>
      <c r="U41" s="314"/>
      <c r="V41" s="120"/>
      <c r="W41" s="313"/>
      <c r="X41" s="314"/>
      <c r="Y41" s="120"/>
      <c r="Z41" s="313"/>
      <c r="AA41" s="314"/>
      <c r="AB41" s="120"/>
      <c r="AC41" s="315"/>
      <c r="AD41" s="315"/>
      <c r="AE41" s="120"/>
      <c r="AF41" s="315"/>
      <c r="AG41" s="315"/>
      <c r="AI41" s="313"/>
      <c r="AJ41" s="314"/>
      <c r="AK41" s="120"/>
      <c r="AL41" s="313"/>
      <c r="AM41" s="314"/>
      <c r="AN41" s="120"/>
      <c r="AO41" s="315"/>
      <c r="AP41" s="315"/>
    </row>
    <row r="42" spans="1:42" s="352" customFormat="1" ht="48" customHeight="1" x14ac:dyDescent="0.3">
      <c r="A42" s="345" t="s">
        <v>14880</v>
      </c>
      <c r="B42" s="346" t="s">
        <v>6794</v>
      </c>
      <c r="C42" s="347" t="s">
        <v>15253</v>
      </c>
      <c r="D42" s="348" t="s">
        <v>15254</v>
      </c>
      <c r="E42" s="348" t="s">
        <v>14819</v>
      </c>
      <c r="F42" s="349">
        <v>8</v>
      </c>
      <c r="G42" s="350">
        <v>13.01</v>
      </c>
      <c r="H42" s="350">
        <f t="shared" si="103"/>
        <v>17.27</v>
      </c>
      <c r="I42" s="351"/>
      <c r="J42" s="274">
        <f t="shared" ref="J42" si="105">H42*F42</f>
        <v>138.16</v>
      </c>
      <c r="K42" s="349"/>
      <c r="L42" s="99"/>
      <c r="N42" s="313"/>
      <c r="O42" s="314"/>
      <c r="P42" s="116"/>
      <c r="Q42" s="313"/>
      <c r="R42" s="314"/>
      <c r="S42" s="120"/>
      <c r="T42" s="313"/>
      <c r="U42" s="314"/>
      <c r="V42" s="120"/>
      <c r="W42" s="313"/>
      <c r="X42" s="314"/>
      <c r="Y42" s="120"/>
      <c r="Z42" s="313"/>
      <c r="AA42" s="314"/>
      <c r="AB42" s="120"/>
      <c r="AC42" s="315"/>
      <c r="AD42" s="315"/>
      <c r="AE42" s="120"/>
      <c r="AF42" s="315"/>
      <c r="AG42" s="315"/>
      <c r="AI42" s="313"/>
      <c r="AJ42" s="314"/>
      <c r="AK42" s="120"/>
      <c r="AL42" s="313"/>
      <c r="AM42" s="314"/>
      <c r="AN42" s="120"/>
      <c r="AO42" s="315"/>
      <c r="AP42" s="315"/>
    </row>
    <row r="43" spans="1:42" s="352" customFormat="1" ht="48" customHeight="1" x14ac:dyDescent="0.3">
      <c r="A43" s="345" t="s">
        <v>15244</v>
      </c>
      <c r="B43" s="346" t="s">
        <v>6794</v>
      </c>
      <c r="C43" s="347" t="s">
        <v>15251</v>
      </c>
      <c r="D43" s="348" t="s">
        <v>15255</v>
      </c>
      <c r="E43" s="348" t="s">
        <v>6806</v>
      </c>
      <c r="F43" s="349">
        <v>8</v>
      </c>
      <c r="G43" s="350">
        <v>10.86</v>
      </c>
      <c r="H43" s="350">
        <f t="shared" si="103"/>
        <v>14.42</v>
      </c>
      <c r="I43" s="351"/>
      <c r="J43" s="274">
        <f t="shared" ref="J43:J44" si="106">H43*F43</f>
        <v>115.36</v>
      </c>
      <c r="K43" s="349"/>
      <c r="L43" s="99"/>
      <c r="N43" s="313"/>
      <c r="O43" s="314"/>
      <c r="P43" s="116"/>
      <c r="Q43" s="313"/>
      <c r="R43" s="314"/>
      <c r="S43" s="120"/>
      <c r="T43" s="313"/>
      <c r="U43" s="314"/>
      <c r="V43" s="120"/>
      <c r="W43" s="313"/>
      <c r="X43" s="314"/>
      <c r="Y43" s="120"/>
      <c r="Z43" s="313"/>
      <c r="AA43" s="314"/>
      <c r="AB43" s="120"/>
      <c r="AC43" s="315"/>
      <c r="AD43" s="315"/>
      <c r="AE43" s="120"/>
      <c r="AF43" s="315"/>
      <c r="AG43" s="315"/>
      <c r="AI43" s="313"/>
      <c r="AJ43" s="314"/>
      <c r="AK43" s="120"/>
      <c r="AL43" s="313"/>
      <c r="AM43" s="314"/>
      <c r="AN43" s="120"/>
      <c r="AO43" s="315"/>
      <c r="AP43" s="315"/>
    </row>
    <row r="44" spans="1:42" s="352" customFormat="1" ht="48" customHeight="1" x14ac:dyDescent="0.3">
      <c r="A44" s="345" t="s">
        <v>21019</v>
      </c>
      <c r="B44" s="346" t="s">
        <v>6794</v>
      </c>
      <c r="C44" s="347" t="s">
        <v>2511</v>
      </c>
      <c r="D44" s="348" t="str">
        <f>IF($B44="","",VLOOKUP($C44,B193DESO!$A$3:$G$16595,2,0))&amp;" - PISO + TRINCAS NO PISO  "</f>
        <v xml:space="preserve">Reparos em piso de granilite - estucamento e polimento - PISO + TRINCAS NO PISO  </v>
      </c>
      <c r="E44" s="348" t="str">
        <f>IF($B44="","",VLOOKUP($C44,B193DESO!$A$3:$G$16595,3,0))</f>
        <v>M2</v>
      </c>
      <c r="F44" s="349">
        <v>4.6399999999999997</v>
      </c>
      <c r="G44" s="350">
        <f>IF($B44="","",ROUND(VLOOKUP($C44,B193DESO!$A$3:$G$16595,6,0),2))</f>
        <v>46.25</v>
      </c>
      <c r="H44" s="350">
        <f t="shared" si="103"/>
        <v>61.41</v>
      </c>
      <c r="I44" s="351"/>
      <c r="J44" s="274">
        <f t="shared" si="106"/>
        <v>284.94</v>
      </c>
      <c r="K44" s="349"/>
      <c r="L44" s="99"/>
      <c r="N44" s="313"/>
      <c r="O44" s="314"/>
      <c r="P44" s="116"/>
      <c r="Q44" s="313"/>
      <c r="R44" s="314"/>
      <c r="S44" s="120"/>
      <c r="T44" s="313"/>
      <c r="U44" s="314"/>
      <c r="V44" s="120"/>
      <c r="W44" s="313"/>
      <c r="X44" s="314"/>
      <c r="Y44" s="120"/>
      <c r="Z44" s="313"/>
      <c r="AA44" s="314"/>
      <c r="AB44" s="120"/>
      <c r="AC44" s="315"/>
      <c r="AD44" s="315"/>
      <c r="AE44" s="120"/>
      <c r="AF44" s="315"/>
      <c r="AG44" s="315"/>
      <c r="AI44" s="313"/>
      <c r="AJ44" s="314"/>
      <c r="AK44" s="120"/>
      <c r="AL44" s="313"/>
      <c r="AM44" s="314"/>
      <c r="AN44" s="120"/>
      <c r="AO44" s="315"/>
      <c r="AP44" s="315"/>
    </row>
    <row r="45" spans="1:42" s="352" customFormat="1" ht="48" customHeight="1" x14ac:dyDescent="0.3">
      <c r="A45" s="345" t="s">
        <v>21020</v>
      </c>
      <c r="B45" s="346" t="s">
        <v>6794</v>
      </c>
      <c r="C45" s="347" t="s">
        <v>2516</v>
      </c>
      <c r="D45" s="348" t="str">
        <f>IF($B45="","",VLOOKUP($C45,B193DESO!$A$3:$G$16595,2,0))&amp;" - PISO + TRINCAS NO PISO "</f>
        <v xml:space="preserve">Resina acrílica para piso de granilite - PISO + TRINCAS NO PISO </v>
      </c>
      <c r="E45" s="348" t="str">
        <f>IF($B45="","",VLOOKUP($C45,B193DESO!$A$3:$G$16595,3,0))</f>
        <v>M2</v>
      </c>
      <c r="F45" s="349">
        <f>4.64+((2.1*0.1)*2)</f>
        <v>5.0599999999999996</v>
      </c>
      <c r="G45" s="350">
        <f>IF($B45="","",ROUND(VLOOKUP($C45,B193DESO!$A$3:$G$16595,6,0),2))</f>
        <v>31.5</v>
      </c>
      <c r="H45" s="350">
        <f t="shared" ref="H45" si="107">G45*(1+$H$9)</f>
        <v>41.83</v>
      </c>
      <c r="I45" s="351"/>
      <c r="J45" s="274">
        <f t="shared" ref="J45" si="108">H45*F45</f>
        <v>211.66</v>
      </c>
      <c r="K45" s="349"/>
      <c r="L45" s="99"/>
      <c r="N45" s="313"/>
      <c r="O45" s="314"/>
      <c r="P45" s="116"/>
      <c r="Q45" s="313"/>
      <c r="R45" s="314"/>
      <c r="S45" s="120"/>
      <c r="T45" s="313"/>
      <c r="U45" s="314"/>
      <c r="V45" s="120"/>
      <c r="W45" s="313"/>
      <c r="X45" s="314"/>
      <c r="Y45" s="120"/>
      <c r="Z45" s="313"/>
      <c r="AA45" s="314"/>
      <c r="AB45" s="120"/>
      <c r="AC45" s="315"/>
      <c r="AD45" s="315"/>
      <c r="AE45" s="120"/>
      <c r="AF45" s="315"/>
      <c r="AG45" s="315"/>
      <c r="AI45" s="313"/>
      <c r="AJ45" s="314"/>
      <c r="AK45" s="120"/>
      <c r="AL45" s="313"/>
      <c r="AM45" s="314"/>
      <c r="AN45" s="120"/>
      <c r="AO45" s="315"/>
      <c r="AP45" s="315"/>
    </row>
    <row r="46" spans="1:42" s="352" customFormat="1" ht="17.25" customHeight="1" x14ac:dyDescent="0.3">
      <c r="A46" s="497"/>
      <c r="B46" s="498"/>
      <c r="C46" s="498"/>
      <c r="D46" s="498"/>
      <c r="E46" s="498"/>
      <c r="F46" s="498"/>
      <c r="G46" s="498"/>
      <c r="H46" s="498"/>
      <c r="I46" s="498"/>
      <c r="J46" s="499"/>
      <c r="K46" s="397"/>
      <c r="L46" s="398"/>
      <c r="N46" s="429"/>
      <c r="O46" s="430"/>
      <c r="P46" s="116"/>
      <c r="Q46" s="429"/>
      <c r="R46" s="430"/>
      <c r="S46" s="120"/>
      <c r="T46" s="429"/>
      <c r="U46" s="430"/>
      <c r="V46" s="120"/>
      <c r="W46" s="429"/>
      <c r="X46" s="430"/>
      <c r="Y46" s="120"/>
      <c r="Z46" s="429"/>
      <c r="AA46" s="430"/>
      <c r="AB46" s="120"/>
      <c r="AC46" s="431"/>
      <c r="AD46" s="431"/>
      <c r="AE46" s="120"/>
      <c r="AF46" s="431"/>
      <c r="AG46" s="431"/>
      <c r="AI46" s="429"/>
      <c r="AJ46" s="430"/>
      <c r="AK46" s="120"/>
      <c r="AL46" s="429"/>
      <c r="AM46" s="430"/>
      <c r="AN46" s="120"/>
      <c r="AO46" s="431"/>
      <c r="AP46" s="431"/>
    </row>
    <row r="47" spans="1:42" s="369" customFormat="1" ht="15.75" customHeight="1" x14ac:dyDescent="0.3">
      <c r="A47" s="374">
        <v>6</v>
      </c>
      <c r="B47" s="375"/>
      <c r="C47" s="376"/>
      <c r="D47" s="377" t="s">
        <v>15260</v>
      </c>
      <c r="E47" s="375"/>
      <c r="F47" s="378"/>
      <c r="G47" s="379" t="str">
        <f>IF($B47="","",VLOOKUP($C47,#REF!,6,0))</f>
        <v/>
      </c>
      <c r="H47" s="379"/>
      <c r="I47" s="380"/>
      <c r="J47" s="381">
        <f>SUM(J48:J54)</f>
        <v>16368.17</v>
      </c>
      <c r="K47" s="382"/>
      <c r="L47" s="383" t="e">
        <f>SUBTOTAL(9,#REF!)</f>
        <v>#REF!</v>
      </c>
      <c r="N47" s="384"/>
      <c r="O47" s="384" t="e">
        <f>SUBTOTAL(9,#REF!)</f>
        <v>#REF!</v>
      </c>
      <c r="P47" s="385"/>
      <c r="Q47" s="384"/>
      <c r="R47" s="384" t="e">
        <f>SUBTOTAL(9,#REF!)</f>
        <v>#REF!</v>
      </c>
      <c r="S47" s="386"/>
      <c r="T47" s="384"/>
      <c r="U47" s="384" t="e">
        <f>SUBTOTAL(9,#REF!)</f>
        <v>#REF!</v>
      </c>
      <c r="V47" s="386"/>
      <c r="W47" s="384"/>
      <c r="X47" s="384" t="e">
        <f>SUBTOTAL(9,#REF!)</f>
        <v>#REF!</v>
      </c>
      <c r="Y47" s="386"/>
      <c r="Z47" s="384"/>
      <c r="AA47" s="384" t="e">
        <f>SUBTOTAL(9,#REF!)</f>
        <v>#REF!</v>
      </c>
      <c r="AB47" s="386"/>
      <c r="AC47" s="384"/>
      <c r="AD47" s="384" t="e">
        <f>SUBTOTAL(9,#REF!)</f>
        <v>#REF!</v>
      </c>
      <c r="AE47" s="386"/>
      <c r="AF47" s="384"/>
      <c r="AG47" s="384" t="e">
        <f>SUBTOTAL(9,#REF!)</f>
        <v>#REF!</v>
      </c>
      <c r="AI47" s="370"/>
      <c r="AJ47" s="371" t="e">
        <f>SUBTOTAL(9,#REF!)</f>
        <v>#REF!</v>
      </c>
      <c r="AK47" s="373"/>
      <c r="AL47" s="370"/>
      <c r="AM47" s="371" t="e">
        <f>SUBTOTAL(9,#REF!)</f>
        <v>#REF!</v>
      </c>
      <c r="AN47" s="386"/>
      <c r="AO47" s="384"/>
      <c r="AP47" s="384" t="e">
        <f>SUBTOTAL(9,#REF!)</f>
        <v>#REF!</v>
      </c>
    </row>
    <row r="48" spans="1:42" s="354" customFormat="1" ht="30" x14ac:dyDescent="0.3">
      <c r="A48" s="345" t="s">
        <v>8014</v>
      </c>
      <c r="B48" s="346" t="s">
        <v>6794</v>
      </c>
      <c r="C48" s="347" t="s">
        <v>1970</v>
      </c>
      <c r="D48" s="348" t="str">
        <f>IF($B48="","",VLOOKUP($C48,B193DESO!$A$3:$G$16595,2,0))&amp;" - DOMUS"</f>
        <v>Demolição manual de alvenaria de elevação ou elemento vazado, incluindo revestimento - DOMUS</v>
      </c>
      <c r="E48" s="348" t="str">
        <f>IF($B48="","",VLOOKUP($C48,B193DESO!$A$3:$G$16595,3,0))</f>
        <v>M3</v>
      </c>
      <c r="F48" s="349">
        <f>2.3*2.05*0.4</f>
        <v>1.89</v>
      </c>
      <c r="G48" s="350">
        <f>IF($B48="","",ROUND(VLOOKUP($C48,B193DESO!$A$3:$G$16595,6,0),2))</f>
        <v>70.56</v>
      </c>
      <c r="H48" s="350">
        <f t="shared" ref="H48:H52" si="109">G48*(1+$H$9)</f>
        <v>93.69</v>
      </c>
      <c r="I48" s="355"/>
      <c r="J48" s="274">
        <f t="shared" ref="J48:J52" si="110">H48*F48</f>
        <v>177.07</v>
      </c>
      <c r="K48" s="356"/>
      <c r="L48" s="357"/>
      <c r="N48" s="314"/>
      <c r="O48" s="358"/>
      <c r="P48" s="112"/>
      <c r="Q48" s="314"/>
      <c r="R48" s="358"/>
      <c r="S48" s="359"/>
      <c r="T48" s="314"/>
      <c r="U48" s="358"/>
      <c r="V48" s="359"/>
      <c r="W48" s="314"/>
      <c r="X48" s="358"/>
      <c r="Y48" s="359"/>
      <c r="Z48" s="314"/>
      <c r="AA48" s="358"/>
      <c r="AB48" s="359"/>
      <c r="AC48" s="314"/>
      <c r="AD48" s="358"/>
      <c r="AE48" s="359"/>
      <c r="AF48" s="314"/>
      <c r="AG48" s="358"/>
      <c r="AI48" s="314"/>
      <c r="AJ48" s="358"/>
      <c r="AK48" s="359"/>
      <c r="AL48" s="314"/>
      <c r="AM48" s="358"/>
      <c r="AN48" s="359"/>
      <c r="AO48" s="314"/>
      <c r="AP48" s="358"/>
    </row>
    <row r="49" spans="1:42" s="352" customFormat="1" ht="45" x14ac:dyDescent="0.3">
      <c r="A49" s="345" t="s">
        <v>14881</v>
      </c>
      <c r="B49" s="346" t="s">
        <v>6794</v>
      </c>
      <c r="C49" s="347" t="s">
        <v>2162</v>
      </c>
      <c r="D49" s="348" t="str">
        <f>IF($B49="","",VLOOKUP($C49,B193DESO!$A$3:$G$16595,2,0))&amp;" "</f>
        <v xml:space="preserve">Remoção de entulho separado de obra com caçamba metálica - terra, alvenaria, concreto, argamassa, madeira, papel, plástico ou metal </v>
      </c>
      <c r="E49" s="348" t="str">
        <f>IF($B49="","",VLOOKUP($C49,B193DESO!$A$3:$G$16595,3,0))</f>
        <v>M3</v>
      </c>
      <c r="F49" s="349">
        <f>1.89+0.96</f>
        <v>2.85</v>
      </c>
      <c r="G49" s="350">
        <f>IF($B49="","",ROUND(VLOOKUP($C49,B193DESO!$A$3:$G$16595,6,0),2))</f>
        <v>105.26</v>
      </c>
      <c r="H49" s="350">
        <f t="shared" si="109"/>
        <v>139.76</v>
      </c>
      <c r="I49" s="351"/>
      <c r="J49" s="274">
        <f t="shared" si="110"/>
        <v>398.32</v>
      </c>
      <c r="K49" s="101"/>
      <c r="L49" s="99">
        <f t="shared" ref="L49" si="111">F49*K49*(1+$L$9)</f>
        <v>0</v>
      </c>
      <c r="N49" s="118"/>
      <c r="O49" s="119">
        <f>($L49/$F49)*N49</f>
        <v>0</v>
      </c>
      <c r="P49" s="116"/>
      <c r="Q49" s="118"/>
      <c r="R49" s="119">
        <f>($L49/$F49)*Q49</f>
        <v>0</v>
      </c>
      <c r="S49" s="120"/>
      <c r="T49" s="118"/>
      <c r="U49" s="119">
        <f>($L49/$F49)*T49</f>
        <v>0</v>
      </c>
      <c r="V49" s="120"/>
      <c r="W49" s="118"/>
      <c r="X49" s="119">
        <f>($L49/$F49)*W49</f>
        <v>0</v>
      </c>
      <c r="Y49" s="120"/>
      <c r="Z49" s="118"/>
      <c r="AA49" s="119">
        <f>($L49/$F49)*Z49</f>
        <v>0</v>
      </c>
      <c r="AB49" s="120"/>
      <c r="AC49" s="121">
        <f>N49+Q49+T49+W49+Z49</f>
        <v>0</v>
      </c>
      <c r="AD49" s="121">
        <f>O49+R49+U49+X49+AA49</f>
        <v>0</v>
      </c>
      <c r="AE49" s="120"/>
      <c r="AF49" s="121">
        <f t="shared" ref="AF49" si="112">F49-AC49</f>
        <v>2.85</v>
      </c>
      <c r="AG49" s="121">
        <f>L49-AD49</f>
        <v>0</v>
      </c>
      <c r="AI49" s="118"/>
      <c r="AJ49" s="119">
        <f>($L49/$F49)*AI49</f>
        <v>0</v>
      </c>
      <c r="AK49" s="120"/>
      <c r="AL49" s="118"/>
      <c r="AM49" s="119">
        <f>($L49/$F49)*AL49</f>
        <v>0</v>
      </c>
      <c r="AN49" s="120"/>
      <c r="AO49" s="121">
        <f t="shared" ref="AO49" si="113">F49+AI49-AL49</f>
        <v>2.85</v>
      </c>
      <c r="AP49" s="121">
        <f>L49+AJ49-AM49</f>
        <v>0</v>
      </c>
    </row>
    <row r="50" spans="1:42" s="352" customFormat="1" ht="48" customHeight="1" x14ac:dyDescent="0.3">
      <c r="A50" s="345" t="s">
        <v>15268</v>
      </c>
      <c r="B50" s="346" t="s">
        <v>6794</v>
      </c>
      <c r="C50" s="347" t="s">
        <v>6365</v>
      </c>
      <c r="D50" s="348" t="str">
        <f>IF($B50="","",VLOOKUP($C50,B193DESO!$A$3:$G$16595,2,0))&amp;" - DOMUS "</f>
        <v xml:space="preserve">Laje pré-fabricada mista vigota treliçada/lajota cerâmica - LT 20 (16+4) e capa com concreto de 25 MPa - DOMUS </v>
      </c>
      <c r="E50" s="348" t="str">
        <f>IF($B50="","",VLOOKUP($C50,B193DESO!$A$3:$G$16595,3,0))</f>
        <v>M2</v>
      </c>
      <c r="F50" s="349">
        <v>6.11</v>
      </c>
      <c r="G50" s="350">
        <f>IF($B50="","",ROUND(VLOOKUP($C50,B193DESO!$A$3:$G$16595,6,0),2))</f>
        <v>186.19</v>
      </c>
      <c r="H50" s="350">
        <f t="shared" si="109"/>
        <v>247.22</v>
      </c>
      <c r="I50" s="351"/>
      <c r="J50" s="274">
        <f t="shared" si="110"/>
        <v>1510.51</v>
      </c>
      <c r="K50" s="349"/>
      <c r="L50" s="99"/>
      <c r="N50" s="313"/>
      <c r="O50" s="314"/>
      <c r="P50" s="116"/>
      <c r="Q50" s="313"/>
      <c r="R50" s="314"/>
      <c r="S50" s="120"/>
      <c r="T50" s="313"/>
      <c r="U50" s="314"/>
      <c r="V50" s="120"/>
      <c r="W50" s="313"/>
      <c r="X50" s="314"/>
      <c r="Y50" s="120"/>
      <c r="Z50" s="313"/>
      <c r="AA50" s="314"/>
      <c r="AB50" s="120"/>
      <c r="AC50" s="315"/>
      <c r="AD50" s="315"/>
      <c r="AE50" s="120"/>
      <c r="AF50" s="315"/>
      <c r="AG50" s="315"/>
      <c r="AI50" s="313"/>
      <c r="AJ50" s="314"/>
      <c r="AK50" s="120"/>
      <c r="AL50" s="313"/>
      <c r="AM50" s="314"/>
      <c r="AN50" s="120"/>
      <c r="AO50" s="315"/>
      <c r="AP50" s="315"/>
    </row>
    <row r="51" spans="1:42" s="352" customFormat="1" ht="48" customHeight="1" x14ac:dyDescent="0.3">
      <c r="A51" s="345" t="s">
        <v>15269</v>
      </c>
      <c r="B51" s="346" t="s">
        <v>6794</v>
      </c>
      <c r="C51" s="347" t="s">
        <v>2257</v>
      </c>
      <c r="D51" s="348" t="str">
        <f>IF($B51="","",VLOOKUP($C51,B193DESO!$A$3:$G$16595,2,0))&amp;" - DOMUS 10cm x 10cm x 6,3mm"</f>
        <v>Armadura em tela soldada de aço - DOMUS 10cm x 10cm x 6,3mm</v>
      </c>
      <c r="E51" s="348" t="str">
        <f>IF($B51="","",VLOOKUP($C51,B193DESO!$A$3:$G$16595,3,0))</f>
        <v>KG</v>
      </c>
      <c r="F51" s="349">
        <f>3.11*F50</f>
        <v>19</v>
      </c>
      <c r="G51" s="350">
        <f>IF($B51="","",ROUND(VLOOKUP($C51,B193DESO!$A$3:$G$16595,6,0),2))</f>
        <v>10.48</v>
      </c>
      <c r="H51" s="350">
        <f t="shared" si="109"/>
        <v>13.92</v>
      </c>
      <c r="I51" s="351"/>
      <c r="J51" s="274">
        <f t="shared" si="110"/>
        <v>264.48</v>
      </c>
      <c r="K51" s="349"/>
      <c r="L51" s="99"/>
      <c r="N51" s="313"/>
      <c r="O51" s="314"/>
      <c r="P51" s="116"/>
      <c r="Q51" s="313"/>
      <c r="R51" s="314"/>
      <c r="S51" s="120"/>
      <c r="T51" s="313"/>
      <c r="U51" s="314"/>
      <c r="V51" s="120"/>
      <c r="W51" s="313"/>
      <c r="X51" s="314"/>
      <c r="Y51" s="120"/>
      <c r="Z51" s="313"/>
      <c r="AA51" s="314"/>
      <c r="AB51" s="120"/>
      <c r="AC51" s="315"/>
      <c r="AD51" s="315"/>
      <c r="AE51" s="120"/>
      <c r="AF51" s="315"/>
      <c r="AG51" s="315"/>
      <c r="AI51" s="313"/>
      <c r="AJ51" s="314"/>
      <c r="AK51" s="120"/>
      <c r="AL51" s="313"/>
      <c r="AM51" s="314"/>
      <c r="AN51" s="120"/>
      <c r="AO51" s="315"/>
      <c r="AP51" s="315"/>
    </row>
    <row r="52" spans="1:42" s="352" customFormat="1" ht="48" customHeight="1" x14ac:dyDescent="0.3">
      <c r="A52" s="345" t="s">
        <v>15270</v>
      </c>
      <c r="B52" s="346" t="s">
        <v>6794</v>
      </c>
      <c r="C52" s="347" t="s">
        <v>2255</v>
      </c>
      <c r="D52" s="348" t="str">
        <f>IF($B52="","",VLOOKUP($C52,B193DESO!$A$3:$G$16595,2,0))&amp;" - REFORÇO LAJE PRÉ FABRICADA AÇO 10MM"</f>
        <v>Armadura em barra de aço CA-50 (A ou B) fyk = 500 MPa - REFORÇO LAJE PRÉ FABRICADA AÇO 10MM</v>
      </c>
      <c r="E52" s="348" t="str">
        <f>IF($B52="","",VLOOKUP($C52,B193DESO!$A$3:$G$16595,3,0))</f>
        <v>KG</v>
      </c>
      <c r="F52" s="349">
        <f>0.617*(2.6*5)</f>
        <v>8.02</v>
      </c>
      <c r="G52" s="350">
        <f>IF($B52="","",ROUND(VLOOKUP($C52,B193DESO!$A$3:$G$16595,6,0),2))</f>
        <v>10.11</v>
      </c>
      <c r="H52" s="350">
        <f t="shared" si="109"/>
        <v>13.42</v>
      </c>
      <c r="I52" s="351"/>
      <c r="J52" s="274">
        <f t="shared" si="110"/>
        <v>107.63</v>
      </c>
      <c r="K52" s="349"/>
      <c r="L52" s="99"/>
      <c r="N52" s="313"/>
      <c r="O52" s="314"/>
      <c r="P52" s="116"/>
      <c r="Q52" s="313"/>
      <c r="R52" s="314"/>
      <c r="S52" s="120"/>
      <c r="T52" s="313"/>
      <c r="U52" s="314"/>
      <c r="V52" s="120"/>
      <c r="W52" s="313"/>
      <c r="X52" s="314"/>
      <c r="Y52" s="120"/>
      <c r="Z52" s="313"/>
      <c r="AA52" s="314"/>
      <c r="AB52" s="120"/>
      <c r="AC52" s="315"/>
      <c r="AD52" s="315"/>
      <c r="AE52" s="120"/>
      <c r="AF52" s="315"/>
      <c r="AG52" s="315"/>
      <c r="AI52" s="313"/>
      <c r="AJ52" s="314"/>
      <c r="AK52" s="120"/>
      <c r="AL52" s="313"/>
      <c r="AM52" s="314"/>
      <c r="AN52" s="120"/>
      <c r="AO52" s="315"/>
      <c r="AP52" s="315"/>
    </row>
    <row r="53" spans="1:42" s="352" customFormat="1" ht="48" customHeight="1" x14ac:dyDescent="0.3">
      <c r="A53" s="345" t="s">
        <v>15271</v>
      </c>
      <c r="B53" s="346" t="s">
        <v>6794</v>
      </c>
      <c r="C53" s="347" t="s">
        <v>2842</v>
      </c>
      <c r="D53" s="348" t="str">
        <f>IF($B53="","",VLOOKUP($C53,B193DESO!$A$3:$G$16595,2,0))&amp;" - INSTALADO COM PROLONGADORES"</f>
        <v>Vidro temperado incolor de 6 mm - INSTALADO COM PROLONGADORES</v>
      </c>
      <c r="E53" s="348" t="str">
        <f>IF($B53="","",VLOOKUP($C53,B193DESO!$A$3:$G$16595,3,0))</f>
        <v>M2</v>
      </c>
      <c r="F53" s="349">
        <f>(9.2*0.85)*2</f>
        <v>15.64</v>
      </c>
      <c r="G53" s="350">
        <f>IF($B53="","",ROUND(VLOOKUP($C53,B193DESO!$A$3:$G$16595,6,0),2))</f>
        <v>238.94</v>
      </c>
      <c r="H53" s="350">
        <f>G53*(1+$H$9)</f>
        <v>317.26</v>
      </c>
      <c r="I53" s="351"/>
      <c r="J53" s="274">
        <f t="shared" ref="J53" si="114">H53*F53</f>
        <v>4961.95</v>
      </c>
      <c r="K53" s="349"/>
      <c r="L53" s="99"/>
      <c r="N53" s="313"/>
      <c r="O53" s="314"/>
      <c r="P53" s="116"/>
      <c r="Q53" s="313"/>
      <c r="R53" s="314"/>
      <c r="S53" s="120"/>
      <c r="T53" s="313"/>
      <c r="U53" s="314"/>
      <c r="V53" s="120"/>
      <c r="W53" s="313"/>
      <c r="X53" s="314"/>
      <c r="Y53" s="120"/>
      <c r="Z53" s="313"/>
      <c r="AA53" s="314"/>
      <c r="AB53" s="120"/>
      <c r="AC53" s="315"/>
      <c r="AD53" s="315"/>
      <c r="AE53" s="120"/>
      <c r="AF53" s="315"/>
      <c r="AG53" s="315"/>
      <c r="AI53" s="313"/>
      <c r="AJ53" s="314"/>
      <c r="AK53" s="120"/>
      <c r="AL53" s="313"/>
      <c r="AM53" s="314"/>
      <c r="AN53" s="120"/>
      <c r="AO53" s="315"/>
      <c r="AP53" s="315"/>
    </row>
    <row r="54" spans="1:42" s="352" customFormat="1" ht="90" x14ac:dyDescent="0.3">
      <c r="A54" s="345" t="s">
        <v>15272</v>
      </c>
      <c r="B54" s="346" t="s">
        <v>8218</v>
      </c>
      <c r="C54" s="347">
        <v>98556</v>
      </c>
      <c r="D54" s="348" t="str">
        <f>IF($B54="","",VLOOKUP($C54,B193DESO!$A$3:$G$16595,2,0))&amp;" - PÁTIO DESCOBERTO E MARQUISES"</f>
        <v>IMPERMEABILIZIMPERMEABILIZAÇÃO DE SUPERFÍCIE COM ARGAMASSA POLIMÉRICA / MEMBRANA ACRÍLICA, 4 DEMÃOS, REFORÇADA COM VÉU DE POLIÉSTER (MAV). AF_09/2023 - PÁTIO DESCOBERTO E MARQUISES</v>
      </c>
      <c r="E54" s="348" t="str">
        <f>IF($B54="","",VLOOKUP($C54,B193DESO!$A$3:$G$16595,3,0))</f>
        <v>M2</v>
      </c>
      <c r="F54" s="349">
        <f>5.65+30.31+23+52.06</f>
        <v>111.02</v>
      </c>
      <c r="G54" s="350">
        <f>IF($B54="","",ROUND(VLOOKUP($C54,B193DESO!$A$3:$G$16595,6,0),2))</f>
        <v>60.7</v>
      </c>
      <c r="H54" s="350">
        <f t="shared" ref="H54" si="115">G54*(1+$H$9)</f>
        <v>80.599999999999994</v>
      </c>
      <c r="I54" s="351"/>
      <c r="J54" s="274">
        <f>H54*F54</f>
        <v>8948.2099999999991</v>
      </c>
      <c r="K54" s="349"/>
      <c r="L54" s="99"/>
      <c r="N54" s="313"/>
      <c r="O54" s="314"/>
      <c r="P54" s="116"/>
      <c r="Q54" s="313"/>
      <c r="R54" s="314"/>
      <c r="S54" s="120"/>
      <c r="T54" s="313"/>
      <c r="U54" s="314"/>
      <c r="V54" s="120"/>
      <c r="W54" s="313"/>
      <c r="X54" s="314"/>
      <c r="Y54" s="120"/>
      <c r="Z54" s="313"/>
      <c r="AA54" s="314"/>
      <c r="AB54" s="120"/>
      <c r="AC54" s="315"/>
      <c r="AD54" s="315"/>
      <c r="AE54" s="120"/>
      <c r="AF54" s="315"/>
      <c r="AG54" s="315"/>
      <c r="AI54" s="313"/>
      <c r="AJ54" s="314"/>
      <c r="AK54" s="120"/>
      <c r="AL54" s="313"/>
      <c r="AM54" s="314"/>
      <c r="AN54" s="120"/>
      <c r="AO54" s="315"/>
      <c r="AP54" s="315"/>
    </row>
    <row r="55" spans="1:42" s="354" customFormat="1" ht="15.75" customHeight="1" x14ac:dyDescent="0.3">
      <c r="A55" s="410"/>
      <c r="B55" s="410"/>
      <c r="C55" s="411"/>
      <c r="D55" s="412"/>
      <c r="E55" s="412"/>
      <c r="F55" s="413"/>
      <c r="G55" s="414"/>
      <c r="H55" s="415"/>
      <c r="I55" s="416"/>
      <c r="J55" s="417"/>
      <c r="K55" s="400"/>
      <c r="L55" s="398"/>
      <c r="N55" s="313"/>
      <c r="O55" s="314"/>
      <c r="P55" s="116"/>
      <c r="Q55" s="313"/>
      <c r="R55" s="314"/>
      <c r="S55" s="120"/>
      <c r="T55" s="313"/>
      <c r="U55" s="314"/>
      <c r="V55" s="120"/>
      <c r="W55" s="313"/>
      <c r="X55" s="314"/>
      <c r="Y55" s="120"/>
      <c r="Z55" s="313"/>
      <c r="AA55" s="314"/>
      <c r="AB55" s="120"/>
      <c r="AC55" s="315"/>
      <c r="AD55" s="315"/>
      <c r="AE55" s="120"/>
      <c r="AF55" s="315"/>
      <c r="AG55" s="315"/>
      <c r="AH55" s="352"/>
      <c r="AI55" s="313"/>
      <c r="AJ55" s="314"/>
      <c r="AK55" s="120"/>
      <c r="AL55" s="313"/>
      <c r="AM55" s="314"/>
      <c r="AN55" s="120"/>
      <c r="AO55" s="315"/>
      <c r="AP55" s="315"/>
    </row>
    <row r="56" spans="1:42" s="369" customFormat="1" ht="15.75" customHeight="1" x14ac:dyDescent="0.3">
      <c r="A56" s="472">
        <v>7</v>
      </c>
      <c r="B56" s="473"/>
      <c r="C56" s="474"/>
      <c r="D56" s="427" t="s">
        <v>14865</v>
      </c>
      <c r="E56" s="473"/>
      <c r="F56" s="475"/>
      <c r="G56" s="476" t="str">
        <f>IF($B56="","",VLOOKUP($C56,#REF!,6,0))</f>
        <v/>
      </c>
      <c r="H56" s="476"/>
      <c r="I56" s="477"/>
      <c r="J56" s="478">
        <f>SUM(J57:J65)</f>
        <v>105895.76</v>
      </c>
      <c r="K56" s="471"/>
      <c r="L56" s="383" t="e">
        <f>SUBTOTAL(9,#REF!)</f>
        <v>#REF!</v>
      </c>
      <c r="N56" s="384"/>
      <c r="O56" s="384" t="e">
        <f>SUBTOTAL(9,#REF!)</f>
        <v>#REF!</v>
      </c>
      <c r="P56" s="385"/>
      <c r="Q56" s="384"/>
      <c r="R56" s="384" t="e">
        <f>SUBTOTAL(9,#REF!)</f>
        <v>#REF!</v>
      </c>
      <c r="S56" s="386"/>
      <c r="T56" s="384"/>
      <c r="U56" s="384" t="e">
        <f>SUBTOTAL(9,#REF!)</f>
        <v>#REF!</v>
      </c>
      <c r="V56" s="386"/>
      <c r="W56" s="384"/>
      <c r="X56" s="384" t="e">
        <f>SUBTOTAL(9,#REF!)</f>
        <v>#REF!</v>
      </c>
      <c r="Y56" s="386"/>
      <c r="Z56" s="384"/>
      <c r="AA56" s="384" t="e">
        <f>SUBTOTAL(9,#REF!)</f>
        <v>#REF!</v>
      </c>
      <c r="AB56" s="386"/>
      <c r="AC56" s="384"/>
      <c r="AD56" s="384" t="e">
        <f>SUBTOTAL(9,#REF!)</f>
        <v>#REF!</v>
      </c>
      <c r="AE56" s="386"/>
      <c r="AF56" s="384"/>
      <c r="AG56" s="384" t="e">
        <f>SUBTOTAL(9,#REF!)</f>
        <v>#REF!</v>
      </c>
      <c r="AI56" s="370"/>
      <c r="AJ56" s="371" t="e">
        <f>SUBTOTAL(9,#REF!)</f>
        <v>#REF!</v>
      </c>
      <c r="AK56" s="373"/>
      <c r="AL56" s="370"/>
      <c r="AM56" s="371" t="e">
        <f>SUBTOTAL(9,#REF!)</f>
        <v>#REF!</v>
      </c>
      <c r="AN56" s="386"/>
      <c r="AO56" s="384"/>
      <c r="AP56" s="384" t="e">
        <f>SUBTOTAL(9,#REF!)</f>
        <v>#REF!</v>
      </c>
    </row>
    <row r="57" spans="1:42" s="354" customFormat="1" ht="30" x14ac:dyDescent="0.3">
      <c r="A57" s="345" t="s">
        <v>8015</v>
      </c>
      <c r="B57" s="346" t="s">
        <v>6794</v>
      </c>
      <c r="C57" s="347" t="s">
        <v>3063</v>
      </c>
      <c r="D57" s="348" t="str">
        <f>IF($B57="","",VLOOKUP($C57,B193DESO!$A$3:$G$16595,2,0))&amp;" - PAREDES EXTERNAS"</f>
        <v>Tinta acrílica em massa, inclusive preparo - PAREDES EXTERNAS</v>
      </c>
      <c r="E57" s="348" t="str">
        <f>IF($B57="","",VLOOKUP($C57,B193DESO!$A$3:$G$16595,3,0))</f>
        <v>M2</v>
      </c>
      <c r="F57" s="349">
        <f>'LEVANTAMENTO QTT.'!E39-'LEVANTAMENTO QTT.'!J39</f>
        <v>498.24</v>
      </c>
      <c r="G57" s="350">
        <f>IF($B57="","",ROUND(VLOOKUP($C57,B193DESO!$A$3:$G$16595,6,0),2))</f>
        <v>29.38</v>
      </c>
      <c r="H57" s="353">
        <f t="shared" ref="H57:H61" si="116">G57*(1+$H$9)</f>
        <v>39.01</v>
      </c>
      <c r="I57" s="351"/>
      <c r="J57" s="274">
        <f t="shared" ref="J57:J61" si="117">H57*F57</f>
        <v>19436.34</v>
      </c>
      <c r="K57" s="101"/>
      <c r="L57" s="99">
        <f t="shared" ref="L57:L61" si="118">F57*K57*(1+$L$9)</f>
        <v>0</v>
      </c>
      <c r="N57" s="118"/>
      <c r="O57" s="119">
        <f t="shared" ref="O57:O61" si="119">($L57/$F57)*N57</f>
        <v>0</v>
      </c>
      <c r="P57" s="116"/>
      <c r="Q57" s="118"/>
      <c r="R57" s="119">
        <f t="shared" ref="R57:R61" si="120">($L57/$F57)*Q57</f>
        <v>0</v>
      </c>
      <c r="S57" s="120"/>
      <c r="T57" s="118"/>
      <c r="U57" s="119">
        <f t="shared" ref="U57:U61" si="121">($L57/$F57)*T57</f>
        <v>0</v>
      </c>
      <c r="V57" s="120"/>
      <c r="W57" s="118"/>
      <c r="X57" s="119">
        <f t="shared" ref="X57:X61" si="122">($L57/$F57)*W57</f>
        <v>0</v>
      </c>
      <c r="Y57" s="120"/>
      <c r="Z57" s="118"/>
      <c r="AA57" s="119">
        <f t="shared" ref="AA57:AA61" si="123">($L57/$F57)*Z57</f>
        <v>0</v>
      </c>
      <c r="AB57" s="120"/>
      <c r="AC57" s="121">
        <f t="shared" ref="AC57:AC61" si="124">N57+Q57+T57+W57+Z57</f>
        <v>0</v>
      </c>
      <c r="AD57" s="121">
        <f t="shared" ref="AD57:AD61" si="125">O57+R57+U57+X57+AA57</f>
        <v>0</v>
      </c>
      <c r="AE57" s="120"/>
      <c r="AF57" s="121">
        <f t="shared" ref="AF57:AF61" si="126">F57-AC57</f>
        <v>498.24</v>
      </c>
      <c r="AG57" s="121">
        <f t="shared" ref="AG57:AG61" si="127">L57-AD57</f>
        <v>0</v>
      </c>
      <c r="AH57" s="352"/>
      <c r="AI57" s="118"/>
      <c r="AJ57" s="119">
        <f t="shared" ref="AJ57:AJ61" si="128">($L57/$F57)*AI57</f>
        <v>0</v>
      </c>
      <c r="AK57" s="120"/>
      <c r="AL57" s="118"/>
      <c r="AM57" s="119">
        <f t="shared" ref="AM57:AM61" si="129">($L57/$F57)*AL57</f>
        <v>0</v>
      </c>
      <c r="AN57" s="120"/>
      <c r="AO57" s="121">
        <f t="shared" ref="AO57:AO61" si="130">F57+AI57-AL57</f>
        <v>498.24</v>
      </c>
      <c r="AP57" s="121">
        <f t="shared" ref="AP57:AP61" si="131">L57+AJ57-AM57</f>
        <v>0</v>
      </c>
    </row>
    <row r="58" spans="1:42" s="354" customFormat="1" ht="30" x14ac:dyDescent="0.3">
      <c r="A58" s="345" t="s">
        <v>8016</v>
      </c>
      <c r="B58" s="346" t="s">
        <v>6794</v>
      </c>
      <c r="C58" s="347" t="s">
        <v>3063</v>
      </c>
      <c r="D58" s="348" t="str">
        <f>IF($B58="","",VLOOKUP($C58,B193DESO!$A$3:$G$16595,2,0))&amp;" - PAREDES INTERNAS"</f>
        <v>Tinta acrílica em massa, inclusive preparo - PAREDES INTERNAS</v>
      </c>
      <c r="E58" s="348" t="str">
        <f>IF($B58="","",VLOOKUP($C58,B193DESO!$A$3:$G$16595,3,0))</f>
        <v>M2</v>
      </c>
      <c r="F58" s="349">
        <f>('LEVANTAMENTO QTT.'!F39+'LEVANTAMENTO QTT.'!G39+'LEVANTAMENTO QTT.'!H39+'LEVANTAMENTO QTT.'!I39)-'LEVANTAMENTO QTT.'!K39</f>
        <v>317.08</v>
      </c>
      <c r="G58" s="350">
        <f>IF($B58="","",ROUND(VLOOKUP($C58,B193DESO!$A$3:$G$16595,6,0),2))</f>
        <v>29.38</v>
      </c>
      <c r="H58" s="353">
        <f t="shared" si="116"/>
        <v>39.01</v>
      </c>
      <c r="I58" s="351"/>
      <c r="J58" s="274">
        <f t="shared" si="117"/>
        <v>12369.29</v>
      </c>
      <c r="K58" s="101"/>
      <c r="L58" s="99">
        <f t="shared" si="118"/>
        <v>0</v>
      </c>
      <c r="N58" s="118"/>
      <c r="O58" s="119">
        <f t="shared" si="119"/>
        <v>0</v>
      </c>
      <c r="P58" s="116"/>
      <c r="Q58" s="118"/>
      <c r="R58" s="119">
        <f t="shared" si="120"/>
        <v>0</v>
      </c>
      <c r="S58" s="120"/>
      <c r="T58" s="118"/>
      <c r="U58" s="119">
        <f t="shared" si="121"/>
        <v>0</v>
      </c>
      <c r="V58" s="120"/>
      <c r="W58" s="118"/>
      <c r="X58" s="119">
        <f t="shared" si="122"/>
        <v>0</v>
      </c>
      <c r="Y58" s="120"/>
      <c r="Z58" s="118"/>
      <c r="AA58" s="119">
        <f t="shared" si="123"/>
        <v>0</v>
      </c>
      <c r="AB58" s="120"/>
      <c r="AC58" s="121">
        <f t="shared" si="124"/>
        <v>0</v>
      </c>
      <c r="AD58" s="121">
        <f t="shared" si="125"/>
        <v>0</v>
      </c>
      <c r="AE58" s="120"/>
      <c r="AF58" s="121">
        <f t="shared" si="126"/>
        <v>317.08</v>
      </c>
      <c r="AG58" s="121">
        <f t="shared" si="127"/>
        <v>0</v>
      </c>
      <c r="AH58" s="352"/>
      <c r="AI58" s="118"/>
      <c r="AJ58" s="119">
        <f t="shared" si="128"/>
        <v>0</v>
      </c>
      <c r="AK58" s="120"/>
      <c r="AL58" s="118"/>
      <c r="AM58" s="119">
        <f t="shared" si="129"/>
        <v>0</v>
      </c>
      <c r="AN58" s="120"/>
      <c r="AO58" s="121">
        <f t="shared" si="130"/>
        <v>317.08</v>
      </c>
      <c r="AP58" s="121">
        <f t="shared" si="131"/>
        <v>0</v>
      </c>
    </row>
    <row r="59" spans="1:42" s="354" customFormat="1" ht="30" x14ac:dyDescent="0.3">
      <c r="A59" s="345" t="s">
        <v>8017</v>
      </c>
      <c r="B59" s="346" t="s">
        <v>6794</v>
      </c>
      <c r="C59" s="347" t="s">
        <v>3063</v>
      </c>
      <c r="D59" s="348" t="str">
        <f>IF($B59="","",VLOOKUP($C59,B193DESO!$A$3:$G$16595,2,0))&amp;" - ESTRUTURA DOS BANCOS"</f>
        <v>Tinta acrílica em massa, inclusive preparo - ESTRUTURA DOS BANCOS</v>
      </c>
      <c r="E59" s="348" t="str">
        <f>IF($B59="","",VLOOKUP($C59,B193DESO!$A$3:$G$16595,3,0))</f>
        <v>M2</v>
      </c>
      <c r="F59" s="349">
        <f>4.49*20</f>
        <v>89.8</v>
      </c>
      <c r="G59" s="350">
        <f>IF($B59="","",ROUND(VLOOKUP($C59,B193DESO!$A$3:$G$16595,6,0),2))</f>
        <v>29.38</v>
      </c>
      <c r="H59" s="353">
        <f t="shared" si="116"/>
        <v>39.01</v>
      </c>
      <c r="I59" s="351"/>
      <c r="J59" s="274">
        <f t="shared" si="117"/>
        <v>3503.1</v>
      </c>
      <c r="K59" s="101"/>
      <c r="L59" s="99">
        <f t="shared" si="118"/>
        <v>0</v>
      </c>
      <c r="N59" s="118"/>
      <c r="O59" s="119">
        <f t="shared" si="119"/>
        <v>0</v>
      </c>
      <c r="P59" s="116"/>
      <c r="Q59" s="118"/>
      <c r="R59" s="119">
        <f t="shared" si="120"/>
        <v>0</v>
      </c>
      <c r="S59" s="120"/>
      <c r="T59" s="118"/>
      <c r="U59" s="119">
        <f t="shared" si="121"/>
        <v>0</v>
      </c>
      <c r="V59" s="120"/>
      <c r="W59" s="118"/>
      <c r="X59" s="119">
        <f t="shared" si="122"/>
        <v>0</v>
      </c>
      <c r="Y59" s="120"/>
      <c r="Z59" s="118"/>
      <c r="AA59" s="119">
        <f t="shared" si="123"/>
        <v>0</v>
      </c>
      <c r="AB59" s="120"/>
      <c r="AC59" s="121">
        <f t="shared" si="124"/>
        <v>0</v>
      </c>
      <c r="AD59" s="121">
        <f t="shared" si="125"/>
        <v>0</v>
      </c>
      <c r="AE59" s="120"/>
      <c r="AF59" s="121">
        <f t="shared" si="126"/>
        <v>89.8</v>
      </c>
      <c r="AG59" s="121">
        <f t="shared" si="127"/>
        <v>0</v>
      </c>
      <c r="AH59" s="352"/>
      <c r="AI59" s="118"/>
      <c r="AJ59" s="119">
        <f t="shared" si="128"/>
        <v>0</v>
      </c>
      <c r="AK59" s="120"/>
      <c r="AL59" s="118"/>
      <c r="AM59" s="119">
        <f t="shared" si="129"/>
        <v>0</v>
      </c>
      <c r="AN59" s="120"/>
      <c r="AO59" s="121">
        <f t="shared" si="130"/>
        <v>89.8</v>
      </c>
      <c r="AP59" s="121">
        <f t="shared" si="131"/>
        <v>0</v>
      </c>
    </row>
    <row r="60" spans="1:42" s="354" customFormat="1" ht="30" x14ac:dyDescent="0.3">
      <c r="A60" s="345" t="s">
        <v>15219</v>
      </c>
      <c r="B60" s="346" t="s">
        <v>6794</v>
      </c>
      <c r="C60" s="347" t="s">
        <v>3063</v>
      </c>
      <c r="D60" s="348" t="str">
        <f>IF($B60="","",VLOOKUP($C60,B193DESO!$A$3:$G$16595,2,0))&amp;" - LAJE DE FORRO"</f>
        <v>Tinta acrílica em massa, inclusive preparo - LAJE DE FORRO</v>
      </c>
      <c r="E60" s="348" t="str">
        <f>IF($B60="","",VLOOKUP($C60,B193DESO!$A$3:$G$16595,3,0))</f>
        <v>M2</v>
      </c>
      <c r="F60" s="349">
        <f>'LEVANTAMENTO QTT.'!B40</f>
        <v>504.35</v>
      </c>
      <c r="G60" s="350">
        <f>IF($B60="","",ROUND(VLOOKUP($C60,B193DESO!$A$3:$G$16595,6,0),2))</f>
        <v>29.38</v>
      </c>
      <c r="H60" s="353">
        <f t="shared" si="116"/>
        <v>39.01</v>
      </c>
      <c r="I60" s="351"/>
      <c r="J60" s="274">
        <f t="shared" si="117"/>
        <v>19674.689999999999</v>
      </c>
      <c r="K60" s="101"/>
      <c r="L60" s="99">
        <f t="shared" si="118"/>
        <v>0</v>
      </c>
      <c r="N60" s="118"/>
      <c r="O60" s="119">
        <f t="shared" si="119"/>
        <v>0</v>
      </c>
      <c r="P60" s="116"/>
      <c r="Q60" s="118"/>
      <c r="R60" s="119">
        <f t="shared" si="120"/>
        <v>0</v>
      </c>
      <c r="S60" s="120"/>
      <c r="T60" s="118"/>
      <c r="U60" s="119">
        <f t="shared" si="121"/>
        <v>0</v>
      </c>
      <c r="V60" s="120"/>
      <c r="W60" s="118"/>
      <c r="X60" s="119">
        <f t="shared" si="122"/>
        <v>0</v>
      </c>
      <c r="Y60" s="120"/>
      <c r="Z60" s="118"/>
      <c r="AA60" s="119">
        <f t="shared" si="123"/>
        <v>0</v>
      </c>
      <c r="AB60" s="120"/>
      <c r="AC60" s="121">
        <f t="shared" si="124"/>
        <v>0</v>
      </c>
      <c r="AD60" s="121">
        <f t="shared" si="125"/>
        <v>0</v>
      </c>
      <c r="AE60" s="120"/>
      <c r="AF60" s="121">
        <f t="shared" si="126"/>
        <v>504.35</v>
      </c>
      <c r="AG60" s="121">
        <f t="shared" si="127"/>
        <v>0</v>
      </c>
      <c r="AH60" s="352"/>
      <c r="AI60" s="118"/>
      <c r="AJ60" s="119">
        <f t="shared" si="128"/>
        <v>0</v>
      </c>
      <c r="AK60" s="120"/>
      <c r="AL60" s="118"/>
      <c r="AM60" s="119">
        <f t="shared" si="129"/>
        <v>0</v>
      </c>
      <c r="AN60" s="120"/>
      <c r="AO60" s="121">
        <f t="shared" si="130"/>
        <v>504.35</v>
      </c>
      <c r="AP60" s="121">
        <f t="shared" si="131"/>
        <v>0</v>
      </c>
    </row>
    <row r="61" spans="1:42" s="354" customFormat="1" ht="30" x14ac:dyDescent="0.3">
      <c r="A61" s="345" t="s">
        <v>15220</v>
      </c>
      <c r="B61" s="346" t="s">
        <v>6794</v>
      </c>
      <c r="C61" s="347" t="s">
        <v>3052</v>
      </c>
      <c r="D61" s="348" t="str">
        <f>IF($B61="","",VLOOKUP($C61,B193DESO!$A$3:$G$16595,2,0))&amp;" - MADEIRA DOS BANCOS + BEIRAIS + ESTRUTURAS"</f>
        <v>Verniz fungicida para madeira - MADEIRA DOS BANCOS + BEIRAIS + ESTRUTURAS</v>
      </c>
      <c r="E61" s="348" t="str">
        <f>IF($B61="","",VLOOKUP($C61,B193DESO!$A$3:$G$16595,3,0))</f>
        <v>M2</v>
      </c>
      <c r="F61" s="349">
        <f>(((0.3+0.3+0.08+0.08)*2)*10)+327.35</f>
        <v>342.55</v>
      </c>
      <c r="G61" s="350">
        <f>IF($B61="","",ROUND(VLOOKUP($C61,B193DESO!$A$3:$G$16595,6,0),2))</f>
        <v>22.55</v>
      </c>
      <c r="H61" s="353">
        <f t="shared" si="116"/>
        <v>29.94</v>
      </c>
      <c r="I61" s="351"/>
      <c r="J61" s="274">
        <f t="shared" si="117"/>
        <v>10255.950000000001</v>
      </c>
      <c r="K61" s="101"/>
      <c r="L61" s="99">
        <f t="shared" si="118"/>
        <v>0</v>
      </c>
      <c r="N61" s="118"/>
      <c r="O61" s="119">
        <f t="shared" si="119"/>
        <v>0</v>
      </c>
      <c r="P61" s="116"/>
      <c r="Q61" s="118"/>
      <c r="R61" s="119">
        <f t="shared" si="120"/>
        <v>0</v>
      </c>
      <c r="S61" s="120"/>
      <c r="T61" s="118"/>
      <c r="U61" s="119">
        <f t="shared" si="121"/>
        <v>0</v>
      </c>
      <c r="V61" s="120"/>
      <c r="W61" s="118"/>
      <c r="X61" s="119">
        <f t="shared" si="122"/>
        <v>0</v>
      </c>
      <c r="Y61" s="120"/>
      <c r="Z61" s="118"/>
      <c r="AA61" s="119">
        <f t="shared" si="123"/>
        <v>0</v>
      </c>
      <c r="AB61" s="120"/>
      <c r="AC61" s="121">
        <f t="shared" si="124"/>
        <v>0</v>
      </c>
      <c r="AD61" s="121">
        <f t="shared" si="125"/>
        <v>0</v>
      </c>
      <c r="AE61" s="120"/>
      <c r="AF61" s="121">
        <f t="shared" si="126"/>
        <v>342.55</v>
      </c>
      <c r="AG61" s="121">
        <f t="shared" si="127"/>
        <v>0</v>
      </c>
      <c r="AH61" s="352"/>
      <c r="AI61" s="118"/>
      <c r="AJ61" s="119">
        <f t="shared" si="128"/>
        <v>0</v>
      </c>
      <c r="AK61" s="120"/>
      <c r="AL61" s="118"/>
      <c r="AM61" s="119">
        <f t="shared" si="129"/>
        <v>0</v>
      </c>
      <c r="AN61" s="120"/>
      <c r="AO61" s="121">
        <f t="shared" si="130"/>
        <v>342.55</v>
      </c>
      <c r="AP61" s="121">
        <f t="shared" si="131"/>
        <v>0</v>
      </c>
    </row>
    <row r="62" spans="1:42" s="354" customFormat="1" ht="39" customHeight="1" x14ac:dyDescent="0.3">
      <c r="A62" s="345" t="s">
        <v>15221</v>
      </c>
      <c r="B62" s="419" t="s">
        <v>6794</v>
      </c>
      <c r="C62" s="420" t="s">
        <v>3056</v>
      </c>
      <c r="D62" s="421" t="str">
        <f>IF($B62="","",VLOOKUP($C62,B193DESO!$A$3:$G$16595,2,0))&amp;" -  PISOS DE CONCRETO"</f>
        <v>Acrílico para quadras e pisos cimentados -  PISOS DE CONCRETO</v>
      </c>
      <c r="E62" s="421" t="str">
        <f>IF($B62="","",VLOOKUP($C62,B193DESO!$A$3:$G$16595,3,0))</f>
        <v>M2</v>
      </c>
      <c r="F62" s="422">
        <v>135.5</v>
      </c>
      <c r="G62" s="423">
        <f>IF($B62="","",ROUND(VLOOKUP($C62,B193DESO!$A$3:$G$16595,6,0),2))</f>
        <v>23</v>
      </c>
      <c r="H62" s="424">
        <f t="shared" ref="H62" si="132">G62*(1+$H$9)</f>
        <v>30.54</v>
      </c>
      <c r="I62" s="425"/>
      <c r="J62" s="426">
        <f t="shared" ref="J62" si="133">H62*F62</f>
        <v>4138.17</v>
      </c>
      <c r="K62" s="418"/>
      <c r="L62" s="99">
        <f t="shared" ref="L62" si="134">F62*K62*(1+$L$9)</f>
        <v>0</v>
      </c>
      <c r="N62" s="118"/>
      <c r="O62" s="119">
        <f t="shared" ref="O62" si="135">($L62/$F62)*N62</f>
        <v>0</v>
      </c>
      <c r="P62" s="116"/>
      <c r="Q62" s="118"/>
      <c r="R62" s="119">
        <f t="shared" ref="R62" si="136">($L62/$F62)*Q62</f>
        <v>0</v>
      </c>
      <c r="S62" s="120"/>
      <c r="T62" s="118"/>
      <c r="U62" s="119">
        <f t="shared" ref="U62" si="137">($L62/$F62)*T62</f>
        <v>0</v>
      </c>
      <c r="V62" s="120"/>
      <c r="W62" s="118"/>
      <c r="X62" s="119">
        <f t="shared" ref="X62" si="138">($L62/$F62)*W62</f>
        <v>0</v>
      </c>
      <c r="Y62" s="120"/>
      <c r="Z62" s="118"/>
      <c r="AA62" s="119">
        <f t="shared" ref="AA62" si="139">($L62/$F62)*Z62</f>
        <v>0</v>
      </c>
      <c r="AB62" s="120"/>
      <c r="AC62" s="121">
        <f t="shared" ref="AC62" si="140">N62+Q62+T62+W62+Z62</f>
        <v>0</v>
      </c>
      <c r="AD62" s="121">
        <f t="shared" ref="AD62" si="141">O62+R62+U62+X62+AA62</f>
        <v>0</v>
      </c>
      <c r="AE62" s="120"/>
      <c r="AF62" s="121">
        <f t="shared" ref="AF62" si="142">F62-AC62</f>
        <v>135.5</v>
      </c>
      <c r="AG62" s="121">
        <f t="shared" ref="AG62" si="143">L62-AD62</f>
        <v>0</v>
      </c>
      <c r="AH62" s="352"/>
      <c r="AI62" s="118"/>
      <c r="AJ62" s="119">
        <f t="shared" ref="AJ62" si="144">($L62/$F62)*AI62</f>
        <v>0</v>
      </c>
      <c r="AK62" s="120"/>
      <c r="AL62" s="118"/>
      <c r="AM62" s="119">
        <f t="shared" ref="AM62" si="145">($L62/$F62)*AL62</f>
        <v>0</v>
      </c>
      <c r="AN62" s="120"/>
      <c r="AO62" s="121">
        <f t="shared" ref="AO62" si="146">F62+AI62-AL62</f>
        <v>135.5</v>
      </c>
      <c r="AP62" s="121">
        <f t="shared" ref="AP62" si="147">L62+AJ62-AM62</f>
        <v>0</v>
      </c>
    </row>
    <row r="63" spans="1:42" s="354" customFormat="1" ht="39" customHeight="1" x14ac:dyDescent="0.3">
      <c r="A63" s="345" t="s">
        <v>15228</v>
      </c>
      <c r="B63" s="419" t="s">
        <v>6794</v>
      </c>
      <c r="C63" s="420" t="s">
        <v>3047</v>
      </c>
      <c r="D63" s="421" t="str">
        <f>IF($B63="","",VLOOKUP($C63,B193DESO!$A$3:$G$16595,2,0))&amp;" -  IMPERMEABILIZAÇÃO TELHAS CERÂMICAS"</f>
        <v>Resina acrílica plastificante -  IMPERMEABILIZAÇÃO TELHAS CERÂMICAS</v>
      </c>
      <c r="E63" s="421" t="str">
        <f>IF($B63="","",VLOOKUP($C63,B193DESO!$A$3:$G$16595,3,0))</f>
        <v>M2</v>
      </c>
      <c r="F63" s="422">
        <v>837.35</v>
      </c>
      <c r="G63" s="423">
        <f>IF($B63="","",ROUND(VLOOKUP($C63,B193DESO!$A$3:$G$16595,6,0),2))</f>
        <v>28.22</v>
      </c>
      <c r="H63" s="424">
        <f t="shared" ref="H63" si="148">G63*(1+$H$9)</f>
        <v>37.47</v>
      </c>
      <c r="I63" s="425"/>
      <c r="J63" s="426">
        <f t="shared" ref="J63" si="149">H63*F63</f>
        <v>31375.5</v>
      </c>
      <c r="K63" s="418"/>
      <c r="L63" s="99">
        <f t="shared" ref="L63" si="150">F63*K63*(1+$L$9)</f>
        <v>0</v>
      </c>
      <c r="N63" s="118"/>
      <c r="O63" s="119">
        <f t="shared" ref="O63" si="151">($L63/$F63)*N63</f>
        <v>0</v>
      </c>
      <c r="P63" s="116"/>
      <c r="Q63" s="118"/>
      <c r="R63" s="119">
        <f t="shared" ref="R63" si="152">($L63/$F63)*Q63</f>
        <v>0</v>
      </c>
      <c r="S63" s="120"/>
      <c r="T63" s="118"/>
      <c r="U63" s="119">
        <f t="shared" ref="U63" si="153">($L63/$F63)*T63</f>
        <v>0</v>
      </c>
      <c r="V63" s="120"/>
      <c r="W63" s="118"/>
      <c r="X63" s="119">
        <f t="shared" ref="X63" si="154">($L63/$F63)*W63</f>
        <v>0</v>
      </c>
      <c r="Y63" s="120"/>
      <c r="Z63" s="118"/>
      <c r="AA63" s="119">
        <f t="shared" ref="AA63" si="155">($L63/$F63)*Z63</f>
        <v>0</v>
      </c>
      <c r="AB63" s="120"/>
      <c r="AC63" s="121">
        <f t="shared" ref="AC63" si="156">N63+Q63+T63+W63+Z63</f>
        <v>0</v>
      </c>
      <c r="AD63" s="121">
        <f t="shared" ref="AD63" si="157">O63+R63+U63+X63+AA63</f>
        <v>0</v>
      </c>
      <c r="AE63" s="120"/>
      <c r="AF63" s="121">
        <f t="shared" ref="AF63" si="158">F63-AC63</f>
        <v>837.35</v>
      </c>
      <c r="AG63" s="121">
        <f t="shared" ref="AG63" si="159">L63-AD63</f>
        <v>0</v>
      </c>
      <c r="AH63" s="352"/>
      <c r="AI63" s="118"/>
      <c r="AJ63" s="119">
        <f t="shared" ref="AJ63" si="160">($L63/$F63)*AI63</f>
        <v>0</v>
      </c>
      <c r="AK63" s="120"/>
      <c r="AL63" s="118"/>
      <c r="AM63" s="119">
        <f t="shared" ref="AM63" si="161">($L63/$F63)*AL63</f>
        <v>0</v>
      </c>
      <c r="AN63" s="120"/>
      <c r="AO63" s="121">
        <f t="shared" ref="AO63" si="162">F63+AI63-AL63</f>
        <v>837.35</v>
      </c>
      <c r="AP63" s="121">
        <f t="shared" ref="AP63" si="163">L63+AJ63-AM63</f>
        <v>0</v>
      </c>
    </row>
    <row r="64" spans="1:42" s="352" customFormat="1" ht="48" customHeight="1" x14ac:dyDescent="0.3">
      <c r="A64" s="345" t="s">
        <v>15229</v>
      </c>
      <c r="B64" s="346" t="s">
        <v>6794</v>
      </c>
      <c r="C64" s="347" t="s">
        <v>6289</v>
      </c>
      <c r="D64" s="348" t="str">
        <f>IF($B64="","",VLOOKUP($C64,B193DESO!$A$3:$G$16595,2,0))&amp;" "</f>
        <v xml:space="preserve">Andaime tubular fachadeiro com piso metálico e sapatas ajustáveis </v>
      </c>
      <c r="E64" s="348" t="str">
        <f>IF($B64="","",VLOOKUP($C64,B193DESO!$A$3:$G$16595,3,0))</f>
        <v>M2MES</v>
      </c>
      <c r="F64" s="349">
        <v>132</v>
      </c>
      <c r="G64" s="350">
        <f>IF($B64="","",ROUND(VLOOKUP($C64,B193DESO!$A$3:$G$6157,6,0),2))</f>
        <v>18.57</v>
      </c>
      <c r="H64" s="350">
        <f>G64*(1+$H$9)</f>
        <v>24.66</v>
      </c>
      <c r="I64" s="351"/>
      <c r="J64" s="274">
        <f t="shared" ref="J64:J65" si="164">H64*F64</f>
        <v>3255.12</v>
      </c>
      <c r="K64" s="349"/>
      <c r="L64" s="99"/>
      <c r="N64" s="313"/>
      <c r="O64" s="314"/>
      <c r="P64" s="116"/>
      <c r="Q64" s="313"/>
      <c r="R64" s="314"/>
      <c r="S64" s="120"/>
      <c r="T64" s="313"/>
      <c r="U64" s="314"/>
      <c r="V64" s="120"/>
      <c r="W64" s="313"/>
      <c r="X64" s="314"/>
      <c r="Y64" s="120"/>
      <c r="Z64" s="313"/>
      <c r="AA64" s="314"/>
      <c r="AB64" s="120"/>
      <c r="AC64" s="315"/>
      <c r="AD64" s="315"/>
      <c r="AE64" s="120"/>
      <c r="AF64" s="315"/>
      <c r="AG64" s="315"/>
      <c r="AI64" s="313"/>
      <c r="AJ64" s="314"/>
      <c r="AK64" s="120"/>
      <c r="AL64" s="313"/>
      <c r="AM64" s="314"/>
      <c r="AN64" s="120"/>
      <c r="AO64" s="315"/>
      <c r="AP64" s="315"/>
    </row>
    <row r="65" spans="1:42" s="352" customFormat="1" ht="48" customHeight="1" x14ac:dyDescent="0.3">
      <c r="A65" s="345" t="s">
        <v>15230</v>
      </c>
      <c r="B65" s="346" t="s">
        <v>6794</v>
      </c>
      <c r="C65" s="347" t="s">
        <v>1942</v>
      </c>
      <c r="D65" s="348" t="str">
        <f>IF($B65="","",VLOOKUP($C65,B193DESO!$A$3:$G$16595,2,0))&amp;" "</f>
        <v xml:space="preserve">Montagem e desmontagem de andaime tubular fachadeiro com altura até 10 m </v>
      </c>
      <c r="E65" s="348" t="str">
        <f>IF($B65="","",VLOOKUP($C65,B193DESO!$A$3:$G$16595,3,0))</f>
        <v>M2</v>
      </c>
      <c r="F65" s="349">
        <v>132</v>
      </c>
      <c r="G65" s="350">
        <f>IF($B65="","",ROUND(VLOOKUP($C65,B193DESO!$A$3:$G$6157,6,0),2))</f>
        <v>10.77</v>
      </c>
      <c r="H65" s="350">
        <f>G65*(1+$H$9)</f>
        <v>14.3</v>
      </c>
      <c r="I65" s="351"/>
      <c r="J65" s="274">
        <f t="shared" si="164"/>
        <v>1887.6</v>
      </c>
      <c r="K65" s="349"/>
      <c r="L65" s="99"/>
      <c r="N65" s="313"/>
      <c r="O65" s="314"/>
      <c r="P65" s="116"/>
      <c r="Q65" s="313"/>
      <c r="R65" s="314"/>
      <c r="S65" s="120"/>
      <c r="T65" s="313"/>
      <c r="U65" s="314"/>
      <c r="V65" s="120"/>
      <c r="W65" s="313"/>
      <c r="X65" s="314"/>
      <c r="Y65" s="120"/>
      <c r="Z65" s="313"/>
      <c r="AA65" s="314"/>
      <c r="AB65" s="120"/>
      <c r="AC65" s="315"/>
      <c r="AD65" s="315"/>
      <c r="AE65" s="120"/>
      <c r="AF65" s="315"/>
      <c r="AG65" s="315"/>
      <c r="AI65" s="313"/>
      <c r="AJ65" s="314"/>
      <c r="AK65" s="120"/>
      <c r="AL65" s="313"/>
      <c r="AM65" s="314"/>
      <c r="AN65" s="120"/>
      <c r="AO65" s="315"/>
      <c r="AP65" s="315"/>
    </row>
    <row r="66" spans="1:42" s="354" customFormat="1" ht="15.75" customHeight="1" x14ac:dyDescent="0.3">
      <c r="A66" s="410"/>
      <c r="B66" s="410"/>
      <c r="C66" s="411"/>
      <c r="D66" s="412"/>
      <c r="E66" s="412"/>
      <c r="F66" s="413"/>
      <c r="G66" s="414"/>
      <c r="H66" s="415"/>
      <c r="I66" s="416"/>
      <c r="J66" s="417"/>
      <c r="K66" s="400"/>
      <c r="L66" s="398"/>
      <c r="N66" s="313"/>
      <c r="O66" s="314"/>
      <c r="P66" s="116"/>
      <c r="Q66" s="313"/>
      <c r="R66" s="314"/>
      <c r="S66" s="120"/>
      <c r="T66" s="313"/>
      <c r="U66" s="314"/>
      <c r="V66" s="120"/>
      <c r="W66" s="313"/>
      <c r="X66" s="314"/>
      <c r="Y66" s="120"/>
      <c r="Z66" s="313"/>
      <c r="AA66" s="314"/>
      <c r="AB66" s="120"/>
      <c r="AC66" s="315"/>
      <c r="AD66" s="315"/>
      <c r="AE66" s="120"/>
      <c r="AF66" s="315"/>
      <c r="AG66" s="315"/>
      <c r="AH66" s="352"/>
      <c r="AI66" s="313"/>
      <c r="AJ66" s="314"/>
      <c r="AK66" s="120"/>
      <c r="AL66" s="313"/>
      <c r="AM66" s="314"/>
      <c r="AN66" s="120"/>
      <c r="AO66" s="315"/>
      <c r="AP66" s="315"/>
    </row>
    <row r="67" spans="1:42" s="21" customFormat="1" ht="15.6" x14ac:dyDescent="0.3">
      <c r="A67" s="440">
        <v>8</v>
      </c>
      <c r="B67" s="427"/>
      <c r="C67" s="427"/>
      <c r="D67" s="427" t="s">
        <v>14872</v>
      </c>
      <c r="E67" s="427"/>
      <c r="F67" s="427"/>
      <c r="G67" s="427" t="str">
        <f>IF($B67="","",VLOOKUP($C67,#REF!,6,0))</f>
        <v/>
      </c>
      <c r="H67" s="427"/>
      <c r="I67" s="427"/>
      <c r="J67" s="428">
        <f>SUM(J68:J69)</f>
        <v>15210.48</v>
      </c>
      <c r="K67" s="73"/>
      <c r="L67" s="71">
        <f>SUBTOTAL(9,L69:L69)</f>
        <v>0</v>
      </c>
      <c r="N67" s="105"/>
      <c r="O67" s="105">
        <f>SUBTOTAL(9,O69:O69)</f>
        <v>0</v>
      </c>
      <c r="P67" s="116"/>
      <c r="Q67" s="105"/>
      <c r="R67" s="105">
        <f>SUBTOTAL(9,R69:R69)</f>
        <v>0</v>
      </c>
      <c r="S67" s="117"/>
      <c r="T67" s="105"/>
      <c r="U67" s="105">
        <f>SUBTOTAL(9,U69:U69)</f>
        <v>0</v>
      </c>
      <c r="V67" s="117"/>
      <c r="W67" s="105"/>
      <c r="X67" s="105">
        <f>SUBTOTAL(9,X69:X69)</f>
        <v>0</v>
      </c>
      <c r="Y67" s="117"/>
      <c r="Z67" s="105"/>
      <c r="AA67" s="105">
        <f>SUBTOTAL(9,AA69:AA69)</f>
        <v>0</v>
      </c>
      <c r="AB67" s="117"/>
      <c r="AC67" s="105"/>
      <c r="AD67" s="105">
        <f>SUBTOTAL(9,AD69:AD69)</f>
        <v>0</v>
      </c>
      <c r="AE67" s="117"/>
      <c r="AF67" s="105"/>
      <c r="AG67" s="105">
        <f>SUBTOTAL(9,AG69:AG69)</f>
        <v>0</v>
      </c>
      <c r="AI67" s="245"/>
      <c r="AJ67" s="246">
        <f>SUBTOTAL(9,AJ69:AJ69)</f>
        <v>0</v>
      </c>
      <c r="AK67" s="113"/>
      <c r="AL67" s="145"/>
      <c r="AM67" s="146">
        <f>SUBTOTAL(9,AM69:AM69)</f>
        <v>0</v>
      </c>
      <c r="AN67" s="117"/>
      <c r="AO67" s="105"/>
      <c r="AP67" s="105">
        <f>SUBTOTAL(9,AP69:AP69)</f>
        <v>0</v>
      </c>
    </row>
    <row r="68" spans="1:42" s="354" customFormat="1" ht="30" x14ac:dyDescent="0.3">
      <c r="A68" s="345" t="s">
        <v>8325</v>
      </c>
      <c r="B68" s="346" t="s">
        <v>6794</v>
      </c>
      <c r="C68" s="347" t="s">
        <v>6149</v>
      </c>
      <c r="D68" s="348" t="str">
        <f>IF($B68="","",VLOOKUP($C68,B193DESO!$A$3:$G$16595,2,0))&amp;" -  PORTAS INTERNAS DE MADEIRA"</f>
        <v>Esmalte à base de água em madeira, inclusive preparo -  PORTAS INTERNAS DE MADEIRA</v>
      </c>
      <c r="E68" s="348" t="str">
        <f>IF($B68="","",VLOOKUP($C68,B193DESO!$A$3:$G$16595,3,0))</f>
        <v>M2</v>
      </c>
      <c r="F68" s="349">
        <f>((1.89*5)+(1.98*2)+(1.47*2))*3</f>
        <v>49.05</v>
      </c>
      <c r="G68" s="350">
        <f>IF($B68="","",ROUND(VLOOKUP($C68,B193DESO!$A$3:$G$16595,6,0),2))</f>
        <v>43.86</v>
      </c>
      <c r="H68" s="353">
        <f t="shared" ref="H68" si="165">G68*(1+$H$9)</f>
        <v>58.24</v>
      </c>
      <c r="I68" s="351"/>
      <c r="J68" s="274">
        <f t="shared" ref="J68" si="166">H68*F68</f>
        <v>2856.67</v>
      </c>
      <c r="K68" s="101"/>
      <c r="L68" s="99">
        <f t="shared" ref="L68" si="167">F68*K68*(1+$L$9)</f>
        <v>0</v>
      </c>
      <c r="N68" s="118"/>
      <c r="O68" s="119">
        <f t="shared" ref="O68" si="168">($L68/$F68)*N68</f>
        <v>0</v>
      </c>
      <c r="P68" s="116"/>
      <c r="Q68" s="118"/>
      <c r="R68" s="119">
        <f t="shared" ref="R68" si="169">($L68/$F68)*Q68</f>
        <v>0</v>
      </c>
      <c r="S68" s="120"/>
      <c r="T68" s="118"/>
      <c r="U68" s="119">
        <f t="shared" ref="U68" si="170">($L68/$F68)*T68</f>
        <v>0</v>
      </c>
      <c r="V68" s="120"/>
      <c r="W68" s="118"/>
      <c r="X68" s="119">
        <f t="shared" ref="X68" si="171">($L68/$F68)*W68</f>
        <v>0</v>
      </c>
      <c r="Y68" s="120"/>
      <c r="Z68" s="118"/>
      <c r="AA68" s="119">
        <f t="shared" ref="AA68" si="172">($L68/$F68)*Z68</f>
        <v>0</v>
      </c>
      <c r="AB68" s="120"/>
      <c r="AC68" s="121">
        <f t="shared" ref="AC68" si="173">N68+Q68+T68+W68+Z68</f>
        <v>0</v>
      </c>
      <c r="AD68" s="121">
        <f t="shared" ref="AD68" si="174">O68+R68+U68+X68+AA68</f>
        <v>0</v>
      </c>
      <c r="AE68" s="120"/>
      <c r="AF68" s="121">
        <f t="shared" ref="AF68" si="175">F68-AC68</f>
        <v>49.05</v>
      </c>
      <c r="AG68" s="121">
        <f t="shared" ref="AG68" si="176">L68-AD68</f>
        <v>0</v>
      </c>
      <c r="AH68" s="352"/>
      <c r="AI68" s="118"/>
      <c r="AJ68" s="119">
        <f t="shared" ref="AJ68" si="177">($L68/$F68)*AI68</f>
        <v>0</v>
      </c>
      <c r="AK68" s="120"/>
      <c r="AL68" s="118"/>
      <c r="AM68" s="119">
        <f t="shared" ref="AM68" si="178">($L68/$F68)*AL68</f>
        <v>0</v>
      </c>
      <c r="AN68" s="120"/>
      <c r="AO68" s="121">
        <f t="shared" ref="AO68" si="179">F68+AI68-AL68</f>
        <v>49.05</v>
      </c>
      <c r="AP68" s="121">
        <f t="shared" ref="AP68" si="180">L68+AJ68-AM68</f>
        <v>0</v>
      </c>
    </row>
    <row r="69" spans="1:42" s="354" customFormat="1" ht="45" x14ac:dyDescent="0.3">
      <c r="A69" s="345" t="s">
        <v>8326</v>
      </c>
      <c r="B69" s="346" t="s">
        <v>6794</v>
      </c>
      <c r="C69" s="347" t="s">
        <v>6401</v>
      </c>
      <c r="D69" s="348" t="str">
        <f>IF($B69="","",VLOOKUP($C69,B193DESO!$A$3:$G$16595,2,0))&amp;" -  ESQUADRIAS DE METAL + CORRIMÃOS + GRADES E GUARDA-CORPOS"</f>
        <v>Esmalte à base água em superfície metálica, inclusive preparo -  ESQUADRIAS DE METAL + CORRIMÃOS + GRADES E GUARDA-CORPOS</v>
      </c>
      <c r="E69" s="348" t="str">
        <f>IF($B69="","",VLOOKUP($C69,B193DESO!$A$3:$G$16595,3,0))</f>
        <v>M2</v>
      </c>
      <c r="F69" s="349">
        <f>(3.99+2.1+1.68+7.2+5.04+(1.05*4)+(1.27)+(3.6*12)+0.825+(0.35*5)+(3.5*6)+2.56+4.46+(3.41*2)+(1.2*2)+(3.5*2)+1.6)+2.79+32.78+(2.36*26)</f>
        <v>214.03</v>
      </c>
      <c r="G69" s="350">
        <f>IF($B69="","",ROUND(VLOOKUP($C69,B193DESO!$A$3:$G$16595,6,0),2))</f>
        <v>43.47</v>
      </c>
      <c r="H69" s="353">
        <f t="shared" ref="H69" si="181">G69*(1+$H$9)</f>
        <v>57.72</v>
      </c>
      <c r="I69" s="351"/>
      <c r="J69" s="274">
        <f t="shared" ref="J69" si="182">H69*F69</f>
        <v>12353.81</v>
      </c>
      <c r="K69" s="101"/>
      <c r="L69" s="99">
        <f t="shared" ref="L69" si="183">F69*K69*(1+$L$9)</f>
        <v>0</v>
      </c>
      <c r="N69" s="118"/>
      <c r="O69" s="119">
        <f t="shared" ref="O69" si="184">($L69/$F69)*N69</f>
        <v>0</v>
      </c>
      <c r="P69" s="116"/>
      <c r="Q69" s="118"/>
      <c r="R69" s="119">
        <f t="shared" ref="R69" si="185">($L69/$F69)*Q69</f>
        <v>0</v>
      </c>
      <c r="S69" s="120"/>
      <c r="T69" s="118"/>
      <c r="U69" s="119">
        <f t="shared" ref="U69" si="186">($L69/$F69)*T69</f>
        <v>0</v>
      </c>
      <c r="V69" s="120"/>
      <c r="W69" s="118"/>
      <c r="X69" s="119">
        <f t="shared" ref="X69" si="187">($L69/$F69)*W69</f>
        <v>0</v>
      </c>
      <c r="Y69" s="120"/>
      <c r="Z69" s="118"/>
      <c r="AA69" s="119">
        <f t="shared" ref="AA69" si="188">($L69/$F69)*Z69</f>
        <v>0</v>
      </c>
      <c r="AB69" s="120"/>
      <c r="AC69" s="121">
        <f t="shared" ref="AC69" si="189">N69+Q69+T69+W69+Z69</f>
        <v>0</v>
      </c>
      <c r="AD69" s="121">
        <f t="shared" ref="AD69" si="190">O69+R69+U69+X69+AA69</f>
        <v>0</v>
      </c>
      <c r="AE69" s="120"/>
      <c r="AF69" s="121">
        <f t="shared" ref="AF69" si="191">F69-AC69</f>
        <v>214.03</v>
      </c>
      <c r="AG69" s="121">
        <f t="shared" ref="AG69" si="192">L69-AD69</f>
        <v>0</v>
      </c>
      <c r="AH69" s="352"/>
      <c r="AI69" s="118"/>
      <c r="AJ69" s="119">
        <f t="shared" ref="AJ69" si="193">($L69/$F69)*AI69</f>
        <v>0</v>
      </c>
      <c r="AK69" s="120"/>
      <c r="AL69" s="118"/>
      <c r="AM69" s="119">
        <f t="shared" ref="AM69" si="194">($L69/$F69)*AL69</f>
        <v>0</v>
      </c>
      <c r="AN69" s="120"/>
      <c r="AO69" s="121">
        <f t="shared" ref="AO69" si="195">F69+AI69-AL69</f>
        <v>214.03</v>
      </c>
      <c r="AP69" s="121">
        <f t="shared" ref="AP69" si="196">L69+AJ69-AM69</f>
        <v>0</v>
      </c>
    </row>
    <row r="70" spans="1:42" s="354" customFormat="1" ht="15.6" x14ac:dyDescent="0.3">
      <c r="A70" s="498"/>
      <c r="B70" s="498"/>
      <c r="C70" s="498"/>
      <c r="D70" s="498"/>
      <c r="E70" s="498"/>
      <c r="F70" s="498"/>
      <c r="G70" s="498"/>
      <c r="H70" s="498"/>
      <c r="I70" s="498"/>
      <c r="J70" s="500"/>
      <c r="K70" s="397"/>
      <c r="L70" s="398"/>
      <c r="N70" s="429"/>
      <c r="O70" s="430"/>
      <c r="P70" s="116"/>
      <c r="Q70" s="429"/>
      <c r="R70" s="430"/>
      <c r="S70" s="120"/>
      <c r="T70" s="429"/>
      <c r="U70" s="430"/>
      <c r="V70" s="120"/>
      <c r="W70" s="429"/>
      <c r="X70" s="430"/>
      <c r="Y70" s="120"/>
      <c r="Z70" s="429"/>
      <c r="AA70" s="430"/>
      <c r="AB70" s="120"/>
      <c r="AC70" s="431"/>
      <c r="AD70" s="431"/>
      <c r="AE70" s="120"/>
      <c r="AF70" s="431"/>
      <c r="AG70" s="431"/>
      <c r="AH70" s="352"/>
      <c r="AI70" s="429"/>
      <c r="AJ70" s="430"/>
      <c r="AK70" s="120"/>
      <c r="AL70" s="429"/>
      <c r="AM70" s="430"/>
      <c r="AN70" s="120"/>
      <c r="AO70" s="431"/>
      <c r="AP70" s="431"/>
    </row>
    <row r="71" spans="1:42" s="21" customFormat="1" ht="15.6" x14ac:dyDescent="0.3">
      <c r="A71" s="441">
        <v>9</v>
      </c>
      <c r="B71" s="399"/>
      <c r="C71" s="399"/>
      <c r="D71" s="399" t="s">
        <v>15223</v>
      </c>
      <c r="E71" s="399"/>
      <c r="F71" s="399"/>
      <c r="G71" s="399" t="str">
        <f>IF($B71="","",VLOOKUP($C71,#REF!,6,0))</f>
        <v/>
      </c>
      <c r="H71" s="399"/>
      <c r="I71" s="399"/>
      <c r="J71" s="434">
        <f>SUM(J72:J76)</f>
        <v>651.59</v>
      </c>
      <c r="K71" s="73"/>
      <c r="L71" s="71" t="e">
        <f>SUBTOTAL(9,#REF!)</f>
        <v>#REF!</v>
      </c>
      <c r="N71" s="105"/>
      <c r="O71" s="105" t="e">
        <f>SUBTOTAL(9,#REF!)</f>
        <v>#REF!</v>
      </c>
      <c r="P71" s="116"/>
      <c r="Q71" s="105"/>
      <c r="R71" s="105" t="e">
        <f>SUBTOTAL(9,#REF!)</f>
        <v>#REF!</v>
      </c>
      <c r="S71" s="117"/>
      <c r="T71" s="105"/>
      <c r="U71" s="105" t="e">
        <f>SUBTOTAL(9,#REF!)</f>
        <v>#REF!</v>
      </c>
      <c r="V71" s="117"/>
      <c r="W71" s="105"/>
      <c r="X71" s="105" t="e">
        <f>SUBTOTAL(9,#REF!)</f>
        <v>#REF!</v>
      </c>
      <c r="Y71" s="117"/>
      <c r="Z71" s="105"/>
      <c r="AA71" s="105" t="e">
        <f>SUBTOTAL(9,#REF!)</f>
        <v>#REF!</v>
      </c>
      <c r="AB71" s="117"/>
      <c r="AC71" s="105"/>
      <c r="AD71" s="105" t="e">
        <f>SUBTOTAL(9,#REF!)</f>
        <v>#REF!</v>
      </c>
      <c r="AE71" s="117"/>
      <c r="AF71" s="105"/>
      <c r="AG71" s="105" t="e">
        <f>SUBTOTAL(9,#REF!)</f>
        <v>#REF!</v>
      </c>
      <c r="AI71" s="245"/>
      <c r="AJ71" s="246" t="e">
        <f>SUBTOTAL(9,#REF!)</f>
        <v>#REF!</v>
      </c>
      <c r="AK71" s="113"/>
      <c r="AL71" s="145"/>
      <c r="AM71" s="146" t="e">
        <f>SUBTOTAL(9,#REF!)</f>
        <v>#REF!</v>
      </c>
      <c r="AN71" s="117"/>
      <c r="AO71" s="105"/>
      <c r="AP71" s="105" t="e">
        <f>SUBTOTAL(9,#REF!)</f>
        <v>#REF!</v>
      </c>
    </row>
    <row r="72" spans="1:42" s="354" customFormat="1" ht="30" x14ac:dyDescent="0.3">
      <c r="A72" s="345" t="s">
        <v>15231</v>
      </c>
      <c r="B72" s="346" t="s">
        <v>6794</v>
      </c>
      <c r="C72" s="347" t="s">
        <v>7926</v>
      </c>
      <c r="D72" s="348" t="str">
        <f>IF($B72="","",VLOOKUP($C72,B193DESO!$A$3:$G$16595,2,0))&amp;""</f>
        <v>Tratamento de armadura com produto anticorrosivo a base de zinco</v>
      </c>
      <c r="E72" s="348" t="str">
        <f>IF($B72="","",VLOOKUP($C72,B193DESO!$A$3:$G$16595,3,0))</f>
        <v>M2</v>
      </c>
      <c r="F72" s="349">
        <f>F73</f>
        <v>0.9</v>
      </c>
      <c r="G72" s="350">
        <f>IF($B72="","",ROUND(VLOOKUP($C72,B193DESO!$A$3:$G$16595,6,0),2))</f>
        <v>62.63</v>
      </c>
      <c r="H72" s="353">
        <f t="shared" ref="H72:H75" si="197">G72*(1+$H$9)</f>
        <v>83.16</v>
      </c>
      <c r="I72" s="351"/>
      <c r="J72" s="274">
        <f t="shared" ref="J72:J75" si="198">H72*F72</f>
        <v>74.84</v>
      </c>
      <c r="K72" s="101"/>
      <c r="L72" s="99">
        <f t="shared" ref="L72:L75" si="199">F72*K72*(1+$L$9)</f>
        <v>0</v>
      </c>
      <c r="N72" s="118"/>
      <c r="O72" s="119">
        <f t="shared" ref="O72:O75" si="200">($L72/$F72)*N72</f>
        <v>0</v>
      </c>
      <c r="P72" s="116"/>
      <c r="Q72" s="118"/>
      <c r="R72" s="119">
        <f t="shared" ref="R72:R75" si="201">($L72/$F72)*Q72</f>
        <v>0</v>
      </c>
      <c r="S72" s="120"/>
      <c r="T72" s="118"/>
      <c r="U72" s="119">
        <f t="shared" ref="U72:U75" si="202">($L72/$F72)*T72</f>
        <v>0</v>
      </c>
      <c r="V72" s="120"/>
      <c r="W72" s="118"/>
      <c r="X72" s="119">
        <f t="shared" ref="X72:X75" si="203">($L72/$F72)*W72</f>
        <v>0</v>
      </c>
      <c r="Y72" s="120"/>
      <c r="Z72" s="118"/>
      <c r="AA72" s="119">
        <f t="shared" ref="AA72:AA75" si="204">($L72/$F72)*Z72</f>
        <v>0</v>
      </c>
      <c r="AB72" s="120"/>
      <c r="AC72" s="121">
        <f t="shared" ref="AC72:AC75" si="205">N72+Q72+T72+W72+Z72</f>
        <v>0</v>
      </c>
      <c r="AD72" s="121">
        <f t="shared" ref="AD72:AD75" si="206">O72+R72+U72+X72+AA72</f>
        <v>0</v>
      </c>
      <c r="AE72" s="120"/>
      <c r="AF72" s="121">
        <f t="shared" ref="AF72:AF75" si="207">F72-AC72</f>
        <v>0.9</v>
      </c>
      <c r="AG72" s="121">
        <f t="shared" ref="AG72:AG75" si="208">L72-AD72</f>
        <v>0</v>
      </c>
      <c r="AH72" s="352"/>
      <c r="AI72" s="118"/>
      <c r="AJ72" s="119">
        <f t="shared" ref="AJ72:AJ75" si="209">($L72/$F72)*AI72</f>
        <v>0</v>
      </c>
      <c r="AK72" s="120"/>
      <c r="AL72" s="118"/>
      <c r="AM72" s="119">
        <f t="shared" ref="AM72:AM75" si="210">($L72/$F72)*AL72</f>
        <v>0</v>
      </c>
      <c r="AN72" s="120"/>
      <c r="AO72" s="121">
        <f t="shared" ref="AO72:AO75" si="211">F72+AI72-AL72</f>
        <v>0.9</v>
      </c>
      <c r="AP72" s="121">
        <f t="shared" ref="AP72:AP75" si="212">L72+AJ72-AM72</f>
        <v>0</v>
      </c>
    </row>
    <row r="73" spans="1:42" s="354" customFormat="1" ht="30" x14ac:dyDescent="0.3">
      <c r="A73" s="401" t="s">
        <v>15232</v>
      </c>
      <c r="B73" s="402" t="s">
        <v>6794</v>
      </c>
      <c r="C73" s="403" t="s">
        <v>1841</v>
      </c>
      <c r="D73" s="404" t="str">
        <f>IF($B73="","",VLOOKUP($C73,B193DESO!$A$3:$G$16595,2,0))&amp;""</f>
        <v>Preparo de ponte de aderência com adesivo a base de epóxi</v>
      </c>
      <c r="E73" s="404" t="str">
        <f>IF($B73="","",VLOOKUP($C73,B193DESO!$A$3:$G$16595,3,0))</f>
        <v>M2</v>
      </c>
      <c r="F73" s="405">
        <f>(0.1*3)*3</f>
        <v>0.9</v>
      </c>
      <c r="G73" s="406">
        <f>IF($B73="","",ROUND(VLOOKUP($C73,B193DESO!$A$3:$G$16595,6,0),2))</f>
        <v>143.72999999999999</v>
      </c>
      <c r="H73" s="407">
        <f t="shared" si="197"/>
        <v>190.84</v>
      </c>
      <c r="I73" s="408"/>
      <c r="J73" s="409">
        <f t="shared" si="198"/>
        <v>171.76</v>
      </c>
      <c r="K73" s="101"/>
      <c r="L73" s="99">
        <f t="shared" si="199"/>
        <v>0</v>
      </c>
      <c r="N73" s="118"/>
      <c r="O73" s="119">
        <f t="shared" si="200"/>
        <v>0</v>
      </c>
      <c r="P73" s="116"/>
      <c r="Q73" s="118"/>
      <c r="R73" s="119">
        <f t="shared" si="201"/>
        <v>0</v>
      </c>
      <c r="S73" s="120"/>
      <c r="T73" s="118"/>
      <c r="U73" s="119">
        <f t="shared" si="202"/>
        <v>0</v>
      </c>
      <c r="V73" s="120"/>
      <c r="W73" s="118"/>
      <c r="X73" s="119">
        <f t="shared" si="203"/>
        <v>0</v>
      </c>
      <c r="Y73" s="120"/>
      <c r="Z73" s="118"/>
      <c r="AA73" s="119">
        <f t="shared" si="204"/>
        <v>0</v>
      </c>
      <c r="AB73" s="120"/>
      <c r="AC73" s="121">
        <f t="shared" si="205"/>
        <v>0</v>
      </c>
      <c r="AD73" s="121">
        <f t="shared" si="206"/>
        <v>0</v>
      </c>
      <c r="AE73" s="120"/>
      <c r="AF73" s="121">
        <f t="shared" si="207"/>
        <v>0.9</v>
      </c>
      <c r="AG73" s="121">
        <f t="shared" si="208"/>
        <v>0</v>
      </c>
      <c r="AH73" s="352"/>
      <c r="AI73" s="118"/>
      <c r="AJ73" s="119">
        <f t="shared" si="209"/>
        <v>0</v>
      </c>
      <c r="AK73" s="120"/>
      <c r="AL73" s="118"/>
      <c r="AM73" s="119">
        <f t="shared" si="210"/>
        <v>0</v>
      </c>
      <c r="AN73" s="120"/>
      <c r="AO73" s="121">
        <f t="shared" si="211"/>
        <v>0.9</v>
      </c>
      <c r="AP73" s="121">
        <f t="shared" si="212"/>
        <v>0</v>
      </c>
    </row>
    <row r="74" spans="1:42" s="354" customFormat="1" ht="30" x14ac:dyDescent="0.3">
      <c r="A74" s="345" t="s">
        <v>15273</v>
      </c>
      <c r="B74" s="402" t="s">
        <v>6794</v>
      </c>
      <c r="C74" s="403" t="s">
        <v>3030</v>
      </c>
      <c r="D74" s="404" t="str">
        <f>IF($B74="","",VLOOKUP($C74,B193DESO!$A$3:$G$16595,2,0))&amp;" - REPAROS MARQUISE"</f>
        <v>Impermeabilização em argamassa impermeável com aditivo hidrófugo - REPAROS MARQUISE</v>
      </c>
      <c r="E74" s="404" t="str">
        <f>IF($B74="","",VLOOKUP($C74,B193DESO!$A$3:$G$16595,3,0))</f>
        <v>M3</v>
      </c>
      <c r="F74" s="405">
        <f>(0.9*0.03)+(4.64*0.03)</f>
        <v>0.17</v>
      </c>
      <c r="G74" s="406">
        <f>IF($B74="","",ROUND(VLOOKUP($C74,B193DESO!$A$3:$G$16595,6,0),2))</f>
        <v>766.61</v>
      </c>
      <c r="H74" s="407">
        <f t="shared" si="197"/>
        <v>1017.9</v>
      </c>
      <c r="I74" s="408"/>
      <c r="J74" s="409">
        <f t="shared" si="198"/>
        <v>173.04</v>
      </c>
      <c r="K74" s="101"/>
      <c r="L74" s="99">
        <f t="shared" si="199"/>
        <v>0</v>
      </c>
      <c r="N74" s="118"/>
      <c r="O74" s="119">
        <f t="shared" si="200"/>
        <v>0</v>
      </c>
      <c r="P74" s="116"/>
      <c r="Q74" s="118"/>
      <c r="R74" s="119">
        <f t="shared" si="201"/>
        <v>0</v>
      </c>
      <c r="S74" s="120"/>
      <c r="T74" s="118"/>
      <c r="U74" s="119">
        <f t="shared" si="202"/>
        <v>0</v>
      </c>
      <c r="V74" s="120"/>
      <c r="W74" s="118"/>
      <c r="X74" s="119">
        <f t="shared" si="203"/>
        <v>0</v>
      </c>
      <c r="Y74" s="120"/>
      <c r="Z74" s="118"/>
      <c r="AA74" s="119">
        <f t="shared" si="204"/>
        <v>0</v>
      </c>
      <c r="AB74" s="120"/>
      <c r="AC74" s="121">
        <f t="shared" si="205"/>
        <v>0</v>
      </c>
      <c r="AD74" s="121">
        <f t="shared" si="206"/>
        <v>0</v>
      </c>
      <c r="AE74" s="120"/>
      <c r="AF74" s="121">
        <f t="shared" si="207"/>
        <v>0.17</v>
      </c>
      <c r="AG74" s="121">
        <f t="shared" si="208"/>
        <v>0</v>
      </c>
      <c r="AH74" s="352"/>
      <c r="AI74" s="118"/>
      <c r="AJ74" s="119">
        <f t="shared" si="209"/>
        <v>0</v>
      </c>
      <c r="AK74" s="120"/>
      <c r="AL74" s="118"/>
      <c r="AM74" s="119">
        <f t="shared" si="210"/>
        <v>0</v>
      </c>
      <c r="AN74" s="120"/>
      <c r="AO74" s="121">
        <f t="shared" si="211"/>
        <v>0.17</v>
      </c>
      <c r="AP74" s="121">
        <f t="shared" si="212"/>
        <v>0</v>
      </c>
    </row>
    <row r="75" spans="1:42" s="354" customFormat="1" ht="30" x14ac:dyDescent="0.3">
      <c r="A75" s="401" t="s">
        <v>15274</v>
      </c>
      <c r="B75" s="402" t="s">
        <v>6794</v>
      </c>
      <c r="C75" s="403" t="s">
        <v>1842</v>
      </c>
      <c r="D75" s="404" t="str">
        <f>IF($B75="","",VLOOKUP($C75,B193DESO!$A$3:$G$16595,2,0))&amp;" - REPAROS MARQUISE "</f>
        <v xml:space="preserve">Corte de concreto deteriorado inclusive remoção dos detritos - REPAROS MARQUISE </v>
      </c>
      <c r="E75" s="404" t="str">
        <f>IF($B75="","",VLOOKUP($C75,B193DESO!$A$3:$G$16595,3,0))</f>
        <v>M2</v>
      </c>
      <c r="F75" s="405">
        <v>4.6399999999999997</v>
      </c>
      <c r="G75" s="406">
        <f>IF($B75="","",ROUND(VLOOKUP($C75,B193DESO!$A$3:$G$16595,6,0),2))</f>
        <v>26.46</v>
      </c>
      <c r="H75" s="407">
        <f t="shared" si="197"/>
        <v>35.130000000000003</v>
      </c>
      <c r="I75" s="408"/>
      <c r="J75" s="409">
        <f t="shared" si="198"/>
        <v>163</v>
      </c>
      <c r="K75" s="101"/>
      <c r="L75" s="99">
        <f t="shared" si="199"/>
        <v>0</v>
      </c>
      <c r="N75" s="118"/>
      <c r="O75" s="119">
        <f t="shared" si="200"/>
        <v>0</v>
      </c>
      <c r="P75" s="116"/>
      <c r="Q75" s="118"/>
      <c r="R75" s="119">
        <f t="shared" si="201"/>
        <v>0</v>
      </c>
      <c r="S75" s="120"/>
      <c r="T75" s="118"/>
      <c r="U75" s="119">
        <f t="shared" si="202"/>
        <v>0</v>
      </c>
      <c r="V75" s="120"/>
      <c r="W75" s="118"/>
      <c r="X75" s="119">
        <f t="shared" si="203"/>
        <v>0</v>
      </c>
      <c r="Y75" s="120"/>
      <c r="Z75" s="118"/>
      <c r="AA75" s="119">
        <f t="shared" si="204"/>
        <v>0</v>
      </c>
      <c r="AB75" s="120"/>
      <c r="AC75" s="121">
        <f t="shared" si="205"/>
        <v>0</v>
      </c>
      <c r="AD75" s="121">
        <f t="shared" si="206"/>
        <v>0</v>
      </c>
      <c r="AE75" s="120"/>
      <c r="AF75" s="121">
        <f t="shared" si="207"/>
        <v>4.6399999999999997</v>
      </c>
      <c r="AG75" s="121">
        <f t="shared" si="208"/>
        <v>0</v>
      </c>
      <c r="AH75" s="352"/>
      <c r="AI75" s="118"/>
      <c r="AJ75" s="119">
        <f t="shared" si="209"/>
        <v>0</v>
      </c>
      <c r="AK75" s="120"/>
      <c r="AL75" s="118"/>
      <c r="AM75" s="119">
        <f t="shared" si="210"/>
        <v>0</v>
      </c>
      <c r="AN75" s="120"/>
      <c r="AO75" s="121">
        <f t="shared" si="211"/>
        <v>4.6399999999999997</v>
      </c>
      <c r="AP75" s="121">
        <f t="shared" si="212"/>
        <v>0</v>
      </c>
    </row>
    <row r="76" spans="1:42" s="354" customFormat="1" ht="30" x14ac:dyDescent="0.3">
      <c r="A76" s="345" t="s">
        <v>15275</v>
      </c>
      <c r="B76" s="402" t="s">
        <v>6794</v>
      </c>
      <c r="C76" s="403" t="s">
        <v>2471</v>
      </c>
      <c r="D76" s="404" t="str">
        <f>IF($B76="","",VLOOKUP($C76,B193DESO!$A$3:$G$16595,2,0))&amp;" - MARQUISE "</f>
        <v xml:space="preserve">Chapisco com adesivo de alto desempenho - MARQUISE </v>
      </c>
      <c r="E76" s="404" t="str">
        <f>IF($B76="","",VLOOKUP($C76,B193DESO!$A$3:$G$16595,3,0))</f>
        <v>M2</v>
      </c>
      <c r="F76" s="405">
        <v>4.6399999999999997</v>
      </c>
      <c r="G76" s="406">
        <f>IF($B76="","",ROUND(VLOOKUP($C76,B193DESO!$A$3:$G$16595,6,0),2))</f>
        <v>11.19</v>
      </c>
      <c r="H76" s="407">
        <f t="shared" ref="H76" si="213">G76*(1+$H$9)</f>
        <v>14.86</v>
      </c>
      <c r="I76" s="408"/>
      <c r="J76" s="409">
        <f t="shared" ref="J76" si="214">H76*F76</f>
        <v>68.95</v>
      </c>
      <c r="K76" s="101"/>
      <c r="L76" s="99">
        <f t="shared" ref="L76" si="215">F76*K76*(1+$L$9)</f>
        <v>0</v>
      </c>
      <c r="N76" s="118"/>
      <c r="O76" s="119">
        <f t="shared" ref="O76" si="216">($L76/$F76)*N76</f>
        <v>0</v>
      </c>
      <c r="P76" s="116"/>
      <c r="Q76" s="118"/>
      <c r="R76" s="119">
        <f t="shared" ref="R76" si="217">($L76/$F76)*Q76</f>
        <v>0</v>
      </c>
      <c r="S76" s="120"/>
      <c r="T76" s="118"/>
      <c r="U76" s="119">
        <f t="shared" ref="U76" si="218">($L76/$F76)*T76</f>
        <v>0</v>
      </c>
      <c r="V76" s="120"/>
      <c r="W76" s="118"/>
      <c r="X76" s="119">
        <f t="shared" ref="X76" si="219">($L76/$F76)*W76</f>
        <v>0</v>
      </c>
      <c r="Y76" s="120"/>
      <c r="Z76" s="118"/>
      <c r="AA76" s="119">
        <f t="shared" ref="AA76" si="220">($L76/$F76)*Z76</f>
        <v>0</v>
      </c>
      <c r="AB76" s="120"/>
      <c r="AC76" s="121">
        <f t="shared" ref="AC76" si="221">N76+Q76+T76+W76+Z76</f>
        <v>0</v>
      </c>
      <c r="AD76" s="121">
        <f t="shared" ref="AD76" si="222">O76+R76+U76+X76+AA76</f>
        <v>0</v>
      </c>
      <c r="AE76" s="120"/>
      <c r="AF76" s="121">
        <f t="shared" ref="AF76" si="223">F76-AC76</f>
        <v>4.6399999999999997</v>
      </c>
      <c r="AG76" s="121">
        <f t="shared" ref="AG76" si="224">L76-AD76</f>
        <v>0</v>
      </c>
      <c r="AH76" s="352"/>
      <c r="AI76" s="118"/>
      <c r="AJ76" s="119">
        <f t="shared" ref="AJ76" si="225">($L76/$F76)*AI76</f>
        <v>0</v>
      </c>
      <c r="AK76" s="120"/>
      <c r="AL76" s="118"/>
      <c r="AM76" s="119">
        <f t="shared" ref="AM76" si="226">($L76/$F76)*AL76</f>
        <v>0</v>
      </c>
      <c r="AN76" s="120"/>
      <c r="AO76" s="121">
        <f t="shared" ref="AO76" si="227">F76+AI76-AL76</f>
        <v>4.6399999999999997</v>
      </c>
      <c r="AP76" s="121">
        <f t="shared" ref="AP76" si="228">L76+AJ76-AM76</f>
        <v>0</v>
      </c>
    </row>
    <row r="77" spans="1:42" s="354" customFormat="1" ht="15.6" x14ac:dyDescent="0.3">
      <c r="A77" s="498"/>
      <c r="B77" s="498"/>
      <c r="C77" s="498"/>
      <c r="D77" s="498"/>
      <c r="E77" s="498"/>
      <c r="F77" s="498"/>
      <c r="G77" s="498"/>
      <c r="H77" s="498"/>
      <c r="I77" s="498"/>
      <c r="J77" s="498"/>
      <c r="K77" s="400"/>
      <c r="L77" s="398"/>
      <c r="N77" s="429"/>
      <c r="O77" s="430"/>
      <c r="P77" s="116"/>
      <c r="Q77" s="429"/>
      <c r="R77" s="430"/>
      <c r="S77" s="120"/>
      <c r="T77" s="429"/>
      <c r="U77" s="430"/>
      <c r="V77" s="120"/>
      <c r="W77" s="429"/>
      <c r="X77" s="430"/>
      <c r="Y77" s="120"/>
      <c r="Z77" s="429"/>
      <c r="AA77" s="430"/>
      <c r="AB77" s="120"/>
      <c r="AC77" s="431"/>
      <c r="AD77" s="431"/>
      <c r="AE77" s="120"/>
      <c r="AF77" s="431"/>
      <c r="AG77" s="431"/>
      <c r="AH77" s="352"/>
      <c r="AI77" s="429"/>
      <c r="AJ77" s="430"/>
      <c r="AK77" s="120"/>
      <c r="AL77" s="429"/>
      <c r="AM77" s="430"/>
      <c r="AN77" s="120"/>
      <c r="AO77" s="431"/>
      <c r="AP77" s="431"/>
    </row>
    <row r="78" spans="1:42" s="21" customFormat="1" ht="15.6" x14ac:dyDescent="0.3">
      <c r="A78" s="442">
        <v>10</v>
      </c>
      <c r="B78" s="436"/>
      <c r="C78" s="436"/>
      <c r="D78" s="436" t="s">
        <v>15261</v>
      </c>
      <c r="E78" s="436"/>
      <c r="F78" s="436"/>
      <c r="G78" s="436" t="str">
        <f>IF($B78="","",VLOOKUP($C78,#REF!,6,0))</f>
        <v/>
      </c>
      <c r="H78" s="436"/>
      <c r="I78" s="436"/>
      <c r="J78" s="437">
        <f>SUM(J79:J85)</f>
        <v>12932.83</v>
      </c>
      <c r="K78" s="435"/>
      <c r="L78" s="71" t="e">
        <f>SUBTOTAL(9,#REF!)</f>
        <v>#REF!</v>
      </c>
      <c r="N78" s="105"/>
      <c r="O78" s="105" t="e">
        <f>SUBTOTAL(9,#REF!)</f>
        <v>#REF!</v>
      </c>
      <c r="P78" s="116"/>
      <c r="Q78" s="105"/>
      <c r="R78" s="105" t="e">
        <f>SUBTOTAL(9,#REF!)</f>
        <v>#REF!</v>
      </c>
      <c r="S78" s="117"/>
      <c r="T78" s="105"/>
      <c r="U78" s="105" t="e">
        <f>SUBTOTAL(9,#REF!)</f>
        <v>#REF!</v>
      </c>
      <c r="V78" s="117"/>
      <c r="W78" s="105"/>
      <c r="X78" s="105" t="e">
        <f>SUBTOTAL(9,#REF!)</f>
        <v>#REF!</v>
      </c>
      <c r="Y78" s="117"/>
      <c r="Z78" s="105"/>
      <c r="AA78" s="105" t="e">
        <f>SUBTOTAL(9,#REF!)</f>
        <v>#REF!</v>
      </c>
      <c r="AB78" s="117"/>
      <c r="AC78" s="105"/>
      <c r="AD78" s="105" t="e">
        <f>SUBTOTAL(9,#REF!)</f>
        <v>#REF!</v>
      </c>
      <c r="AE78" s="117"/>
      <c r="AF78" s="105"/>
      <c r="AG78" s="105" t="e">
        <f>SUBTOTAL(9,#REF!)</f>
        <v>#REF!</v>
      </c>
      <c r="AI78" s="245"/>
      <c r="AJ78" s="246" t="e">
        <f>SUBTOTAL(9,#REF!)</f>
        <v>#REF!</v>
      </c>
      <c r="AK78" s="113"/>
      <c r="AL78" s="145"/>
      <c r="AM78" s="146" t="e">
        <f>SUBTOTAL(9,#REF!)</f>
        <v>#REF!</v>
      </c>
      <c r="AN78" s="117"/>
      <c r="AO78" s="105"/>
      <c r="AP78" s="105" t="e">
        <f>SUBTOTAL(9,#REF!)</f>
        <v>#REF!</v>
      </c>
    </row>
    <row r="79" spans="1:42" s="354" customFormat="1" ht="30" x14ac:dyDescent="0.3">
      <c r="A79" s="401" t="s">
        <v>1827</v>
      </c>
      <c r="B79" s="402" t="s">
        <v>6794</v>
      </c>
      <c r="C79" s="403" t="s">
        <v>2036</v>
      </c>
      <c r="D79" s="404" t="str">
        <f>IF($B79="","",VLOOKUP($C79,B193DESO!$A$3:$G$16595,2,0))&amp;" - PORTAS PARA TROCAR NA ESCOLA  "</f>
        <v xml:space="preserve">Retirada de folha de esquadria em madeira - PORTAS PARA TROCAR NA ESCOLA  </v>
      </c>
      <c r="E79" s="404" t="str">
        <f>IF($B79="","",VLOOKUP($C79,B193DESO!$A$3:$G$16595,3,0))</f>
        <v>UN</v>
      </c>
      <c r="F79" s="405">
        <v>9</v>
      </c>
      <c r="G79" s="406">
        <f>IF($B79="","",ROUND(VLOOKUP($C79,B193DESO!$A$3:$G$16595,6,0),2))</f>
        <v>19.559999999999999</v>
      </c>
      <c r="H79" s="407">
        <f>G79*(1+$H$9)</f>
        <v>25.97</v>
      </c>
      <c r="I79" s="408"/>
      <c r="J79" s="409">
        <f>H79*F79</f>
        <v>233.73</v>
      </c>
      <c r="K79" s="101"/>
      <c r="L79" s="99">
        <f>F79*K79*(1+$L$9)</f>
        <v>0</v>
      </c>
      <c r="N79" s="118"/>
      <c r="O79" s="119">
        <f t="shared" ref="O79:O85" si="229">($L79/$F79)*N79</f>
        <v>0</v>
      </c>
      <c r="P79" s="116"/>
      <c r="Q79" s="118"/>
      <c r="R79" s="119">
        <f t="shared" ref="R79:R85" si="230">($L79/$F79)*Q79</f>
        <v>0</v>
      </c>
      <c r="S79" s="120"/>
      <c r="T79" s="118"/>
      <c r="U79" s="119">
        <f t="shared" ref="U79:U85" si="231">($L79/$F79)*T79</f>
        <v>0</v>
      </c>
      <c r="V79" s="120"/>
      <c r="W79" s="118"/>
      <c r="X79" s="119">
        <f t="shared" ref="X79:X85" si="232">($L79/$F79)*W79</f>
        <v>0</v>
      </c>
      <c r="Y79" s="120"/>
      <c r="Z79" s="118"/>
      <c r="AA79" s="119">
        <f t="shared" ref="AA79:AA85" si="233">($L79/$F79)*Z79</f>
        <v>0</v>
      </c>
      <c r="AB79" s="120"/>
      <c r="AC79" s="121">
        <f>N79+Q79+T79+W79+Z79</f>
        <v>0</v>
      </c>
      <c r="AD79" s="121">
        <f>O79+R79+U79+X79+AA79</f>
        <v>0</v>
      </c>
      <c r="AE79" s="120"/>
      <c r="AF79" s="121">
        <f>F79-AC79</f>
        <v>9</v>
      </c>
      <c r="AG79" s="121">
        <f>L79-AD79</f>
        <v>0</v>
      </c>
      <c r="AH79" s="352"/>
      <c r="AI79" s="118"/>
      <c r="AJ79" s="119">
        <f t="shared" ref="AJ79:AJ85" si="234">($L79/$F79)*AI79</f>
        <v>0</v>
      </c>
      <c r="AK79" s="120"/>
      <c r="AL79" s="118"/>
      <c r="AM79" s="119">
        <f t="shared" ref="AM79:AM85" si="235">($L79/$F79)*AL79</f>
        <v>0</v>
      </c>
      <c r="AN79" s="120"/>
      <c r="AO79" s="121">
        <f>F79+AI79-AL79</f>
        <v>9</v>
      </c>
      <c r="AP79" s="121">
        <f>L79+AJ79-AM79</f>
        <v>0</v>
      </c>
    </row>
    <row r="80" spans="1:42" s="354" customFormat="1" ht="45" x14ac:dyDescent="0.3">
      <c r="A80" s="401" t="s">
        <v>1828</v>
      </c>
      <c r="B80" s="402" t="s">
        <v>6794</v>
      </c>
      <c r="C80" s="403" t="s">
        <v>2037</v>
      </c>
      <c r="D80" s="404" t="str">
        <f>IF($B80="","",VLOOKUP($C80,B193DESO!$A$3:$G$16595,2,0))&amp;" - PORTAS PARA TROCAR NA ESCOLA    "</f>
        <v xml:space="preserve">Retirada de guarnição, moldura e peças lineares em madeira, fixadas - PORTAS PARA TROCAR NA ESCOLA    </v>
      </c>
      <c r="E80" s="404" t="str">
        <f>IF($B80="","",VLOOKUP($C80,B193DESO!$A$3:$G$16595,3,0))</f>
        <v>M</v>
      </c>
      <c r="F80" s="405">
        <f>(10.8/2)*9</f>
        <v>48.6</v>
      </c>
      <c r="G80" s="406">
        <f>IF($B80="","",ROUND(VLOOKUP($C80,B193DESO!$A$3:$G$16595,6,0),2))</f>
        <v>1.5</v>
      </c>
      <c r="H80" s="407">
        <f t="shared" ref="H80" si="236">G80*(1+$H$9)</f>
        <v>1.99</v>
      </c>
      <c r="I80" s="408"/>
      <c r="J80" s="409">
        <f t="shared" ref="J80" si="237">H80*F80</f>
        <v>96.71</v>
      </c>
      <c r="K80" s="101"/>
      <c r="L80" s="99">
        <f t="shared" ref="L80" si="238">F80*K80*(1+$L$9)</f>
        <v>0</v>
      </c>
      <c r="N80" s="118"/>
      <c r="O80" s="119">
        <f t="shared" si="229"/>
        <v>0</v>
      </c>
      <c r="P80" s="116"/>
      <c r="Q80" s="118"/>
      <c r="R80" s="119">
        <f t="shared" si="230"/>
        <v>0</v>
      </c>
      <c r="S80" s="120"/>
      <c r="T80" s="118"/>
      <c r="U80" s="119">
        <f t="shared" si="231"/>
        <v>0</v>
      </c>
      <c r="V80" s="120"/>
      <c r="W80" s="118"/>
      <c r="X80" s="119">
        <f t="shared" si="232"/>
        <v>0</v>
      </c>
      <c r="Y80" s="120"/>
      <c r="Z80" s="118"/>
      <c r="AA80" s="119">
        <f t="shared" si="233"/>
        <v>0</v>
      </c>
      <c r="AB80" s="120"/>
      <c r="AC80" s="121">
        <f t="shared" ref="AC80" si="239">N80+Q80+T80+W80+Z80</f>
        <v>0</v>
      </c>
      <c r="AD80" s="121">
        <f t="shared" ref="AD80" si="240">O80+R80+U80+X80+AA80</f>
        <v>0</v>
      </c>
      <c r="AE80" s="120"/>
      <c r="AF80" s="121">
        <f t="shared" ref="AF80" si="241">F80-AC80</f>
        <v>48.6</v>
      </c>
      <c r="AG80" s="121">
        <f t="shared" ref="AG80" si="242">L80-AD80</f>
        <v>0</v>
      </c>
      <c r="AH80" s="352"/>
      <c r="AI80" s="118"/>
      <c r="AJ80" s="119">
        <f t="shared" si="234"/>
        <v>0</v>
      </c>
      <c r="AK80" s="120"/>
      <c r="AL80" s="118"/>
      <c r="AM80" s="119">
        <f t="shared" si="235"/>
        <v>0</v>
      </c>
      <c r="AN80" s="120"/>
      <c r="AO80" s="121">
        <f t="shared" ref="AO80" si="243">F80+AI80-AL80</f>
        <v>48.6</v>
      </c>
      <c r="AP80" s="121">
        <f t="shared" ref="AP80" si="244">L80+AJ80-AM80</f>
        <v>0</v>
      </c>
    </row>
    <row r="81" spans="1:42" s="354" customFormat="1" ht="45" x14ac:dyDescent="0.3">
      <c r="A81" s="401" t="s">
        <v>15256</v>
      </c>
      <c r="B81" s="402" t="s">
        <v>6794</v>
      </c>
      <c r="C81" s="403" t="s">
        <v>2038</v>
      </c>
      <c r="D81" s="404" t="str">
        <f>IF($B81="","",VLOOKUP($C81,B193DESO!$A$3:$G$16595,2,0))&amp;" - PORTAS PARA TROCAR NA ESCOLA    "</f>
        <v xml:space="preserve">Retirada de batente com guarnição e peças lineares em madeira, chumbados - PORTAS PARA TROCAR NA ESCOLA    </v>
      </c>
      <c r="E81" s="404" t="str">
        <f>IF($B81="","",VLOOKUP($C81,B193DESO!$A$3:$G$16595,3,0))</f>
        <v>M</v>
      </c>
      <c r="F81" s="405">
        <f>(10.8/2)*9</f>
        <v>48.6</v>
      </c>
      <c r="G81" s="406">
        <f>IF($B81="","",ROUND(VLOOKUP($C81,B193DESO!$A$3:$G$16595,6,0),2))</f>
        <v>11.73</v>
      </c>
      <c r="H81" s="407">
        <f t="shared" ref="H81:H83" si="245">G81*(1+$H$9)</f>
        <v>15.58</v>
      </c>
      <c r="I81" s="408"/>
      <c r="J81" s="409">
        <f t="shared" ref="J81:J83" si="246">H81*F81</f>
        <v>757.19</v>
      </c>
      <c r="K81" s="101"/>
      <c r="L81" s="99">
        <f t="shared" ref="L81:L83" si="247">F81*K81*(1+$L$9)</f>
        <v>0</v>
      </c>
      <c r="N81" s="118"/>
      <c r="O81" s="119">
        <f t="shared" si="229"/>
        <v>0</v>
      </c>
      <c r="P81" s="116"/>
      <c r="Q81" s="118"/>
      <c r="R81" s="119">
        <f t="shared" si="230"/>
        <v>0</v>
      </c>
      <c r="S81" s="120"/>
      <c r="T81" s="118"/>
      <c r="U81" s="119">
        <f t="shared" si="231"/>
        <v>0</v>
      </c>
      <c r="V81" s="120"/>
      <c r="W81" s="118"/>
      <c r="X81" s="119">
        <f t="shared" si="232"/>
        <v>0</v>
      </c>
      <c r="Y81" s="120"/>
      <c r="Z81" s="118"/>
      <c r="AA81" s="119">
        <f t="shared" si="233"/>
        <v>0</v>
      </c>
      <c r="AB81" s="120"/>
      <c r="AC81" s="121">
        <f t="shared" ref="AC81:AC83" si="248">N81+Q81+T81+W81+Z81</f>
        <v>0</v>
      </c>
      <c r="AD81" s="121">
        <f t="shared" ref="AD81:AD83" si="249">O81+R81+U81+X81+AA81</f>
        <v>0</v>
      </c>
      <c r="AE81" s="120"/>
      <c r="AF81" s="121">
        <f t="shared" ref="AF81:AF83" si="250">F81-AC81</f>
        <v>48.6</v>
      </c>
      <c r="AG81" s="121">
        <f t="shared" ref="AG81:AG83" si="251">L81-AD81</f>
        <v>0</v>
      </c>
      <c r="AH81" s="352"/>
      <c r="AI81" s="118"/>
      <c r="AJ81" s="119">
        <f t="shared" si="234"/>
        <v>0</v>
      </c>
      <c r="AK81" s="120"/>
      <c r="AL81" s="118"/>
      <c r="AM81" s="119">
        <f t="shared" si="235"/>
        <v>0</v>
      </c>
      <c r="AN81" s="120"/>
      <c r="AO81" s="121">
        <f t="shared" ref="AO81:AO83" si="252">F81+AI81-AL81</f>
        <v>48.6</v>
      </c>
      <c r="AP81" s="121">
        <f t="shared" ref="AP81:AP83" si="253">L81+AJ81-AM81</f>
        <v>0</v>
      </c>
    </row>
    <row r="82" spans="1:42" s="354" customFormat="1" ht="30" x14ac:dyDescent="0.3">
      <c r="A82" s="401" t="s">
        <v>15257</v>
      </c>
      <c r="B82" s="402" t="s">
        <v>6794</v>
      </c>
      <c r="C82" s="403" t="s">
        <v>2699</v>
      </c>
      <c r="D82" s="404" t="str">
        <f>IF($B82="","",VLOOKUP($C82,B193DESO!$A$3:$G$16595,2,0))&amp;" - PORTAS PARA TROCAR NA ESCOLA    "</f>
        <v xml:space="preserve">Folha de porta lisa comum - 80 x 210 cm - PORTAS PARA TROCAR NA ESCOLA    </v>
      </c>
      <c r="E82" s="404" t="str">
        <f>IF($B82="","",VLOOKUP($C82,B193DESO!$A$3:$G$16595,3,0))</f>
        <v>UN</v>
      </c>
      <c r="F82" s="405">
        <v>9</v>
      </c>
      <c r="G82" s="406">
        <f>IF($B82="","",ROUND(VLOOKUP($C82,B193DESO!$A$3:$G$16595,6,0),2))</f>
        <v>282.44</v>
      </c>
      <c r="H82" s="407">
        <f t="shared" si="245"/>
        <v>375.02</v>
      </c>
      <c r="I82" s="408"/>
      <c r="J82" s="409">
        <f t="shared" si="246"/>
        <v>3375.18</v>
      </c>
      <c r="K82" s="101"/>
      <c r="L82" s="99">
        <f t="shared" si="247"/>
        <v>0</v>
      </c>
      <c r="N82" s="118"/>
      <c r="O82" s="119">
        <f t="shared" si="229"/>
        <v>0</v>
      </c>
      <c r="P82" s="116"/>
      <c r="Q82" s="118"/>
      <c r="R82" s="119">
        <f t="shared" si="230"/>
        <v>0</v>
      </c>
      <c r="S82" s="120"/>
      <c r="T82" s="118"/>
      <c r="U82" s="119">
        <f t="shared" si="231"/>
        <v>0</v>
      </c>
      <c r="V82" s="120"/>
      <c r="W82" s="118"/>
      <c r="X82" s="119">
        <f t="shared" si="232"/>
        <v>0</v>
      </c>
      <c r="Y82" s="120"/>
      <c r="Z82" s="118"/>
      <c r="AA82" s="119">
        <f t="shared" si="233"/>
        <v>0</v>
      </c>
      <c r="AB82" s="120"/>
      <c r="AC82" s="121">
        <f t="shared" si="248"/>
        <v>0</v>
      </c>
      <c r="AD82" s="121">
        <f t="shared" si="249"/>
        <v>0</v>
      </c>
      <c r="AE82" s="120"/>
      <c r="AF82" s="121">
        <f t="shared" si="250"/>
        <v>9</v>
      </c>
      <c r="AG82" s="121">
        <f t="shared" si="251"/>
        <v>0</v>
      </c>
      <c r="AH82" s="352"/>
      <c r="AI82" s="118"/>
      <c r="AJ82" s="119">
        <f t="shared" si="234"/>
        <v>0</v>
      </c>
      <c r="AK82" s="120"/>
      <c r="AL82" s="118"/>
      <c r="AM82" s="119">
        <f t="shared" si="235"/>
        <v>0</v>
      </c>
      <c r="AN82" s="120"/>
      <c r="AO82" s="121">
        <f t="shared" si="252"/>
        <v>9</v>
      </c>
      <c r="AP82" s="121">
        <f t="shared" si="253"/>
        <v>0</v>
      </c>
    </row>
    <row r="83" spans="1:42" s="354" customFormat="1" ht="30" x14ac:dyDescent="0.3">
      <c r="A83" s="401" t="s">
        <v>15258</v>
      </c>
      <c r="B83" s="402" t="s">
        <v>6794</v>
      </c>
      <c r="C83" s="403" t="s">
        <v>2692</v>
      </c>
      <c r="D83" s="404" t="str">
        <f>IF($B83="","",VLOOKUP($C83,B193DESO!$A$3:$G$16595,2,0))&amp;" - PORTAS PARA TROCAR NA ESCOLA    "</f>
        <v xml:space="preserve">Guarnição de madeira - PORTAS PARA TROCAR NA ESCOLA    </v>
      </c>
      <c r="E83" s="404" t="str">
        <f>IF($B83="","",VLOOKUP($C83,B193DESO!$A$3:$G$16595,3,0))</f>
        <v>M</v>
      </c>
      <c r="F83" s="405">
        <f>(10.8/2)*9</f>
        <v>48.6</v>
      </c>
      <c r="G83" s="406">
        <f>IF($B83="","",ROUND(VLOOKUP($C83,B193DESO!$A$3:$G$16595,6,0),2))</f>
        <v>8.64</v>
      </c>
      <c r="H83" s="407">
        <f t="shared" si="245"/>
        <v>11.47</v>
      </c>
      <c r="I83" s="408"/>
      <c r="J83" s="409">
        <f t="shared" si="246"/>
        <v>557.44000000000005</v>
      </c>
      <c r="K83" s="101"/>
      <c r="L83" s="99">
        <f t="shared" si="247"/>
        <v>0</v>
      </c>
      <c r="N83" s="118"/>
      <c r="O83" s="119">
        <f t="shared" si="229"/>
        <v>0</v>
      </c>
      <c r="P83" s="116"/>
      <c r="Q83" s="118"/>
      <c r="R83" s="119">
        <f t="shared" si="230"/>
        <v>0</v>
      </c>
      <c r="S83" s="120"/>
      <c r="T83" s="118"/>
      <c r="U83" s="119">
        <f t="shared" si="231"/>
        <v>0</v>
      </c>
      <c r="V83" s="120"/>
      <c r="W83" s="118"/>
      <c r="X83" s="119">
        <f t="shared" si="232"/>
        <v>0</v>
      </c>
      <c r="Y83" s="120"/>
      <c r="Z83" s="118"/>
      <c r="AA83" s="119">
        <f t="shared" si="233"/>
        <v>0</v>
      </c>
      <c r="AB83" s="120"/>
      <c r="AC83" s="121">
        <f t="shared" si="248"/>
        <v>0</v>
      </c>
      <c r="AD83" s="121">
        <f t="shared" si="249"/>
        <v>0</v>
      </c>
      <c r="AE83" s="120"/>
      <c r="AF83" s="121">
        <f t="shared" si="250"/>
        <v>48.6</v>
      </c>
      <c r="AG83" s="121">
        <f t="shared" si="251"/>
        <v>0</v>
      </c>
      <c r="AH83" s="352"/>
      <c r="AI83" s="118"/>
      <c r="AJ83" s="119">
        <f t="shared" si="234"/>
        <v>0</v>
      </c>
      <c r="AK83" s="120"/>
      <c r="AL83" s="118"/>
      <c r="AM83" s="119">
        <f t="shared" si="235"/>
        <v>0</v>
      </c>
      <c r="AN83" s="120"/>
      <c r="AO83" s="121">
        <f t="shared" si="252"/>
        <v>48.6</v>
      </c>
      <c r="AP83" s="121">
        <f t="shared" si="253"/>
        <v>0</v>
      </c>
    </row>
    <row r="84" spans="1:42" s="354" customFormat="1" ht="30" x14ac:dyDescent="0.3">
      <c r="A84" s="401" t="s">
        <v>15276</v>
      </c>
      <c r="B84" s="402" t="s">
        <v>6794</v>
      </c>
      <c r="C84" s="403" t="s">
        <v>2690</v>
      </c>
      <c r="D84" s="404" t="str">
        <f>IF($B84="","",VLOOKUP($C84,B193DESO!$A$3:$G$16595,2,0))&amp;" - PORTAS PARA TROCAR NA ESCOLA    "</f>
        <v xml:space="preserve">Batente de madeira para porta - PORTAS PARA TROCAR NA ESCOLA    </v>
      </c>
      <c r="E84" s="404" t="str">
        <f>IF($B84="","",VLOOKUP($C84,B193DESO!$A$3:$G$16595,3,0))</f>
        <v>M</v>
      </c>
      <c r="F84" s="405">
        <f>(10.8/2)*9</f>
        <v>48.6</v>
      </c>
      <c r="G84" s="406">
        <f>IF($B84="","",ROUND(VLOOKUP($C84,B193DESO!$A$3:$G$16595,6,0),2))</f>
        <v>53.5</v>
      </c>
      <c r="H84" s="407">
        <f t="shared" ref="H84" si="254">G84*(1+$H$9)</f>
        <v>71.040000000000006</v>
      </c>
      <c r="I84" s="408"/>
      <c r="J84" s="409">
        <f t="shared" ref="J84" si="255">H84*F84</f>
        <v>3452.54</v>
      </c>
      <c r="K84" s="101"/>
      <c r="L84" s="99">
        <f t="shared" ref="L84" si="256">F84*K84*(1+$L$9)</f>
        <v>0</v>
      </c>
      <c r="N84" s="118"/>
      <c r="O84" s="119">
        <f t="shared" si="229"/>
        <v>0</v>
      </c>
      <c r="P84" s="116"/>
      <c r="Q84" s="118"/>
      <c r="R84" s="119">
        <f t="shared" si="230"/>
        <v>0</v>
      </c>
      <c r="S84" s="120"/>
      <c r="T84" s="118"/>
      <c r="U84" s="119">
        <f t="shared" si="231"/>
        <v>0</v>
      </c>
      <c r="V84" s="120"/>
      <c r="W84" s="118"/>
      <c r="X84" s="119">
        <f t="shared" si="232"/>
        <v>0</v>
      </c>
      <c r="Y84" s="120"/>
      <c r="Z84" s="118"/>
      <c r="AA84" s="119">
        <f t="shared" si="233"/>
        <v>0</v>
      </c>
      <c r="AB84" s="120"/>
      <c r="AC84" s="121">
        <f t="shared" ref="AC84" si="257">N84+Q84+T84+W84+Z84</f>
        <v>0</v>
      </c>
      <c r="AD84" s="121">
        <f t="shared" ref="AD84" si="258">O84+R84+U84+X84+AA84</f>
        <v>0</v>
      </c>
      <c r="AE84" s="120"/>
      <c r="AF84" s="121">
        <f t="shared" ref="AF84" si="259">F84-AC84</f>
        <v>48.6</v>
      </c>
      <c r="AG84" s="121">
        <f t="shared" ref="AG84" si="260">L84-AD84</f>
        <v>0</v>
      </c>
      <c r="AH84" s="352"/>
      <c r="AI84" s="118"/>
      <c r="AJ84" s="119">
        <f t="shared" si="234"/>
        <v>0</v>
      </c>
      <c r="AK84" s="120"/>
      <c r="AL84" s="118"/>
      <c r="AM84" s="119">
        <f t="shared" si="235"/>
        <v>0</v>
      </c>
      <c r="AN84" s="120"/>
      <c r="AO84" s="121">
        <f t="shared" ref="AO84" si="261">F84+AI84-AL84</f>
        <v>48.6</v>
      </c>
      <c r="AP84" s="121">
        <f t="shared" ref="AP84" si="262">L84+AJ84-AM84</f>
        <v>0</v>
      </c>
    </row>
    <row r="85" spans="1:42" s="354" customFormat="1" ht="45" x14ac:dyDescent="0.3">
      <c r="A85" s="401" t="s">
        <v>15277</v>
      </c>
      <c r="B85" s="402" t="s">
        <v>6794</v>
      </c>
      <c r="C85" s="403" t="s">
        <v>2866</v>
      </c>
      <c r="D85" s="404" t="str">
        <f>IF($B85="","",VLOOKUP($C85,B193DESO!$A$3:$G$16595,2,0))&amp;" - PORTAS PARA TROCAR NA ESCOLA    "</f>
        <v xml:space="preserve">Ferragem completa com maçaneta tipo alavanca, para porta interna com 1 folha - PORTAS PARA TROCAR NA ESCOLA    </v>
      </c>
      <c r="E85" s="404" t="str">
        <f>IF($B85="","",VLOOKUP($C85,B193DESO!$A$3:$G$16595,3,0))</f>
        <v>CJ</v>
      </c>
      <c r="F85" s="405">
        <v>9</v>
      </c>
      <c r="G85" s="406">
        <f>IF($B85="","",ROUND(VLOOKUP($C85,B193DESO!$A$3:$G$16595,6,0),2))</f>
        <v>373.22</v>
      </c>
      <c r="H85" s="407">
        <f t="shared" ref="H85" si="263">G85*(1+$H$9)</f>
        <v>495.56</v>
      </c>
      <c r="I85" s="408"/>
      <c r="J85" s="409">
        <f t="shared" ref="J85" si="264">H85*F85</f>
        <v>4460.04</v>
      </c>
      <c r="K85" s="101"/>
      <c r="L85" s="99">
        <f t="shared" ref="L85" si="265">F85*K85*(1+$L$9)</f>
        <v>0</v>
      </c>
      <c r="N85" s="118"/>
      <c r="O85" s="119">
        <f t="shared" si="229"/>
        <v>0</v>
      </c>
      <c r="P85" s="116"/>
      <c r="Q85" s="118"/>
      <c r="R85" s="119">
        <f t="shared" si="230"/>
        <v>0</v>
      </c>
      <c r="S85" s="120"/>
      <c r="T85" s="118"/>
      <c r="U85" s="119">
        <f t="shared" si="231"/>
        <v>0</v>
      </c>
      <c r="V85" s="120"/>
      <c r="W85" s="118"/>
      <c r="X85" s="119">
        <f t="shared" si="232"/>
        <v>0</v>
      </c>
      <c r="Y85" s="120"/>
      <c r="Z85" s="118"/>
      <c r="AA85" s="119">
        <f t="shared" si="233"/>
        <v>0</v>
      </c>
      <c r="AB85" s="120"/>
      <c r="AC85" s="121">
        <f t="shared" ref="AC85" si="266">N85+Q85+T85+W85+Z85</f>
        <v>0</v>
      </c>
      <c r="AD85" s="121">
        <f t="shared" ref="AD85" si="267">O85+R85+U85+X85+AA85</f>
        <v>0</v>
      </c>
      <c r="AE85" s="120"/>
      <c r="AF85" s="121">
        <f t="shared" ref="AF85" si="268">F85-AC85</f>
        <v>9</v>
      </c>
      <c r="AG85" s="121">
        <f t="shared" ref="AG85" si="269">L85-AD85</f>
        <v>0</v>
      </c>
      <c r="AH85" s="352"/>
      <c r="AI85" s="118"/>
      <c r="AJ85" s="119">
        <f t="shared" si="234"/>
        <v>0</v>
      </c>
      <c r="AK85" s="120"/>
      <c r="AL85" s="118"/>
      <c r="AM85" s="119">
        <f t="shared" si="235"/>
        <v>0</v>
      </c>
      <c r="AN85" s="120"/>
      <c r="AO85" s="121">
        <f t="shared" ref="AO85" si="270">F85+AI85-AL85</f>
        <v>9</v>
      </c>
      <c r="AP85" s="121">
        <f t="shared" ref="AP85" si="271">L85+AJ85-AM85</f>
        <v>0</v>
      </c>
    </row>
    <row r="86" spans="1:42" s="21" customFormat="1" ht="15" customHeight="1" x14ac:dyDescent="0.3">
      <c r="A86" s="100"/>
      <c r="B86" s="298"/>
      <c r="C86" s="299"/>
      <c r="D86" s="300"/>
      <c r="E86" s="300"/>
      <c r="F86" s="301"/>
      <c r="G86" s="229"/>
      <c r="H86" s="229"/>
      <c r="I86" s="302"/>
      <c r="J86" s="274"/>
      <c r="K86" s="101"/>
      <c r="L86" s="99"/>
      <c r="N86" s="118"/>
      <c r="O86" s="119"/>
      <c r="P86" s="116"/>
      <c r="Q86" s="118"/>
      <c r="R86" s="119"/>
      <c r="S86" s="120"/>
      <c r="T86" s="118"/>
      <c r="U86" s="119"/>
      <c r="V86" s="120"/>
      <c r="W86" s="118"/>
      <c r="X86" s="119"/>
      <c r="Y86" s="120"/>
      <c r="Z86" s="118"/>
      <c r="AA86" s="119"/>
      <c r="AB86" s="120"/>
      <c r="AC86" s="121"/>
      <c r="AD86" s="121"/>
      <c r="AE86" s="120"/>
      <c r="AF86" s="121"/>
      <c r="AG86" s="121"/>
      <c r="AI86" s="118"/>
      <c r="AJ86" s="119"/>
      <c r="AK86" s="120"/>
      <c r="AL86" s="118"/>
      <c r="AM86" s="119"/>
      <c r="AN86" s="120"/>
      <c r="AO86" s="121"/>
      <c r="AP86" s="121"/>
    </row>
    <row r="87" spans="1:42" s="21" customFormat="1" ht="15.6" x14ac:dyDescent="0.3">
      <c r="A87" s="442">
        <v>11</v>
      </c>
      <c r="B87" s="436"/>
      <c r="C87" s="436"/>
      <c r="D87" s="436" t="s">
        <v>15222</v>
      </c>
      <c r="E87" s="436"/>
      <c r="F87" s="436"/>
      <c r="G87" s="436" t="str">
        <f>IF($B87="","",VLOOKUP($C87,#REF!,6,0))</f>
        <v/>
      </c>
      <c r="H87" s="436"/>
      <c r="I87" s="436"/>
      <c r="J87" s="437">
        <f>SUM(J88:J91)</f>
        <v>41475.81</v>
      </c>
      <c r="K87" s="435"/>
      <c r="L87" s="71" t="e">
        <f>SUBTOTAL(9,#REF!)</f>
        <v>#REF!</v>
      </c>
      <c r="N87" s="105"/>
      <c r="O87" s="105" t="e">
        <f>SUBTOTAL(9,#REF!)</f>
        <v>#REF!</v>
      </c>
      <c r="P87" s="116"/>
      <c r="Q87" s="105"/>
      <c r="R87" s="105" t="e">
        <f>SUBTOTAL(9,#REF!)</f>
        <v>#REF!</v>
      </c>
      <c r="S87" s="117"/>
      <c r="T87" s="105"/>
      <c r="U87" s="105" t="e">
        <f>SUBTOTAL(9,#REF!)</f>
        <v>#REF!</v>
      </c>
      <c r="V87" s="117"/>
      <c r="W87" s="105"/>
      <c r="X87" s="105" t="e">
        <f>SUBTOTAL(9,#REF!)</f>
        <v>#REF!</v>
      </c>
      <c r="Y87" s="117"/>
      <c r="Z87" s="105"/>
      <c r="AA87" s="105" t="e">
        <f>SUBTOTAL(9,#REF!)</f>
        <v>#REF!</v>
      </c>
      <c r="AB87" s="117"/>
      <c r="AC87" s="105"/>
      <c r="AD87" s="105" t="e">
        <f>SUBTOTAL(9,#REF!)</f>
        <v>#REF!</v>
      </c>
      <c r="AE87" s="117"/>
      <c r="AF87" s="105"/>
      <c r="AG87" s="105" t="e">
        <f>SUBTOTAL(9,#REF!)</f>
        <v>#REF!</v>
      </c>
      <c r="AI87" s="245"/>
      <c r="AJ87" s="246" t="e">
        <f>SUBTOTAL(9,#REF!)</f>
        <v>#REF!</v>
      </c>
      <c r="AK87" s="113"/>
      <c r="AL87" s="145"/>
      <c r="AM87" s="146" t="e">
        <f>SUBTOTAL(9,#REF!)</f>
        <v>#REF!</v>
      </c>
      <c r="AN87" s="117"/>
      <c r="AO87" s="105"/>
      <c r="AP87" s="105" t="e">
        <f>SUBTOTAL(9,#REF!)</f>
        <v>#REF!</v>
      </c>
    </row>
    <row r="88" spans="1:42" s="354" customFormat="1" ht="30" x14ac:dyDescent="0.3">
      <c r="A88" s="419" t="s">
        <v>8018</v>
      </c>
      <c r="B88" s="419" t="s">
        <v>6794</v>
      </c>
      <c r="C88" s="420" t="s">
        <v>3063</v>
      </c>
      <c r="D88" s="421" t="str">
        <f>IF($B88="","",VLOOKUP($C88,B193DESO!$A$3:$G$16595,2,0))&amp;" - PAREDES EXTERNAS"</f>
        <v>Tinta acrílica em massa, inclusive preparo - PAREDES EXTERNAS</v>
      </c>
      <c r="E88" s="421" t="str">
        <f>IF($B88="","",VLOOKUP($C88,B193DESO!$A$3:$G$16595,3,0))</f>
        <v>M2</v>
      </c>
      <c r="F88" s="422">
        <f>'LEVANTAMENTO QTT.'!E74-'LEVANTAMENTO QTT.'!J74</f>
        <v>197.05</v>
      </c>
      <c r="G88" s="423">
        <f>IF($B88="","",ROUND(VLOOKUP($C88,B193DESO!$A$3:$G$16595,6,0),2))</f>
        <v>29.38</v>
      </c>
      <c r="H88" s="424">
        <f t="shared" ref="H88:H90" si="272">G88*(1+$H$9)</f>
        <v>39.01</v>
      </c>
      <c r="I88" s="425"/>
      <c r="J88" s="426">
        <f t="shared" ref="J88:J90" si="273">H88*F88</f>
        <v>7686.92</v>
      </c>
      <c r="K88" s="418"/>
      <c r="L88" s="99">
        <f t="shared" ref="L88:L90" si="274">F88*K88*(1+$L$9)</f>
        <v>0</v>
      </c>
      <c r="N88" s="118"/>
      <c r="O88" s="119">
        <f t="shared" ref="O88:O90" si="275">($L88/$F88)*N88</f>
        <v>0</v>
      </c>
      <c r="P88" s="116"/>
      <c r="Q88" s="118"/>
      <c r="R88" s="119">
        <f t="shared" ref="R88:R90" si="276">($L88/$F88)*Q88</f>
        <v>0</v>
      </c>
      <c r="S88" s="120"/>
      <c r="T88" s="118"/>
      <c r="U88" s="119">
        <f t="shared" ref="U88:U90" si="277">($L88/$F88)*T88</f>
        <v>0</v>
      </c>
      <c r="V88" s="120"/>
      <c r="W88" s="118"/>
      <c r="X88" s="119">
        <f t="shared" ref="X88:X90" si="278">($L88/$F88)*W88</f>
        <v>0</v>
      </c>
      <c r="Y88" s="120"/>
      <c r="Z88" s="118"/>
      <c r="AA88" s="119">
        <f t="shared" ref="AA88:AA90" si="279">($L88/$F88)*Z88</f>
        <v>0</v>
      </c>
      <c r="AB88" s="120"/>
      <c r="AC88" s="121">
        <f t="shared" ref="AC88:AC90" si="280">N88+Q88+T88+W88+Z88</f>
        <v>0</v>
      </c>
      <c r="AD88" s="121">
        <f t="shared" ref="AD88:AD90" si="281">O88+R88+U88+X88+AA88</f>
        <v>0</v>
      </c>
      <c r="AE88" s="120"/>
      <c r="AF88" s="121">
        <f t="shared" ref="AF88:AF90" si="282">F88-AC88</f>
        <v>197.05</v>
      </c>
      <c r="AG88" s="121">
        <f t="shared" ref="AG88:AG90" si="283">L88-AD88</f>
        <v>0</v>
      </c>
      <c r="AH88" s="352"/>
      <c r="AI88" s="118"/>
      <c r="AJ88" s="119">
        <f t="shared" ref="AJ88:AJ90" si="284">($L88/$F88)*AI88</f>
        <v>0</v>
      </c>
      <c r="AK88" s="120"/>
      <c r="AL88" s="118"/>
      <c r="AM88" s="119">
        <f t="shared" ref="AM88:AM90" si="285">($L88/$F88)*AL88</f>
        <v>0</v>
      </c>
      <c r="AN88" s="120"/>
      <c r="AO88" s="121">
        <f t="shared" ref="AO88:AO90" si="286">F88+AI88-AL88</f>
        <v>197.05</v>
      </c>
      <c r="AP88" s="121">
        <f t="shared" ref="AP88:AP90" si="287">L88+AJ88-AM88</f>
        <v>0</v>
      </c>
    </row>
    <row r="89" spans="1:42" s="354" customFormat="1" ht="30" x14ac:dyDescent="0.3">
      <c r="A89" s="419" t="s">
        <v>8019</v>
      </c>
      <c r="B89" s="419" t="s">
        <v>6794</v>
      </c>
      <c r="C89" s="420" t="s">
        <v>3063</v>
      </c>
      <c r="D89" s="421" t="str">
        <f>IF($B89="","",VLOOKUP($C89,B193DESO!$A$3:$G$16595,2,0))&amp;" - PAREDES INTERNAS"</f>
        <v>Tinta acrílica em massa, inclusive preparo - PAREDES INTERNAS</v>
      </c>
      <c r="E89" s="421" t="str">
        <f>IF($B89="","",VLOOKUP($C89,B193DESO!$A$3:$G$16595,3,0))</f>
        <v>M2</v>
      </c>
      <c r="F89" s="422">
        <f>'LEVANTAMENTO QTT.'!F74-'LEVANTAMENTO QTT.'!K74</f>
        <v>406.33</v>
      </c>
      <c r="G89" s="423">
        <f>IF($B89="","",ROUND(VLOOKUP($C89,B193DESO!$A$3:$G$16595,6,0),2))</f>
        <v>29.38</v>
      </c>
      <c r="H89" s="424">
        <f t="shared" si="272"/>
        <v>39.01</v>
      </c>
      <c r="I89" s="425"/>
      <c r="J89" s="426">
        <f t="shared" si="273"/>
        <v>15850.93</v>
      </c>
      <c r="K89" s="418"/>
      <c r="L89" s="99">
        <f t="shared" si="274"/>
        <v>0</v>
      </c>
      <c r="N89" s="118"/>
      <c r="O89" s="119">
        <f t="shared" si="275"/>
        <v>0</v>
      </c>
      <c r="P89" s="116"/>
      <c r="Q89" s="118"/>
      <c r="R89" s="119">
        <f t="shared" si="276"/>
        <v>0</v>
      </c>
      <c r="S89" s="120"/>
      <c r="T89" s="118"/>
      <c r="U89" s="119">
        <f t="shared" si="277"/>
        <v>0</v>
      </c>
      <c r="V89" s="120"/>
      <c r="W89" s="118"/>
      <c r="X89" s="119">
        <f t="shared" si="278"/>
        <v>0</v>
      </c>
      <c r="Y89" s="120"/>
      <c r="Z89" s="118"/>
      <c r="AA89" s="119">
        <f t="shared" si="279"/>
        <v>0</v>
      </c>
      <c r="AB89" s="120"/>
      <c r="AC89" s="121">
        <f t="shared" si="280"/>
        <v>0</v>
      </c>
      <c r="AD89" s="121">
        <f t="shared" si="281"/>
        <v>0</v>
      </c>
      <c r="AE89" s="120"/>
      <c r="AF89" s="121">
        <f t="shared" si="282"/>
        <v>406.33</v>
      </c>
      <c r="AG89" s="121">
        <f t="shared" si="283"/>
        <v>0</v>
      </c>
      <c r="AH89" s="352"/>
      <c r="AI89" s="118"/>
      <c r="AJ89" s="119">
        <f t="shared" si="284"/>
        <v>0</v>
      </c>
      <c r="AK89" s="120"/>
      <c r="AL89" s="118"/>
      <c r="AM89" s="119">
        <f t="shared" si="285"/>
        <v>0</v>
      </c>
      <c r="AN89" s="120"/>
      <c r="AO89" s="121">
        <f t="shared" si="286"/>
        <v>406.33</v>
      </c>
      <c r="AP89" s="121">
        <f t="shared" si="287"/>
        <v>0</v>
      </c>
    </row>
    <row r="90" spans="1:42" s="354" customFormat="1" ht="30" x14ac:dyDescent="0.3">
      <c r="A90" s="419" t="s">
        <v>8020</v>
      </c>
      <c r="B90" s="419" t="s">
        <v>6794</v>
      </c>
      <c r="C90" s="420" t="s">
        <v>3063</v>
      </c>
      <c r="D90" s="421" t="str">
        <f>IF($B90="","",VLOOKUP($C90,B193DESO!$A$3:$G$16595,2,0))&amp;" - LAJE DE FORRO"</f>
        <v>Tinta acrílica em massa, inclusive preparo - LAJE DE FORRO</v>
      </c>
      <c r="E90" s="421" t="str">
        <f>IF($B90="","",VLOOKUP($C90,B193DESO!$A$3:$G$16595,3,0))</f>
        <v>M2</v>
      </c>
      <c r="F90" s="422">
        <f>'LEVANTAMENTO QTT.'!B75</f>
        <v>441.8</v>
      </c>
      <c r="G90" s="423">
        <f>IF($B90="","",ROUND(VLOOKUP($C90,B193DESO!$A$3:$G$16595,6,0),2))</f>
        <v>29.38</v>
      </c>
      <c r="H90" s="424">
        <f t="shared" si="272"/>
        <v>39.01</v>
      </c>
      <c r="I90" s="425"/>
      <c r="J90" s="426">
        <f t="shared" si="273"/>
        <v>17234.62</v>
      </c>
      <c r="K90" s="418"/>
      <c r="L90" s="99">
        <f t="shared" si="274"/>
        <v>0</v>
      </c>
      <c r="N90" s="118"/>
      <c r="O90" s="119">
        <f t="shared" si="275"/>
        <v>0</v>
      </c>
      <c r="P90" s="116"/>
      <c r="Q90" s="118"/>
      <c r="R90" s="119">
        <f t="shared" si="276"/>
        <v>0</v>
      </c>
      <c r="S90" s="120"/>
      <c r="T90" s="118"/>
      <c r="U90" s="119">
        <f t="shared" si="277"/>
        <v>0</v>
      </c>
      <c r="V90" s="120"/>
      <c r="W90" s="118"/>
      <c r="X90" s="119">
        <f t="shared" si="278"/>
        <v>0</v>
      </c>
      <c r="Y90" s="120"/>
      <c r="Z90" s="118"/>
      <c r="AA90" s="119">
        <f t="shared" si="279"/>
        <v>0</v>
      </c>
      <c r="AB90" s="120"/>
      <c r="AC90" s="121">
        <f t="shared" si="280"/>
        <v>0</v>
      </c>
      <c r="AD90" s="121">
        <f t="shared" si="281"/>
        <v>0</v>
      </c>
      <c r="AE90" s="120"/>
      <c r="AF90" s="121">
        <f t="shared" si="282"/>
        <v>441.8</v>
      </c>
      <c r="AG90" s="121">
        <f t="shared" si="283"/>
        <v>0</v>
      </c>
      <c r="AH90" s="352"/>
      <c r="AI90" s="118"/>
      <c r="AJ90" s="119">
        <f t="shared" si="284"/>
        <v>0</v>
      </c>
      <c r="AK90" s="120"/>
      <c r="AL90" s="118"/>
      <c r="AM90" s="119">
        <f t="shared" si="285"/>
        <v>0</v>
      </c>
      <c r="AN90" s="120"/>
      <c r="AO90" s="121">
        <f t="shared" si="286"/>
        <v>441.8</v>
      </c>
      <c r="AP90" s="121">
        <f t="shared" si="287"/>
        <v>0</v>
      </c>
    </row>
    <row r="91" spans="1:42" s="354" customFormat="1" ht="39" customHeight="1" x14ac:dyDescent="0.3">
      <c r="A91" s="419" t="s">
        <v>8021</v>
      </c>
      <c r="B91" s="419" t="s">
        <v>6794</v>
      </c>
      <c r="C91" s="420" t="s">
        <v>3056</v>
      </c>
      <c r="D91" s="421" t="str">
        <f>IF($B91="","",VLOOKUP($C91,B193DESO!$A$3:$G$16595,2,0))&amp;" -  PISO DE CONCRETO"</f>
        <v>Acrílico para quadras e pisos cimentados -  PISO DE CONCRETO</v>
      </c>
      <c r="E91" s="421" t="str">
        <f>IF($B91="","",VLOOKUP($C91,B193DESO!$A$3:$G$16595,3,0))</f>
        <v>M2</v>
      </c>
      <c r="F91" s="422">
        <v>23.03</v>
      </c>
      <c r="G91" s="423">
        <f>IF($B91="","",ROUND(VLOOKUP($C91,B193DESO!$A$3:$G$16595,6,0),2))</f>
        <v>23</v>
      </c>
      <c r="H91" s="424">
        <f>G91*(1+$H$9)</f>
        <v>30.54</v>
      </c>
      <c r="I91" s="425"/>
      <c r="J91" s="426">
        <f>H91*F91</f>
        <v>703.34</v>
      </c>
      <c r="K91" s="418"/>
      <c r="L91" s="99">
        <f>F91*K91*(1+$L$9)</f>
        <v>0</v>
      </c>
      <c r="N91" s="118"/>
      <c r="O91" s="119">
        <f>($L91/$F91)*N91</f>
        <v>0</v>
      </c>
      <c r="P91" s="116"/>
      <c r="Q91" s="118"/>
      <c r="R91" s="119">
        <f>($L91/$F91)*Q91</f>
        <v>0</v>
      </c>
      <c r="S91" s="120"/>
      <c r="T91" s="118"/>
      <c r="U91" s="119">
        <f>($L91/$F91)*T91</f>
        <v>0</v>
      </c>
      <c r="V91" s="120"/>
      <c r="W91" s="118"/>
      <c r="X91" s="119">
        <f>($L91/$F91)*W91</f>
        <v>0</v>
      </c>
      <c r="Y91" s="120"/>
      <c r="Z91" s="118"/>
      <c r="AA91" s="119">
        <f>($L91/$F91)*Z91</f>
        <v>0</v>
      </c>
      <c r="AB91" s="120"/>
      <c r="AC91" s="121">
        <f>N91+Q91+T91+W91+Z91</f>
        <v>0</v>
      </c>
      <c r="AD91" s="121">
        <f>O91+R91+U91+X91+AA91</f>
        <v>0</v>
      </c>
      <c r="AE91" s="120"/>
      <c r="AF91" s="121">
        <f>F91-AC91</f>
        <v>23.03</v>
      </c>
      <c r="AG91" s="121">
        <f>L91-AD91</f>
        <v>0</v>
      </c>
      <c r="AH91" s="352"/>
      <c r="AI91" s="118"/>
      <c r="AJ91" s="119">
        <f>($L91/$F91)*AI91</f>
        <v>0</v>
      </c>
      <c r="AK91" s="120"/>
      <c r="AL91" s="118"/>
      <c r="AM91" s="119">
        <f>($L91/$F91)*AL91</f>
        <v>0</v>
      </c>
      <c r="AN91" s="120"/>
      <c r="AO91" s="121">
        <f>F91+AI91-AL91</f>
        <v>23.03</v>
      </c>
      <c r="AP91" s="121">
        <f>L91+AJ91-AM91</f>
        <v>0</v>
      </c>
    </row>
    <row r="92" spans="1:42" s="354" customFormat="1" ht="14.25" customHeight="1" x14ac:dyDescent="0.3">
      <c r="A92" s="501"/>
      <c r="B92" s="498"/>
      <c r="C92" s="498"/>
      <c r="D92" s="498"/>
      <c r="E92" s="498"/>
      <c r="F92" s="498"/>
      <c r="G92" s="498"/>
      <c r="H92" s="498"/>
      <c r="I92" s="498"/>
      <c r="J92" s="500"/>
      <c r="K92" s="400"/>
      <c r="L92" s="398"/>
      <c r="N92" s="429"/>
      <c r="O92" s="430"/>
      <c r="P92" s="116"/>
      <c r="Q92" s="429"/>
      <c r="R92" s="430"/>
      <c r="S92" s="120"/>
      <c r="T92" s="429"/>
      <c r="U92" s="430"/>
      <c r="V92" s="120"/>
      <c r="W92" s="429"/>
      <c r="X92" s="430"/>
      <c r="Y92" s="120"/>
      <c r="Z92" s="429"/>
      <c r="AA92" s="430"/>
      <c r="AB92" s="120"/>
      <c r="AC92" s="431"/>
      <c r="AD92" s="431"/>
      <c r="AE92" s="120"/>
      <c r="AF92" s="431"/>
      <c r="AG92" s="431"/>
      <c r="AH92" s="352"/>
      <c r="AI92" s="429"/>
      <c r="AJ92" s="430"/>
      <c r="AK92" s="120"/>
      <c r="AL92" s="429"/>
      <c r="AM92" s="430"/>
      <c r="AN92" s="120"/>
      <c r="AO92" s="431"/>
      <c r="AP92" s="431"/>
    </row>
    <row r="93" spans="1:42" s="21" customFormat="1" ht="15.6" x14ac:dyDescent="0.3">
      <c r="A93" s="442">
        <v>12</v>
      </c>
      <c r="B93" s="436"/>
      <c r="C93" s="436"/>
      <c r="D93" s="436" t="s">
        <v>15224</v>
      </c>
      <c r="E93" s="436"/>
      <c r="F93" s="436"/>
      <c r="G93" s="436" t="str">
        <f>IF($B93="","",VLOOKUP($C93,#REF!,6,0))</f>
        <v/>
      </c>
      <c r="H93" s="436"/>
      <c r="I93" s="436"/>
      <c r="J93" s="437">
        <f>SUM(J94:J95)</f>
        <v>8977.61</v>
      </c>
      <c r="K93" s="73"/>
      <c r="L93" s="71">
        <f>SUBTOTAL(9,L95:L95)</f>
        <v>0</v>
      </c>
      <c r="N93" s="105"/>
      <c r="O93" s="105">
        <f>SUBTOTAL(9,O95:O95)</f>
        <v>0</v>
      </c>
      <c r="P93" s="116"/>
      <c r="Q93" s="105"/>
      <c r="R93" s="105">
        <f>SUBTOTAL(9,R95:R95)</f>
        <v>0</v>
      </c>
      <c r="S93" s="117"/>
      <c r="T93" s="105"/>
      <c r="U93" s="105">
        <f>SUBTOTAL(9,U95:U95)</f>
        <v>0</v>
      </c>
      <c r="V93" s="117"/>
      <c r="W93" s="105"/>
      <c r="X93" s="105">
        <f>SUBTOTAL(9,X95:X95)</f>
        <v>0</v>
      </c>
      <c r="Y93" s="117"/>
      <c r="Z93" s="105"/>
      <c r="AA93" s="105">
        <f>SUBTOTAL(9,AA95:AA95)</f>
        <v>0</v>
      </c>
      <c r="AB93" s="117"/>
      <c r="AC93" s="105"/>
      <c r="AD93" s="105">
        <f>SUBTOTAL(9,AD95:AD95)</f>
        <v>0</v>
      </c>
      <c r="AE93" s="117"/>
      <c r="AF93" s="105"/>
      <c r="AG93" s="105">
        <f>SUBTOTAL(9,AG95:AG95)</f>
        <v>0</v>
      </c>
      <c r="AI93" s="245"/>
      <c r="AJ93" s="246">
        <f>SUBTOTAL(9,AJ95:AJ95)</f>
        <v>0</v>
      </c>
      <c r="AK93" s="113"/>
      <c r="AL93" s="145"/>
      <c r="AM93" s="146">
        <f>SUBTOTAL(9,AM95:AM95)</f>
        <v>0</v>
      </c>
      <c r="AN93" s="117"/>
      <c r="AO93" s="105"/>
      <c r="AP93" s="105">
        <f>SUBTOTAL(9,AP95:AP95)</f>
        <v>0</v>
      </c>
    </row>
    <row r="94" spans="1:42" s="354" customFormat="1" ht="30" x14ac:dyDescent="0.3">
      <c r="A94" s="345" t="s">
        <v>15225</v>
      </c>
      <c r="B94" s="346" t="s">
        <v>6794</v>
      </c>
      <c r="C94" s="347" t="s">
        <v>6149</v>
      </c>
      <c r="D94" s="348" t="str">
        <f>IF($B94="","",VLOOKUP($C94,B193DESO!$A$3:$G$16595,2,0))&amp;" -  PORTAS INTERNAS DE MADEIRA"</f>
        <v>Esmalte à base de água em madeira, inclusive preparo -  PORTAS INTERNAS DE MADEIRA</v>
      </c>
      <c r="E94" s="348" t="str">
        <f>IF($B94="","",VLOOKUP($C94,B193DESO!$A$3:$G$16595,3,0))</f>
        <v>M2</v>
      </c>
      <c r="F94" s="349">
        <f>(2.2*5)*3</f>
        <v>33</v>
      </c>
      <c r="G94" s="350">
        <f>IF($B94="","",ROUND(VLOOKUP($C94,B193DESO!$A$3:$G$16595,6,0),2))</f>
        <v>43.86</v>
      </c>
      <c r="H94" s="353">
        <f t="shared" ref="H94:H95" si="288">G94*(1+$H$9)</f>
        <v>58.24</v>
      </c>
      <c r="I94" s="351"/>
      <c r="J94" s="274">
        <f t="shared" ref="J94:J95" si="289">H94*F94</f>
        <v>1921.92</v>
      </c>
      <c r="K94" s="101"/>
      <c r="L94" s="99">
        <f t="shared" ref="L94:L95" si="290">F94*K94*(1+$L$9)</f>
        <v>0</v>
      </c>
      <c r="N94" s="118"/>
      <c r="O94" s="119">
        <f t="shared" ref="O94:O95" si="291">($L94/$F94)*N94</f>
        <v>0</v>
      </c>
      <c r="P94" s="116"/>
      <c r="Q94" s="118"/>
      <c r="R94" s="119">
        <f t="shared" ref="R94:R95" si="292">($L94/$F94)*Q94</f>
        <v>0</v>
      </c>
      <c r="S94" s="120"/>
      <c r="T94" s="118"/>
      <c r="U94" s="119">
        <f t="shared" ref="U94:U95" si="293">($L94/$F94)*T94</f>
        <v>0</v>
      </c>
      <c r="V94" s="120"/>
      <c r="W94" s="118"/>
      <c r="X94" s="119">
        <f t="shared" ref="X94:X95" si="294">($L94/$F94)*W94</f>
        <v>0</v>
      </c>
      <c r="Y94" s="120"/>
      <c r="Z94" s="118"/>
      <c r="AA94" s="119">
        <f t="shared" ref="AA94:AA95" si="295">($L94/$F94)*Z94</f>
        <v>0</v>
      </c>
      <c r="AB94" s="120"/>
      <c r="AC94" s="121">
        <f t="shared" ref="AC94:AC95" si="296">N94+Q94+T94+W94+Z94</f>
        <v>0</v>
      </c>
      <c r="AD94" s="121">
        <f t="shared" ref="AD94:AD95" si="297">O94+R94+U94+X94+AA94</f>
        <v>0</v>
      </c>
      <c r="AE94" s="120"/>
      <c r="AF94" s="121">
        <f t="shared" ref="AF94:AF95" si="298">F94-AC94</f>
        <v>33</v>
      </c>
      <c r="AG94" s="121">
        <f t="shared" ref="AG94:AG95" si="299">L94-AD94</f>
        <v>0</v>
      </c>
      <c r="AH94" s="352"/>
      <c r="AI94" s="118"/>
      <c r="AJ94" s="119">
        <f t="shared" ref="AJ94:AJ95" si="300">($L94/$F94)*AI94</f>
        <v>0</v>
      </c>
      <c r="AK94" s="120"/>
      <c r="AL94" s="118"/>
      <c r="AM94" s="119">
        <f t="shared" ref="AM94:AM95" si="301">($L94/$F94)*AL94</f>
        <v>0</v>
      </c>
      <c r="AN94" s="120"/>
      <c r="AO94" s="121">
        <f t="shared" ref="AO94:AO95" si="302">F94+AI94-AL94</f>
        <v>33</v>
      </c>
      <c r="AP94" s="121">
        <f t="shared" ref="AP94:AP95" si="303">L94+AJ94-AM94</f>
        <v>0</v>
      </c>
    </row>
    <row r="95" spans="1:42" s="354" customFormat="1" ht="30" x14ac:dyDescent="0.3">
      <c r="A95" s="345" t="s">
        <v>15226</v>
      </c>
      <c r="B95" s="346" t="s">
        <v>6794</v>
      </c>
      <c r="C95" s="347" t="s">
        <v>6401</v>
      </c>
      <c r="D95" s="348" t="str">
        <f>IF($B95="","",VLOOKUP($C95,B193DESO!$A$3:$G$16595,2,0))&amp;" -  ESQUADRIAS DE METAL"</f>
        <v>Esmalte à base água em superfície metálica, inclusive preparo -  ESQUADRIAS DE METAL</v>
      </c>
      <c r="E95" s="348" t="str">
        <f>IF($B95="","",VLOOKUP($C95,B193DESO!$A$3:$G$16595,3,0))</f>
        <v>M2</v>
      </c>
      <c r="F95" s="349">
        <f>((6.3)+(1.89*3)+3.99+(1.05*2)+(3.96*2)+(1.6*2)+(3.2*6)+0.63+4.34++(1.6*2)+(3.52*2))+((3.99+(1.98*2)+(1.89*2))*5)</f>
        <v>122.24</v>
      </c>
      <c r="G95" s="350">
        <f>IF($B95="","",ROUND(VLOOKUP($C95,B193DESO!$A$3:$G$16595,6,0),2))</f>
        <v>43.47</v>
      </c>
      <c r="H95" s="353">
        <f t="shared" si="288"/>
        <v>57.72</v>
      </c>
      <c r="I95" s="351"/>
      <c r="J95" s="274">
        <f t="shared" si="289"/>
        <v>7055.69</v>
      </c>
      <c r="K95" s="101"/>
      <c r="L95" s="99">
        <f t="shared" si="290"/>
        <v>0</v>
      </c>
      <c r="N95" s="118"/>
      <c r="O95" s="119">
        <f t="shared" si="291"/>
        <v>0</v>
      </c>
      <c r="P95" s="116"/>
      <c r="Q95" s="118"/>
      <c r="R95" s="119">
        <f t="shared" si="292"/>
        <v>0</v>
      </c>
      <c r="S95" s="120"/>
      <c r="T95" s="118"/>
      <c r="U95" s="119">
        <f t="shared" si="293"/>
        <v>0</v>
      </c>
      <c r="V95" s="120"/>
      <c r="W95" s="118"/>
      <c r="X95" s="119">
        <f t="shared" si="294"/>
        <v>0</v>
      </c>
      <c r="Y95" s="120"/>
      <c r="Z95" s="118"/>
      <c r="AA95" s="119">
        <f t="shared" si="295"/>
        <v>0</v>
      </c>
      <c r="AB95" s="120"/>
      <c r="AC95" s="121">
        <f t="shared" si="296"/>
        <v>0</v>
      </c>
      <c r="AD95" s="121">
        <f t="shared" si="297"/>
        <v>0</v>
      </c>
      <c r="AE95" s="120"/>
      <c r="AF95" s="121">
        <f t="shared" si="298"/>
        <v>122.24</v>
      </c>
      <c r="AG95" s="121">
        <f t="shared" si="299"/>
        <v>0</v>
      </c>
      <c r="AH95" s="352"/>
      <c r="AI95" s="118"/>
      <c r="AJ95" s="119">
        <f t="shared" si="300"/>
        <v>0</v>
      </c>
      <c r="AK95" s="120"/>
      <c r="AL95" s="118"/>
      <c r="AM95" s="119">
        <f t="shared" si="301"/>
        <v>0</v>
      </c>
      <c r="AN95" s="120"/>
      <c r="AO95" s="121">
        <f t="shared" si="302"/>
        <v>122.24</v>
      </c>
      <c r="AP95" s="121">
        <f t="shared" si="303"/>
        <v>0</v>
      </c>
    </row>
    <row r="96" spans="1:42" s="354" customFormat="1" ht="15.6" x14ac:dyDescent="0.3">
      <c r="A96" s="498"/>
      <c r="B96" s="498"/>
      <c r="C96" s="498"/>
      <c r="D96" s="498"/>
      <c r="E96" s="498"/>
      <c r="F96" s="498"/>
      <c r="G96" s="498"/>
      <c r="H96" s="498"/>
      <c r="I96" s="498"/>
      <c r="J96" s="500"/>
      <c r="K96" s="397"/>
      <c r="L96" s="398"/>
      <c r="N96" s="429"/>
      <c r="O96" s="430"/>
      <c r="P96" s="116"/>
      <c r="Q96" s="429"/>
      <c r="R96" s="430"/>
      <c r="S96" s="120"/>
      <c r="T96" s="429"/>
      <c r="U96" s="430"/>
      <c r="V96" s="120"/>
      <c r="W96" s="429"/>
      <c r="X96" s="430"/>
      <c r="Y96" s="120"/>
      <c r="Z96" s="429"/>
      <c r="AA96" s="430"/>
      <c r="AB96" s="120"/>
      <c r="AC96" s="431"/>
      <c r="AD96" s="431"/>
      <c r="AE96" s="120"/>
      <c r="AF96" s="431"/>
      <c r="AG96" s="431"/>
      <c r="AH96" s="352"/>
      <c r="AI96" s="429"/>
      <c r="AJ96" s="430"/>
      <c r="AK96" s="120"/>
      <c r="AL96" s="429"/>
      <c r="AM96" s="430"/>
      <c r="AN96" s="120"/>
      <c r="AO96" s="431"/>
      <c r="AP96" s="431"/>
    </row>
    <row r="97" spans="1:42" s="21" customFormat="1" ht="31.2" x14ac:dyDescent="0.3">
      <c r="A97" s="443">
        <v>13</v>
      </c>
      <c r="B97" s="438"/>
      <c r="C97" s="438"/>
      <c r="D97" s="438" t="s">
        <v>15218</v>
      </c>
      <c r="E97" s="438"/>
      <c r="F97" s="438"/>
      <c r="G97" s="438" t="str">
        <f>IF($B97="","",VLOOKUP($C97,#REF!,6,0))</f>
        <v/>
      </c>
      <c r="H97" s="438"/>
      <c r="I97" s="438"/>
      <c r="J97" s="439">
        <f>SUM(J98:J102)</f>
        <v>78126.95</v>
      </c>
      <c r="K97" s="73"/>
      <c r="L97" s="71" t="e">
        <f>SUBTOTAL(9,#REF!)</f>
        <v>#REF!</v>
      </c>
      <c r="N97" s="105"/>
      <c r="O97" s="105" t="e">
        <f>SUBTOTAL(9,#REF!)</f>
        <v>#REF!</v>
      </c>
      <c r="P97" s="116"/>
      <c r="Q97" s="105"/>
      <c r="R97" s="105" t="e">
        <f>SUBTOTAL(9,#REF!)</f>
        <v>#REF!</v>
      </c>
      <c r="S97" s="117"/>
      <c r="T97" s="105"/>
      <c r="U97" s="105" t="e">
        <f>SUBTOTAL(9,#REF!)</f>
        <v>#REF!</v>
      </c>
      <c r="V97" s="117"/>
      <c r="W97" s="105"/>
      <c r="X97" s="105" t="e">
        <f>SUBTOTAL(9,#REF!)</f>
        <v>#REF!</v>
      </c>
      <c r="Y97" s="117"/>
      <c r="Z97" s="105"/>
      <c r="AA97" s="105" t="e">
        <f>SUBTOTAL(9,#REF!)</f>
        <v>#REF!</v>
      </c>
      <c r="AB97" s="117"/>
      <c r="AC97" s="105"/>
      <c r="AD97" s="105" t="e">
        <f>SUBTOTAL(9,#REF!)</f>
        <v>#REF!</v>
      </c>
      <c r="AE97" s="117"/>
      <c r="AF97" s="105"/>
      <c r="AG97" s="105" t="e">
        <f>SUBTOTAL(9,#REF!)</f>
        <v>#REF!</v>
      </c>
      <c r="AI97" s="245"/>
      <c r="AJ97" s="246" t="e">
        <f>SUBTOTAL(9,#REF!)</f>
        <v>#REF!</v>
      </c>
      <c r="AK97" s="113"/>
      <c r="AL97" s="145"/>
      <c r="AM97" s="146" t="e">
        <f>SUBTOTAL(9,#REF!)</f>
        <v>#REF!</v>
      </c>
      <c r="AN97" s="117"/>
      <c r="AO97" s="105"/>
      <c r="AP97" s="105" t="e">
        <f>SUBTOTAL(9,#REF!)</f>
        <v>#REF!</v>
      </c>
    </row>
    <row r="98" spans="1:42" s="354" customFormat="1" ht="30" x14ac:dyDescent="0.3">
      <c r="A98" s="345" t="s">
        <v>15239</v>
      </c>
      <c r="B98" s="346" t="s">
        <v>6794</v>
      </c>
      <c r="C98" s="347" t="s">
        <v>2454</v>
      </c>
      <c r="D98" s="348" t="str">
        <f>IF($B98="","",VLOOKUP($C98,B193DESO!$A$3:$G$16595,2,0))&amp;" "</f>
        <v xml:space="preserve">Cobertura curva em chapa de policarbonato alveolar bronze de 10 mm </v>
      </c>
      <c r="E98" s="348" t="str">
        <f>IF($B98="","",VLOOKUP($C98,B193DESO!$A$3:$G$16595,3,0))</f>
        <v>M2</v>
      </c>
      <c r="F98" s="349">
        <f>97.36+52.97+(5.2*1.8)</f>
        <v>159.69</v>
      </c>
      <c r="G98" s="350">
        <f>IF($B98="","",ROUND(VLOOKUP($C98,B193DESO!$A$3:$G$16595,6,0),2))</f>
        <v>313.95999999999998</v>
      </c>
      <c r="H98" s="353">
        <f t="shared" ref="H98:H100" si="304">G98*(1+$H$9)</f>
        <v>416.88</v>
      </c>
      <c r="I98" s="351"/>
      <c r="J98" s="274">
        <f t="shared" ref="J98:J100" si="305">H98*F98</f>
        <v>66571.570000000007</v>
      </c>
      <c r="K98" s="101"/>
      <c r="L98" s="99">
        <f t="shared" ref="L98:L100" si="306">F98*K98*(1+$L$9)</f>
        <v>0</v>
      </c>
      <c r="N98" s="118"/>
      <c r="O98" s="119">
        <f t="shared" ref="O98:O100" si="307">($L98/$F98)*N98</f>
        <v>0</v>
      </c>
      <c r="P98" s="116"/>
      <c r="Q98" s="118"/>
      <c r="R98" s="119">
        <f t="shared" ref="R98:R100" si="308">($L98/$F98)*Q98</f>
        <v>0</v>
      </c>
      <c r="S98" s="120"/>
      <c r="T98" s="118"/>
      <c r="U98" s="119">
        <f t="shared" ref="U98:U100" si="309">($L98/$F98)*T98</f>
        <v>0</v>
      </c>
      <c r="V98" s="120"/>
      <c r="W98" s="118"/>
      <c r="X98" s="119">
        <f t="shared" ref="X98:X100" si="310">($L98/$F98)*W98</f>
        <v>0</v>
      </c>
      <c r="Y98" s="120"/>
      <c r="Z98" s="118"/>
      <c r="AA98" s="119">
        <f t="shared" ref="AA98:AA100" si="311">($L98/$F98)*Z98</f>
        <v>0</v>
      </c>
      <c r="AB98" s="120"/>
      <c r="AC98" s="121">
        <f t="shared" ref="AC98:AC100" si="312">N98+Q98+T98+W98+Z98</f>
        <v>0</v>
      </c>
      <c r="AD98" s="121">
        <f t="shared" ref="AD98:AD100" si="313">O98+R98+U98+X98+AA98</f>
        <v>0</v>
      </c>
      <c r="AE98" s="120"/>
      <c r="AF98" s="121">
        <f t="shared" ref="AF98:AF100" si="314">F98-AC98</f>
        <v>159.69</v>
      </c>
      <c r="AG98" s="121">
        <f t="shared" ref="AG98:AG100" si="315">L98-AD98</f>
        <v>0</v>
      </c>
      <c r="AH98" s="352"/>
      <c r="AI98" s="118"/>
      <c r="AJ98" s="119">
        <f t="shared" ref="AJ98:AJ100" si="316">($L98/$F98)*AI98</f>
        <v>0</v>
      </c>
      <c r="AK98" s="120"/>
      <c r="AL98" s="118"/>
      <c r="AM98" s="119">
        <f t="shared" ref="AM98:AM100" si="317">($L98/$F98)*AL98</f>
        <v>0</v>
      </c>
      <c r="AN98" s="120"/>
      <c r="AO98" s="121">
        <f t="shared" ref="AO98:AO100" si="318">F98+AI98-AL98</f>
        <v>159.69</v>
      </c>
      <c r="AP98" s="121">
        <f t="shared" ref="AP98:AP100" si="319">L98+AJ98-AM98</f>
        <v>0</v>
      </c>
    </row>
    <row r="99" spans="1:42" s="354" customFormat="1" ht="45" x14ac:dyDescent="0.3">
      <c r="A99" s="345" t="s">
        <v>15240</v>
      </c>
      <c r="B99" s="346" t="s">
        <v>6794</v>
      </c>
      <c r="C99" s="347" t="s">
        <v>6401</v>
      </c>
      <c r="D99" s="348" t="str">
        <f>IF($B99="","",VLOOKUP($C99,B193DESO!$A$3:$G$16595,2,0))&amp;" -  ESTRUTURA E CALHAS EM AÇO COBERTURA"</f>
        <v>Esmalte à base água em superfície metálica, inclusive preparo -  ESTRUTURA E CALHAS EM AÇO COBERTURA</v>
      </c>
      <c r="E99" s="348" t="str">
        <f>IF($B99="","",VLOOKUP($C99,B193DESO!$A$3:$G$16595,3,0))</f>
        <v>M2</v>
      </c>
      <c r="F99" s="349">
        <f>((0.5*2.4)*24)+150.33</f>
        <v>179.13</v>
      </c>
      <c r="G99" s="350">
        <f>IF($B99="","",ROUND(VLOOKUP($C99,B193DESO!$A$3:$G$16595,6,0),2))</f>
        <v>43.47</v>
      </c>
      <c r="H99" s="353">
        <f t="shared" si="304"/>
        <v>57.72</v>
      </c>
      <c r="I99" s="351"/>
      <c r="J99" s="274">
        <f t="shared" si="305"/>
        <v>10339.379999999999</v>
      </c>
      <c r="K99" s="101"/>
      <c r="L99" s="99">
        <f t="shared" si="306"/>
        <v>0</v>
      </c>
      <c r="N99" s="118"/>
      <c r="O99" s="119">
        <f t="shared" si="307"/>
        <v>0</v>
      </c>
      <c r="P99" s="116"/>
      <c r="Q99" s="118"/>
      <c r="R99" s="119">
        <f t="shared" si="308"/>
        <v>0</v>
      </c>
      <c r="S99" s="120"/>
      <c r="T99" s="118"/>
      <c r="U99" s="119">
        <f t="shared" si="309"/>
        <v>0</v>
      </c>
      <c r="V99" s="120"/>
      <c r="W99" s="118"/>
      <c r="X99" s="119">
        <f t="shared" si="310"/>
        <v>0</v>
      </c>
      <c r="Y99" s="120"/>
      <c r="Z99" s="118"/>
      <c r="AA99" s="119">
        <f t="shared" si="311"/>
        <v>0</v>
      </c>
      <c r="AB99" s="120"/>
      <c r="AC99" s="121">
        <f t="shared" si="312"/>
        <v>0</v>
      </c>
      <c r="AD99" s="121">
        <f t="shared" si="313"/>
        <v>0</v>
      </c>
      <c r="AE99" s="120"/>
      <c r="AF99" s="121">
        <f t="shared" si="314"/>
        <v>179.13</v>
      </c>
      <c r="AG99" s="121">
        <f t="shared" si="315"/>
        <v>0</v>
      </c>
      <c r="AH99" s="352"/>
      <c r="AI99" s="118"/>
      <c r="AJ99" s="119">
        <f t="shared" si="316"/>
        <v>0</v>
      </c>
      <c r="AK99" s="120"/>
      <c r="AL99" s="118"/>
      <c r="AM99" s="119">
        <f t="shared" si="317"/>
        <v>0</v>
      </c>
      <c r="AN99" s="120"/>
      <c r="AO99" s="121">
        <f t="shared" si="318"/>
        <v>179.13</v>
      </c>
      <c r="AP99" s="121">
        <f t="shared" si="319"/>
        <v>0</v>
      </c>
    </row>
    <row r="100" spans="1:42" s="354" customFormat="1" ht="30" x14ac:dyDescent="0.3">
      <c r="A100" s="345" t="s">
        <v>15241</v>
      </c>
      <c r="B100" s="346" t="s">
        <v>6794</v>
      </c>
      <c r="C100" s="347" t="s">
        <v>15247</v>
      </c>
      <c r="D100" s="348" t="s">
        <v>15249</v>
      </c>
      <c r="E100" s="348" t="s">
        <v>6806</v>
      </c>
      <c r="F100" s="349">
        <f>8*4</f>
        <v>32</v>
      </c>
      <c r="G100" s="350">
        <v>14.27</v>
      </c>
      <c r="H100" s="353">
        <f t="shared" si="304"/>
        <v>18.95</v>
      </c>
      <c r="I100" s="351"/>
      <c r="J100" s="274">
        <f t="shared" si="305"/>
        <v>606.4</v>
      </c>
      <c r="K100" s="101"/>
      <c r="L100" s="99">
        <f t="shared" si="306"/>
        <v>0</v>
      </c>
      <c r="N100" s="118"/>
      <c r="O100" s="119">
        <f t="shared" si="307"/>
        <v>0</v>
      </c>
      <c r="P100" s="116"/>
      <c r="Q100" s="118"/>
      <c r="R100" s="119">
        <f t="shared" si="308"/>
        <v>0</v>
      </c>
      <c r="S100" s="120"/>
      <c r="T100" s="118"/>
      <c r="U100" s="119">
        <f t="shared" si="309"/>
        <v>0</v>
      </c>
      <c r="V100" s="120"/>
      <c r="W100" s="118"/>
      <c r="X100" s="119">
        <f t="shared" si="310"/>
        <v>0</v>
      </c>
      <c r="Y100" s="120"/>
      <c r="Z100" s="118"/>
      <c r="AA100" s="119">
        <f t="shared" si="311"/>
        <v>0</v>
      </c>
      <c r="AB100" s="120"/>
      <c r="AC100" s="121">
        <f t="shared" si="312"/>
        <v>0</v>
      </c>
      <c r="AD100" s="121">
        <f t="shared" si="313"/>
        <v>0</v>
      </c>
      <c r="AE100" s="120"/>
      <c r="AF100" s="121">
        <f t="shared" si="314"/>
        <v>32</v>
      </c>
      <c r="AG100" s="121">
        <f t="shared" si="315"/>
        <v>0</v>
      </c>
      <c r="AH100" s="352"/>
      <c r="AI100" s="118"/>
      <c r="AJ100" s="119">
        <f t="shared" si="316"/>
        <v>0</v>
      </c>
      <c r="AK100" s="120"/>
      <c r="AL100" s="118"/>
      <c r="AM100" s="119">
        <f t="shared" si="317"/>
        <v>0</v>
      </c>
      <c r="AN100" s="120"/>
      <c r="AO100" s="121">
        <f t="shared" si="318"/>
        <v>32</v>
      </c>
      <c r="AP100" s="121">
        <f t="shared" si="319"/>
        <v>0</v>
      </c>
    </row>
    <row r="101" spans="1:42" s="354" customFormat="1" ht="30" x14ac:dyDescent="0.3">
      <c r="A101" s="345" t="s">
        <v>15278</v>
      </c>
      <c r="B101" s="346" t="s">
        <v>6794</v>
      </c>
      <c r="C101" s="347" t="s">
        <v>15248</v>
      </c>
      <c r="D101" s="348" t="s">
        <v>15250</v>
      </c>
      <c r="E101" s="348" t="s">
        <v>6806</v>
      </c>
      <c r="F101" s="349">
        <f>8*4</f>
        <v>32</v>
      </c>
      <c r="G101" s="350">
        <v>8.92</v>
      </c>
      <c r="H101" s="353">
        <f t="shared" ref="H101" si="320">G101*(1+$H$9)</f>
        <v>11.84</v>
      </c>
      <c r="I101" s="351"/>
      <c r="J101" s="274">
        <f t="shared" ref="J101" si="321">H101*F101</f>
        <v>378.88</v>
      </c>
      <c r="K101" s="101"/>
      <c r="L101" s="99">
        <f t="shared" ref="L101" si="322">F101*K101*(1+$L$9)</f>
        <v>0</v>
      </c>
      <c r="N101" s="118"/>
      <c r="O101" s="119">
        <f t="shared" ref="O101" si="323">($L101/$F101)*N101</f>
        <v>0</v>
      </c>
      <c r="P101" s="116"/>
      <c r="Q101" s="118"/>
      <c r="R101" s="119">
        <f t="shared" ref="R101" si="324">($L101/$F101)*Q101</f>
        <v>0</v>
      </c>
      <c r="S101" s="120"/>
      <c r="T101" s="118"/>
      <c r="U101" s="119">
        <f t="shared" ref="U101" si="325">($L101/$F101)*T101</f>
        <v>0</v>
      </c>
      <c r="V101" s="120"/>
      <c r="W101" s="118"/>
      <c r="X101" s="119">
        <f t="shared" ref="X101" si="326">($L101/$F101)*W101</f>
        <v>0</v>
      </c>
      <c r="Y101" s="120"/>
      <c r="Z101" s="118"/>
      <c r="AA101" s="119">
        <f t="shared" ref="AA101" si="327">($L101/$F101)*Z101</f>
        <v>0</v>
      </c>
      <c r="AB101" s="120"/>
      <c r="AC101" s="121">
        <f t="shared" ref="AC101" si="328">N101+Q101+T101+W101+Z101</f>
        <v>0</v>
      </c>
      <c r="AD101" s="121">
        <f t="shared" ref="AD101" si="329">O101+R101+U101+X101+AA101</f>
        <v>0</v>
      </c>
      <c r="AE101" s="120"/>
      <c r="AF101" s="121">
        <f t="shared" ref="AF101" si="330">F101-AC101</f>
        <v>32</v>
      </c>
      <c r="AG101" s="121">
        <f t="shared" ref="AG101" si="331">L101-AD101</f>
        <v>0</v>
      </c>
      <c r="AH101" s="352"/>
      <c r="AI101" s="118"/>
      <c r="AJ101" s="119">
        <f t="shared" ref="AJ101" si="332">($L101/$F101)*AI101</f>
        <v>0</v>
      </c>
      <c r="AK101" s="120"/>
      <c r="AL101" s="118"/>
      <c r="AM101" s="119">
        <f t="shared" ref="AM101" si="333">($L101/$F101)*AL101</f>
        <v>0</v>
      </c>
      <c r="AN101" s="120"/>
      <c r="AO101" s="121">
        <f t="shared" ref="AO101" si="334">F101+AI101-AL101</f>
        <v>32</v>
      </c>
      <c r="AP101" s="121">
        <f t="shared" ref="AP101" si="335">L101+AJ101-AM101</f>
        <v>0</v>
      </c>
    </row>
    <row r="102" spans="1:42" s="354" customFormat="1" ht="30" x14ac:dyDescent="0.3">
      <c r="A102" s="345" t="s">
        <v>15279</v>
      </c>
      <c r="B102" s="346" t="s">
        <v>6794</v>
      </c>
      <c r="C102" s="347" t="s">
        <v>15251</v>
      </c>
      <c r="D102" s="348" t="s">
        <v>15252</v>
      </c>
      <c r="E102" s="348" t="s">
        <v>6806</v>
      </c>
      <c r="F102" s="349">
        <v>16</v>
      </c>
      <c r="G102" s="350">
        <v>10.86</v>
      </c>
      <c r="H102" s="353">
        <f t="shared" ref="H102" si="336">G102*(1+$H$9)</f>
        <v>14.42</v>
      </c>
      <c r="I102" s="351"/>
      <c r="J102" s="274">
        <f t="shared" ref="J102" si="337">H102*F102</f>
        <v>230.72</v>
      </c>
      <c r="K102" s="101"/>
      <c r="L102" s="99">
        <f t="shared" ref="L102" si="338">F102*K102*(1+$L$9)</f>
        <v>0</v>
      </c>
      <c r="N102" s="118"/>
      <c r="O102" s="119">
        <f t="shared" ref="O102" si="339">($L102/$F102)*N102</f>
        <v>0</v>
      </c>
      <c r="P102" s="116"/>
      <c r="Q102" s="118"/>
      <c r="R102" s="119">
        <f t="shared" ref="R102" si="340">($L102/$F102)*Q102</f>
        <v>0</v>
      </c>
      <c r="S102" s="120"/>
      <c r="T102" s="118"/>
      <c r="U102" s="119">
        <f t="shared" ref="U102" si="341">($L102/$F102)*T102</f>
        <v>0</v>
      </c>
      <c r="V102" s="120"/>
      <c r="W102" s="118"/>
      <c r="X102" s="119">
        <f t="shared" ref="X102" si="342">($L102/$F102)*W102</f>
        <v>0</v>
      </c>
      <c r="Y102" s="120"/>
      <c r="Z102" s="118"/>
      <c r="AA102" s="119">
        <f t="shared" ref="AA102" si="343">($L102/$F102)*Z102</f>
        <v>0</v>
      </c>
      <c r="AB102" s="120"/>
      <c r="AC102" s="121">
        <f t="shared" ref="AC102" si="344">N102+Q102+T102+W102+Z102</f>
        <v>0</v>
      </c>
      <c r="AD102" s="121">
        <f t="shared" ref="AD102" si="345">O102+R102+U102+X102+AA102</f>
        <v>0</v>
      </c>
      <c r="AE102" s="120"/>
      <c r="AF102" s="121">
        <f t="shared" ref="AF102" si="346">F102-AC102</f>
        <v>16</v>
      </c>
      <c r="AG102" s="121">
        <f t="shared" ref="AG102" si="347">L102-AD102</f>
        <v>0</v>
      </c>
      <c r="AH102" s="352"/>
      <c r="AI102" s="118"/>
      <c r="AJ102" s="119">
        <f t="shared" ref="AJ102" si="348">($L102/$F102)*AI102</f>
        <v>0</v>
      </c>
      <c r="AK102" s="120"/>
      <c r="AL102" s="118"/>
      <c r="AM102" s="119">
        <f t="shared" ref="AM102" si="349">($L102/$F102)*AL102</f>
        <v>0</v>
      </c>
      <c r="AN102" s="120"/>
      <c r="AO102" s="121">
        <f t="shared" ref="AO102" si="350">F102+AI102-AL102</f>
        <v>16</v>
      </c>
      <c r="AP102" s="121">
        <f t="shared" ref="AP102" si="351">L102+AJ102-AM102</f>
        <v>0</v>
      </c>
    </row>
    <row r="103" spans="1:42" s="354" customFormat="1" ht="19.5" customHeight="1" x14ac:dyDescent="0.3">
      <c r="A103" s="497"/>
      <c r="B103" s="498"/>
      <c r="C103" s="498"/>
      <c r="D103" s="498"/>
      <c r="E103" s="498"/>
      <c r="F103" s="498"/>
      <c r="G103" s="498"/>
      <c r="H103" s="498"/>
      <c r="I103" s="498"/>
      <c r="J103" s="499"/>
      <c r="K103" s="397"/>
      <c r="L103" s="398"/>
      <c r="N103" s="313"/>
      <c r="O103" s="314"/>
      <c r="P103" s="116"/>
      <c r="Q103" s="313"/>
      <c r="R103" s="314"/>
      <c r="S103" s="120"/>
      <c r="T103" s="313"/>
      <c r="U103" s="314"/>
      <c r="V103" s="120"/>
      <c r="W103" s="313"/>
      <c r="X103" s="314"/>
      <c r="Y103" s="120"/>
      <c r="Z103" s="313"/>
      <c r="AA103" s="314"/>
      <c r="AB103" s="120"/>
      <c r="AC103" s="315"/>
      <c r="AD103" s="315"/>
      <c r="AE103" s="120"/>
      <c r="AF103" s="315"/>
      <c r="AG103" s="315"/>
      <c r="AH103" s="352"/>
      <c r="AI103" s="313"/>
      <c r="AJ103" s="314"/>
      <c r="AK103" s="120"/>
      <c r="AL103" s="313"/>
      <c r="AM103" s="314"/>
      <c r="AN103" s="120"/>
      <c r="AO103" s="315"/>
      <c r="AP103" s="315"/>
    </row>
    <row r="104" spans="1:42" s="21" customFormat="1" ht="15.6" x14ac:dyDescent="0.3">
      <c r="A104" s="444">
        <v>14</v>
      </c>
      <c r="B104" s="432"/>
      <c r="C104" s="432"/>
      <c r="D104" s="432" t="s">
        <v>21004</v>
      </c>
      <c r="E104" s="432"/>
      <c r="F104" s="432"/>
      <c r="G104" s="432" t="str">
        <f>IF($B104="","",VLOOKUP($C104,#REF!,6,0))</f>
        <v/>
      </c>
      <c r="H104" s="432"/>
      <c r="I104" s="432"/>
      <c r="J104" s="433">
        <f>SUM(J105:J115)</f>
        <v>4765.2</v>
      </c>
      <c r="K104" s="73"/>
      <c r="L104" s="71" t="e">
        <f>SUBTOTAL(9,#REF!)</f>
        <v>#REF!</v>
      </c>
      <c r="N104" s="105"/>
      <c r="O104" s="105" t="e">
        <f>SUBTOTAL(9,#REF!)</f>
        <v>#REF!</v>
      </c>
      <c r="P104" s="116"/>
      <c r="Q104" s="105"/>
      <c r="R104" s="105" t="e">
        <f>SUBTOTAL(9,#REF!)</f>
        <v>#REF!</v>
      </c>
      <c r="S104" s="117"/>
      <c r="T104" s="105"/>
      <c r="U104" s="105" t="e">
        <f>SUBTOTAL(9,#REF!)</f>
        <v>#REF!</v>
      </c>
      <c r="V104" s="117"/>
      <c r="W104" s="105"/>
      <c r="X104" s="105" t="e">
        <f>SUBTOTAL(9,#REF!)</f>
        <v>#REF!</v>
      </c>
      <c r="Y104" s="117"/>
      <c r="Z104" s="105"/>
      <c r="AA104" s="105" t="e">
        <f>SUBTOTAL(9,#REF!)</f>
        <v>#REF!</v>
      </c>
      <c r="AB104" s="117"/>
      <c r="AC104" s="105"/>
      <c r="AD104" s="105" t="e">
        <f>SUBTOTAL(9,#REF!)</f>
        <v>#REF!</v>
      </c>
      <c r="AE104" s="117"/>
      <c r="AF104" s="105"/>
      <c r="AG104" s="105" t="e">
        <f>SUBTOTAL(9,#REF!)</f>
        <v>#REF!</v>
      </c>
      <c r="AI104" s="245"/>
      <c r="AJ104" s="246" t="e">
        <f>SUBTOTAL(9,#REF!)</f>
        <v>#REF!</v>
      </c>
      <c r="AK104" s="113"/>
      <c r="AL104" s="145"/>
      <c r="AM104" s="146" t="e">
        <f>SUBTOTAL(9,#REF!)</f>
        <v>#REF!</v>
      </c>
      <c r="AN104" s="117"/>
      <c r="AO104" s="105"/>
      <c r="AP104" s="105" t="e">
        <f>SUBTOTAL(9,#REF!)</f>
        <v>#REF!</v>
      </c>
    </row>
    <row r="105" spans="1:42" s="344" customFormat="1" ht="60" x14ac:dyDescent="0.3">
      <c r="A105" s="345" t="s">
        <v>15280</v>
      </c>
      <c r="B105" s="346" t="s">
        <v>8218</v>
      </c>
      <c r="C105" s="347">
        <v>88323</v>
      </c>
      <c r="D105" s="348" t="str">
        <f>IF($B105="","",VLOOKUP($C105,B193DESO!$A$3:$G$16595,2,0))&amp;" - TROCA DE PARAFUSOS E ARRUELAS DE VEDAÇÃO E RETIRADA DE GOTEIRAS"</f>
        <v>TELHADISTA COM ENCARGOS COMPLEMENTARES - TROCA DE PARAFUSOS E ARRUELAS DE VEDAÇÃO E RETIRADA DE GOTEIRAS</v>
      </c>
      <c r="E105" s="348" t="str">
        <f>IF($B105="","",VLOOKUP($C105,B193DESO!$A$3:$G$16595,3,0))</f>
        <v>H</v>
      </c>
      <c r="F105" s="349">
        <v>40</v>
      </c>
      <c r="G105" s="350">
        <f>IF($B105="","",ROUND(VLOOKUP($C105,B193DESO!$A$3:$G$16595,6,0),2))</f>
        <v>28.87</v>
      </c>
      <c r="H105" s="353">
        <f t="shared" ref="H105:H106" si="352">G105*(1+$H$9)</f>
        <v>38.33</v>
      </c>
      <c r="I105" s="351"/>
      <c r="J105" s="274">
        <f t="shared" ref="J105:J106" si="353">H105*F105</f>
        <v>1533.2</v>
      </c>
      <c r="K105" s="336"/>
      <c r="L105" s="337">
        <f t="shared" ref="L105:L106" si="354">F105*K105*(1+$L$9)</f>
        <v>0</v>
      </c>
      <c r="N105" s="339"/>
      <c r="O105" s="340">
        <f t="shared" ref="O105:O106" si="355">($L105/$F105)*N105</f>
        <v>0</v>
      </c>
      <c r="P105" s="341"/>
      <c r="Q105" s="339"/>
      <c r="R105" s="340">
        <f t="shared" ref="R105:R106" si="356">($L105/$F105)*Q105</f>
        <v>0</v>
      </c>
      <c r="S105" s="342"/>
      <c r="T105" s="339"/>
      <c r="U105" s="340">
        <f t="shared" ref="U105:U106" si="357">($L105/$F105)*T105</f>
        <v>0</v>
      </c>
      <c r="V105" s="342"/>
      <c r="W105" s="339"/>
      <c r="X105" s="340">
        <f t="shared" ref="X105:X106" si="358">($L105/$F105)*W105</f>
        <v>0</v>
      </c>
      <c r="Y105" s="342"/>
      <c r="Z105" s="339"/>
      <c r="AA105" s="340">
        <f t="shared" ref="AA105:AA106" si="359">($L105/$F105)*Z105</f>
        <v>0</v>
      </c>
      <c r="AB105" s="342"/>
      <c r="AC105" s="343">
        <f t="shared" ref="AC105:AC106" si="360">N105+Q105+T105+W105+Z105</f>
        <v>0</v>
      </c>
      <c r="AD105" s="343">
        <f t="shared" ref="AD105:AD106" si="361">O105+R105+U105+X105+AA105</f>
        <v>0</v>
      </c>
      <c r="AE105" s="342"/>
      <c r="AF105" s="343">
        <f t="shared" ref="AF105:AF106" si="362">F105-AC105</f>
        <v>40</v>
      </c>
      <c r="AG105" s="343">
        <f t="shared" ref="AG105:AG106" si="363">L105-AD105</f>
        <v>0</v>
      </c>
      <c r="AH105" s="338"/>
      <c r="AI105" s="339"/>
      <c r="AJ105" s="340">
        <f t="shared" ref="AJ105:AJ106" si="364">($L105/$F105)*AI105</f>
        <v>0</v>
      </c>
      <c r="AK105" s="342"/>
      <c r="AL105" s="339"/>
      <c r="AM105" s="340">
        <f t="shared" ref="AM105:AM106" si="365">($L105/$F105)*AL105</f>
        <v>0</v>
      </c>
      <c r="AN105" s="342"/>
      <c r="AO105" s="343">
        <f t="shared" ref="AO105:AO106" si="366">F105+AI105-AL105</f>
        <v>40</v>
      </c>
      <c r="AP105" s="343">
        <f t="shared" ref="AP105:AP106" si="367">L105+AJ105-AM105</f>
        <v>0</v>
      </c>
    </row>
    <row r="106" spans="1:42" s="344" customFormat="1" ht="60" x14ac:dyDescent="0.3">
      <c r="A106" s="345" t="s">
        <v>15281</v>
      </c>
      <c r="B106" s="346" t="s">
        <v>6794</v>
      </c>
      <c r="C106" s="347" t="s">
        <v>21005</v>
      </c>
      <c r="D106" s="348" t="s">
        <v>21007</v>
      </c>
      <c r="E106" s="348" t="s">
        <v>21006</v>
      </c>
      <c r="F106" s="349">
        <v>2180</v>
      </c>
      <c r="G106" s="350">
        <v>0.36</v>
      </c>
      <c r="H106" s="353">
        <f t="shared" si="352"/>
        <v>0.48</v>
      </c>
      <c r="I106" s="351"/>
      <c r="J106" s="274">
        <f t="shared" si="353"/>
        <v>1046.4000000000001</v>
      </c>
      <c r="K106" s="336"/>
      <c r="L106" s="337">
        <f t="shared" si="354"/>
        <v>0</v>
      </c>
      <c r="N106" s="339"/>
      <c r="O106" s="340">
        <f t="shared" si="355"/>
        <v>0</v>
      </c>
      <c r="P106" s="341"/>
      <c r="Q106" s="339"/>
      <c r="R106" s="340">
        <f t="shared" si="356"/>
        <v>0</v>
      </c>
      <c r="S106" s="342"/>
      <c r="T106" s="339"/>
      <c r="U106" s="340">
        <f t="shared" si="357"/>
        <v>0</v>
      </c>
      <c r="V106" s="342"/>
      <c r="W106" s="339"/>
      <c r="X106" s="340">
        <f t="shared" si="358"/>
        <v>0</v>
      </c>
      <c r="Y106" s="342"/>
      <c r="Z106" s="339"/>
      <c r="AA106" s="340">
        <f t="shared" si="359"/>
        <v>0</v>
      </c>
      <c r="AB106" s="342"/>
      <c r="AC106" s="343">
        <f t="shared" si="360"/>
        <v>0</v>
      </c>
      <c r="AD106" s="343">
        <f t="shared" si="361"/>
        <v>0</v>
      </c>
      <c r="AE106" s="342"/>
      <c r="AF106" s="343">
        <f t="shared" si="362"/>
        <v>2180</v>
      </c>
      <c r="AG106" s="343">
        <f t="shared" si="363"/>
        <v>0</v>
      </c>
      <c r="AH106" s="338"/>
      <c r="AI106" s="339"/>
      <c r="AJ106" s="340">
        <f t="shared" si="364"/>
        <v>0</v>
      </c>
      <c r="AK106" s="342"/>
      <c r="AL106" s="339"/>
      <c r="AM106" s="340">
        <f t="shared" si="365"/>
        <v>0</v>
      </c>
      <c r="AN106" s="342"/>
      <c r="AO106" s="343">
        <f t="shared" si="366"/>
        <v>2180</v>
      </c>
      <c r="AP106" s="343">
        <f t="shared" si="367"/>
        <v>0</v>
      </c>
    </row>
    <row r="107" spans="1:42" s="344" customFormat="1" ht="60" customHeight="1" x14ac:dyDescent="0.3">
      <c r="A107" s="345" t="s">
        <v>15282</v>
      </c>
      <c r="B107" s="346" t="s">
        <v>6794</v>
      </c>
      <c r="C107" s="347" t="s">
        <v>21008</v>
      </c>
      <c r="D107" s="348" t="s">
        <v>21010</v>
      </c>
      <c r="E107" s="348" t="s">
        <v>21009</v>
      </c>
      <c r="F107" s="349">
        <f>1.1*1.5*6</f>
        <v>9.9</v>
      </c>
      <c r="G107" s="350">
        <v>86.29</v>
      </c>
      <c r="H107" s="353">
        <f t="shared" ref="H107:H108" si="368">G107*(1+$H$9)</f>
        <v>114.58</v>
      </c>
      <c r="I107" s="351"/>
      <c r="J107" s="274">
        <f t="shared" ref="J107:J108" si="369">H107*F107</f>
        <v>1134.3399999999999</v>
      </c>
      <c r="K107" s="336"/>
      <c r="L107" s="337">
        <f t="shared" ref="L107:L109" si="370">F107*K107*(1+$L$9)</f>
        <v>0</v>
      </c>
      <c r="N107" s="339"/>
      <c r="O107" s="340">
        <f t="shared" ref="O107:O109" si="371">($L107/$F107)*N107</f>
        <v>0</v>
      </c>
      <c r="P107" s="341"/>
      <c r="Q107" s="339"/>
      <c r="R107" s="340">
        <f t="shared" ref="R107:R109" si="372">($L107/$F107)*Q107</f>
        <v>0</v>
      </c>
      <c r="S107" s="342"/>
      <c r="T107" s="339"/>
      <c r="U107" s="340">
        <f t="shared" ref="U107:U109" si="373">($L107/$F107)*T107</f>
        <v>0</v>
      </c>
      <c r="V107" s="342"/>
      <c r="W107" s="339"/>
      <c r="X107" s="340">
        <f t="shared" ref="X107:X109" si="374">($L107/$F107)*W107</f>
        <v>0</v>
      </c>
      <c r="Y107" s="342"/>
      <c r="Z107" s="339"/>
      <c r="AA107" s="340">
        <f t="shared" ref="AA107:AA109" si="375">($L107/$F107)*Z107</f>
        <v>0</v>
      </c>
      <c r="AB107" s="342"/>
      <c r="AC107" s="343">
        <f t="shared" ref="AC107:AC109" si="376">N107+Q107+T107+W107+Z107</f>
        <v>0</v>
      </c>
      <c r="AD107" s="343">
        <f t="shared" ref="AD107:AD109" si="377">O107+R107+U107+X107+AA107</f>
        <v>0</v>
      </c>
      <c r="AE107" s="342"/>
      <c r="AF107" s="343">
        <f t="shared" ref="AF107:AF109" si="378">F107-AC107</f>
        <v>9.9</v>
      </c>
      <c r="AG107" s="343">
        <f t="shared" ref="AG107:AG109" si="379">L107-AD107</f>
        <v>0</v>
      </c>
      <c r="AH107" s="338"/>
      <c r="AI107" s="339"/>
      <c r="AJ107" s="340">
        <f t="shared" ref="AJ107:AJ109" si="380">($L107/$F107)*AI107</f>
        <v>0</v>
      </c>
      <c r="AK107" s="342"/>
      <c r="AL107" s="339"/>
      <c r="AM107" s="340">
        <f t="shared" ref="AM107:AM109" si="381">($L107/$F107)*AL107</f>
        <v>0</v>
      </c>
      <c r="AN107" s="342"/>
      <c r="AO107" s="343">
        <f t="shared" ref="AO107:AO109" si="382">F107+AI107-AL107</f>
        <v>9.9</v>
      </c>
      <c r="AP107" s="343">
        <f t="shared" ref="AP107:AP109" si="383">L107+AJ107-AM107</f>
        <v>0</v>
      </c>
    </row>
    <row r="108" spans="1:42" s="354" customFormat="1" ht="60" x14ac:dyDescent="0.3">
      <c r="A108" s="345" t="s">
        <v>15283</v>
      </c>
      <c r="B108" s="346" t="s">
        <v>8218</v>
      </c>
      <c r="C108" s="420">
        <v>97635</v>
      </c>
      <c r="D108" s="348" t="str">
        <f>IF($B108="","",VLOOKUP($C108,B193DESO!$A$3:$G$16595,2,0))&amp;" "</f>
        <v xml:space="preserve">REMOÇÃO DE PISO DE BLOCO INTERTRAVADO OU DE PEDRA PORTUGUESA, DE FORMA MANUAL, COM REAPROVEITAMENTO. AF_09/2023 </v>
      </c>
      <c r="E108" s="348" t="str">
        <f>IF($B108="","",VLOOKUP($C108,B193DESO!$A$3:$G$16595,3,0))</f>
        <v>M2</v>
      </c>
      <c r="F108" s="349">
        <v>6</v>
      </c>
      <c r="G108" s="350">
        <f>IF($B108="","",ROUND(VLOOKUP($C108,B193DESO!$A$3:$G$16595,6,0),2))</f>
        <v>19.32</v>
      </c>
      <c r="H108" s="353">
        <f t="shared" si="368"/>
        <v>25.65</v>
      </c>
      <c r="I108" s="351"/>
      <c r="J108" s="274">
        <f t="shared" si="369"/>
        <v>153.9</v>
      </c>
      <c r="K108" s="101"/>
      <c r="L108" s="99">
        <f t="shared" si="370"/>
        <v>0</v>
      </c>
      <c r="N108" s="118"/>
      <c r="O108" s="119">
        <f t="shared" si="371"/>
        <v>0</v>
      </c>
      <c r="P108" s="116"/>
      <c r="Q108" s="118"/>
      <c r="R108" s="119">
        <f t="shared" si="372"/>
        <v>0</v>
      </c>
      <c r="S108" s="120"/>
      <c r="T108" s="118"/>
      <c r="U108" s="119">
        <f t="shared" si="373"/>
        <v>0</v>
      </c>
      <c r="V108" s="120"/>
      <c r="W108" s="118"/>
      <c r="X108" s="119">
        <f t="shared" si="374"/>
        <v>0</v>
      </c>
      <c r="Y108" s="120"/>
      <c r="Z108" s="118"/>
      <c r="AA108" s="119">
        <f t="shared" si="375"/>
        <v>0</v>
      </c>
      <c r="AB108" s="120"/>
      <c r="AC108" s="121">
        <f t="shared" si="376"/>
        <v>0</v>
      </c>
      <c r="AD108" s="121">
        <f t="shared" si="377"/>
        <v>0</v>
      </c>
      <c r="AE108" s="120"/>
      <c r="AF108" s="121">
        <f t="shared" si="378"/>
        <v>6</v>
      </c>
      <c r="AG108" s="121">
        <f t="shared" si="379"/>
        <v>0</v>
      </c>
      <c r="AH108" s="352"/>
      <c r="AI108" s="118"/>
      <c r="AJ108" s="119">
        <f t="shared" si="380"/>
        <v>0</v>
      </c>
      <c r="AK108" s="120"/>
      <c r="AL108" s="118"/>
      <c r="AM108" s="119">
        <f t="shared" si="381"/>
        <v>0</v>
      </c>
      <c r="AN108" s="120"/>
      <c r="AO108" s="121">
        <f t="shared" si="382"/>
        <v>6</v>
      </c>
      <c r="AP108" s="121">
        <f t="shared" si="383"/>
        <v>0</v>
      </c>
    </row>
    <row r="109" spans="1:42" s="354" customFormat="1" ht="30" x14ac:dyDescent="0.3">
      <c r="A109" s="345" t="s">
        <v>21012</v>
      </c>
      <c r="B109" s="502" t="s">
        <v>15245</v>
      </c>
      <c r="C109" s="503"/>
      <c r="D109" s="421" t="s">
        <v>21011</v>
      </c>
      <c r="E109" s="348"/>
      <c r="F109" s="349"/>
      <c r="G109" s="350"/>
      <c r="H109" s="353"/>
      <c r="I109" s="351"/>
      <c r="J109" s="274"/>
      <c r="K109" s="101"/>
      <c r="L109" s="99">
        <f t="shared" si="370"/>
        <v>0</v>
      </c>
      <c r="N109" s="118"/>
      <c r="O109" s="119" t="e">
        <f t="shared" si="371"/>
        <v>#DIV/0!</v>
      </c>
      <c r="P109" s="116"/>
      <c r="Q109" s="118"/>
      <c r="R109" s="119" t="e">
        <f t="shared" si="372"/>
        <v>#DIV/0!</v>
      </c>
      <c r="S109" s="120"/>
      <c r="T109" s="118"/>
      <c r="U109" s="119" t="e">
        <f t="shared" si="373"/>
        <v>#DIV/0!</v>
      </c>
      <c r="V109" s="120"/>
      <c r="W109" s="118"/>
      <c r="X109" s="119" t="e">
        <f t="shared" si="374"/>
        <v>#DIV/0!</v>
      </c>
      <c r="Y109" s="120"/>
      <c r="Z109" s="118"/>
      <c r="AA109" s="119" t="e">
        <f t="shared" si="375"/>
        <v>#DIV/0!</v>
      </c>
      <c r="AB109" s="120"/>
      <c r="AC109" s="121">
        <f t="shared" si="376"/>
        <v>0</v>
      </c>
      <c r="AD109" s="121" t="e">
        <f t="shared" si="377"/>
        <v>#DIV/0!</v>
      </c>
      <c r="AE109" s="120"/>
      <c r="AF109" s="121">
        <f t="shared" si="378"/>
        <v>0</v>
      </c>
      <c r="AG109" s="121" t="e">
        <f t="shared" si="379"/>
        <v>#DIV/0!</v>
      </c>
      <c r="AH109" s="352"/>
      <c r="AI109" s="118"/>
      <c r="AJ109" s="119" t="e">
        <f t="shared" si="380"/>
        <v>#DIV/0!</v>
      </c>
      <c r="AK109" s="120"/>
      <c r="AL109" s="118"/>
      <c r="AM109" s="119" t="e">
        <f t="shared" si="381"/>
        <v>#DIV/0!</v>
      </c>
      <c r="AN109" s="120"/>
      <c r="AO109" s="121">
        <f t="shared" si="382"/>
        <v>0</v>
      </c>
      <c r="AP109" s="121" t="e">
        <f t="shared" si="383"/>
        <v>#DIV/0!</v>
      </c>
    </row>
    <row r="110" spans="1:42" s="354" customFormat="1" ht="30" x14ac:dyDescent="0.3">
      <c r="A110" s="345" t="s">
        <v>21013</v>
      </c>
      <c r="B110" s="346" t="s">
        <v>8218</v>
      </c>
      <c r="C110" s="452">
        <v>366</v>
      </c>
      <c r="D110" s="348" t="str">
        <f>IF($B110="","",VLOOKUP($C110,B193DESO!$A$3:$G$16595,2,0))&amp;" "</f>
        <v xml:space="preserve">AREIA FINA - POSTO JAZIDA/FORNECEDOR (RETIRADO NA JAZIDA, SEM TRANSPORTE)                                                                                                                                                                                                                                                                                                                                                                                                                                  </v>
      </c>
      <c r="E110" s="348" t="str">
        <f>IF($B110="","",VLOOKUP($C110,B193DESO!$A$3:$G$16595,3,0))</f>
        <v xml:space="preserve">M3    </v>
      </c>
      <c r="F110" s="349">
        <f>0.004*F108</f>
        <v>0.02</v>
      </c>
      <c r="G110" s="350">
        <f>IF($B110="","",ROUND(VLOOKUP($C110,B193DESO!$A$3:$G$16595,6,0),2))</f>
        <v>75</v>
      </c>
      <c r="H110" s="353">
        <f t="shared" ref="H110:H111" si="384">G110*(1+$H$9)</f>
        <v>99.59</v>
      </c>
      <c r="I110" s="351"/>
      <c r="J110" s="274">
        <f t="shared" ref="J110:J111" si="385">H110*F110</f>
        <v>1.99</v>
      </c>
      <c r="K110" s="101"/>
      <c r="L110" s="99">
        <f t="shared" ref="L110:L111" si="386">F110*K110*(1+$L$9)</f>
        <v>0</v>
      </c>
      <c r="N110" s="118"/>
      <c r="O110" s="119">
        <f t="shared" ref="O110:O111" si="387">($L110/$F110)*N110</f>
        <v>0</v>
      </c>
      <c r="P110" s="116"/>
      <c r="Q110" s="118"/>
      <c r="R110" s="119">
        <f t="shared" ref="R110:R111" si="388">($L110/$F110)*Q110</f>
        <v>0</v>
      </c>
      <c r="S110" s="120"/>
      <c r="T110" s="118"/>
      <c r="U110" s="119">
        <f t="shared" ref="U110:U111" si="389">($L110/$F110)*T110</f>
        <v>0</v>
      </c>
      <c r="V110" s="120"/>
      <c r="W110" s="118"/>
      <c r="X110" s="119">
        <f t="shared" ref="X110:X111" si="390">($L110/$F110)*W110</f>
        <v>0</v>
      </c>
      <c r="Y110" s="120"/>
      <c r="Z110" s="118"/>
      <c r="AA110" s="119">
        <f t="shared" ref="AA110:AA111" si="391">($L110/$F110)*Z110</f>
        <v>0</v>
      </c>
      <c r="AB110" s="120"/>
      <c r="AC110" s="121">
        <f t="shared" ref="AC110:AC111" si="392">N110+Q110+T110+W110+Z110</f>
        <v>0</v>
      </c>
      <c r="AD110" s="121">
        <f t="shared" ref="AD110:AD111" si="393">O110+R110+U110+X110+AA110</f>
        <v>0</v>
      </c>
      <c r="AE110" s="120"/>
      <c r="AF110" s="121">
        <f t="shared" ref="AF110:AF111" si="394">F110-AC110</f>
        <v>0.02</v>
      </c>
      <c r="AG110" s="121">
        <f t="shared" ref="AG110:AG111" si="395">L110-AD110</f>
        <v>0</v>
      </c>
      <c r="AH110" s="352"/>
      <c r="AI110" s="118"/>
      <c r="AJ110" s="119">
        <f t="shared" ref="AJ110:AJ111" si="396">($L110/$F110)*AI110</f>
        <v>0</v>
      </c>
      <c r="AK110" s="120"/>
      <c r="AL110" s="118"/>
      <c r="AM110" s="119">
        <f t="shared" ref="AM110:AM111" si="397">($L110/$F110)*AL110</f>
        <v>0</v>
      </c>
      <c r="AN110" s="120"/>
      <c r="AO110" s="121">
        <f t="shared" ref="AO110:AO111" si="398">F110+AI110-AL110</f>
        <v>0.02</v>
      </c>
      <c r="AP110" s="121">
        <f t="shared" ref="AP110:AP111" si="399">L110+AJ110-AM110</f>
        <v>0</v>
      </c>
    </row>
    <row r="111" spans="1:42" s="354" customFormat="1" ht="45" x14ac:dyDescent="0.3">
      <c r="A111" s="345" t="s">
        <v>21014</v>
      </c>
      <c r="B111" s="346" t="s">
        <v>8218</v>
      </c>
      <c r="C111" s="420">
        <v>367</v>
      </c>
      <c r="D111" s="348" t="str">
        <f>IF($B111="","",VLOOKUP($C111,B193DESO!$A$3:$G$16595,2,0))&amp;" "</f>
        <v xml:space="preserve">AREIA GROSSA - POSTO JAZIDA/FORNECEDOR (RETIRADO NA JAZIDA, SEM TRANSPORTE)                                                                                                                                                                                                                                                                                                                                                                                                                                </v>
      </c>
      <c r="E111" s="348" t="str">
        <f>IF($B111="","",VLOOKUP($C111,B193DESO!$A$3:$G$16595,3,0))</f>
        <v xml:space="preserve">M3    </v>
      </c>
      <c r="F111" s="349">
        <f>0.086*$F$108</f>
        <v>0.52</v>
      </c>
      <c r="G111" s="350">
        <f>IF($B111="","",ROUND(VLOOKUP($C111,B193DESO!$A$3:$G$16595,6,0),2))</f>
        <v>75.98</v>
      </c>
      <c r="H111" s="353">
        <f t="shared" si="384"/>
        <v>100.89</v>
      </c>
      <c r="I111" s="351"/>
      <c r="J111" s="274">
        <f t="shared" si="385"/>
        <v>52.46</v>
      </c>
      <c r="K111" s="101"/>
      <c r="L111" s="99">
        <f t="shared" si="386"/>
        <v>0</v>
      </c>
      <c r="N111" s="118"/>
      <c r="O111" s="119">
        <f t="shared" si="387"/>
        <v>0</v>
      </c>
      <c r="P111" s="116"/>
      <c r="Q111" s="118"/>
      <c r="R111" s="119">
        <f t="shared" si="388"/>
        <v>0</v>
      </c>
      <c r="S111" s="120"/>
      <c r="T111" s="118"/>
      <c r="U111" s="119">
        <f t="shared" si="389"/>
        <v>0</v>
      </c>
      <c r="V111" s="120"/>
      <c r="W111" s="118"/>
      <c r="X111" s="119">
        <f t="shared" si="390"/>
        <v>0</v>
      </c>
      <c r="Y111" s="120"/>
      <c r="Z111" s="118"/>
      <c r="AA111" s="119">
        <f t="shared" si="391"/>
        <v>0</v>
      </c>
      <c r="AB111" s="120"/>
      <c r="AC111" s="121">
        <f t="shared" si="392"/>
        <v>0</v>
      </c>
      <c r="AD111" s="121">
        <f t="shared" si="393"/>
        <v>0</v>
      </c>
      <c r="AE111" s="120"/>
      <c r="AF111" s="121">
        <f t="shared" si="394"/>
        <v>0.52</v>
      </c>
      <c r="AG111" s="121">
        <f t="shared" si="395"/>
        <v>0</v>
      </c>
      <c r="AH111" s="352"/>
      <c r="AI111" s="118"/>
      <c r="AJ111" s="119">
        <f t="shared" si="396"/>
        <v>0</v>
      </c>
      <c r="AK111" s="120"/>
      <c r="AL111" s="118"/>
      <c r="AM111" s="119">
        <f t="shared" si="397"/>
        <v>0</v>
      </c>
      <c r="AN111" s="120"/>
      <c r="AO111" s="121">
        <f t="shared" si="398"/>
        <v>0.52</v>
      </c>
      <c r="AP111" s="121">
        <f t="shared" si="399"/>
        <v>0</v>
      </c>
    </row>
    <row r="112" spans="1:42" s="354" customFormat="1" ht="15.6" x14ac:dyDescent="0.3">
      <c r="A112" s="345" t="s">
        <v>21015</v>
      </c>
      <c r="B112" s="346" t="s">
        <v>8218</v>
      </c>
      <c r="C112" s="420">
        <v>1379</v>
      </c>
      <c r="D112" s="348" t="str">
        <f>IF($B112="","",VLOOKUP($C112,B193DESO!$A$3:$G$16595,2,0))&amp;" "</f>
        <v xml:space="preserve">CIMENTO PORTLAND COMPOSTO CP II-32                                                                                                                                                                                                                                                                                                                                                                                                                                                                         </v>
      </c>
      <c r="E112" s="348" t="str">
        <f>IF($B112="","",VLOOKUP($C112,B193DESO!$A$3:$G$16595,3,0))</f>
        <v xml:space="preserve">KG    </v>
      </c>
      <c r="F112" s="349">
        <f>37.07*$F$108</f>
        <v>222.42</v>
      </c>
      <c r="G112" s="350">
        <f>IF($B112="","",ROUND(VLOOKUP($C112,B193DESO!$A$3:$G$16595,6,0),2))</f>
        <v>0.6</v>
      </c>
      <c r="H112" s="353">
        <f t="shared" ref="H112:H113" si="400">G112*(1+$H$9)</f>
        <v>0.8</v>
      </c>
      <c r="I112" s="351"/>
      <c r="J112" s="274">
        <f t="shared" ref="J112:J113" si="401">H112*F112</f>
        <v>177.94</v>
      </c>
      <c r="K112" s="101"/>
      <c r="L112" s="99">
        <f t="shared" ref="L112:L113" si="402">F112*K112*(1+$L$9)</f>
        <v>0</v>
      </c>
      <c r="N112" s="118"/>
      <c r="O112" s="119">
        <f t="shared" ref="O112:O113" si="403">($L112/$F112)*N112</f>
        <v>0</v>
      </c>
      <c r="P112" s="116"/>
      <c r="Q112" s="118"/>
      <c r="R112" s="119">
        <f t="shared" ref="R112:R113" si="404">($L112/$F112)*Q112</f>
        <v>0</v>
      </c>
      <c r="S112" s="120"/>
      <c r="T112" s="118"/>
      <c r="U112" s="119">
        <f t="shared" ref="U112:U113" si="405">($L112/$F112)*T112</f>
        <v>0</v>
      </c>
      <c r="V112" s="120"/>
      <c r="W112" s="118"/>
      <c r="X112" s="119">
        <f t="shared" ref="X112:X113" si="406">($L112/$F112)*W112</f>
        <v>0</v>
      </c>
      <c r="Y112" s="120"/>
      <c r="Z112" s="118"/>
      <c r="AA112" s="119">
        <f t="shared" ref="AA112:AA113" si="407">($L112/$F112)*Z112</f>
        <v>0</v>
      </c>
      <c r="AB112" s="120"/>
      <c r="AC112" s="121">
        <f t="shared" ref="AC112:AC113" si="408">N112+Q112+T112+W112+Z112</f>
        <v>0</v>
      </c>
      <c r="AD112" s="121">
        <f t="shared" ref="AD112:AD113" si="409">O112+R112+U112+X112+AA112</f>
        <v>0</v>
      </c>
      <c r="AE112" s="120"/>
      <c r="AF112" s="121">
        <f t="shared" ref="AF112:AF113" si="410">F112-AC112</f>
        <v>222.42</v>
      </c>
      <c r="AG112" s="121">
        <f t="shared" ref="AG112:AG113" si="411">L112-AD112</f>
        <v>0</v>
      </c>
      <c r="AH112" s="352"/>
      <c r="AI112" s="118"/>
      <c r="AJ112" s="119">
        <f t="shared" ref="AJ112:AJ113" si="412">($L112/$F112)*AI112</f>
        <v>0</v>
      </c>
      <c r="AK112" s="120"/>
      <c r="AL112" s="118"/>
      <c r="AM112" s="119">
        <f t="shared" ref="AM112:AM113" si="413">($L112/$F112)*AL112</f>
        <v>0</v>
      </c>
      <c r="AN112" s="120"/>
      <c r="AO112" s="121">
        <f t="shared" ref="AO112:AO113" si="414">F112+AI112-AL112</f>
        <v>222.42</v>
      </c>
      <c r="AP112" s="121">
        <f t="shared" ref="AP112:AP113" si="415">L112+AJ112-AM112</f>
        <v>0</v>
      </c>
    </row>
    <row r="113" spans="1:42" s="354" customFormat="1" ht="30" x14ac:dyDescent="0.3">
      <c r="A113" s="345" t="s">
        <v>21016</v>
      </c>
      <c r="B113" s="346" t="s">
        <v>8218</v>
      </c>
      <c r="C113" s="420">
        <v>88260</v>
      </c>
      <c r="D113" s="348" t="str">
        <f>IF($B113="","",VLOOKUP($C113,B193DESO!$A$3:$G$16595,2,0))&amp;" "</f>
        <v xml:space="preserve">CALCETEIRO COM ENCARGOS COMPLEMENTARES </v>
      </c>
      <c r="E113" s="348" t="str">
        <f>IF($B113="","",VLOOKUP($C113,B193DESO!$A$3:$G$16595,3,0))</f>
        <v>H</v>
      </c>
      <c r="F113" s="349">
        <f>0.842*F108</f>
        <v>5.05</v>
      </c>
      <c r="G113" s="350">
        <f>IF($B113="","",ROUND(VLOOKUP($C113,B193DESO!$A$3:$G$16595,6,0),2))</f>
        <v>28.99</v>
      </c>
      <c r="H113" s="353">
        <f t="shared" si="400"/>
        <v>38.49</v>
      </c>
      <c r="I113" s="351"/>
      <c r="J113" s="274">
        <f t="shared" si="401"/>
        <v>194.37</v>
      </c>
      <c r="K113" s="101"/>
      <c r="L113" s="99">
        <f t="shared" si="402"/>
        <v>0</v>
      </c>
      <c r="N113" s="118"/>
      <c r="O113" s="119">
        <f t="shared" si="403"/>
        <v>0</v>
      </c>
      <c r="P113" s="116"/>
      <c r="Q113" s="118"/>
      <c r="R113" s="119">
        <f t="shared" si="404"/>
        <v>0</v>
      </c>
      <c r="S113" s="120"/>
      <c r="T113" s="118"/>
      <c r="U113" s="119">
        <f t="shared" si="405"/>
        <v>0</v>
      </c>
      <c r="V113" s="120"/>
      <c r="W113" s="118"/>
      <c r="X113" s="119">
        <f t="shared" si="406"/>
        <v>0</v>
      </c>
      <c r="Y113" s="120"/>
      <c r="Z113" s="118"/>
      <c r="AA113" s="119">
        <f t="shared" si="407"/>
        <v>0</v>
      </c>
      <c r="AB113" s="120"/>
      <c r="AC113" s="121">
        <f t="shared" si="408"/>
        <v>0</v>
      </c>
      <c r="AD113" s="121">
        <f t="shared" si="409"/>
        <v>0</v>
      </c>
      <c r="AE113" s="120"/>
      <c r="AF113" s="121">
        <f t="shared" si="410"/>
        <v>5.05</v>
      </c>
      <c r="AG113" s="121">
        <f t="shared" si="411"/>
        <v>0</v>
      </c>
      <c r="AH113" s="352"/>
      <c r="AI113" s="118"/>
      <c r="AJ113" s="119">
        <f t="shared" si="412"/>
        <v>0</v>
      </c>
      <c r="AK113" s="120"/>
      <c r="AL113" s="118"/>
      <c r="AM113" s="119">
        <f t="shared" si="413"/>
        <v>0</v>
      </c>
      <c r="AN113" s="120"/>
      <c r="AO113" s="121">
        <f t="shared" si="414"/>
        <v>5.05</v>
      </c>
      <c r="AP113" s="121">
        <f t="shared" si="415"/>
        <v>0</v>
      </c>
    </row>
    <row r="114" spans="1:42" s="354" customFormat="1" ht="30" x14ac:dyDescent="0.3">
      <c r="A114" s="345" t="s">
        <v>21017</v>
      </c>
      <c r="B114" s="346" t="s">
        <v>8218</v>
      </c>
      <c r="C114" s="420">
        <v>88316</v>
      </c>
      <c r="D114" s="348" t="str">
        <f>IF($B114="","",VLOOKUP($C114,B193DESO!$A$3:$G$16595,2,0))&amp;" "</f>
        <v xml:space="preserve">SERVENTE COM ENCARGOS COMPLEMENTARES </v>
      </c>
      <c r="E114" s="348" t="str">
        <f>IF($B114="","",VLOOKUP($C114,B193DESO!$A$3:$G$16595,3,0))</f>
        <v>H</v>
      </c>
      <c r="F114" s="349">
        <f>0.421*$F$108</f>
        <v>2.5299999999999998</v>
      </c>
      <c r="G114" s="350">
        <f>IF($B114="","",ROUND(VLOOKUP($C114,B193DESO!$A$3:$G$16595,6,0),2))</f>
        <v>25.43</v>
      </c>
      <c r="H114" s="353">
        <f t="shared" ref="H114" si="416">G114*(1+$H$9)</f>
        <v>33.770000000000003</v>
      </c>
      <c r="I114" s="351"/>
      <c r="J114" s="274">
        <f t="shared" ref="J114" si="417">H114*F114</f>
        <v>85.44</v>
      </c>
      <c r="K114" s="101"/>
      <c r="L114" s="99">
        <f t="shared" ref="L114" si="418">F114*K114*(1+$L$9)</f>
        <v>0</v>
      </c>
      <c r="N114" s="118"/>
      <c r="O114" s="119">
        <f t="shared" ref="O114" si="419">($L114/$F114)*N114</f>
        <v>0</v>
      </c>
      <c r="P114" s="116"/>
      <c r="Q114" s="118"/>
      <c r="R114" s="119">
        <f t="shared" ref="R114" si="420">($L114/$F114)*Q114</f>
        <v>0</v>
      </c>
      <c r="S114" s="120"/>
      <c r="T114" s="118"/>
      <c r="U114" s="119">
        <f t="shared" ref="U114" si="421">($L114/$F114)*T114</f>
        <v>0</v>
      </c>
      <c r="V114" s="120"/>
      <c r="W114" s="118"/>
      <c r="X114" s="119">
        <f t="shared" ref="X114" si="422">($L114/$F114)*W114</f>
        <v>0</v>
      </c>
      <c r="Y114" s="120"/>
      <c r="Z114" s="118"/>
      <c r="AA114" s="119">
        <f t="shared" ref="AA114" si="423">($L114/$F114)*Z114</f>
        <v>0</v>
      </c>
      <c r="AB114" s="120"/>
      <c r="AC114" s="121">
        <f t="shared" ref="AC114" si="424">N114+Q114+T114+W114+Z114</f>
        <v>0</v>
      </c>
      <c r="AD114" s="121">
        <f t="shared" ref="AD114" si="425">O114+R114+U114+X114+AA114</f>
        <v>0</v>
      </c>
      <c r="AE114" s="120"/>
      <c r="AF114" s="121">
        <f t="shared" ref="AF114" si="426">F114-AC114</f>
        <v>2.5299999999999998</v>
      </c>
      <c r="AG114" s="121">
        <f t="shared" ref="AG114" si="427">L114-AD114</f>
        <v>0</v>
      </c>
      <c r="AH114" s="352"/>
      <c r="AI114" s="118"/>
      <c r="AJ114" s="119">
        <f t="shared" ref="AJ114" si="428">($L114/$F114)*AI114</f>
        <v>0</v>
      </c>
      <c r="AK114" s="120"/>
      <c r="AL114" s="118"/>
      <c r="AM114" s="119">
        <f t="shared" ref="AM114" si="429">($L114/$F114)*AL114</f>
        <v>0</v>
      </c>
      <c r="AN114" s="120"/>
      <c r="AO114" s="121">
        <f t="shared" ref="AO114" si="430">F114+AI114-AL114</f>
        <v>2.5299999999999998</v>
      </c>
      <c r="AP114" s="121">
        <f t="shared" ref="AP114" si="431">L114+AJ114-AM114</f>
        <v>0</v>
      </c>
    </row>
    <row r="115" spans="1:42" s="354" customFormat="1" ht="45" x14ac:dyDescent="0.3">
      <c r="A115" s="345" t="s">
        <v>21018</v>
      </c>
      <c r="B115" s="346" t="s">
        <v>8218</v>
      </c>
      <c r="C115" s="420">
        <v>4708</v>
      </c>
      <c r="D115" s="348" t="str">
        <f>IF($B115="","",VLOOKUP($C115,B193DESO!$A$3:$G$16595,2,0))&amp;" - REPOSIÇÃO PEDRAS PERDIDAS"</f>
        <v>PEDRA PORTUGUESA  OU PETIT PAVE, BRANCA OU PRETA                                                                                                                                                                                                                                                                                                                                                                                                                                                           - REPOSIÇÃO PEDRAS PERDIDAS</v>
      </c>
      <c r="E115" s="348" t="str">
        <f>IF($B115="","",VLOOKUP($C115,B193DESO!$A$3:$G$16595,3,0))</f>
        <v xml:space="preserve">M2    </v>
      </c>
      <c r="F115" s="349">
        <v>2</v>
      </c>
      <c r="G115" s="350">
        <f>IF($B115="","",ROUND(VLOOKUP($C115,B193DESO!$A$3:$G$16595,6,0),2))</f>
        <v>145.04</v>
      </c>
      <c r="H115" s="353">
        <f t="shared" ref="H115" si="432">G115*(1+$H$9)</f>
        <v>192.58</v>
      </c>
      <c r="I115" s="351"/>
      <c r="J115" s="274">
        <f t="shared" ref="J115" si="433">H115*F115</f>
        <v>385.16</v>
      </c>
      <c r="K115" s="101"/>
      <c r="L115" s="99">
        <f t="shared" ref="L115" si="434">F115*K115*(1+$L$9)</f>
        <v>0</v>
      </c>
      <c r="N115" s="118"/>
      <c r="O115" s="119">
        <f t="shared" ref="O115" si="435">($L115/$F115)*N115</f>
        <v>0</v>
      </c>
      <c r="P115" s="116"/>
      <c r="Q115" s="118"/>
      <c r="R115" s="119">
        <f t="shared" ref="R115" si="436">($L115/$F115)*Q115</f>
        <v>0</v>
      </c>
      <c r="S115" s="120"/>
      <c r="T115" s="118"/>
      <c r="U115" s="119">
        <f t="shared" ref="U115" si="437">($L115/$F115)*T115</f>
        <v>0</v>
      </c>
      <c r="V115" s="120"/>
      <c r="W115" s="118"/>
      <c r="X115" s="119">
        <f t="shared" ref="X115" si="438">($L115/$F115)*W115</f>
        <v>0</v>
      </c>
      <c r="Y115" s="120"/>
      <c r="Z115" s="118"/>
      <c r="AA115" s="119">
        <f t="shared" ref="AA115" si="439">($L115/$F115)*Z115</f>
        <v>0</v>
      </c>
      <c r="AB115" s="120"/>
      <c r="AC115" s="121">
        <f t="shared" ref="AC115" si="440">N115+Q115+T115+W115+Z115</f>
        <v>0</v>
      </c>
      <c r="AD115" s="121">
        <f t="shared" ref="AD115" si="441">O115+R115+U115+X115+AA115</f>
        <v>0</v>
      </c>
      <c r="AE115" s="120"/>
      <c r="AF115" s="121">
        <f t="shared" ref="AF115" si="442">F115-AC115</f>
        <v>2</v>
      </c>
      <c r="AG115" s="121">
        <f t="shared" ref="AG115" si="443">L115-AD115</f>
        <v>0</v>
      </c>
      <c r="AH115" s="352"/>
      <c r="AI115" s="118"/>
      <c r="AJ115" s="119">
        <f t="shared" ref="AJ115" si="444">($L115/$F115)*AI115</f>
        <v>0</v>
      </c>
      <c r="AK115" s="120"/>
      <c r="AL115" s="118"/>
      <c r="AM115" s="119">
        <f t="shared" ref="AM115" si="445">($L115/$F115)*AL115</f>
        <v>0</v>
      </c>
      <c r="AN115" s="120"/>
      <c r="AO115" s="121">
        <f t="shared" ref="AO115" si="446">F115+AI115-AL115</f>
        <v>2</v>
      </c>
      <c r="AP115" s="121">
        <f t="shared" ref="AP115" si="447">L115+AJ115-AM115</f>
        <v>0</v>
      </c>
    </row>
    <row r="116" spans="1:42" s="21" customFormat="1" ht="15" customHeight="1" x14ac:dyDescent="0.3">
      <c r="A116" s="494"/>
      <c r="B116" s="495"/>
      <c r="C116" s="495"/>
      <c r="D116" s="495"/>
      <c r="E116" s="495"/>
      <c r="F116" s="495"/>
      <c r="G116" s="495"/>
      <c r="H116" s="495"/>
      <c r="I116" s="495"/>
      <c r="J116" s="496"/>
      <c r="K116" s="101"/>
      <c r="L116" s="99"/>
      <c r="N116" s="118"/>
      <c r="O116" s="119"/>
      <c r="P116" s="116"/>
      <c r="Q116" s="118"/>
      <c r="R116" s="119"/>
      <c r="S116" s="120"/>
      <c r="T116" s="118"/>
      <c r="U116" s="119"/>
      <c r="V116" s="120"/>
      <c r="W116" s="118"/>
      <c r="X116" s="119"/>
      <c r="Y116" s="120"/>
      <c r="Z116" s="118"/>
      <c r="AA116" s="119"/>
      <c r="AB116" s="120"/>
      <c r="AC116" s="121"/>
      <c r="AD116" s="121"/>
      <c r="AE116" s="120"/>
      <c r="AF116" s="121"/>
      <c r="AG116" s="121"/>
      <c r="AI116" s="118"/>
      <c r="AJ116" s="119"/>
      <c r="AK116" s="120"/>
      <c r="AL116" s="118"/>
      <c r="AM116" s="119"/>
      <c r="AN116" s="120"/>
      <c r="AO116" s="121"/>
      <c r="AP116" s="121"/>
    </row>
    <row r="117" spans="1:42" s="21" customFormat="1" ht="15.6" x14ac:dyDescent="0.3">
      <c r="A117" s="444">
        <v>15</v>
      </c>
      <c r="B117" s="432"/>
      <c r="C117" s="432"/>
      <c r="D117" s="432" t="s">
        <v>15246</v>
      </c>
      <c r="E117" s="432"/>
      <c r="F117" s="432"/>
      <c r="G117" s="432" t="str">
        <f>IF($B117="","",VLOOKUP($C117,#REF!,6,0))</f>
        <v/>
      </c>
      <c r="H117" s="432"/>
      <c r="I117" s="432"/>
      <c r="J117" s="433">
        <f>SUM(J118:J121)</f>
        <v>41985.45</v>
      </c>
      <c r="K117" s="73"/>
      <c r="L117" s="71" t="e">
        <f>SUBTOTAL(9,#REF!)</f>
        <v>#REF!</v>
      </c>
      <c r="N117" s="105"/>
      <c r="O117" s="105" t="e">
        <f>SUBTOTAL(9,#REF!)</f>
        <v>#REF!</v>
      </c>
      <c r="P117" s="116"/>
      <c r="Q117" s="105"/>
      <c r="R117" s="105" t="e">
        <f>SUBTOTAL(9,#REF!)</f>
        <v>#REF!</v>
      </c>
      <c r="S117" s="117"/>
      <c r="T117" s="105"/>
      <c r="U117" s="105" t="e">
        <f>SUBTOTAL(9,#REF!)</f>
        <v>#REF!</v>
      </c>
      <c r="V117" s="117"/>
      <c r="W117" s="105"/>
      <c r="X117" s="105" t="e">
        <f>SUBTOTAL(9,#REF!)</f>
        <v>#REF!</v>
      </c>
      <c r="Y117" s="117"/>
      <c r="Z117" s="105"/>
      <c r="AA117" s="105" t="e">
        <f>SUBTOTAL(9,#REF!)</f>
        <v>#REF!</v>
      </c>
      <c r="AB117" s="117"/>
      <c r="AC117" s="105"/>
      <c r="AD117" s="105" t="e">
        <f>SUBTOTAL(9,#REF!)</f>
        <v>#REF!</v>
      </c>
      <c r="AE117" s="117"/>
      <c r="AF117" s="105"/>
      <c r="AG117" s="105" t="e">
        <f>SUBTOTAL(9,#REF!)</f>
        <v>#REF!</v>
      </c>
      <c r="AI117" s="245"/>
      <c r="AJ117" s="246" t="e">
        <f>SUBTOTAL(9,#REF!)</f>
        <v>#REF!</v>
      </c>
      <c r="AK117" s="113"/>
      <c r="AL117" s="145"/>
      <c r="AM117" s="146" t="e">
        <f>SUBTOTAL(9,#REF!)</f>
        <v>#REF!</v>
      </c>
      <c r="AN117" s="117"/>
      <c r="AO117" s="105"/>
      <c r="AP117" s="105" t="e">
        <f>SUBTOTAL(9,#REF!)</f>
        <v>#REF!</v>
      </c>
    </row>
    <row r="118" spans="1:42" s="354" customFormat="1" ht="45" x14ac:dyDescent="0.3">
      <c r="A118" s="345" t="s">
        <v>15284</v>
      </c>
      <c r="B118" s="346" t="s">
        <v>6794</v>
      </c>
      <c r="C118" s="347" t="s">
        <v>3056</v>
      </c>
      <c r="D118" s="348" t="str">
        <f>IF($B118="","",VLOOKUP($C118,B193DESO!$A$3:$G$16595,2,0))&amp;" -  PISO DE CONCRETO + ARQUIBANCADA + ESCADA + SARJETAS"</f>
        <v>Acrílico para quadras e pisos cimentados -  PISO DE CONCRETO + ARQUIBANCADA + ESCADA + SARJETAS</v>
      </c>
      <c r="E118" s="348" t="str">
        <f>IF($B118="","",VLOOKUP($C118,B193DESO!$A$3:$G$16595,3,0))</f>
        <v>M2</v>
      </c>
      <c r="F118" s="349">
        <f>305.98+((22.28+22.28+30.85)*0.5)+(4.86*2)</f>
        <v>353.41</v>
      </c>
      <c r="G118" s="350">
        <f>IF($B118="","",ROUND(VLOOKUP($C118,B193DESO!$A$3:$G$16595,6,0),2))</f>
        <v>23</v>
      </c>
      <c r="H118" s="353">
        <f t="shared" ref="H118:H120" si="448">G118*(1+$H$9)</f>
        <v>30.54</v>
      </c>
      <c r="I118" s="351"/>
      <c r="J118" s="274">
        <f t="shared" ref="J118:J120" si="449">H118*F118</f>
        <v>10793.14</v>
      </c>
      <c r="K118" s="101"/>
      <c r="L118" s="99">
        <f t="shared" ref="L118:L120" si="450">F118*K118*(1+$L$9)</f>
        <v>0</v>
      </c>
      <c r="N118" s="118"/>
      <c r="O118" s="119">
        <f t="shared" ref="O118:O120" si="451">($L118/$F118)*N118</f>
        <v>0</v>
      </c>
      <c r="P118" s="116"/>
      <c r="Q118" s="118"/>
      <c r="R118" s="119">
        <f t="shared" ref="R118:R120" si="452">($L118/$F118)*Q118</f>
        <v>0</v>
      </c>
      <c r="S118" s="120"/>
      <c r="T118" s="118"/>
      <c r="U118" s="119">
        <f t="shared" ref="U118:U120" si="453">($L118/$F118)*T118</f>
        <v>0</v>
      </c>
      <c r="V118" s="120"/>
      <c r="W118" s="118"/>
      <c r="X118" s="119">
        <f t="shared" ref="X118:X120" si="454">($L118/$F118)*W118</f>
        <v>0</v>
      </c>
      <c r="Y118" s="120"/>
      <c r="Z118" s="118"/>
      <c r="AA118" s="119">
        <f t="shared" ref="AA118:AA120" si="455">($L118/$F118)*Z118</f>
        <v>0</v>
      </c>
      <c r="AB118" s="120"/>
      <c r="AC118" s="121">
        <f t="shared" ref="AC118:AC120" si="456">N118+Q118+T118+W118+Z118</f>
        <v>0</v>
      </c>
      <c r="AD118" s="121">
        <f t="shared" ref="AD118:AD120" si="457">O118+R118+U118+X118+AA118</f>
        <v>0</v>
      </c>
      <c r="AE118" s="120"/>
      <c r="AF118" s="121">
        <f t="shared" ref="AF118:AF120" si="458">F118-AC118</f>
        <v>353.41</v>
      </c>
      <c r="AG118" s="121">
        <f t="shared" ref="AG118:AG120" si="459">L118-AD118</f>
        <v>0</v>
      </c>
      <c r="AH118" s="352"/>
      <c r="AI118" s="118"/>
      <c r="AJ118" s="119">
        <f t="shared" ref="AJ118:AJ120" si="460">($L118/$F118)*AI118</f>
        <v>0</v>
      </c>
      <c r="AK118" s="120"/>
      <c r="AL118" s="118"/>
      <c r="AM118" s="119">
        <f t="shared" ref="AM118:AM120" si="461">($L118/$F118)*AL118</f>
        <v>0</v>
      </c>
      <c r="AN118" s="120"/>
      <c r="AO118" s="121">
        <f t="shared" ref="AO118:AO120" si="462">F118+AI118-AL118</f>
        <v>353.41</v>
      </c>
      <c r="AP118" s="121">
        <f t="shared" ref="AP118:AP120" si="463">L118+AJ118-AM118</f>
        <v>0</v>
      </c>
    </row>
    <row r="119" spans="1:42" s="354" customFormat="1" ht="45" x14ac:dyDescent="0.3">
      <c r="A119" s="345" t="s">
        <v>15285</v>
      </c>
      <c r="B119" s="346" t="s">
        <v>6794</v>
      </c>
      <c r="C119" s="347" t="s">
        <v>6401</v>
      </c>
      <c r="D119" s="348" t="str">
        <f>IF($B119="","",VLOOKUP($C119,B193DESO!$A$3:$G$16595,2,0))&amp;" -  GUARDA-CORPOS + ESQUADRIAS"</f>
        <v>Esmalte à base água em superfície metálica, inclusive preparo -  GUARDA-CORPOS + ESQUADRIAS</v>
      </c>
      <c r="E119" s="348" t="str">
        <f>IF($B119="","",VLOOKUP($C119,B193DESO!$A$3:$G$16595,3,0))</f>
        <v>M2</v>
      </c>
      <c r="F119" s="349">
        <f>(23.64+13.93+1.78)*1.2</f>
        <v>47.22</v>
      </c>
      <c r="G119" s="350">
        <f>IF($B119="","",ROUND(VLOOKUP($C119,B193DESO!$A$3:$G$16595,6,0),2))</f>
        <v>43.47</v>
      </c>
      <c r="H119" s="353">
        <f t="shared" ref="H119" si="464">G119*(1+$H$9)</f>
        <v>57.72</v>
      </c>
      <c r="I119" s="351"/>
      <c r="J119" s="274">
        <f t="shared" ref="J119" si="465">H119*F119</f>
        <v>2725.54</v>
      </c>
      <c r="K119" s="101"/>
      <c r="L119" s="99">
        <f t="shared" ref="L119" si="466">F119*K119*(1+$L$9)</f>
        <v>0</v>
      </c>
      <c r="N119" s="118"/>
      <c r="O119" s="119">
        <f t="shared" ref="O119" si="467">($L119/$F119)*N119</f>
        <v>0</v>
      </c>
      <c r="P119" s="116"/>
      <c r="Q119" s="118"/>
      <c r="R119" s="119">
        <f t="shared" ref="R119" si="468">($L119/$F119)*Q119</f>
        <v>0</v>
      </c>
      <c r="S119" s="120"/>
      <c r="T119" s="118"/>
      <c r="U119" s="119">
        <f t="shared" ref="U119" si="469">($L119/$F119)*T119</f>
        <v>0</v>
      </c>
      <c r="V119" s="120"/>
      <c r="W119" s="118"/>
      <c r="X119" s="119">
        <f t="shared" ref="X119" si="470">($L119/$F119)*W119</f>
        <v>0</v>
      </c>
      <c r="Y119" s="120"/>
      <c r="Z119" s="118"/>
      <c r="AA119" s="119">
        <f t="shared" ref="AA119" si="471">($L119/$F119)*Z119</f>
        <v>0</v>
      </c>
      <c r="AB119" s="120"/>
      <c r="AC119" s="121">
        <f t="shared" ref="AC119" si="472">N119+Q119+T119+W119+Z119</f>
        <v>0</v>
      </c>
      <c r="AD119" s="121">
        <f t="shared" ref="AD119" si="473">O119+R119+U119+X119+AA119</f>
        <v>0</v>
      </c>
      <c r="AE119" s="120"/>
      <c r="AF119" s="121">
        <f t="shared" ref="AF119" si="474">F119-AC119</f>
        <v>47.22</v>
      </c>
      <c r="AG119" s="121">
        <f t="shared" ref="AG119" si="475">L119-AD119</f>
        <v>0</v>
      </c>
      <c r="AH119" s="352"/>
      <c r="AI119" s="118"/>
      <c r="AJ119" s="119">
        <f t="shared" ref="AJ119" si="476">($L119/$F119)*AI119</f>
        <v>0</v>
      </c>
      <c r="AK119" s="120"/>
      <c r="AL119" s="118"/>
      <c r="AM119" s="119">
        <f t="shared" ref="AM119" si="477">($L119/$F119)*AL119</f>
        <v>0</v>
      </c>
      <c r="AN119" s="120"/>
      <c r="AO119" s="121">
        <f t="shared" ref="AO119" si="478">F119+AI119-AL119</f>
        <v>47.22</v>
      </c>
      <c r="AP119" s="121">
        <f t="shared" ref="AP119" si="479">L119+AJ119-AM119</f>
        <v>0</v>
      </c>
    </row>
    <row r="120" spans="1:42" s="344" customFormat="1" ht="30" x14ac:dyDescent="0.3">
      <c r="A120" s="345" t="s">
        <v>20995</v>
      </c>
      <c r="B120" s="346" t="s">
        <v>6794</v>
      </c>
      <c r="C120" s="347" t="s">
        <v>3063</v>
      </c>
      <c r="D120" s="348" t="str">
        <f>IF($B120="","",VLOOKUP($C120,B193DESO!$A$3:$G$16595,2,0))&amp;" - PAREDES + MUROS QUADRA"</f>
        <v>Tinta acrílica em massa, inclusive preparo - PAREDES + MUROS QUADRA</v>
      </c>
      <c r="E120" s="348" t="str">
        <f>IF($B120="","",VLOOKUP($C120,B193DESO!$A$3:$G$16595,3,0))</f>
        <v>M2</v>
      </c>
      <c r="F120" s="349">
        <f>45.1+((4.4*3.42)/2)+(4.4*3)+((3.35*3)-2.5*2.5)+((24.51*3.42)/2)+(((4.78+4.78+4.78+4.78+4.78+3.61)*1.6)*2)+((24.96*5)*2)+(((5.52+5.42+5.43+5.43+5.52)*2.6)*2)</f>
        <v>591.23</v>
      </c>
      <c r="G120" s="350">
        <f>IF($B120="","",ROUND(VLOOKUP($C120,B193DESO!$A$3:$G$16595,6,0),2))</f>
        <v>29.38</v>
      </c>
      <c r="H120" s="353">
        <f t="shared" si="448"/>
        <v>39.01</v>
      </c>
      <c r="I120" s="351"/>
      <c r="J120" s="274">
        <f t="shared" si="449"/>
        <v>23063.88</v>
      </c>
      <c r="K120" s="336"/>
      <c r="L120" s="337">
        <f t="shared" si="450"/>
        <v>0</v>
      </c>
      <c r="N120" s="339"/>
      <c r="O120" s="340">
        <f t="shared" si="451"/>
        <v>0</v>
      </c>
      <c r="P120" s="341"/>
      <c r="Q120" s="339"/>
      <c r="R120" s="340">
        <f t="shared" si="452"/>
        <v>0</v>
      </c>
      <c r="S120" s="342"/>
      <c r="T120" s="339"/>
      <c r="U120" s="340">
        <f t="shared" si="453"/>
        <v>0</v>
      </c>
      <c r="V120" s="342"/>
      <c r="W120" s="339"/>
      <c r="X120" s="340">
        <f t="shared" si="454"/>
        <v>0</v>
      </c>
      <c r="Y120" s="342"/>
      <c r="Z120" s="339"/>
      <c r="AA120" s="340">
        <f t="shared" si="455"/>
        <v>0</v>
      </c>
      <c r="AB120" s="342"/>
      <c r="AC120" s="343">
        <f t="shared" si="456"/>
        <v>0</v>
      </c>
      <c r="AD120" s="343">
        <f t="shared" si="457"/>
        <v>0</v>
      </c>
      <c r="AE120" s="342"/>
      <c r="AF120" s="343">
        <f t="shared" si="458"/>
        <v>591.23</v>
      </c>
      <c r="AG120" s="343">
        <f t="shared" si="459"/>
        <v>0</v>
      </c>
      <c r="AH120" s="338"/>
      <c r="AI120" s="339"/>
      <c r="AJ120" s="340">
        <f t="shared" si="460"/>
        <v>0</v>
      </c>
      <c r="AK120" s="342"/>
      <c r="AL120" s="339"/>
      <c r="AM120" s="340">
        <f t="shared" si="461"/>
        <v>0</v>
      </c>
      <c r="AN120" s="342"/>
      <c r="AO120" s="343">
        <f t="shared" si="462"/>
        <v>591.23</v>
      </c>
      <c r="AP120" s="343">
        <f t="shared" si="463"/>
        <v>0</v>
      </c>
    </row>
    <row r="121" spans="1:42" s="344" customFormat="1" ht="30" x14ac:dyDescent="0.3">
      <c r="A121" s="345" t="s">
        <v>20996</v>
      </c>
      <c r="B121" s="346" t="s">
        <v>6794</v>
      </c>
      <c r="C121" s="347" t="s">
        <v>3063</v>
      </c>
      <c r="D121" s="348" t="str">
        <f>IF($B121="","",VLOOKUP($C121,B193DESO!$A$3:$G$16595,2,0))&amp;" - LAJE DE FORRO  NÍVEIS SUPERIOR + INFERIOR"</f>
        <v>Tinta acrílica em massa, inclusive preparo - LAJE DE FORRO  NÍVEIS SUPERIOR + INFERIOR</v>
      </c>
      <c r="E121" s="348" t="str">
        <f>IF($B121="","",VLOOKUP($C121,B193DESO!$A$3:$G$16595,3,0))</f>
        <v>M2</v>
      </c>
      <c r="F121" s="349">
        <f>69.25*2</f>
        <v>138.5</v>
      </c>
      <c r="G121" s="350">
        <f>IF($B121="","",ROUND(VLOOKUP($C121,B193DESO!$A$3:$G$16595,6,0),2))</f>
        <v>29.38</v>
      </c>
      <c r="H121" s="353">
        <f t="shared" ref="H121" si="480">G121*(1+$H$9)</f>
        <v>39.01</v>
      </c>
      <c r="I121" s="351"/>
      <c r="J121" s="274">
        <f t="shared" ref="J121" si="481">H121*F121</f>
        <v>5402.89</v>
      </c>
      <c r="K121" s="336"/>
      <c r="L121" s="337">
        <f t="shared" ref="L121" si="482">F121*K121*(1+$L$9)</f>
        <v>0</v>
      </c>
      <c r="N121" s="339"/>
      <c r="O121" s="340">
        <f t="shared" ref="O121" si="483">($L121/$F121)*N121</f>
        <v>0</v>
      </c>
      <c r="P121" s="341"/>
      <c r="Q121" s="339"/>
      <c r="R121" s="340">
        <f t="shared" ref="R121" si="484">($L121/$F121)*Q121</f>
        <v>0</v>
      </c>
      <c r="S121" s="342"/>
      <c r="T121" s="339"/>
      <c r="U121" s="340">
        <f t="shared" ref="U121" si="485">($L121/$F121)*T121</f>
        <v>0</v>
      </c>
      <c r="V121" s="342"/>
      <c r="W121" s="339"/>
      <c r="X121" s="340">
        <f t="shared" ref="X121" si="486">($L121/$F121)*W121</f>
        <v>0</v>
      </c>
      <c r="Y121" s="342"/>
      <c r="Z121" s="339"/>
      <c r="AA121" s="340">
        <f t="shared" ref="AA121" si="487">($L121/$F121)*Z121</f>
        <v>0</v>
      </c>
      <c r="AB121" s="342"/>
      <c r="AC121" s="343">
        <f t="shared" ref="AC121" si="488">N121+Q121+T121+W121+Z121</f>
        <v>0</v>
      </c>
      <c r="AD121" s="343">
        <f t="shared" ref="AD121" si="489">O121+R121+U121+X121+AA121</f>
        <v>0</v>
      </c>
      <c r="AE121" s="342"/>
      <c r="AF121" s="343">
        <f t="shared" ref="AF121" si="490">F121-AC121</f>
        <v>138.5</v>
      </c>
      <c r="AG121" s="343">
        <f t="shared" ref="AG121" si="491">L121-AD121</f>
        <v>0</v>
      </c>
      <c r="AH121" s="338"/>
      <c r="AI121" s="339"/>
      <c r="AJ121" s="340">
        <f t="shared" ref="AJ121" si="492">($L121/$F121)*AI121</f>
        <v>0</v>
      </c>
      <c r="AK121" s="342"/>
      <c r="AL121" s="339"/>
      <c r="AM121" s="340">
        <f t="shared" ref="AM121" si="493">($L121/$F121)*AL121</f>
        <v>0</v>
      </c>
      <c r="AN121" s="342"/>
      <c r="AO121" s="343">
        <f t="shared" ref="AO121" si="494">F121+AI121-AL121</f>
        <v>138.5</v>
      </c>
      <c r="AP121" s="343">
        <f t="shared" ref="AP121" si="495">L121+AJ121-AM121</f>
        <v>0</v>
      </c>
    </row>
    <row r="122" spans="1:42" s="354" customFormat="1" ht="15.6" x14ac:dyDescent="0.3">
      <c r="A122" s="497"/>
      <c r="B122" s="498"/>
      <c r="C122" s="498"/>
      <c r="D122" s="498"/>
      <c r="E122" s="498"/>
      <c r="F122" s="498"/>
      <c r="G122" s="498"/>
      <c r="H122" s="498"/>
      <c r="I122" s="498"/>
      <c r="J122" s="499"/>
      <c r="K122" s="397"/>
      <c r="L122" s="398"/>
      <c r="N122" s="313"/>
      <c r="O122" s="314"/>
      <c r="P122" s="116"/>
      <c r="Q122" s="313"/>
      <c r="R122" s="314"/>
      <c r="S122" s="120"/>
      <c r="T122" s="313"/>
      <c r="U122" s="314"/>
      <c r="V122" s="120"/>
      <c r="W122" s="313"/>
      <c r="X122" s="314"/>
      <c r="Y122" s="120"/>
      <c r="Z122" s="313"/>
      <c r="AA122" s="314"/>
      <c r="AB122" s="120"/>
      <c r="AC122" s="315"/>
      <c r="AD122" s="315"/>
      <c r="AE122" s="120"/>
      <c r="AF122" s="315"/>
      <c r="AG122" s="315"/>
      <c r="AH122" s="352"/>
      <c r="AI122" s="313"/>
      <c r="AJ122" s="314"/>
      <c r="AK122" s="120"/>
      <c r="AL122" s="313"/>
      <c r="AM122" s="314"/>
      <c r="AN122" s="120"/>
      <c r="AO122" s="315"/>
      <c r="AP122" s="315"/>
    </row>
    <row r="123" spans="1:42" s="21" customFormat="1" ht="15.6" x14ac:dyDescent="0.3">
      <c r="A123" s="444">
        <v>16</v>
      </c>
      <c r="B123" s="432"/>
      <c r="C123" s="432"/>
      <c r="D123" s="432" t="s">
        <v>15227</v>
      </c>
      <c r="E123" s="432"/>
      <c r="F123" s="432"/>
      <c r="G123" s="432" t="str">
        <f>IF($B123="","",VLOOKUP($C123,#REF!,6,0))</f>
        <v/>
      </c>
      <c r="H123" s="432"/>
      <c r="I123" s="432"/>
      <c r="J123" s="433">
        <f>SUM(J124:J125)</f>
        <v>57418.78</v>
      </c>
      <c r="K123" s="73"/>
      <c r="L123" s="71" t="e">
        <f>SUBTOTAL(9,#REF!)</f>
        <v>#REF!</v>
      </c>
      <c r="N123" s="105"/>
      <c r="O123" s="105" t="e">
        <f>SUBTOTAL(9,#REF!)</f>
        <v>#REF!</v>
      </c>
      <c r="P123" s="116"/>
      <c r="Q123" s="105"/>
      <c r="R123" s="105" t="e">
        <f>SUBTOTAL(9,#REF!)</f>
        <v>#REF!</v>
      </c>
      <c r="S123" s="117"/>
      <c r="T123" s="105"/>
      <c r="U123" s="105" t="e">
        <f>SUBTOTAL(9,#REF!)</f>
        <v>#REF!</v>
      </c>
      <c r="V123" s="117"/>
      <c r="W123" s="105"/>
      <c r="X123" s="105" t="e">
        <f>SUBTOTAL(9,#REF!)</f>
        <v>#REF!</v>
      </c>
      <c r="Y123" s="117"/>
      <c r="Z123" s="105"/>
      <c r="AA123" s="105" t="e">
        <f>SUBTOTAL(9,#REF!)</f>
        <v>#REF!</v>
      </c>
      <c r="AB123" s="117"/>
      <c r="AC123" s="105"/>
      <c r="AD123" s="105" t="e">
        <f>SUBTOTAL(9,#REF!)</f>
        <v>#REF!</v>
      </c>
      <c r="AE123" s="117"/>
      <c r="AF123" s="105"/>
      <c r="AG123" s="105" t="e">
        <f>SUBTOTAL(9,#REF!)</f>
        <v>#REF!</v>
      </c>
      <c r="AI123" s="245"/>
      <c r="AJ123" s="246" t="e">
        <f>SUBTOTAL(9,#REF!)</f>
        <v>#REF!</v>
      </c>
      <c r="AK123" s="113"/>
      <c r="AL123" s="145"/>
      <c r="AM123" s="146" t="e">
        <f>SUBTOTAL(9,#REF!)</f>
        <v>#REF!</v>
      </c>
      <c r="AN123" s="117"/>
      <c r="AO123" s="105"/>
      <c r="AP123" s="105" t="e">
        <f>SUBTOTAL(9,#REF!)</f>
        <v>#REF!</v>
      </c>
    </row>
    <row r="124" spans="1:42" s="344" customFormat="1" ht="30" x14ac:dyDescent="0.3">
      <c r="A124" s="345" t="s">
        <v>15286</v>
      </c>
      <c r="B124" s="346" t="s">
        <v>6794</v>
      </c>
      <c r="C124" s="347" t="s">
        <v>3063</v>
      </c>
      <c r="D124" s="348" t="str">
        <f>IF($B124="","",VLOOKUP($C124,B193DESO!$A$3:$G$16595,2,0))&amp;" - MUROS EXTERNOS + INTERNOS"</f>
        <v>Tinta acrílica em massa, inclusive preparo - MUROS EXTERNOS + INTERNOS</v>
      </c>
      <c r="E124" s="348" t="str">
        <f>IF($B124="","",VLOOKUP($C124,B193DESO!$A$3:$G$16595,3,0))</f>
        <v>M2</v>
      </c>
      <c r="F124" s="349">
        <f>((236.02*2)*2.4)+(0.2*236.02)+((6.2+24.5+29.3)*2.2)</f>
        <v>1312.1</v>
      </c>
      <c r="G124" s="350">
        <f>IF($B124="","",ROUND(VLOOKUP($C124,B193DESO!$A$3:$G$16595,6,0),2))</f>
        <v>29.38</v>
      </c>
      <c r="H124" s="353">
        <f t="shared" ref="H124:H125" si="496">G124*(1+$H$9)</f>
        <v>39.01</v>
      </c>
      <c r="I124" s="351"/>
      <c r="J124" s="274">
        <f t="shared" ref="J124:J125" si="497">H124*F124</f>
        <v>51185.02</v>
      </c>
      <c r="K124" s="336"/>
      <c r="L124" s="337">
        <f t="shared" ref="L124:L125" si="498">F124*K124*(1+$L$9)</f>
        <v>0</v>
      </c>
      <c r="N124" s="339"/>
      <c r="O124" s="340">
        <f t="shared" ref="O124:O125" si="499">($L124/$F124)*N124</f>
        <v>0</v>
      </c>
      <c r="P124" s="341"/>
      <c r="Q124" s="339"/>
      <c r="R124" s="340">
        <f t="shared" ref="R124:R125" si="500">($L124/$F124)*Q124</f>
        <v>0</v>
      </c>
      <c r="S124" s="342"/>
      <c r="T124" s="339"/>
      <c r="U124" s="340">
        <f t="shared" ref="U124:U125" si="501">($L124/$F124)*T124</f>
        <v>0</v>
      </c>
      <c r="V124" s="342"/>
      <c r="W124" s="339"/>
      <c r="X124" s="340">
        <f t="shared" ref="X124:X125" si="502">($L124/$F124)*W124</f>
        <v>0</v>
      </c>
      <c r="Y124" s="342"/>
      <c r="Z124" s="339"/>
      <c r="AA124" s="340">
        <f t="shared" ref="AA124:AA125" si="503">($L124/$F124)*Z124</f>
        <v>0</v>
      </c>
      <c r="AB124" s="342"/>
      <c r="AC124" s="343">
        <f t="shared" ref="AC124:AC125" si="504">N124+Q124+T124+W124+Z124</f>
        <v>0</v>
      </c>
      <c r="AD124" s="343">
        <f t="shared" ref="AD124:AD125" si="505">O124+R124+U124+X124+AA124</f>
        <v>0</v>
      </c>
      <c r="AE124" s="342"/>
      <c r="AF124" s="343">
        <f t="shared" ref="AF124:AF125" si="506">F124-AC124</f>
        <v>1312.1</v>
      </c>
      <c r="AG124" s="343">
        <f t="shared" ref="AG124:AG125" si="507">L124-AD124</f>
        <v>0</v>
      </c>
      <c r="AH124" s="338"/>
      <c r="AI124" s="339"/>
      <c r="AJ124" s="340">
        <f t="shared" ref="AJ124:AJ125" si="508">($L124/$F124)*AI124</f>
        <v>0</v>
      </c>
      <c r="AK124" s="342"/>
      <c r="AL124" s="339"/>
      <c r="AM124" s="340">
        <f t="shared" ref="AM124:AM125" si="509">($L124/$F124)*AL124</f>
        <v>0</v>
      </c>
      <c r="AN124" s="342"/>
      <c r="AO124" s="343">
        <f t="shared" ref="AO124:AO125" si="510">F124+AI124-AL124</f>
        <v>1312.1</v>
      </c>
      <c r="AP124" s="343">
        <f t="shared" ref="AP124:AP125" si="511">L124+AJ124-AM124</f>
        <v>0</v>
      </c>
    </row>
    <row r="125" spans="1:42" s="344" customFormat="1" ht="45" x14ac:dyDescent="0.3">
      <c r="A125" s="345" t="s">
        <v>15287</v>
      </c>
      <c r="B125" s="346" t="s">
        <v>6794</v>
      </c>
      <c r="C125" s="347" t="s">
        <v>6401</v>
      </c>
      <c r="D125" s="348" t="str">
        <f>IF($B125="","",VLOOKUP($C125,B193DESO!$A$3:$G$16595,2,0))&amp;" - PORTÕES E FERRAGENS EXTERNOS"</f>
        <v>Esmalte à base água em superfície metálica, inclusive preparo - PORTÕES E FERRAGENS EXTERNOS</v>
      </c>
      <c r="E125" s="348" t="str">
        <f>IF($B125="","",VLOOKUP($C125,B193DESO!$A$3:$G$16595,3,0))</f>
        <v>M2</v>
      </c>
      <c r="F125" s="349">
        <f>(18*3)*2</f>
        <v>108</v>
      </c>
      <c r="G125" s="350">
        <f>IF($B125="","",ROUND(VLOOKUP($C125,B193DESO!$A$3:$G$16595,6,0),2))</f>
        <v>43.47</v>
      </c>
      <c r="H125" s="353">
        <f t="shared" si="496"/>
        <v>57.72</v>
      </c>
      <c r="I125" s="351"/>
      <c r="J125" s="274">
        <f t="shared" si="497"/>
        <v>6233.76</v>
      </c>
      <c r="K125" s="336"/>
      <c r="L125" s="337">
        <f t="shared" si="498"/>
        <v>0</v>
      </c>
      <c r="N125" s="339"/>
      <c r="O125" s="340">
        <f t="shared" si="499"/>
        <v>0</v>
      </c>
      <c r="P125" s="341"/>
      <c r="Q125" s="339"/>
      <c r="R125" s="340">
        <f t="shared" si="500"/>
        <v>0</v>
      </c>
      <c r="S125" s="342"/>
      <c r="T125" s="339"/>
      <c r="U125" s="340">
        <f t="shared" si="501"/>
        <v>0</v>
      </c>
      <c r="V125" s="342"/>
      <c r="W125" s="339"/>
      <c r="X125" s="340">
        <f t="shared" si="502"/>
        <v>0</v>
      </c>
      <c r="Y125" s="342"/>
      <c r="Z125" s="339"/>
      <c r="AA125" s="340">
        <f t="shared" si="503"/>
        <v>0</v>
      </c>
      <c r="AB125" s="342"/>
      <c r="AC125" s="343">
        <f t="shared" si="504"/>
        <v>0</v>
      </c>
      <c r="AD125" s="343">
        <f t="shared" si="505"/>
        <v>0</v>
      </c>
      <c r="AE125" s="342"/>
      <c r="AF125" s="343">
        <f t="shared" si="506"/>
        <v>108</v>
      </c>
      <c r="AG125" s="343">
        <f t="shared" si="507"/>
        <v>0</v>
      </c>
      <c r="AH125" s="338"/>
      <c r="AI125" s="339"/>
      <c r="AJ125" s="340">
        <f t="shared" si="508"/>
        <v>0</v>
      </c>
      <c r="AK125" s="342"/>
      <c r="AL125" s="339"/>
      <c r="AM125" s="340">
        <f t="shared" si="509"/>
        <v>0</v>
      </c>
      <c r="AN125" s="342"/>
      <c r="AO125" s="343">
        <f t="shared" si="510"/>
        <v>108</v>
      </c>
      <c r="AP125" s="343">
        <f t="shared" si="511"/>
        <v>0</v>
      </c>
    </row>
    <row r="126" spans="1:42" s="21" customFormat="1" ht="15" customHeight="1" x14ac:dyDescent="0.3">
      <c r="A126" s="100"/>
      <c r="B126" s="298"/>
      <c r="C126" s="299"/>
      <c r="D126" s="300"/>
      <c r="E126" s="300"/>
      <c r="F126" s="301"/>
      <c r="G126" s="229"/>
      <c r="H126" s="229"/>
      <c r="I126" s="302"/>
      <c r="J126" s="274"/>
      <c r="K126" s="101"/>
      <c r="L126" s="99"/>
      <c r="N126" s="118"/>
      <c r="O126" s="119"/>
      <c r="P126" s="116"/>
      <c r="Q126" s="118"/>
      <c r="R126" s="119"/>
      <c r="S126" s="120"/>
      <c r="T126" s="118"/>
      <c r="U126" s="119"/>
      <c r="V126" s="120"/>
      <c r="W126" s="118"/>
      <c r="X126" s="119"/>
      <c r="Y126" s="120"/>
      <c r="Z126" s="118"/>
      <c r="AA126" s="119"/>
      <c r="AB126" s="120"/>
      <c r="AC126" s="121"/>
      <c r="AD126" s="121"/>
      <c r="AE126" s="120"/>
      <c r="AF126" s="121"/>
      <c r="AG126" s="121"/>
      <c r="AI126" s="118"/>
      <c r="AJ126" s="119"/>
      <c r="AK126" s="120"/>
      <c r="AL126" s="118"/>
      <c r="AM126" s="119"/>
      <c r="AN126" s="120"/>
      <c r="AO126" s="121"/>
      <c r="AP126" s="121"/>
    </row>
    <row r="127" spans="1:42" s="21" customFormat="1" ht="15" customHeight="1" x14ac:dyDescent="0.3">
      <c r="A127" s="461">
        <v>17</v>
      </c>
      <c r="B127" s="462"/>
      <c r="C127" s="463"/>
      <c r="D127" s="464" t="s">
        <v>15243</v>
      </c>
      <c r="E127" s="462"/>
      <c r="F127" s="465"/>
      <c r="G127" s="466" t="str">
        <f>IF($B127="","",VLOOKUP($C127,#REF!,6,0))</f>
        <v/>
      </c>
      <c r="H127" s="466"/>
      <c r="I127" s="467"/>
      <c r="J127" s="468">
        <f>SUBTOTAL(9,J128:J134)</f>
        <v>14770.93</v>
      </c>
      <c r="K127" s="73"/>
      <c r="L127" s="71">
        <f>SUBTOTAL(9,L128:L132)</f>
        <v>0</v>
      </c>
      <c r="N127" s="105"/>
      <c r="O127" s="105">
        <f>SUBTOTAL(9,O128:O132)</f>
        <v>0</v>
      </c>
      <c r="P127" s="116"/>
      <c r="Q127" s="105"/>
      <c r="R127" s="105">
        <f>SUBTOTAL(9,R128:R132)</f>
        <v>0</v>
      </c>
      <c r="S127" s="117"/>
      <c r="T127" s="105"/>
      <c r="U127" s="105">
        <f>SUBTOTAL(9,U128:U132)</f>
        <v>0</v>
      </c>
      <c r="V127" s="117"/>
      <c r="W127" s="105"/>
      <c r="X127" s="105">
        <f>SUBTOTAL(9,X128:X132)</f>
        <v>0</v>
      </c>
      <c r="Y127" s="117"/>
      <c r="Z127" s="105"/>
      <c r="AA127" s="105">
        <f>SUBTOTAL(9,AA128:AA132)</f>
        <v>0</v>
      </c>
      <c r="AB127" s="117"/>
      <c r="AC127" s="105"/>
      <c r="AD127" s="105">
        <f>SUBTOTAL(9,AD128:AD132)</f>
        <v>0</v>
      </c>
      <c r="AE127" s="117"/>
      <c r="AF127" s="105"/>
      <c r="AG127" s="105">
        <f>SUBTOTAL(9,AG128:AG132)</f>
        <v>0</v>
      </c>
      <c r="AI127" s="245"/>
      <c r="AJ127" s="246">
        <f>SUBTOTAL(9,AJ128:AJ132)</f>
        <v>0</v>
      </c>
      <c r="AK127" s="113"/>
      <c r="AL127" s="145"/>
      <c r="AM127" s="146">
        <f>SUBTOTAL(9,AM128:AM132)</f>
        <v>0</v>
      </c>
      <c r="AN127" s="117"/>
      <c r="AO127" s="105"/>
      <c r="AP127" s="105">
        <f>SUBTOTAL(9,AP128:AP132)</f>
        <v>0</v>
      </c>
    </row>
    <row r="128" spans="1:42" s="21" customFormat="1" ht="15" customHeight="1" x14ac:dyDescent="0.3">
      <c r="A128" s="291" t="s">
        <v>20997</v>
      </c>
      <c r="B128" s="292" t="s">
        <v>6794</v>
      </c>
      <c r="C128" s="293" t="s">
        <v>2040</v>
      </c>
      <c r="D128" s="294" t="str">
        <f>IF($B128="","",VLOOKUP($C128,B193DESO!$A$3:$G$16595,2,0))</f>
        <v>Retirada de esquadria metálica em geral</v>
      </c>
      <c r="E128" s="294" t="str">
        <f>IF($B128="","",VLOOKUP($C128,B193DESO!$A$3:$G$16595,3,0))</f>
        <v>M2</v>
      </c>
      <c r="F128" s="295">
        <f>2.55*1.7</f>
        <v>4.34</v>
      </c>
      <c r="G128" s="296">
        <f>IF($B128="","",ROUND(VLOOKUP($C128,B193DESO!$A$3:$G$16595,6,0),2))</f>
        <v>27.39</v>
      </c>
      <c r="H128" s="303">
        <f>G128*(1+$H$9)</f>
        <v>36.369999999999997</v>
      </c>
      <c r="I128" s="297"/>
      <c r="J128" s="273">
        <f t="shared" ref="J128:J132" si="512">H128*F128</f>
        <v>157.85</v>
      </c>
      <c r="K128" s="23"/>
      <c r="L128" s="67">
        <f>F128*K128*(1+$L$9)</f>
        <v>0</v>
      </c>
      <c r="N128" s="118"/>
      <c r="O128" s="119">
        <f t="shared" ref="O128:O132" si="513">($L128/$F128)*N128</f>
        <v>0</v>
      </c>
      <c r="P128" s="116"/>
      <c r="Q128" s="118"/>
      <c r="R128" s="119">
        <f t="shared" ref="R128:R132" si="514">($L128/$F128)*Q128</f>
        <v>0</v>
      </c>
      <c r="S128" s="120"/>
      <c r="T128" s="118"/>
      <c r="U128" s="119">
        <f t="shared" ref="U128:U132" si="515">($L128/$F128)*T128</f>
        <v>0</v>
      </c>
      <c r="V128" s="120"/>
      <c r="W128" s="118"/>
      <c r="X128" s="119">
        <f t="shared" ref="X128:X132" si="516">($L128/$F128)*W128</f>
        <v>0</v>
      </c>
      <c r="Y128" s="120"/>
      <c r="Z128" s="118"/>
      <c r="AA128" s="119">
        <f t="shared" ref="AA128:AA132" si="517">($L128/$F128)*Z128</f>
        <v>0</v>
      </c>
      <c r="AB128" s="120"/>
      <c r="AC128" s="121">
        <f t="shared" ref="AC128:AC132" si="518">N128+Q128+T128+W128+Z128</f>
        <v>0</v>
      </c>
      <c r="AD128" s="121">
        <f t="shared" ref="AD128:AD132" si="519">O128+R128+U128+X128+AA128</f>
        <v>0</v>
      </c>
      <c r="AE128" s="120"/>
      <c r="AF128" s="121">
        <f t="shared" ref="AF128:AF132" si="520">F128-AC128</f>
        <v>4.34</v>
      </c>
      <c r="AG128" s="121">
        <f t="shared" ref="AG128:AG132" si="521">L128-AD128</f>
        <v>0</v>
      </c>
      <c r="AH128" s="17"/>
      <c r="AI128" s="114"/>
      <c r="AJ128" s="115">
        <f t="shared" ref="AJ128:AJ132" si="522">($L128/$F128)*AI128</f>
        <v>0</v>
      </c>
      <c r="AK128" s="117"/>
      <c r="AL128" s="114"/>
      <c r="AM128" s="115">
        <f t="shared" ref="AM128:AM132" si="523">($L128/$F128)*AL128</f>
        <v>0</v>
      </c>
      <c r="AN128" s="117"/>
      <c r="AO128" s="125">
        <f t="shared" ref="AO128:AO132" si="524">F128+AI128-AL128</f>
        <v>4.34</v>
      </c>
      <c r="AP128" s="125">
        <f t="shared" ref="AP128:AP132" si="525">L128+AJ128-AM128</f>
        <v>0</v>
      </c>
    </row>
    <row r="129" spans="1:42" s="21" customFormat="1" ht="15" customHeight="1" x14ac:dyDescent="0.3">
      <c r="A129" s="291" t="s">
        <v>20998</v>
      </c>
      <c r="B129" s="451"/>
      <c r="C129" s="452" t="s">
        <v>15245</v>
      </c>
      <c r="D129" s="453" t="s">
        <v>15242</v>
      </c>
      <c r="E129" s="453"/>
      <c r="F129" s="454"/>
      <c r="G129" s="455"/>
      <c r="H129" s="456"/>
      <c r="I129" s="457"/>
      <c r="J129" s="273"/>
      <c r="K129" s="454"/>
      <c r="L129" s="67"/>
      <c r="N129" s="429"/>
      <c r="O129" s="430"/>
      <c r="P129" s="116"/>
      <c r="Q129" s="429"/>
      <c r="R129" s="430"/>
      <c r="S129" s="120"/>
      <c r="T129" s="429"/>
      <c r="U129" s="430"/>
      <c r="V129" s="120"/>
      <c r="W129" s="429"/>
      <c r="X129" s="430"/>
      <c r="Y129" s="120"/>
      <c r="Z129" s="429"/>
      <c r="AA129" s="430"/>
      <c r="AB129" s="120"/>
      <c r="AC129" s="431"/>
      <c r="AD129" s="431"/>
      <c r="AE129" s="120"/>
      <c r="AF129" s="431"/>
      <c r="AG129" s="431"/>
      <c r="AH129" s="17"/>
      <c r="AI129" s="458"/>
      <c r="AJ129" s="459"/>
      <c r="AK129" s="117"/>
      <c r="AL129" s="458"/>
      <c r="AM129" s="459"/>
      <c r="AN129" s="117"/>
      <c r="AO129" s="460"/>
      <c r="AP129" s="460"/>
    </row>
    <row r="130" spans="1:42" s="21" customFormat="1" ht="25.2" customHeight="1" x14ac:dyDescent="0.3">
      <c r="A130" s="291" t="s">
        <v>20999</v>
      </c>
      <c r="B130" s="292" t="s">
        <v>6794</v>
      </c>
      <c r="C130" s="307" t="s">
        <v>2843</v>
      </c>
      <c r="D130" s="294" t="str">
        <f>IF($B130="","",VLOOKUP($C130,B193DESO!$A$3:$G$17000,2,0))</f>
        <v>Vidro temperado incolor de 8 mm</v>
      </c>
      <c r="E130" s="294" t="str">
        <f>IF($B130="","",VLOOKUP($C130,B193DESO!$A$3:$G$16595,3,0))</f>
        <v>M2</v>
      </c>
      <c r="F130" s="295">
        <f>F128</f>
        <v>4.34</v>
      </c>
      <c r="G130" s="296">
        <f>IF($B130="","",ROUND(VLOOKUP($C130,B193DESO!$A$3:$G$16595,6,0),2))</f>
        <v>258.42</v>
      </c>
      <c r="H130" s="303">
        <f>G130*(1+$H$9)</f>
        <v>343.13</v>
      </c>
      <c r="I130" s="297"/>
      <c r="J130" s="273">
        <f t="shared" si="512"/>
        <v>1489.18</v>
      </c>
      <c r="K130" s="23"/>
      <c r="L130" s="67">
        <f>F130*K130*(1+$L$9)</f>
        <v>0</v>
      </c>
      <c r="N130" s="118"/>
      <c r="O130" s="119">
        <f t="shared" si="513"/>
        <v>0</v>
      </c>
      <c r="P130" s="116"/>
      <c r="Q130" s="118"/>
      <c r="R130" s="119">
        <f t="shared" si="514"/>
        <v>0</v>
      </c>
      <c r="S130" s="120"/>
      <c r="T130" s="118"/>
      <c r="U130" s="119">
        <f t="shared" si="515"/>
        <v>0</v>
      </c>
      <c r="V130" s="120"/>
      <c r="W130" s="118"/>
      <c r="X130" s="119">
        <f t="shared" si="516"/>
        <v>0</v>
      </c>
      <c r="Y130" s="120"/>
      <c r="Z130" s="118"/>
      <c r="AA130" s="119">
        <f t="shared" si="517"/>
        <v>0</v>
      </c>
      <c r="AB130" s="120"/>
      <c r="AC130" s="121">
        <f t="shared" si="518"/>
        <v>0</v>
      </c>
      <c r="AD130" s="121">
        <f t="shared" si="519"/>
        <v>0</v>
      </c>
      <c r="AE130" s="120"/>
      <c r="AF130" s="121">
        <f t="shared" si="520"/>
        <v>4.34</v>
      </c>
      <c r="AG130" s="121">
        <f t="shared" si="521"/>
        <v>0</v>
      </c>
      <c r="AH130" s="17"/>
      <c r="AI130" s="114"/>
      <c r="AJ130" s="115">
        <f t="shared" si="522"/>
        <v>0</v>
      </c>
      <c r="AK130" s="117"/>
      <c r="AL130" s="114"/>
      <c r="AM130" s="115">
        <f t="shared" si="523"/>
        <v>0</v>
      </c>
      <c r="AN130" s="117"/>
      <c r="AO130" s="125">
        <f t="shared" si="524"/>
        <v>4.34</v>
      </c>
      <c r="AP130" s="125">
        <f t="shared" si="525"/>
        <v>0</v>
      </c>
    </row>
    <row r="131" spans="1:42" s="21" customFormat="1" ht="22.95" customHeight="1" x14ac:dyDescent="0.3">
      <c r="A131" s="291" t="s">
        <v>21000</v>
      </c>
      <c r="B131" s="292" t="s">
        <v>6794</v>
      </c>
      <c r="C131" s="293" t="s">
        <v>2921</v>
      </c>
      <c r="D131" s="294" t="str">
        <f>IF($B131="","",VLOOKUP($C131,B193DESO!$A$3:$G$16595,2,0))</f>
        <v>Perfil em alumínio natural</v>
      </c>
      <c r="E131" s="294" t="str">
        <f>IF($B131="","",VLOOKUP($C131,B193DESO!$A$3:$G$16595,3,0))</f>
        <v>KG</v>
      </c>
      <c r="F131" s="295">
        <v>4.5</v>
      </c>
      <c r="G131" s="296">
        <f>IF($B131="","",ROUND(VLOOKUP($C131,B193DESO!$A$3:$G$16595,6,0),2))</f>
        <v>93.31</v>
      </c>
      <c r="H131" s="303">
        <f>G131*(1+$H$9)</f>
        <v>123.9</v>
      </c>
      <c r="I131" s="297"/>
      <c r="J131" s="273">
        <f t="shared" si="512"/>
        <v>557.54999999999995</v>
      </c>
      <c r="K131" s="23"/>
      <c r="L131" s="67">
        <f>F131*K131*(1+$L$9)</f>
        <v>0</v>
      </c>
      <c r="N131" s="118"/>
      <c r="O131" s="119">
        <f t="shared" si="513"/>
        <v>0</v>
      </c>
      <c r="P131" s="116"/>
      <c r="Q131" s="118"/>
      <c r="R131" s="119">
        <f t="shared" si="514"/>
        <v>0</v>
      </c>
      <c r="S131" s="120"/>
      <c r="T131" s="118"/>
      <c r="U131" s="119">
        <f t="shared" si="515"/>
        <v>0</v>
      </c>
      <c r="V131" s="120"/>
      <c r="W131" s="118"/>
      <c r="X131" s="119">
        <f t="shared" si="516"/>
        <v>0</v>
      </c>
      <c r="Y131" s="120"/>
      <c r="Z131" s="118"/>
      <c r="AA131" s="119">
        <f t="shared" si="517"/>
        <v>0</v>
      </c>
      <c r="AB131" s="120"/>
      <c r="AC131" s="121">
        <f t="shared" si="518"/>
        <v>0</v>
      </c>
      <c r="AD131" s="121">
        <f t="shared" si="519"/>
        <v>0</v>
      </c>
      <c r="AE131" s="120"/>
      <c r="AF131" s="121">
        <f t="shared" si="520"/>
        <v>4.5</v>
      </c>
      <c r="AG131" s="121">
        <f t="shared" si="521"/>
        <v>0</v>
      </c>
      <c r="AH131" s="17"/>
      <c r="AI131" s="114"/>
      <c r="AJ131" s="115">
        <f t="shared" si="522"/>
        <v>0</v>
      </c>
      <c r="AK131" s="117"/>
      <c r="AL131" s="114"/>
      <c r="AM131" s="115">
        <f t="shared" si="523"/>
        <v>0</v>
      </c>
      <c r="AN131" s="117"/>
      <c r="AO131" s="125">
        <f t="shared" si="524"/>
        <v>4.5</v>
      </c>
      <c r="AP131" s="125">
        <f t="shared" si="525"/>
        <v>0</v>
      </c>
    </row>
    <row r="132" spans="1:42" s="21" customFormat="1" ht="28.95" customHeight="1" x14ac:dyDescent="0.3">
      <c r="A132" s="291" t="s">
        <v>21001</v>
      </c>
      <c r="B132" s="304" t="s">
        <v>6794</v>
      </c>
      <c r="C132" s="305" t="s">
        <v>2909</v>
      </c>
      <c r="D132" s="294" t="str">
        <f>IF($B132="","",VLOOKUP($C132,B193DESO!$A$3:$G$16595,2,0))</f>
        <v>Contra fechadura de centro para porta em vidro temperado</v>
      </c>
      <c r="E132" s="294" t="str">
        <f>IF($B132="","",VLOOKUP($C132,B193DESO!$A$3:$G$16595,3,0))</f>
        <v>UN</v>
      </c>
      <c r="F132" s="295">
        <v>1</v>
      </c>
      <c r="G132" s="296">
        <f>IF($B132="","",ROUND(VLOOKUP($C132,B193DESO!$A$3:$G$16595,6,0),2))</f>
        <v>196.51</v>
      </c>
      <c r="H132" s="303">
        <f>G132*(1+$H$9)</f>
        <v>260.93</v>
      </c>
      <c r="I132" s="306"/>
      <c r="J132" s="273">
        <f t="shared" si="512"/>
        <v>260.93</v>
      </c>
      <c r="K132" s="23"/>
      <c r="L132" s="67">
        <f>F132*K132*(1+$L$9)</f>
        <v>0</v>
      </c>
      <c r="N132" s="118"/>
      <c r="O132" s="119">
        <f t="shared" si="513"/>
        <v>0</v>
      </c>
      <c r="P132" s="116"/>
      <c r="Q132" s="118"/>
      <c r="R132" s="119">
        <f t="shared" si="514"/>
        <v>0</v>
      </c>
      <c r="S132" s="120"/>
      <c r="T132" s="118"/>
      <c r="U132" s="119">
        <f t="shared" si="515"/>
        <v>0</v>
      </c>
      <c r="V132" s="120"/>
      <c r="W132" s="118"/>
      <c r="X132" s="119">
        <f t="shared" si="516"/>
        <v>0</v>
      </c>
      <c r="Y132" s="120"/>
      <c r="Z132" s="118"/>
      <c r="AA132" s="119">
        <f t="shared" si="517"/>
        <v>0</v>
      </c>
      <c r="AB132" s="120"/>
      <c r="AC132" s="121">
        <f t="shared" si="518"/>
        <v>0</v>
      </c>
      <c r="AD132" s="121">
        <f t="shared" si="519"/>
        <v>0</v>
      </c>
      <c r="AE132" s="120"/>
      <c r="AF132" s="121">
        <f t="shared" si="520"/>
        <v>1</v>
      </c>
      <c r="AG132" s="121">
        <f t="shared" si="521"/>
        <v>0</v>
      </c>
      <c r="AH132" s="17"/>
      <c r="AI132" s="114"/>
      <c r="AJ132" s="115">
        <f t="shared" si="522"/>
        <v>0</v>
      </c>
      <c r="AK132" s="117"/>
      <c r="AL132" s="114"/>
      <c r="AM132" s="115">
        <f t="shared" si="523"/>
        <v>0</v>
      </c>
      <c r="AN132" s="117"/>
      <c r="AO132" s="125">
        <f t="shared" si="524"/>
        <v>1</v>
      </c>
      <c r="AP132" s="125">
        <f t="shared" si="525"/>
        <v>0</v>
      </c>
    </row>
    <row r="133" spans="1:42" s="21" customFormat="1" ht="28.95" customHeight="1" x14ac:dyDescent="0.3">
      <c r="A133" s="291" t="s">
        <v>21002</v>
      </c>
      <c r="B133" s="304" t="s">
        <v>6794</v>
      </c>
      <c r="C133" s="305" t="s">
        <v>2910</v>
      </c>
      <c r="D133" s="294" t="str">
        <f>IF($B133="","",VLOOKUP($C133,B193DESO!$A$3:$G$16595,2,0))</f>
        <v>Fechadura de centro com cilindro para porta em vidro temperado</v>
      </c>
      <c r="E133" s="294" t="str">
        <f>IF($B133="","",VLOOKUP($C133,B193DESO!$A$3:$G$16595,3,0))</f>
        <v>UN</v>
      </c>
      <c r="F133" s="295">
        <v>1</v>
      </c>
      <c r="G133" s="296">
        <f>IF($B133="","",ROUND(VLOOKUP($C133,B193DESO!$A$3:$G$16595,6,0),2))</f>
        <v>224.84</v>
      </c>
      <c r="H133" s="303">
        <f>G133*(1+$H$9)</f>
        <v>298.54000000000002</v>
      </c>
      <c r="I133" s="306"/>
      <c r="J133" s="273">
        <f t="shared" ref="J133:J134" si="526">H133*F133</f>
        <v>298.54000000000002</v>
      </c>
      <c r="K133" s="23"/>
      <c r="L133" s="67">
        <f>F133*K133*(1+$L$9)</f>
        <v>0</v>
      </c>
      <c r="N133" s="118"/>
      <c r="O133" s="119">
        <f t="shared" ref="O133:O134" si="527">($L133/$F133)*N133</f>
        <v>0</v>
      </c>
      <c r="P133" s="116"/>
      <c r="Q133" s="118"/>
      <c r="R133" s="119">
        <f t="shared" ref="R133:R134" si="528">($L133/$F133)*Q133</f>
        <v>0</v>
      </c>
      <c r="S133" s="120"/>
      <c r="T133" s="118"/>
      <c r="U133" s="119">
        <f t="shared" ref="U133:U134" si="529">($L133/$F133)*T133</f>
        <v>0</v>
      </c>
      <c r="V133" s="120"/>
      <c r="W133" s="118"/>
      <c r="X133" s="119">
        <f t="shared" ref="X133:X134" si="530">($L133/$F133)*W133</f>
        <v>0</v>
      </c>
      <c r="Y133" s="120"/>
      <c r="Z133" s="118"/>
      <c r="AA133" s="119">
        <f t="shared" ref="AA133:AA134" si="531">($L133/$F133)*Z133</f>
        <v>0</v>
      </c>
      <c r="AB133" s="120"/>
      <c r="AC133" s="121">
        <f t="shared" ref="AC133:AC134" si="532">N133+Q133+T133+W133+Z133</f>
        <v>0</v>
      </c>
      <c r="AD133" s="121">
        <f t="shared" ref="AD133:AD134" si="533">O133+R133+U133+X133+AA133</f>
        <v>0</v>
      </c>
      <c r="AE133" s="120"/>
      <c r="AF133" s="121">
        <f t="shared" ref="AF133:AF134" si="534">F133-AC133</f>
        <v>1</v>
      </c>
      <c r="AG133" s="121">
        <f t="shared" ref="AG133:AG134" si="535">L133-AD133</f>
        <v>0</v>
      </c>
      <c r="AH133" s="17"/>
      <c r="AI133" s="114"/>
      <c r="AJ133" s="115">
        <f t="shared" ref="AJ133:AJ134" si="536">($L133/$F133)*AI133</f>
        <v>0</v>
      </c>
      <c r="AK133" s="117"/>
      <c r="AL133" s="114"/>
      <c r="AM133" s="115">
        <f t="shared" ref="AM133:AM134" si="537">($L133/$F133)*AL133</f>
        <v>0</v>
      </c>
      <c r="AN133" s="117"/>
      <c r="AO133" s="125">
        <f t="shared" ref="AO133:AO134" si="538">F133+AI133-AL133</f>
        <v>1</v>
      </c>
      <c r="AP133" s="125">
        <f t="shared" ref="AP133:AP134" si="539">L133+AJ133-AM133</f>
        <v>0</v>
      </c>
    </row>
    <row r="134" spans="1:42" s="21" customFormat="1" ht="28.95" customHeight="1" x14ac:dyDescent="0.3">
      <c r="A134" s="291" t="s">
        <v>21003</v>
      </c>
      <c r="B134" s="304" t="s">
        <v>6794</v>
      </c>
      <c r="C134" s="305" t="s">
        <v>4568</v>
      </c>
      <c r="D134" s="348" t="str">
        <f>IF($B134="","",VLOOKUP($C134,B193DESO!$A$3:$G$16595,2,0))&amp;" - COIFA COM 4 EXAUSTORES"</f>
        <v>Coifa em aço inoxidável com filtro e exaustor axial - área até 3,00 m² - COIFA COM 4 EXAUSTORES</v>
      </c>
      <c r="E134" s="294" t="str">
        <f>IF($B134="","",VLOOKUP($C134,B193DESO!$A$3:$G$16595,3,0))</f>
        <v>M2</v>
      </c>
      <c r="F134" s="295">
        <f>4.2*0.2</f>
        <v>0.84</v>
      </c>
      <c r="G134" s="296">
        <f>IF($B134="","",ROUND(VLOOKUP($C134,B193DESO!$A$3:$G$16595,6,0),2))</f>
        <v>10765.11</v>
      </c>
      <c r="H134" s="303">
        <f>G134*(1+$H$9)</f>
        <v>14293.91</v>
      </c>
      <c r="I134" s="306"/>
      <c r="J134" s="273">
        <f t="shared" si="526"/>
        <v>12006.88</v>
      </c>
      <c r="K134" s="23"/>
      <c r="L134" s="67">
        <f>F134*K134*(1+$L$9)</f>
        <v>0</v>
      </c>
      <c r="N134" s="118"/>
      <c r="O134" s="119">
        <f t="shared" si="527"/>
        <v>0</v>
      </c>
      <c r="P134" s="116"/>
      <c r="Q134" s="118"/>
      <c r="R134" s="119">
        <f t="shared" si="528"/>
        <v>0</v>
      </c>
      <c r="S134" s="120"/>
      <c r="T134" s="118"/>
      <c r="U134" s="119">
        <f t="shared" si="529"/>
        <v>0</v>
      </c>
      <c r="V134" s="120"/>
      <c r="W134" s="118"/>
      <c r="X134" s="119">
        <f t="shared" si="530"/>
        <v>0</v>
      </c>
      <c r="Y134" s="120"/>
      <c r="Z134" s="118"/>
      <c r="AA134" s="119">
        <f t="shared" si="531"/>
        <v>0</v>
      </c>
      <c r="AB134" s="120"/>
      <c r="AC134" s="121">
        <f t="shared" si="532"/>
        <v>0</v>
      </c>
      <c r="AD134" s="121">
        <f t="shared" si="533"/>
        <v>0</v>
      </c>
      <c r="AE134" s="120"/>
      <c r="AF134" s="121">
        <f t="shared" si="534"/>
        <v>0.84</v>
      </c>
      <c r="AG134" s="121">
        <f t="shared" si="535"/>
        <v>0</v>
      </c>
      <c r="AH134" s="17"/>
      <c r="AI134" s="114"/>
      <c r="AJ134" s="115">
        <f t="shared" si="536"/>
        <v>0</v>
      </c>
      <c r="AK134" s="117"/>
      <c r="AL134" s="114"/>
      <c r="AM134" s="115">
        <f t="shared" si="537"/>
        <v>0</v>
      </c>
      <c r="AN134" s="117"/>
      <c r="AO134" s="125">
        <f t="shared" si="538"/>
        <v>0.84</v>
      </c>
      <c r="AP134" s="125">
        <f t="shared" si="539"/>
        <v>0</v>
      </c>
    </row>
    <row r="135" spans="1:42" s="21" customFormat="1" ht="15" customHeight="1" thickBot="1" x14ac:dyDescent="0.35">
      <c r="A135" s="102"/>
      <c r="B135" s="308"/>
      <c r="C135" s="309"/>
      <c r="D135" s="310"/>
      <c r="E135" s="310"/>
      <c r="F135" s="311"/>
      <c r="G135" s="230"/>
      <c r="H135" s="230"/>
      <c r="I135" s="312"/>
      <c r="J135" s="276"/>
      <c r="K135" s="103"/>
      <c r="L135" s="104"/>
      <c r="N135" s="122"/>
      <c r="O135" s="123"/>
      <c r="P135" s="116"/>
      <c r="Q135" s="122"/>
      <c r="R135" s="123"/>
      <c r="S135" s="120"/>
      <c r="T135" s="122"/>
      <c r="U135" s="123"/>
      <c r="V135" s="120"/>
      <c r="W135" s="122"/>
      <c r="X135" s="123"/>
      <c r="Y135" s="120"/>
      <c r="Z135" s="122"/>
      <c r="AA135" s="123"/>
      <c r="AB135" s="120"/>
      <c r="AC135" s="124"/>
      <c r="AD135" s="124"/>
      <c r="AE135" s="120"/>
      <c r="AF135" s="124"/>
      <c r="AG135" s="124"/>
      <c r="AI135" s="122"/>
      <c r="AJ135" s="123"/>
      <c r="AK135" s="120"/>
      <c r="AL135" s="122"/>
      <c r="AM135" s="123"/>
      <c r="AN135" s="120"/>
      <c r="AO135" s="124"/>
      <c r="AP135" s="124"/>
    </row>
    <row r="136" spans="1:42" s="24" customFormat="1" ht="16.5" customHeight="1" thickBot="1" x14ac:dyDescent="0.35">
      <c r="A136" s="66" t="s">
        <v>7</v>
      </c>
      <c r="B136" s="57"/>
      <c r="C136" s="266"/>
      <c r="D136" s="58"/>
      <c r="E136" s="58"/>
      <c r="F136" s="58"/>
      <c r="G136" s="58"/>
      <c r="H136" s="58"/>
      <c r="I136" s="56"/>
      <c r="J136" s="277">
        <f>$J$67+$J$56+$J$36+$J$32+$J$22+$J$17+$J$87+$J$97+$J$117+$J$71+$J$93+$J$123+$J$127+$J$78+$J$47+$J$14+$J$104</f>
        <v>470859.58</v>
      </c>
      <c r="K136" s="74"/>
      <c r="L136" s="55" t="e">
        <f>L17+L22+L32+L36+#REF!+L56+L67+#REF!+L125+#REF!+L127</f>
        <v>#REF!</v>
      </c>
      <c r="N136" s="107" t="e">
        <f>O136/$L$136</f>
        <v>#REF!</v>
      </c>
      <c r="O136" s="106" t="e">
        <f>O17+O22+O32+O36+#REF!+O56+O67+#REF!+O125+#REF!+O127</f>
        <v>#REF!</v>
      </c>
      <c r="P136" s="116"/>
      <c r="Q136" s="107" t="e">
        <f>R136/$L$136</f>
        <v>#REF!</v>
      </c>
      <c r="R136" s="106" t="e">
        <f>R17+R22+R32+R36+#REF!+R56+R67+#REF!+R125+#REF!+R127</f>
        <v>#REF!</v>
      </c>
      <c r="S136" s="117"/>
      <c r="T136" s="107" t="e">
        <f>U136/$L$136</f>
        <v>#REF!</v>
      </c>
      <c r="U136" s="106" t="e">
        <f>U17+U22+U32+U36+#REF!+U56+U67+#REF!+U125+#REF!+U127</f>
        <v>#REF!</v>
      </c>
      <c r="V136" s="117"/>
      <c r="W136" s="107" t="e">
        <f>X136/$L$136</f>
        <v>#REF!</v>
      </c>
      <c r="X136" s="106" t="e">
        <f>X17+X22+X32+X36+#REF!+X56+X67+#REF!+X125+#REF!+X127</f>
        <v>#REF!</v>
      </c>
      <c r="Y136" s="117"/>
      <c r="Z136" s="107" t="e">
        <f>AA136/$L$136</f>
        <v>#REF!</v>
      </c>
      <c r="AA136" s="106" t="e">
        <f>AA17+AA22+AA32+AA36+#REF!+AA56+AA67+#REF!+AA125+#REF!+AA127</f>
        <v>#REF!</v>
      </c>
      <c r="AB136" s="117"/>
      <c r="AC136" s="107" t="e">
        <f>AD136/$L$136</f>
        <v>#REF!</v>
      </c>
      <c r="AD136" s="106" t="e">
        <f>AD17+AD22+AD32+AD36+#REF!+AD56+AD67+#REF!+AD125+#REF!+AD127</f>
        <v>#REF!</v>
      </c>
      <c r="AE136" s="117"/>
      <c r="AF136" s="107" t="e">
        <f>AG136/$L$136</f>
        <v>#REF!</v>
      </c>
      <c r="AG136" s="106" t="e">
        <f>AG17+AG22+AG32+AG36+#REF!+AG56+AG67+#REF!+AG125+#REF!+AG127</f>
        <v>#REF!</v>
      </c>
      <c r="AI136" s="147" t="e">
        <f>AJ136/$L$136</f>
        <v>#REF!</v>
      </c>
      <c r="AJ136" s="148" t="e">
        <f>AJ17+AJ22+AJ32+AJ36+#REF!+AJ56+AJ67+#REF!+AJ125+#REF!+AJ127</f>
        <v>#REF!</v>
      </c>
      <c r="AK136" s="117"/>
      <c r="AL136" s="149" t="e">
        <f>AM136/$L$136</f>
        <v>#REF!</v>
      </c>
      <c r="AM136" s="150" t="e">
        <f>AM17+AM22+AM32+AM36+#REF!+AM56+AM67+#REF!+AM125+#REF!+AM127</f>
        <v>#REF!</v>
      </c>
      <c r="AN136" s="117"/>
      <c r="AO136" s="107"/>
      <c r="AP136" s="106" t="e">
        <f>AP17+AP22+AP32+AP36+#REF!+AP56+AP67+#REF!+AP125+#REF!+AP127</f>
        <v>#REF!</v>
      </c>
    </row>
    <row r="138" spans="1:42" x14ac:dyDescent="0.3">
      <c r="AO138" s="248" t="s">
        <v>8328</v>
      </c>
      <c r="AP138" s="249" t="e">
        <f>AI136-AL136</f>
        <v>#REF!</v>
      </c>
    </row>
    <row r="139" spans="1:42" x14ac:dyDescent="0.3">
      <c r="D139" s="41"/>
    </row>
    <row r="140" spans="1:42" x14ac:dyDescent="0.3">
      <c r="B140" s="470" t="s">
        <v>21021</v>
      </c>
      <c r="D140" s="41"/>
      <c r="AO140" s="247" t="s">
        <v>8327</v>
      </c>
      <c r="AP140" s="247" t="e">
        <f>L136/J136</f>
        <v>#REF!</v>
      </c>
    </row>
    <row r="141" spans="1:42" x14ac:dyDescent="0.3">
      <c r="D141" s="41"/>
    </row>
    <row r="142" spans="1:42" x14ac:dyDescent="0.3">
      <c r="D142" s="41"/>
    </row>
    <row r="143" spans="1:42" x14ac:dyDescent="0.3">
      <c r="D143" s="41"/>
    </row>
    <row r="150" spans="4:4" ht="15.6" x14ac:dyDescent="0.3">
      <c r="D150" s="481" t="s">
        <v>14835</v>
      </c>
    </row>
    <row r="151" spans="4:4" ht="15.6" x14ac:dyDescent="0.3">
      <c r="D151" s="30" t="s">
        <v>7938</v>
      </c>
    </row>
    <row r="152" spans="4:4" ht="15.6" x14ac:dyDescent="0.3">
      <c r="D152" s="30">
        <v>5070497131</v>
      </c>
    </row>
    <row r="159" spans="4:4" ht="15.6" x14ac:dyDescent="0.3">
      <c r="D159" s="481" t="s">
        <v>21022</v>
      </c>
    </row>
    <row r="160" spans="4:4" ht="15.6" x14ac:dyDescent="0.3">
      <c r="D160" s="334" t="s">
        <v>21023</v>
      </c>
    </row>
    <row r="161" spans="4:4" ht="15.6" x14ac:dyDescent="0.3">
      <c r="D161" s="30" t="s">
        <v>21024</v>
      </c>
    </row>
  </sheetData>
  <mergeCells count="64">
    <mergeCell ref="A1:J1"/>
    <mergeCell ref="A2:J2"/>
    <mergeCell ref="A4:J4"/>
    <mergeCell ref="AI11:AJ11"/>
    <mergeCell ref="AL11:AM11"/>
    <mergeCell ref="AF11:AG11"/>
    <mergeCell ref="K11:L11"/>
    <mergeCell ref="N11:O11"/>
    <mergeCell ref="Q11:R11"/>
    <mergeCell ref="T11:U11"/>
    <mergeCell ref="A70:J70"/>
    <mergeCell ref="AO11:AP11"/>
    <mergeCell ref="N7:O8"/>
    <mergeCell ref="N9:O9"/>
    <mergeCell ref="Q7:R8"/>
    <mergeCell ref="Q9:R9"/>
    <mergeCell ref="T7:U8"/>
    <mergeCell ref="T9:U9"/>
    <mergeCell ref="W7:X8"/>
    <mergeCell ref="W9:X9"/>
    <mergeCell ref="Z7:AA8"/>
    <mergeCell ref="Z9:AA9"/>
    <mergeCell ref="W11:X11"/>
    <mergeCell ref="Z11:AA11"/>
    <mergeCell ref="AC11:AD11"/>
    <mergeCell ref="A12:A13"/>
    <mergeCell ref="B12:B13"/>
    <mergeCell ref="C12:C13"/>
    <mergeCell ref="D12:D13"/>
    <mergeCell ref="E12:E13"/>
    <mergeCell ref="F12:F13"/>
    <mergeCell ref="G12:H12"/>
    <mergeCell ref="I12:I13"/>
    <mergeCell ref="J12:J13"/>
    <mergeCell ref="K12:K13"/>
    <mergeCell ref="X12:X13"/>
    <mergeCell ref="Z12:Z13"/>
    <mergeCell ref="L12:L13"/>
    <mergeCell ref="N12:N13"/>
    <mergeCell ref="O12:O13"/>
    <mergeCell ref="Q12:Q13"/>
    <mergeCell ref="R12:R13"/>
    <mergeCell ref="AP12:AP13"/>
    <mergeCell ref="A46:J46"/>
    <mergeCell ref="A77:J77"/>
    <mergeCell ref="AI12:AI13"/>
    <mergeCell ref="AJ12:AJ13"/>
    <mergeCell ref="AL12:AL13"/>
    <mergeCell ref="AM12:AM13"/>
    <mergeCell ref="AO12:AO13"/>
    <mergeCell ref="AA12:AA13"/>
    <mergeCell ref="AC12:AC13"/>
    <mergeCell ref="AD12:AD13"/>
    <mergeCell ref="AF12:AF13"/>
    <mergeCell ref="AG12:AG13"/>
    <mergeCell ref="T12:T13"/>
    <mergeCell ref="U12:U13"/>
    <mergeCell ref="W12:W13"/>
    <mergeCell ref="A116:J116"/>
    <mergeCell ref="A103:J103"/>
    <mergeCell ref="A96:J96"/>
    <mergeCell ref="A92:J92"/>
    <mergeCell ref="A122:J122"/>
    <mergeCell ref="B109:C109"/>
  </mergeCells>
  <phoneticPr fontId="35" type="noConversion"/>
  <conditionalFormatting sqref="N23:AG23 N33:AG33 N128:AG132 N19:AG19 N29:AG29 N70:AG70 N77:AG77 N85:AG85">
    <cfRule type="cellIs" dxfId="236" priority="402" operator="notEqual">
      <formula>0</formula>
    </cfRule>
  </conditionalFormatting>
  <conditionalFormatting sqref="AI23:AJ23 AI33:AJ33 AI128:AJ132 AI19:AJ19 AI29:AJ29 AI70:AJ70 AI135:AJ135 AI77:AJ77 AI85:AJ85">
    <cfRule type="cellIs" dxfId="235" priority="401" operator="notEqual">
      <formula>0</formula>
    </cfRule>
  </conditionalFormatting>
  <conditionalFormatting sqref="AL23:AM23 AL33:AM33 AL128:AM132 AL19:AM19 AL29:AM29 AL70:AM70 AL77:AM77 AL85:AM85">
    <cfRule type="cellIs" dxfId="234" priority="400" operator="notEqual">
      <formula>0</formula>
    </cfRule>
  </conditionalFormatting>
  <conditionalFormatting sqref="N24:AG24">
    <cfRule type="cellIs" dxfId="233" priority="399" operator="notEqual">
      <formula>0</formula>
    </cfRule>
  </conditionalFormatting>
  <conditionalFormatting sqref="AI24:AJ24">
    <cfRule type="cellIs" dxfId="232" priority="398" operator="notEqual">
      <formula>0</formula>
    </cfRule>
  </conditionalFormatting>
  <conditionalFormatting sqref="AL24:AM24">
    <cfRule type="cellIs" dxfId="231" priority="397" operator="notEqual">
      <formula>0</formula>
    </cfRule>
  </conditionalFormatting>
  <conditionalFormatting sqref="N25:AG25">
    <cfRule type="cellIs" dxfId="230" priority="396" operator="notEqual">
      <formula>0</formula>
    </cfRule>
  </conditionalFormatting>
  <conditionalFormatting sqref="AI25:AJ25">
    <cfRule type="cellIs" dxfId="229" priority="395" operator="notEqual">
      <formula>0</formula>
    </cfRule>
  </conditionalFormatting>
  <conditionalFormatting sqref="AL25:AM25">
    <cfRule type="cellIs" dxfId="228" priority="394" operator="notEqual">
      <formula>0</formula>
    </cfRule>
  </conditionalFormatting>
  <conditionalFormatting sqref="N28:AG28">
    <cfRule type="cellIs" dxfId="227" priority="393" operator="notEqual">
      <formula>0</formula>
    </cfRule>
  </conditionalFormatting>
  <conditionalFormatting sqref="AI28:AJ28">
    <cfRule type="cellIs" dxfId="226" priority="392" operator="notEqual">
      <formula>0</formula>
    </cfRule>
  </conditionalFormatting>
  <conditionalFormatting sqref="AL28:AM28">
    <cfRule type="cellIs" dxfId="225" priority="391" operator="notEqual">
      <formula>0</formula>
    </cfRule>
  </conditionalFormatting>
  <conditionalFormatting sqref="N27:AG27">
    <cfRule type="cellIs" dxfId="224" priority="387" operator="notEqual">
      <formula>0</formula>
    </cfRule>
  </conditionalFormatting>
  <conditionalFormatting sqref="AI27:AJ27">
    <cfRule type="cellIs" dxfId="223" priority="386" operator="notEqual">
      <formula>0</formula>
    </cfRule>
  </conditionalFormatting>
  <conditionalFormatting sqref="AL27:AM27">
    <cfRule type="cellIs" dxfId="222" priority="385" operator="notEqual">
      <formula>0</formula>
    </cfRule>
  </conditionalFormatting>
  <conditionalFormatting sqref="N57:AG57">
    <cfRule type="cellIs" dxfId="221" priority="345" operator="notEqual">
      <formula>0</formula>
    </cfRule>
  </conditionalFormatting>
  <conditionalFormatting sqref="AI57:AJ57">
    <cfRule type="cellIs" dxfId="220" priority="344" operator="notEqual">
      <formula>0</formula>
    </cfRule>
  </conditionalFormatting>
  <conditionalFormatting sqref="AL57:AM57">
    <cfRule type="cellIs" dxfId="219" priority="343" operator="notEqual">
      <formula>0</formula>
    </cfRule>
  </conditionalFormatting>
  <conditionalFormatting sqref="N58:AG58">
    <cfRule type="cellIs" dxfId="218" priority="342" operator="notEqual">
      <formula>0</formula>
    </cfRule>
  </conditionalFormatting>
  <conditionalFormatting sqref="AI58:AJ58">
    <cfRule type="cellIs" dxfId="217" priority="341" operator="notEqual">
      <formula>0</formula>
    </cfRule>
  </conditionalFormatting>
  <conditionalFormatting sqref="AL58:AM58">
    <cfRule type="cellIs" dxfId="216" priority="340" operator="notEqual">
      <formula>0</formula>
    </cfRule>
  </conditionalFormatting>
  <conditionalFormatting sqref="N59:AG59">
    <cfRule type="cellIs" dxfId="215" priority="339" operator="notEqual">
      <formula>0</formula>
    </cfRule>
  </conditionalFormatting>
  <conditionalFormatting sqref="AI59:AJ59">
    <cfRule type="cellIs" dxfId="214" priority="338" operator="notEqual">
      <formula>0</formula>
    </cfRule>
  </conditionalFormatting>
  <conditionalFormatting sqref="AL59:AM59">
    <cfRule type="cellIs" dxfId="213" priority="337" operator="notEqual">
      <formula>0</formula>
    </cfRule>
  </conditionalFormatting>
  <conditionalFormatting sqref="N61:AG61">
    <cfRule type="cellIs" dxfId="212" priority="336" operator="notEqual">
      <formula>0</formula>
    </cfRule>
  </conditionalFormatting>
  <conditionalFormatting sqref="AI61:AJ61">
    <cfRule type="cellIs" dxfId="211" priority="335" operator="notEqual">
      <formula>0</formula>
    </cfRule>
  </conditionalFormatting>
  <conditionalFormatting sqref="AL61:AM61">
    <cfRule type="cellIs" dxfId="210" priority="334" operator="notEqual">
      <formula>0</formula>
    </cfRule>
  </conditionalFormatting>
  <conditionalFormatting sqref="N60:AG60">
    <cfRule type="cellIs" dxfId="209" priority="333" operator="notEqual">
      <formula>0</formula>
    </cfRule>
  </conditionalFormatting>
  <conditionalFormatting sqref="AI60:AJ60">
    <cfRule type="cellIs" dxfId="208" priority="332" operator="notEqual">
      <formula>0</formula>
    </cfRule>
  </conditionalFormatting>
  <conditionalFormatting sqref="AL60:AM60">
    <cfRule type="cellIs" dxfId="207" priority="331" operator="notEqual">
      <formula>0</formula>
    </cfRule>
  </conditionalFormatting>
  <conditionalFormatting sqref="N69:AG69">
    <cfRule type="cellIs" dxfId="206" priority="327" operator="notEqual">
      <formula>0</formula>
    </cfRule>
  </conditionalFormatting>
  <conditionalFormatting sqref="AI69:AJ69">
    <cfRule type="cellIs" dxfId="205" priority="326" operator="notEqual">
      <formula>0</formula>
    </cfRule>
  </conditionalFormatting>
  <conditionalFormatting sqref="AL69:AM69">
    <cfRule type="cellIs" dxfId="204" priority="325" operator="notEqual">
      <formula>0</formula>
    </cfRule>
  </conditionalFormatting>
  <conditionalFormatting sqref="N68:AG68">
    <cfRule type="cellIs" dxfId="203" priority="324" operator="notEqual">
      <formula>0</formula>
    </cfRule>
  </conditionalFormatting>
  <conditionalFormatting sqref="AI68:AJ68">
    <cfRule type="cellIs" dxfId="202" priority="323" operator="notEqual">
      <formula>0</formula>
    </cfRule>
  </conditionalFormatting>
  <conditionalFormatting sqref="AL68:AM68">
    <cfRule type="cellIs" dxfId="201" priority="322" operator="notEqual">
      <formula>0</formula>
    </cfRule>
  </conditionalFormatting>
  <conditionalFormatting sqref="N34:AG34">
    <cfRule type="cellIs" dxfId="200" priority="318" operator="notEqual">
      <formula>0</formula>
    </cfRule>
  </conditionalFormatting>
  <conditionalFormatting sqref="AI34:AJ34">
    <cfRule type="cellIs" dxfId="199" priority="317" operator="notEqual">
      <formula>0</formula>
    </cfRule>
  </conditionalFormatting>
  <conditionalFormatting sqref="AL34:AM34">
    <cfRule type="cellIs" dxfId="198" priority="316" operator="notEqual">
      <formula>0</formula>
    </cfRule>
  </conditionalFormatting>
  <conditionalFormatting sqref="N103:AG103">
    <cfRule type="cellIs" dxfId="197" priority="306" operator="notEqual">
      <formula>0</formula>
    </cfRule>
  </conditionalFormatting>
  <conditionalFormatting sqref="AI103:AJ103">
    <cfRule type="cellIs" dxfId="196" priority="305" operator="notEqual">
      <formula>0</formula>
    </cfRule>
  </conditionalFormatting>
  <conditionalFormatting sqref="AL103:AM103">
    <cfRule type="cellIs" dxfId="195" priority="304" operator="notEqual">
      <formula>0</formula>
    </cfRule>
  </conditionalFormatting>
  <conditionalFormatting sqref="N88:AG88">
    <cfRule type="cellIs" dxfId="194" priority="303" operator="notEqual">
      <formula>0</formula>
    </cfRule>
  </conditionalFormatting>
  <conditionalFormatting sqref="AI88:AJ88">
    <cfRule type="cellIs" dxfId="193" priority="302" operator="notEqual">
      <formula>0</formula>
    </cfRule>
  </conditionalFormatting>
  <conditionalFormatting sqref="AL88:AM88">
    <cfRule type="cellIs" dxfId="192" priority="301" operator="notEqual">
      <formula>0</formula>
    </cfRule>
  </conditionalFormatting>
  <conditionalFormatting sqref="N89:AG89">
    <cfRule type="cellIs" dxfId="191" priority="300" operator="notEqual">
      <formula>0</formula>
    </cfRule>
  </conditionalFormatting>
  <conditionalFormatting sqref="AI89:AJ89">
    <cfRule type="cellIs" dxfId="190" priority="299" operator="notEqual">
      <formula>0</formula>
    </cfRule>
  </conditionalFormatting>
  <conditionalFormatting sqref="AL89:AM89">
    <cfRule type="cellIs" dxfId="189" priority="298" operator="notEqual">
      <formula>0</formula>
    </cfRule>
  </conditionalFormatting>
  <conditionalFormatting sqref="N90:AG90 N96:AG96 N92:AG92">
    <cfRule type="cellIs" dxfId="188" priority="291" operator="notEqual">
      <formula>0</formula>
    </cfRule>
  </conditionalFormatting>
  <conditionalFormatting sqref="AI90:AJ90 AI96:AJ96 AI92:AJ92">
    <cfRule type="cellIs" dxfId="187" priority="290" operator="notEqual">
      <formula>0</formula>
    </cfRule>
  </conditionalFormatting>
  <conditionalFormatting sqref="AL90:AM90 AL96:AM96 AL92:AM92">
    <cfRule type="cellIs" dxfId="186" priority="289" operator="notEqual">
      <formula>0</formula>
    </cfRule>
  </conditionalFormatting>
  <conditionalFormatting sqref="N64:AG64">
    <cfRule type="cellIs" dxfId="185" priority="282" operator="notEqual">
      <formula>0</formula>
    </cfRule>
  </conditionalFormatting>
  <conditionalFormatting sqref="AI64:AJ64">
    <cfRule type="cellIs" dxfId="184" priority="281" operator="notEqual">
      <formula>0</formula>
    </cfRule>
  </conditionalFormatting>
  <conditionalFormatting sqref="AL64:AM64">
    <cfRule type="cellIs" dxfId="183" priority="280" operator="notEqual">
      <formula>0</formula>
    </cfRule>
  </conditionalFormatting>
  <conditionalFormatting sqref="N20:AG20">
    <cfRule type="cellIs" dxfId="182" priority="279" operator="notEqual">
      <formula>0</formula>
    </cfRule>
  </conditionalFormatting>
  <conditionalFormatting sqref="AI20:AJ20">
    <cfRule type="cellIs" dxfId="181" priority="278" operator="notEqual">
      <formula>0</formula>
    </cfRule>
  </conditionalFormatting>
  <conditionalFormatting sqref="AL20:AM20">
    <cfRule type="cellIs" dxfId="180" priority="277" operator="notEqual">
      <formula>0</formula>
    </cfRule>
  </conditionalFormatting>
  <conditionalFormatting sqref="N98:AG98">
    <cfRule type="cellIs" dxfId="179" priority="273" operator="notEqual">
      <formula>0</formula>
    </cfRule>
  </conditionalFormatting>
  <conditionalFormatting sqref="AI98:AJ98">
    <cfRule type="cellIs" dxfId="178" priority="272" operator="notEqual">
      <formula>0</formula>
    </cfRule>
  </conditionalFormatting>
  <conditionalFormatting sqref="AL98:AM98">
    <cfRule type="cellIs" dxfId="177" priority="271" operator="notEqual">
      <formula>0</formula>
    </cfRule>
  </conditionalFormatting>
  <conditionalFormatting sqref="N99:AG99">
    <cfRule type="cellIs" dxfId="176" priority="264" operator="notEqual">
      <formula>0</formula>
    </cfRule>
  </conditionalFormatting>
  <conditionalFormatting sqref="AI99:AJ99">
    <cfRule type="cellIs" dxfId="175" priority="263" operator="notEqual">
      <formula>0</formula>
    </cfRule>
  </conditionalFormatting>
  <conditionalFormatting sqref="AL99:AM99">
    <cfRule type="cellIs" dxfId="174" priority="262" operator="notEqual">
      <formula>0</formula>
    </cfRule>
  </conditionalFormatting>
  <conditionalFormatting sqref="N62:AG62 N66:AG66">
    <cfRule type="cellIs" dxfId="173" priority="258" operator="notEqual">
      <formula>0</formula>
    </cfRule>
  </conditionalFormatting>
  <conditionalFormatting sqref="AI62:AJ62 AI66:AJ66">
    <cfRule type="cellIs" dxfId="172" priority="257" operator="notEqual">
      <formula>0</formula>
    </cfRule>
  </conditionalFormatting>
  <conditionalFormatting sqref="AL62:AM62 AL66:AM66">
    <cfRule type="cellIs" dxfId="171" priority="256" operator="notEqual">
      <formula>0</formula>
    </cfRule>
  </conditionalFormatting>
  <conditionalFormatting sqref="N118:AG118">
    <cfRule type="cellIs" dxfId="170" priority="255" operator="notEqual">
      <formula>0</formula>
    </cfRule>
  </conditionalFormatting>
  <conditionalFormatting sqref="AI118:AJ118">
    <cfRule type="cellIs" dxfId="169" priority="254" operator="notEqual">
      <formula>0</formula>
    </cfRule>
  </conditionalFormatting>
  <conditionalFormatting sqref="AL118:AM118">
    <cfRule type="cellIs" dxfId="168" priority="253" operator="notEqual">
      <formula>0</formula>
    </cfRule>
  </conditionalFormatting>
  <conditionalFormatting sqref="N120:AG120">
    <cfRule type="cellIs" dxfId="167" priority="252" operator="notEqual">
      <formula>0</formula>
    </cfRule>
  </conditionalFormatting>
  <conditionalFormatting sqref="AI120:AJ120">
    <cfRule type="cellIs" dxfId="166" priority="251" operator="notEqual">
      <formula>0</formula>
    </cfRule>
  </conditionalFormatting>
  <conditionalFormatting sqref="AL120:AM120">
    <cfRule type="cellIs" dxfId="165" priority="250" operator="notEqual">
      <formula>0</formula>
    </cfRule>
  </conditionalFormatting>
  <conditionalFormatting sqref="N122:AG122">
    <cfRule type="cellIs" dxfId="164" priority="249" operator="notEqual">
      <formula>0</formula>
    </cfRule>
  </conditionalFormatting>
  <conditionalFormatting sqref="AI122:AJ122">
    <cfRule type="cellIs" dxfId="163" priority="248" operator="notEqual">
      <formula>0</formula>
    </cfRule>
  </conditionalFormatting>
  <conditionalFormatting sqref="AL122:AM122">
    <cfRule type="cellIs" dxfId="162" priority="247" operator="notEqual">
      <formula>0</formula>
    </cfRule>
  </conditionalFormatting>
  <conditionalFormatting sqref="N119:AG119">
    <cfRule type="cellIs" dxfId="161" priority="246" operator="notEqual">
      <formula>0</formula>
    </cfRule>
  </conditionalFormatting>
  <conditionalFormatting sqref="AI119:AJ119">
    <cfRule type="cellIs" dxfId="160" priority="245" operator="notEqual">
      <formula>0</formula>
    </cfRule>
  </conditionalFormatting>
  <conditionalFormatting sqref="AL119:AM119">
    <cfRule type="cellIs" dxfId="159" priority="244" operator="notEqual">
      <formula>0</formula>
    </cfRule>
  </conditionalFormatting>
  <conditionalFormatting sqref="N121:AG121">
    <cfRule type="cellIs" dxfId="158" priority="243" operator="notEqual">
      <formula>0</formula>
    </cfRule>
  </conditionalFormatting>
  <conditionalFormatting sqref="AI121:AJ121">
    <cfRule type="cellIs" dxfId="157" priority="242" operator="notEqual">
      <formula>0</formula>
    </cfRule>
  </conditionalFormatting>
  <conditionalFormatting sqref="AL121:AM121">
    <cfRule type="cellIs" dxfId="156" priority="241" operator="notEqual">
      <formula>0</formula>
    </cfRule>
  </conditionalFormatting>
  <conditionalFormatting sqref="N65:AG65">
    <cfRule type="cellIs" dxfId="155" priority="240" operator="notEqual">
      <formula>0</formula>
    </cfRule>
  </conditionalFormatting>
  <conditionalFormatting sqref="AI65:AJ65">
    <cfRule type="cellIs" dxfId="154" priority="239" operator="notEqual">
      <formula>0</formula>
    </cfRule>
  </conditionalFormatting>
  <conditionalFormatting sqref="AL65:AM65">
    <cfRule type="cellIs" dxfId="153" priority="238" operator="notEqual">
      <formula>0</formula>
    </cfRule>
  </conditionalFormatting>
  <conditionalFormatting sqref="N38:AG38">
    <cfRule type="cellIs" dxfId="152" priority="225" operator="notEqual">
      <formula>0</formula>
    </cfRule>
  </conditionalFormatting>
  <conditionalFormatting sqref="AI38:AJ38">
    <cfRule type="cellIs" dxfId="151" priority="224" operator="notEqual">
      <formula>0</formula>
    </cfRule>
  </conditionalFormatting>
  <conditionalFormatting sqref="AL38:AM38">
    <cfRule type="cellIs" dxfId="150" priority="223" operator="notEqual">
      <formula>0</formula>
    </cfRule>
  </conditionalFormatting>
  <conditionalFormatting sqref="N39:AG39">
    <cfRule type="cellIs" dxfId="149" priority="222" operator="notEqual">
      <formula>0</formula>
    </cfRule>
  </conditionalFormatting>
  <conditionalFormatting sqref="AI39:AJ39">
    <cfRule type="cellIs" dxfId="148" priority="221" operator="notEqual">
      <formula>0</formula>
    </cfRule>
  </conditionalFormatting>
  <conditionalFormatting sqref="AL39:AM39">
    <cfRule type="cellIs" dxfId="147" priority="220" operator="notEqual">
      <formula>0</formula>
    </cfRule>
  </conditionalFormatting>
  <conditionalFormatting sqref="N40:AG40">
    <cfRule type="cellIs" dxfId="146" priority="219" operator="notEqual">
      <formula>0</formula>
    </cfRule>
  </conditionalFormatting>
  <conditionalFormatting sqref="AI40:AJ40">
    <cfRule type="cellIs" dxfId="145" priority="218" operator="notEqual">
      <formula>0</formula>
    </cfRule>
  </conditionalFormatting>
  <conditionalFormatting sqref="AL40:AM40">
    <cfRule type="cellIs" dxfId="144" priority="217" operator="notEqual">
      <formula>0</formula>
    </cfRule>
  </conditionalFormatting>
  <conditionalFormatting sqref="N37:AG37">
    <cfRule type="cellIs" dxfId="143" priority="228" operator="notEqual">
      <formula>0</formula>
    </cfRule>
  </conditionalFormatting>
  <conditionalFormatting sqref="AI37:AJ37">
    <cfRule type="cellIs" dxfId="142" priority="227" operator="notEqual">
      <formula>0</formula>
    </cfRule>
  </conditionalFormatting>
  <conditionalFormatting sqref="AL37:AM37">
    <cfRule type="cellIs" dxfId="141" priority="226" operator="notEqual">
      <formula>0</formula>
    </cfRule>
  </conditionalFormatting>
  <conditionalFormatting sqref="N72:AG72">
    <cfRule type="cellIs" dxfId="140" priority="213" operator="notEqual">
      <formula>0</formula>
    </cfRule>
  </conditionalFormatting>
  <conditionalFormatting sqref="AI72:AJ72">
    <cfRule type="cellIs" dxfId="139" priority="212" operator="notEqual">
      <formula>0</formula>
    </cfRule>
  </conditionalFormatting>
  <conditionalFormatting sqref="AL72:AM72">
    <cfRule type="cellIs" dxfId="138" priority="211" operator="notEqual">
      <formula>0</formula>
    </cfRule>
  </conditionalFormatting>
  <conditionalFormatting sqref="N73:AG73">
    <cfRule type="cellIs" dxfId="137" priority="210" operator="notEqual">
      <formula>0</formula>
    </cfRule>
  </conditionalFormatting>
  <conditionalFormatting sqref="AI73:AJ73">
    <cfRule type="cellIs" dxfId="136" priority="209" operator="notEqual">
      <formula>0</formula>
    </cfRule>
  </conditionalFormatting>
  <conditionalFormatting sqref="AL73:AM73">
    <cfRule type="cellIs" dxfId="135" priority="208" operator="notEqual">
      <formula>0</formula>
    </cfRule>
  </conditionalFormatting>
  <conditionalFormatting sqref="N76:AG76">
    <cfRule type="cellIs" dxfId="134" priority="207" operator="notEqual">
      <formula>0</formula>
    </cfRule>
  </conditionalFormatting>
  <conditionalFormatting sqref="AI76:AJ76">
    <cfRule type="cellIs" dxfId="133" priority="206" operator="notEqual">
      <formula>0</formula>
    </cfRule>
  </conditionalFormatting>
  <conditionalFormatting sqref="AL76:AM76">
    <cfRule type="cellIs" dxfId="132" priority="205" operator="notEqual">
      <formula>0</formula>
    </cfRule>
  </conditionalFormatting>
  <conditionalFormatting sqref="N74:AG74">
    <cfRule type="cellIs" dxfId="131" priority="204" operator="notEqual">
      <formula>0</formula>
    </cfRule>
  </conditionalFormatting>
  <conditionalFormatting sqref="AI74:AJ74">
    <cfRule type="cellIs" dxfId="130" priority="203" operator="notEqual">
      <formula>0</formula>
    </cfRule>
  </conditionalFormatting>
  <conditionalFormatting sqref="AL74:AM74">
    <cfRule type="cellIs" dxfId="129" priority="202" operator="notEqual">
      <formula>0</formula>
    </cfRule>
  </conditionalFormatting>
  <conditionalFormatting sqref="N75:AG75">
    <cfRule type="cellIs" dxfId="128" priority="201" operator="notEqual">
      <formula>0</formula>
    </cfRule>
  </conditionalFormatting>
  <conditionalFormatting sqref="AI75:AJ75">
    <cfRule type="cellIs" dxfId="127" priority="200" operator="notEqual">
      <formula>0</formula>
    </cfRule>
  </conditionalFormatting>
  <conditionalFormatting sqref="AL75:AM75">
    <cfRule type="cellIs" dxfId="126" priority="199" operator="notEqual">
      <formula>0</formula>
    </cfRule>
  </conditionalFormatting>
  <conditionalFormatting sqref="N91:AG91">
    <cfRule type="cellIs" dxfId="125" priority="198" operator="notEqual">
      <formula>0</formula>
    </cfRule>
  </conditionalFormatting>
  <conditionalFormatting sqref="AI91:AJ91">
    <cfRule type="cellIs" dxfId="124" priority="197" operator="notEqual">
      <formula>0</formula>
    </cfRule>
  </conditionalFormatting>
  <conditionalFormatting sqref="AL91:AM91">
    <cfRule type="cellIs" dxfId="123" priority="196" operator="notEqual">
      <formula>0</formula>
    </cfRule>
  </conditionalFormatting>
  <conditionalFormatting sqref="N94:AG94">
    <cfRule type="cellIs" dxfId="122" priority="183" operator="notEqual">
      <formula>0</formula>
    </cfRule>
  </conditionalFormatting>
  <conditionalFormatting sqref="AI94:AJ94">
    <cfRule type="cellIs" dxfId="121" priority="182" operator="notEqual">
      <formula>0</formula>
    </cfRule>
  </conditionalFormatting>
  <conditionalFormatting sqref="AL94:AM94">
    <cfRule type="cellIs" dxfId="120" priority="181" operator="notEqual">
      <formula>0</formula>
    </cfRule>
  </conditionalFormatting>
  <conditionalFormatting sqref="N124:AG124">
    <cfRule type="cellIs" dxfId="119" priority="174" operator="notEqual">
      <formula>0</formula>
    </cfRule>
  </conditionalFormatting>
  <conditionalFormatting sqref="AI124:AJ124">
    <cfRule type="cellIs" dxfId="118" priority="173" operator="notEqual">
      <formula>0</formula>
    </cfRule>
  </conditionalFormatting>
  <conditionalFormatting sqref="AL124:AM124">
    <cfRule type="cellIs" dxfId="117" priority="172" operator="notEqual">
      <formula>0</formula>
    </cfRule>
  </conditionalFormatting>
  <conditionalFormatting sqref="N95:AG95">
    <cfRule type="cellIs" dxfId="116" priority="186" operator="notEqual">
      <formula>0</formula>
    </cfRule>
  </conditionalFormatting>
  <conditionalFormatting sqref="AI95:AJ95">
    <cfRule type="cellIs" dxfId="115" priority="185" operator="notEqual">
      <formula>0</formula>
    </cfRule>
  </conditionalFormatting>
  <conditionalFormatting sqref="AL95:AM95">
    <cfRule type="cellIs" dxfId="114" priority="184" operator="notEqual">
      <formula>0</formula>
    </cfRule>
  </conditionalFormatting>
  <conditionalFormatting sqref="AL125:AM125">
    <cfRule type="cellIs" dxfId="113" priority="166" operator="notEqual">
      <formula>0</formula>
    </cfRule>
  </conditionalFormatting>
  <conditionalFormatting sqref="N125:AG125">
    <cfRule type="cellIs" dxfId="112" priority="168" operator="notEqual">
      <formula>0</formula>
    </cfRule>
  </conditionalFormatting>
  <conditionalFormatting sqref="AI125:AJ125">
    <cfRule type="cellIs" dxfId="111" priority="167" operator="notEqual">
      <formula>0</formula>
    </cfRule>
  </conditionalFormatting>
  <conditionalFormatting sqref="N54:AG54">
    <cfRule type="cellIs" dxfId="110" priority="165" operator="notEqual">
      <formula>0</formula>
    </cfRule>
  </conditionalFormatting>
  <conditionalFormatting sqref="AI54:AJ54">
    <cfRule type="cellIs" dxfId="109" priority="164" operator="notEqual">
      <formula>0</formula>
    </cfRule>
  </conditionalFormatting>
  <conditionalFormatting sqref="AL54:AM54">
    <cfRule type="cellIs" dxfId="108" priority="163" operator="notEqual">
      <formula>0</formula>
    </cfRule>
  </conditionalFormatting>
  <conditionalFormatting sqref="N80:AG80">
    <cfRule type="cellIs" dxfId="107" priority="159" operator="notEqual">
      <formula>0</formula>
    </cfRule>
  </conditionalFormatting>
  <conditionalFormatting sqref="AI80:AJ80">
    <cfRule type="cellIs" dxfId="106" priority="158" operator="notEqual">
      <formula>0</formula>
    </cfRule>
  </conditionalFormatting>
  <conditionalFormatting sqref="AL80:AM80">
    <cfRule type="cellIs" dxfId="105" priority="157" operator="notEqual">
      <formula>0</formula>
    </cfRule>
  </conditionalFormatting>
  <conditionalFormatting sqref="N79:AG79">
    <cfRule type="cellIs" dxfId="104" priority="156" operator="notEqual">
      <formula>0</formula>
    </cfRule>
  </conditionalFormatting>
  <conditionalFormatting sqref="AI79:AJ79">
    <cfRule type="cellIs" dxfId="103" priority="155" operator="notEqual">
      <formula>0</formula>
    </cfRule>
  </conditionalFormatting>
  <conditionalFormatting sqref="AL79:AM79">
    <cfRule type="cellIs" dxfId="102" priority="154" operator="notEqual">
      <formula>0</formula>
    </cfRule>
  </conditionalFormatting>
  <conditionalFormatting sqref="N81:AG81">
    <cfRule type="cellIs" dxfId="101" priority="153" operator="notEqual">
      <formula>0</formula>
    </cfRule>
  </conditionalFormatting>
  <conditionalFormatting sqref="AI81:AJ81">
    <cfRule type="cellIs" dxfId="100" priority="152" operator="notEqual">
      <formula>0</formula>
    </cfRule>
  </conditionalFormatting>
  <conditionalFormatting sqref="AL81:AM81">
    <cfRule type="cellIs" dxfId="99" priority="151" operator="notEqual">
      <formula>0</formula>
    </cfRule>
  </conditionalFormatting>
  <conditionalFormatting sqref="N83:AG83">
    <cfRule type="cellIs" dxfId="98" priority="150" operator="notEqual">
      <formula>0</formula>
    </cfRule>
  </conditionalFormatting>
  <conditionalFormatting sqref="AI83:AJ83">
    <cfRule type="cellIs" dxfId="97" priority="149" operator="notEqual">
      <formula>0</formula>
    </cfRule>
  </conditionalFormatting>
  <conditionalFormatting sqref="AL83:AM83">
    <cfRule type="cellIs" dxfId="96" priority="148" operator="notEqual">
      <formula>0</formula>
    </cfRule>
  </conditionalFormatting>
  <conditionalFormatting sqref="N82:AG82">
    <cfRule type="cellIs" dxfId="95" priority="147" operator="notEqual">
      <formula>0</formula>
    </cfRule>
  </conditionalFormatting>
  <conditionalFormatting sqref="AI82:AJ82">
    <cfRule type="cellIs" dxfId="94" priority="146" operator="notEqual">
      <formula>0</formula>
    </cfRule>
  </conditionalFormatting>
  <conditionalFormatting sqref="AL82:AM82">
    <cfRule type="cellIs" dxfId="93" priority="145" operator="notEqual">
      <formula>0</formula>
    </cfRule>
  </conditionalFormatting>
  <conditionalFormatting sqref="N84:AG84">
    <cfRule type="cellIs" dxfId="92" priority="144" operator="notEqual">
      <formula>0</formula>
    </cfRule>
  </conditionalFormatting>
  <conditionalFormatting sqref="AI84:AJ84">
    <cfRule type="cellIs" dxfId="91" priority="143" operator="notEqual">
      <formula>0</formula>
    </cfRule>
  </conditionalFormatting>
  <conditionalFormatting sqref="AL84:AM84">
    <cfRule type="cellIs" dxfId="90" priority="142" operator="notEqual">
      <formula>0</formula>
    </cfRule>
  </conditionalFormatting>
  <conditionalFormatting sqref="N133:AG133">
    <cfRule type="cellIs" dxfId="89" priority="138" operator="notEqual">
      <formula>0</formula>
    </cfRule>
  </conditionalFormatting>
  <conditionalFormatting sqref="AI133:AJ133">
    <cfRule type="cellIs" dxfId="88" priority="137" operator="notEqual">
      <formula>0</formula>
    </cfRule>
  </conditionalFormatting>
  <conditionalFormatting sqref="AL133:AM133">
    <cfRule type="cellIs" dxfId="87" priority="136" operator="notEqual">
      <formula>0</formula>
    </cfRule>
  </conditionalFormatting>
  <conditionalFormatting sqref="N134:AG134">
    <cfRule type="cellIs" dxfId="86" priority="135" operator="notEqual">
      <formula>0</formula>
    </cfRule>
  </conditionalFormatting>
  <conditionalFormatting sqref="AI134:AJ134">
    <cfRule type="cellIs" dxfId="85" priority="134" operator="notEqual">
      <formula>0</formula>
    </cfRule>
  </conditionalFormatting>
  <conditionalFormatting sqref="AL134:AM134">
    <cfRule type="cellIs" dxfId="84" priority="133" operator="notEqual">
      <formula>0</formula>
    </cfRule>
  </conditionalFormatting>
  <conditionalFormatting sqref="N30:AG30">
    <cfRule type="cellIs" dxfId="83" priority="129" operator="notEqual">
      <formula>0</formula>
    </cfRule>
  </conditionalFormatting>
  <conditionalFormatting sqref="AI30:AJ30">
    <cfRule type="cellIs" dxfId="82" priority="128" operator="notEqual">
      <formula>0</formula>
    </cfRule>
  </conditionalFormatting>
  <conditionalFormatting sqref="AL30:AM30">
    <cfRule type="cellIs" dxfId="81" priority="127" operator="notEqual">
      <formula>0</formula>
    </cfRule>
  </conditionalFormatting>
  <conditionalFormatting sqref="N63:AG63">
    <cfRule type="cellIs" dxfId="80" priority="126" operator="notEqual">
      <formula>0</formula>
    </cfRule>
  </conditionalFormatting>
  <conditionalFormatting sqref="AI63:AJ63">
    <cfRule type="cellIs" dxfId="79" priority="125" operator="notEqual">
      <formula>0</formula>
    </cfRule>
  </conditionalFormatting>
  <conditionalFormatting sqref="AL63:AM63">
    <cfRule type="cellIs" dxfId="78" priority="124" operator="notEqual">
      <formula>0</formula>
    </cfRule>
  </conditionalFormatting>
  <conditionalFormatting sqref="N53:AG53">
    <cfRule type="cellIs" dxfId="77" priority="120" operator="notEqual">
      <formula>0</formula>
    </cfRule>
  </conditionalFormatting>
  <conditionalFormatting sqref="AI53:AJ53">
    <cfRule type="cellIs" dxfId="76" priority="119" operator="notEqual">
      <formula>0</formula>
    </cfRule>
  </conditionalFormatting>
  <conditionalFormatting sqref="AL53:AM53">
    <cfRule type="cellIs" dxfId="75" priority="118" operator="notEqual">
      <formula>0</formula>
    </cfRule>
  </conditionalFormatting>
  <conditionalFormatting sqref="N41:AG41">
    <cfRule type="cellIs" dxfId="74" priority="117" operator="notEqual">
      <formula>0</formula>
    </cfRule>
  </conditionalFormatting>
  <conditionalFormatting sqref="AI41:AJ41">
    <cfRule type="cellIs" dxfId="73" priority="116" operator="notEqual">
      <formula>0</formula>
    </cfRule>
  </conditionalFormatting>
  <conditionalFormatting sqref="AL41:AM41">
    <cfRule type="cellIs" dxfId="72" priority="115" operator="notEqual">
      <formula>0</formula>
    </cfRule>
  </conditionalFormatting>
  <conditionalFormatting sqref="N42:AG42">
    <cfRule type="cellIs" dxfId="71" priority="114" operator="notEqual">
      <formula>0</formula>
    </cfRule>
  </conditionalFormatting>
  <conditionalFormatting sqref="AI42:AJ42">
    <cfRule type="cellIs" dxfId="70" priority="113" operator="notEqual">
      <formula>0</formula>
    </cfRule>
  </conditionalFormatting>
  <conditionalFormatting sqref="AL42:AM42">
    <cfRule type="cellIs" dxfId="69" priority="112" operator="notEqual">
      <formula>0</formula>
    </cfRule>
  </conditionalFormatting>
  <conditionalFormatting sqref="N43:AG43 N46:AG46">
    <cfRule type="cellIs" dxfId="68" priority="111" operator="notEqual">
      <formula>0</formula>
    </cfRule>
  </conditionalFormatting>
  <conditionalFormatting sqref="AI43:AJ43 AI46:AJ46">
    <cfRule type="cellIs" dxfId="67" priority="110" operator="notEqual">
      <formula>0</formula>
    </cfRule>
  </conditionalFormatting>
  <conditionalFormatting sqref="AL43:AM43 AL46:AM46">
    <cfRule type="cellIs" dxfId="66" priority="109" operator="notEqual">
      <formula>0</formula>
    </cfRule>
  </conditionalFormatting>
  <conditionalFormatting sqref="N101:AG101">
    <cfRule type="cellIs" dxfId="65" priority="108" operator="notEqual">
      <formula>0</formula>
    </cfRule>
  </conditionalFormatting>
  <conditionalFormatting sqref="AI101:AJ101">
    <cfRule type="cellIs" dxfId="64" priority="107" operator="notEqual">
      <formula>0</formula>
    </cfRule>
  </conditionalFormatting>
  <conditionalFormatting sqref="AL101:AM101">
    <cfRule type="cellIs" dxfId="63" priority="106" operator="notEqual">
      <formula>0</formula>
    </cfRule>
  </conditionalFormatting>
  <conditionalFormatting sqref="N100:AG100">
    <cfRule type="cellIs" dxfId="62" priority="105" operator="notEqual">
      <formula>0</formula>
    </cfRule>
  </conditionalFormatting>
  <conditionalFormatting sqref="AI100:AJ100">
    <cfRule type="cellIs" dxfId="61" priority="104" operator="notEqual">
      <formula>0</formula>
    </cfRule>
  </conditionalFormatting>
  <conditionalFormatting sqref="AL100:AM100">
    <cfRule type="cellIs" dxfId="60" priority="103" operator="notEqual">
      <formula>0</formula>
    </cfRule>
  </conditionalFormatting>
  <conditionalFormatting sqref="N102:AG102">
    <cfRule type="cellIs" dxfId="59" priority="102" operator="notEqual">
      <formula>0</formula>
    </cfRule>
  </conditionalFormatting>
  <conditionalFormatting sqref="AI102:AJ102">
    <cfRule type="cellIs" dxfId="58" priority="101" operator="notEqual">
      <formula>0</formula>
    </cfRule>
  </conditionalFormatting>
  <conditionalFormatting sqref="AL102:AM102">
    <cfRule type="cellIs" dxfId="57" priority="100" operator="notEqual">
      <formula>0</formula>
    </cfRule>
  </conditionalFormatting>
  <conditionalFormatting sqref="N51:AG51">
    <cfRule type="cellIs" dxfId="56" priority="69" operator="notEqual">
      <formula>0</formula>
    </cfRule>
  </conditionalFormatting>
  <conditionalFormatting sqref="AI51:AJ51">
    <cfRule type="cellIs" dxfId="55" priority="68" operator="notEqual">
      <formula>0</formula>
    </cfRule>
  </conditionalFormatting>
  <conditionalFormatting sqref="AL51:AM51">
    <cfRule type="cellIs" dxfId="54" priority="67" operator="notEqual">
      <formula>0</formula>
    </cfRule>
  </conditionalFormatting>
  <conditionalFormatting sqref="N55:AG55">
    <cfRule type="cellIs" dxfId="53" priority="78" operator="notEqual">
      <formula>0</formula>
    </cfRule>
  </conditionalFormatting>
  <conditionalFormatting sqref="AI55:AJ55">
    <cfRule type="cellIs" dxfId="52" priority="77" operator="notEqual">
      <formula>0</formula>
    </cfRule>
  </conditionalFormatting>
  <conditionalFormatting sqref="AL55:AM55">
    <cfRule type="cellIs" dxfId="51" priority="76" operator="notEqual">
      <formula>0</formula>
    </cfRule>
  </conditionalFormatting>
  <conditionalFormatting sqref="N52:AG52">
    <cfRule type="cellIs" dxfId="50" priority="63" operator="notEqual">
      <formula>0</formula>
    </cfRule>
  </conditionalFormatting>
  <conditionalFormatting sqref="AI52:AJ52">
    <cfRule type="cellIs" dxfId="49" priority="62" operator="notEqual">
      <formula>0</formula>
    </cfRule>
  </conditionalFormatting>
  <conditionalFormatting sqref="AL52:AM52">
    <cfRule type="cellIs" dxfId="48" priority="61" operator="notEqual">
      <formula>0</formula>
    </cfRule>
  </conditionalFormatting>
  <conditionalFormatting sqref="N49:AG49">
    <cfRule type="cellIs" dxfId="47" priority="72" operator="notEqual">
      <formula>0</formula>
    </cfRule>
  </conditionalFormatting>
  <conditionalFormatting sqref="AI49:AJ49">
    <cfRule type="cellIs" dxfId="46" priority="71" operator="notEqual">
      <formula>0</formula>
    </cfRule>
  </conditionalFormatting>
  <conditionalFormatting sqref="AL49:AM49">
    <cfRule type="cellIs" dxfId="45" priority="70" operator="notEqual">
      <formula>0</formula>
    </cfRule>
  </conditionalFormatting>
  <conditionalFormatting sqref="N50:AG50">
    <cfRule type="cellIs" dxfId="44" priority="66" operator="notEqual">
      <formula>0</formula>
    </cfRule>
  </conditionalFormatting>
  <conditionalFormatting sqref="AI50:AJ50">
    <cfRule type="cellIs" dxfId="43" priority="65" operator="notEqual">
      <formula>0</formula>
    </cfRule>
  </conditionalFormatting>
  <conditionalFormatting sqref="AL50:AM50">
    <cfRule type="cellIs" dxfId="42" priority="64" operator="notEqual">
      <formula>0</formula>
    </cfRule>
  </conditionalFormatting>
  <conditionalFormatting sqref="N26:AG26">
    <cfRule type="cellIs" dxfId="41" priority="48" operator="notEqual">
      <formula>0</formula>
    </cfRule>
  </conditionalFormatting>
  <conditionalFormatting sqref="AI26:AJ26">
    <cfRule type="cellIs" dxfId="40" priority="47" operator="notEqual">
      <formula>0</formula>
    </cfRule>
  </conditionalFormatting>
  <conditionalFormatting sqref="AL26:AM26">
    <cfRule type="cellIs" dxfId="39" priority="46" operator="notEqual">
      <formula>0</formula>
    </cfRule>
  </conditionalFormatting>
  <conditionalFormatting sqref="N105:AG105">
    <cfRule type="cellIs" dxfId="38" priority="45" operator="notEqual">
      <formula>0</formula>
    </cfRule>
  </conditionalFormatting>
  <conditionalFormatting sqref="AI105:AJ105">
    <cfRule type="cellIs" dxfId="37" priority="44" operator="notEqual">
      <formula>0</formula>
    </cfRule>
  </conditionalFormatting>
  <conditionalFormatting sqref="AL105:AM105">
    <cfRule type="cellIs" dxfId="36" priority="43" operator="notEqual">
      <formula>0</formula>
    </cfRule>
  </conditionalFormatting>
  <conditionalFormatting sqref="AL106:AM106">
    <cfRule type="cellIs" dxfId="35" priority="40" operator="notEqual">
      <formula>0</formula>
    </cfRule>
  </conditionalFormatting>
  <conditionalFormatting sqref="N106:AG106">
    <cfRule type="cellIs" dxfId="34" priority="42" operator="notEqual">
      <formula>0</formula>
    </cfRule>
  </conditionalFormatting>
  <conditionalFormatting sqref="AI106:AJ106">
    <cfRule type="cellIs" dxfId="33" priority="41" operator="notEqual">
      <formula>0</formula>
    </cfRule>
  </conditionalFormatting>
  <conditionalFormatting sqref="N107:AG107">
    <cfRule type="cellIs" dxfId="32" priority="39" operator="notEqual">
      <formula>0</formula>
    </cfRule>
  </conditionalFormatting>
  <conditionalFormatting sqref="AI107:AJ107">
    <cfRule type="cellIs" dxfId="31" priority="38" operator="notEqual">
      <formula>0</formula>
    </cfRule>
  </conditionalFormatting>
  <conditionalFormatting sqref="AL107:AM107">
    <cfRule type="cellIs" dxfId="30" priority="37" operator="notEqual">
      <formula>0</formula>
    </cfRule>
  </conditionalFormatting>
  <conditionalFormatting sqref="N109:AG109">
    <cfRule type="cellIs" dxfId="29" priority="27" operator="notEqual">
      <formula>0</formula>
    </cfRule>
  </conditionalFormatting>
  <conditionalFormatting sqref="AI109:AJ109">
    <cfRule type="cellIs" dxfId="28" priority="26" operator="notEqual">
      <formula>0</formula>
    </cfRule>
  </conditionalFormatting>
  <conditionalFormatting sqref="AL109:AM109">
    <cfRule type="cellIs" dxfId="27" priority="25" operator="notEqual">
      <formula>0</formula>
    </cfRule>
  </conditionalFormatting>
  <conditionalFormatting sqref="N111:AG111">
    <cfRule type="cellIs" dxfId="26" priority="21" operator="notEqual">
      <formula>0</formula>
    </cfRule>
  </conditionalFormatting>
  <conditionalFormatting sqref="AI111:AJ111">
    <cfRule type="cellIs" dxfId="25" priority="20" operator="notEqual">
      <formula>0</formula>
    </cfRule>
  </conditionalFormatting>
  <conditionalFormatting sqref="AL111:AM111">
    <cfRule type="cellIs" dxfId="24" priority="19" operator="notEqual">
      <formula>0</formula>
    </cfRule>
  </conditionalFormatting>
  <conditionalFormatting sqref="N108:AG108">
    <cfRule type="cellIs" dxfId="23" priority="30" operator="notEqual">
      <formula>0</formula>
    </cfRule>
  </conditionalFormatting>
  <conditionalFormatting sqref="AI108:AJ108">
    <cfRule type="cellIs" dxfId="22" priority="29" operator="notEqual">
      <formula>0</formula>
    </cfRule>
  </conditionalFormatting>
  <conditionalFormatting sqref="AL108:AM108">
    <cfRule type="cellIs" dxfId="21" priority="28" operator="notEqual">
      <formula>0</formula>
    </cfRule>
  </conditionalFormatting>
  <conditionalFormatting sqref="N113:AG113">
    <cfRule type="cellIs" dxfId="20" priority="15" operator="notEqual">
      <formula>0</formula>
    </cfRule>
  </conditionalFormatting>
  <conditionalFormatting sqref="AI113:AJ113">
    <cfRule type="cellIs" dxfId="19" priority="14" operator="notEqual">
      <formula>0</formula>
    </cfRule>
  </conditionalFormatting>
  <conditionalFormatting sqref="AL113:AM113">
    <cfRule type="cellIs" dxfId="18" priority="13" operator="notEqual">
      <formula>0</formula>
    </cfRule>
  </conditionalFormatting>
  <conditionalFormatting sqref="N114:AG114">
    <cfRule type="cellIs" dxfId="17" priority="12" operator="notEqual">
      <formula>0</formula>
    </cfRule>
  </conditionalFormatting>
  <conditionalFormatting sqref="AI114:AJ114">
    <cfRule type="cellIs" dxfId="16" priority="11" operator="notEqual">
      <formula>0</formula>
    </cfRule>
  </conditionalFormatting>
  <conditionalFormatting sqref="AL114:AM114">
    <cfRule type="cellIs" dxfId="15" priority="10" operator="notEqual">
      <formula>0</formula>
    </cfRule>
  </conditionalFormatting>
  <conditionalFormatting sqref="N110:AG110">
    <cfRule type="cellIs" dxfId="14" priority="24" operator="notEqual">
      <formula>0</formula>
    </cfRule>
  </conditionalFormatting>
  <conditionalFormatting sqref="AI110:AJ110">
    <cfRule type="cellIs" dxfId="13" priority="23" operator="notEqual">
      <formula>0</formula>
    </cfRule>
  </conditionalFormatting>
  <conditionalFormatting sqref="AL110:AM110">
    <cfRule type="cellIs" dxfId="12" priority="22" operator="notEqual">
      <formula>0</formula>
    </cfRule>
  </conditionalFormatting>
  <conditionalFormatting sqref="N115:AG115">
    <cfRule type="cellIs" dxfId="11" priority="9" operator="notEqual">
      <formula>0</formula>
    </cfRule>
  </conditionalFormatting>
  <conditionalFormatting sqref="AI115:AJ115">
    <cfRule type="cellIs" dxfId="10" priority="8" operator="notEqual">
      <formula>0</formula>
    </cfRule>
  </conditionalFormatting>
  <conditionalFormatting sqref="AL115:AM115">
    <cfRule type="cellIs" dxfId="9" priority="7" operator="notEqual">
      <formula>0</formula>
    </cfRule>
  </conditionalFormatting>
  <conditionalFormatting sqref="N112:AG112">
    <cfRule type="cellIs" dxfId="8" priority="18" operator="notEqual">
      <formula>0</formula>
    </cfRule>
  </conditionalFormatting>
  <conditionalFormatting sqref="AI112:AJ112">
    <cfRule type="cellIs" dxfId="7" priority="17" operator="notEqual">
      <formula>0</formula>
    </cfRule>
  </conditionalFormatting>
  <conditionalFormatting sqref="AL112:AM112">
    <cfRule type="cellIs" dxfId="6" priority="16" operator="notEqual">
      <formula>0</formula>
    </cfRule>
  </conditionalFormatting>
  <conditionalFormatting sqref="N44:AG44">
    <cfRule type="cellIs" dxfId="5" priority="6" operator="notEqual">
      <formula>0</formula>
    </cfRule>
  </conditionalFormatting>
  <conditionalFormatting sqref="AI44:AJ44">
    <cfRule type="cellIs" dxfId="4" priority="5" operator="notEqual">
      <formula>0</formula>
    </cfRule>
  </conditionalFormatting>
  <conditionalFormatting sqref="AL44:AM44">
    <cfRule type="cellIs" dxfId="3" priority="4" operator="notEqual">
      <formula>0</formula>
    </cfRule>
  </conditionalFormatting>
  <conditionalFormatting sqref="N45:AG45">
    <cfRule type="cellIs" dxfId="2" priority="3" operator="notEqual">
      <formula>0</formula>
    </cfRule>
  </conditionalFormatting>
  <conditionalFormatting sqref="AI45:AJ45">
    <cfRule type="cellIs" dxfId="1" priority="2" operator="notEqual">
      <formula>0</formula>
    </cfRule>
  </conditionalFormatting>
  <conditionalFormatting sqref="AL45:AM45">
    <cfRule type="cellIs" dxfId="0" priority="1" operator="notEqual">
      <formula>0</formula>
    </cfRule>
  </conditionalFormatting>
  <pageMargins left="0.70866141732283472" right="0.70866141732283472" top="0.74803149606299213" bottom="0.74803149606299213" header="0.31496062992125984" footer="0.31496062992125984"/>
  <pageSetup paperSize="9" scale="56" fitToHeight="0" orientation="portrait" r:id="rId1"/>
  <colBreaks count="1" manualBreakCount="1">
    <brk id="16" max="157"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O127"/>
  <sheetViews>
    <sheetView topLeftCell="D69" workbookViewId="0">
      <selection activeCell="I81" sqref="I81"/>
    </sheetView>
  </sheetViews>
  <sheetFormatPr defaultRowHeight="14.4" x14ac:dyDescent="0.3"/>
  <cols>
    <col min="1" max="1" width="5.5546875" customWidth="1"/>
    <col min="2" max="3" width="22.5546875" customWidth="1"/>
    <col min="4" max="4" width="25.6640625" customWidth="1"/>
    <col min="5" max="5" width="30.44140625" customWidth="1"/>
    <col min="6" max="15" width="20.6640625" customWidth="1"/>
    <col min="16" max="18" width="22.5546875" customWidth="1"/>
  </cols>
  <sheetData>
    <row r="5" spans="1:15" x14ac:dyDescent="0.3">
      <c r="B5" s="546" t="s">
        <v>14857</v>
      </c>
      <c r="C5" s="546"/>
      <c r="D5" s="546"/>
      <c r="E5" s="546"/>
      <c r="F5" s="546"/>
      <c r="G5" s="546"/>
      <c r="H5" s="546"/>
      <c r="I5" s="546"/>
      <c r="J5" s="546"/>
    </row>
    <row r="6" spans="1:15" x14ac:dyDescent="0.3">
      <c r="B6" s="547"/>
      <c r="C6" s="547"/>
      <c r="D6" s="547"/>
      <c r="E6" s="547"/>
      <c r="F6" s="547"/>
      <c r="G6" s="547"/>
      <c r="H6" s="547"/>
      <c r="I6" s="547"/>
      <c r="J6" s="547"/>
    </row>
    <row r="7" spans="1:15" ht="28.8" x14ac:dyDescent="0.3">
      <c r="A7" s="387"/>
      <c r="B7" s="388" t="s">
        <v>14842</v>
      </c>
      <c r="C7" s="388" t="s">
        <v>14843</v>
      </c>
      <c r="D7" s="388" t="s">
        <v>14844</v>
      </c>
      <c r="E7" s="387"/>
      <c r="F7" s="388" t="s">
        <v>14845</v>
      </c>
      <c r="G7" s="388" t="s">
        <v>14846</v>
      </c>
      <c r="H7" s="388" t="s">
        <v>14847</v>
      </c>
      <c r="I7" s="388" t="s">
        <v>14848</v>
      </c>
      <c r="J7" s="388" t="s">
        <v>14849</v>
      </c>
      <c r="K7" s="388" t="s">
        <v>14850</v>
      </c>
      <c r="L7" s="388" t="s">
        <v>14851</v>
      </c>
      <c r="M7" s="388" t="s">
        <v>14852</v>
      </c>
      <c r="N7" s="387" t="s">
        <v>14853</v>
      </c>
      <c r="O7" s="387" t="s">
        <v>14854</v>
      </c>
    </row>
    <row r="8" spans="1:15" x14ac:dyDescent="0.3">
      <c r="A8" s="389"/>
      <c r="B8" s="390"/>
      <c r="C8" s="390"/>
      <c r="D8" s="391"/>
      <c r="E8" s="392" t="s">
        <v>14855</v>
      </c>
      <c r="F8" s="393">
        <f>(F9*2)</f>
        <v>124.8</v>
      </c>
      <c r="G8" s="393">
        <f>(G9*2)</f>
        <v>280</v>
      </c>
      <c r="H8" s="390">
        <f>H9*3</f>
        <v>54.3</v>
      </c>
      <c r="I8" s="390">
        <f>I9*3</f>
        <v>63</v>
      </c>
      <c r="J8" s="390">
        <f>J9</f>
        <v>39.520000000000003</v>
      </c>
      <c r="K8" s="390">
        <f>K9</f>
        <v>39.520000000000003</v>
      </c>
      <c r="L8" s="390"/>
      <c r="M8" s="390"/>
      <c r="N8" s="390"/>
      <c r="O8" s="390"/>
    </row>
    <row r="9" spans="1:15" x14ac:dyDescent="0.3">
      <c r="B9" s="394">
        <f>SUM(B10:B19)</f>
        <v>222</v>
      </c>
      <c r="C9" s="394">
        <f>SUM(C10:C19)</f>
        <v>209.3</v>
      </c>
      <c r="D9" s="394">
        <f>SUM(D10:D19)</f>
        <v>209.3</v>
      </c>
      <c r="E9" s="395" t="s">
        <v>14856</v>
      </c>
      <c r="F9" s="394">
        <f>SUM(F10:F19)</f>
        <v>62.4</v>
      </c>
      <c r="G9" s="394">
        <f>SUM(G10:G37)</f>
        <v>140</v>
      </c>
      <c r="H9" s="394">
        <f>SUM(H10:H37)</f>
        <v>18.100000000000001</v>
      </c>
      <c r="I9" s="394">
        <f>SUM(I10:I37)</f>
        <v>21</v>
      </c>
      <c r="J9" s="394">
        <f>SUM(J10:J21)</f>
        <v>39.520000000000003</v>
      </c>
      <c r="K9" s="394">
        <f>SUM(K10:K21)</f>
        <v>39.520000000000003</v>
      </c>
      <c r="L9" s="394">
        <f>SUM(L10:L35)</f>
        <v>3.96</v>
      </c>
      <c r="M9" s="394">
        <f>SUM(M10:M50)</f>
        <v>3.96</v>
      </c>
      <c r="N9" s="394">
        <f>SUM(N10:N31)</f>
        <v>0</v>
      </c>
      <c r="O9" s="394">
        <f>SUM(O10:O31)</f>
        <v>0</v>
      </c>
    </row>
    <row r="10" spans="1:15" x14ac:dyDescent="0.3">
      <c r="B10">
        <v>210</v>
      </c>
      <c r="C10">
        <f>8.05*26</f>
        <v>209.3</v>
      </c>
      <c r="D10">
        <f>8.05*26</f>
        <v>209.3</v>
      </c>
      <c r="F10">
        <v>18.100000000000001</v>
      </c>
      <c r="G10">
        <v>8</v>
      </c>
      <c r="H10">
        <v>6.75</v>
      </c>
      <c r="I10">
        <v>2</v>
      </c>
      <c r="J10">
        <v>3.84</v>
      </c>
      <c r="K10">
        <v>3.84</v>
      </c>
      <c r="L10">
        <v>1.98</v>
      </c>
      <c r="M10">
        <v>1.98</v>
      </c>
    </row>
    <row r="11" spans="1:15" x14ac:dyDescent="0.3">
      <c r="B11">
        <f>12</f>
        <v>12</v>
      </c>
      <c r="F11">
        <v>12.45</v>
      </c>
      <c r="G11">
        <v>8</v>
      </c>
      <c r="H11">
        <v>6.75</v>
      </c>
      <c r="I11">
        <v>2</v>
      </c>
      <c r="J11">
        <v>3.84</v>
      </c>
      <c r="K11">
        <v>3.84</v>
      </c>
      <c r="L11">
        <v>1.98</v>
      </c>
      <c r="M11">
        <v>1.98</v>
      </c>
    </row>
    <row r="12" spans="1:15" x14ac:dyDescent="0.3">
      <c r="F12">
        <v>8.3000000000000007</v>
      </c>
      <c r="G12">
        <v>6</v>
      </c>
      <c r="H12">
        <v>2.2999999999999998</v>
      </c>
      <c r="I12">
        <v>1.5</v>
      </c>
      <c r="J12">
        <v>3.84</v>
      </c>
      <c r="K12">
        <v>3.84</v>
      </c>
    </row>
    <row r="13" spans="1:15" x14ac:dyDescent="0.3">
      <c r="F13">
        <v>1</v>
      </c>
      <c r="G13">
        <v>6</v>
      </c>
      <c r="H13">
        <v>2.2999999999999998</v>
      </c>
      <c r="I13">
        <v>1.5</v>
      </c>
      <c r="J13">
        <v>3.84</v>
      </c>
      <c r="K13">
        <v>3.84</v>
      </c>
    </row>
    <row r="14" spans="1:15" x14ac:dyDescent="0.3">
      <c r="F14">
        <v>0.4</v>
      </c>
      <c r="G14">
        <v>8</v>
      </c>
      <c r="I14">
        <v>2</v>
      </c>
      <c r="J14">
        <v>3.84</v>
      </c>
      <c r="K14">
        <v>3.84</v>
      </c>
    </row>
    <row r="15" spans="1:15" x14ac:dyDescent="0.3">
      <c r="F15">
        <v>0.4</v>
      </c>
      <c r="G15">
        <v>8</v>
      </c>
      <c r="I15">
        <v>2</v>
      </c>
      <c r="J15">
        <v>3.84</v>
      </c>
      <c r="K15">
        <v>3.84</v>
      </c>
    </row>
    <row r="16" spans="1:15" x14ac:dyDescent="0.3">
      <c r="F16">
        <v>1</v>
      </c>
      <c r="G16">
        <v>6</v>
      </c>
      <c r="I16">
        <v>1.5</v>
      </c>
      <c r="J16">
        <v>3.84</v>
      </c>
      <c r="K16">
        <v>3.84</v>
      </c>
    </row>
    <row r="17" spans="6:11" x14ac:dyDescent="0.3">
      <c r="F17">
        <v>8.3000000000000007</v>
      </c>
      <c r="G17">
        <v>6</v>
      </c>
      <c r="I17">
        <v>1.5</v>
      </c>
      <c r="J17">
        <v>3.84</v>
      </c>
      <c r="K17">
        <v>3.84</v>
      </c>
    </row>
    <row r="18" spans="6:11" x14ac:dyDescent="0.3">
      <c r="F18">
        <v>12.45</v>
      </c>
      <c r="G18">
        <v>8</v>
      </c>
      <c r="I18">
        <v>2</v>
      </c>
      <c r="J18">
        <v>2.2000000000000002</v>
      </c>
      <c r="K18">
        <v>2.2000000000000002</v>
      </c>
    </row>
    <row r="19" spans="6:11" x14ac:dyDescent="0.3">
      <c r="G19">
        <v>8</v>
      </c>
      <c r="I19">
        <v>2</v>
      </c>
      <c r="J19">
        <v>2.2000000000000002</v>
      </c>
      <c r="K19">
        <v>2.2000000000000002</v>
      </c>
    </row>
    <row r="20" spans="6:11" x14ac:dyDescent="0.3">
      <c r="G20">
        <v>6</v>
      </c>
      <c r="I20">
        <v>1.5</v>
      </c>
      <c r="J20">
        <v>2.2000000000000002</v>
      </c>
      <c r="K20">
        <v>2.2000000000000002</v>
      </c>
    </row>
    <row r="21" spans="6:11" x14ac:dyDescent="0.3">
      <c r="G21">
        <v>6</v>
      </c>
      <c r="I21">
        <v>1.5</v>
      </c>
      <c r="J21">
        <v>2.2000000000000002</v>
      </c>
      <c r="K21">
        <v>2.2000000000000002</v>
      </c>
    </row>
    <row r="22" spans="6:11" x14ac:dyDescent="0.3">
      <c r="G22">
        <v>8</v>
      </c>
    </row>
    <row r="23" spans="6:11" x14ac:dyDescent="0.3">
      <c r="G23">
        <v>8</v>
      </c>
    </row>
    <row r="24" spans="6:11" x14ac:dyDescent="0.3">
      <c r="G24">
        <v>6</v>
      </c>
    </row>
    <row r="25" spans="6:11" x14ac:dyDescent="0.3">
      <c r="G25">
        <v>6</v>
      </c>
    </row>
    <row r="26" spans="6:11" x14ac:dyDescent="0.3">
      <c r="G26">
        <v>1.5</v>
      </c>
    </row>
    <row r="27" spans="6:11" x14ac:dyDescent="0.3">
      <c r="G27">
        <v>1.5</v>
      </c>
    </row>
    <row r="28" spans="6:11" x14ac:dyDescent="0.3">
      <c r="G28">
        <v>5</v>
      </c>
    </row>
    <row r="29" spans="6:11" x14ac:dyDescent="0.3">
      <c r="G29">
        <v>5</v>
      </c>
    </row>
    <row r="30" spans="6:11" x14ac:dyDescent="0.3">
      <c r="G30">
        <v>1.5</v>
      </c>
    </row>
    <row r="31" spans="6:11" x14ac:dyDescent="0.3">
      <c r="G31">
        <v>1.5</v>
      </c>
    </row>
    <row r="32" spans="6:11" x14ac:dyDescent="0.3">
      <c r="G32">
        <v>6</v>
      </c>
    </row>
    <row r="33" spans="1:13" x14ac:dyDescent="0.3">
      <c r="G33">
        <v>6</v>
      </c>
    </row>
    <row r="36" spans="1:13" x14ac:dyDescent="0.3">
      <c r="A36" s="546" t="s">
        <v>14864</v>
      </c>
      <c r="B36" s="546"/>
      <c r="C36" s="546"/>
      <c r="D36" s="546"/>
      <c r="E36" s="546"/>
      <c r="F36" s="546"/>
      <c r="G36" s="546"/>
      <c r="H36" s="546"/>
      <c r="I36" s="546"/>
      <c r="J36" s="546"/>
    </row>
    <row r="37" spans="1:13" x14ac:dyDescent="0.3">
      <c r="A37" s="547"/>
      <c r="B37" s="547"/>
      <c r="C37" s="547"/>
      <c r="D37" s="547"/>
      <c r="E37" s="547"/>
      <c r="F37" s="547"/>
      <c r="G37" s="547"/>
      <c r="H37" s="547"/>
      <c r="I37" s="547"/>
      <c r="J37" s="547"/>
    </row>
    <row r="38" spans="1:13" ht="43.2" x14ac:dyDescent="0.3">
      <c r="A38" s="387"/>
      <c r="B38" s="388" t="s">
        <v>14858</v>
      </c>
      <c r="C38" s="387" t="s">
        <v>14859</v>
      </c>
      <c r="D38" s="387"/>
      <c r="E38" s="388" t="s">
        <v>14860</v>
      </c>
      <c r="F38" s="388" t="s">
        <v>14861</v>
      </c>
      <c r="G38" s="388" t="s">
        <v>14861</v>
      </c>
      <c r="H38" s="388" t="s">
        <v>14861</v>
      </c>
      <c r="I38" s="388" t="s">
        <v>14861</v>
      </c>
      <c r="J38" s="388" t="s">
        <v>14862</v>
      </c>
      <c r="K38" s="388" t="s">
        <v>14863</v>
      </c>
      <c r="L38" s="387" t="s">
        <v>14853</v>
      </c>
      <c r="M38" s="387" t="s">
        <v>14854</v>
      </c>
    </row>
    <row r="39" spans="1:13" x14ac:dyDescent="0.3">
      <c r="A39" s="389"/>
      <c r="B39" s="390"/>
      <c r="C39" s="390"/>
      <c r="D39" s="392" t="s">
        <v>14855</v>
      </c>
      <c r="E39" s="390">
        <f>E40*3</f>
        <v>687.84</v>
      </c>
      <c r="F39" s="390">
        <f t="shared" ref="F39:I39" si="0">F40*2</f>
        <v>173.4</v>
      </c>
      <c r="G39" s="390">
        <f t="shared" si="0"/>
        <v>119.8</v>
      </c>
      <c r="H39" s="390">
        <f t="shared" si="0"/>
        <v>180.5</v>
      </c>
      <c r="I39" s="390">
        <f t="shared" si="0"/>
        <v>100.4</v>
      </c>
      <c r="J39" s="390">
        <f>J40</f>
        <v>189.596</v>
      </c>
      <c r="K39" s="390">
        <f>K40+J39</f>
        <v>257.01600000000002</v>
      </c>
      <c r="L39" s="390"/>
      <c r="M39" s="390"/>
    </row>
    <row r="40" spans="1:13" x14ac:dyDescent="0.3">
      <c r="B40" s="394">
        <f>SUM(B41:B50)</f>
        <v>504.35</v>
      </c>
      <c r="C40" s="394">
        <f>SUM(C41:C50)</f>
        <v>0</v>
      </c>
      <c r="D40" s="395" t="s">
        <v>14856</v>
      </c>
      <c r="E40" s="394">
        <f>SUM(E41:E68)</f>
        <v>229.28</v>
      </c>
      <c r="F40" s="394">
        <f>SUM(F41:F68)</f>
        <v>86.7</v>
      </c>
      <c r="G40" s="394">
        <f>SUM(G41:G68)</f>
        <v>59.9</v>
      </c>
      <c r="H40" s="394">
        <f>SUM(H41:H65)</f>
        <v>90.25</v>
      </c>
      <c r="I40" s="394">
        <f>SUM(I41:I67)</f>
        <v>50.2</v>
      </c>
      <c r="J40" s="394">
        <f>((2.2*(J41+J42+J43+J44+J45+J46+J47)))</f>
        <v>189.596</v>
      </c>
      <c r="K40" s="394">
        <f>SUM(K41:K69)</f>
        <v>67.42</v>
      </c>
      <c r="L40" s="394">
        <f>SUM(L41:L62)</f>
        <v>0</v>
      </c>
      <c r="M40" s="394">
        <f>SUM(M41:M62)</f>
        <v>0</v>
      </c>
    </row>
    <row r="41" spans="1:13" x14ac:dyDescent="0.3">
      <c r="B41">
        <v>504.35</v>
      </c>
      <c r="E41">
        <v>6.3</v>
      </c>
      <c r="F41">
        <v>4.4000000000000004</v>
      </c>
      <c r="G41">
        <v>9.0500000000000007</v>
      </c>
      <c r="H41">
        <v>9.15</v>
      </c>
      <c r="I41">
        <v>6.38</v>
      </c>
      <c r="J41">
        <f>2.1</f>
        <v>2.1</v>
      </c>
      <c r="K41">
        <f>3.6*11</f>
        <v>39.6</v>
      </c>
    </row>
    <row r="42" spans="1:13" x14ac:dyDescent="0.3">
      <c r="E42">
        <v>6.3</v>
      </c>
      <c r="F42">
        <v>4.4000000000000004</v>
      </c>
      <c r="G42">
        <v>9.0500000000000007</v>
      </c>
      <c r="H42">
        <v>6.15</v>
      </c>
      <c r="I42">
        <v>3.15</v>
      </c>
      <c r="J42">
        <f>3.6*12</f>
        <v>43.2</v>
      </c>
      <c r="K42">
        <f>3.5*3</f>
        <v>10.5</v>
      </c>
    </row>
    <row r="43" spans="1:13" x14ac:dyDescent="0.3">
      <c r="E43">
        <v>12.75</v>
      </c>
      <c r="F43">
        <v>3.05</v>
      </c>
      <c r="G43">
        <v>6</v>
      </c>
      <c r="H43">
        <v>6.15</v>
      </c>
      <c r="I43">
        <v>4.2300000000000004</v>
      </c>
      <c r="J43">
        <f>3.5*6</f>
        <v>21</v>
      </c>
      <c r="K43">
        <f>3.41*2</f>
        <v>6.82</v>
      </c>
    </row>
    <row r="44" spans="1:13" x14ac:dyDescent="0.3">
      <c r="E44">
        <v>12.75</v>
      </c>
      <c r="F44">
        <v>3.05</v>
      </c>
      <c r="G44">
        <v>6</v>
      </c>
      <c r="H44">
        <v>0.75</v>
      </c>
      <c r="I44">
        <v>3.12</v>
      </c>
      <c r="J44">
        <f>2.56</f>
        <v>2.56</v>
      </c>
      <c r="K44">
        <f>3.5*3</f>
        <v>10.5</v>
      </c>
    </row>
    <row r="45" spans="1:13" x14ac:dyDescent="0.3">
      <c r="E45">
        <v>6.3</v>
      </c>
      <c r="F45">
        <v>4.4000000000000004</v>
      </c>
      <c r="G45">
        <v>8.9</v>
      </c>
      <c r="H45">
        <v>0.75</v>
      </c>
      <c r="I45">
        <v>2.97</v>
      </c>
      <c r="J45">
        <f>3.41*2</f>
        <v>6.82</v>
      </c>
    </row>
    <row r="46" spans="1:13" x14ac:dyDescent="0.3">
      <c r="E46">
        <v>6.3</v>
      </c>
      <c r="F46">
        <v>4.4000000000000004</v>
      </c>
      <c r="G46">
        <v>8.9</v>
      </c>
      <c r="H46">
        <v>2.1</v>
      </c>
      <c r="I46">
        <v>1.5</v>
      </c>
      <c r="J46">
        <f>3.5*3</f>
        <v>10.5</v>
      </c>
    </row>
    <row r="47" spans="1:13" x14ac:dyDescent="0.3">
      <c r="E47">
        <v>22.25</v>
      </c>
      <c r="F47">
        <v>3.4</v>
      </c>
      <c r="G47">
        <v>6</v>
      </c>
      <c r="H47">
        <v>0.6</v>
      </c>
      <c r="I47">
        <v>3.3</v>
      </c>
    </row>
    <row r="48" spans="1:13" x14ac:dyDescent="0.3">
      <c r="E48">
        <v>22.25</v>
      </c>
      <c r="F48">
        <v>3.4</v>
      </c>
      <c r="G48">
        <v>6</v>
      </c>
      <c r="H48">
        <v>0.6</v>
      </c>
      <c r="I48">
        <v>4.2</v>
      </c>
    </row>
    <row r="49" spans="5:9" x14ac:dyDescent="0.3">
      <c r="E49">
        <v>6.3</v>
      </c>
      <c r="F49">
        <v>3.05</v>
      </c>
      <c r="H49">
        <v>0.53</v>
      </c>
      <c r="I49">
        <v>4.2</v>
      </c>
    </row>
    <row r="50" spans="5:9" x14ac:dyDescent="0.3">
      <c r="E50">
        <v>12.6</v>
      </c>
      <c r="F50">
        <v>3.05</v>
      </c>
      <c r="H50">
        <v>0.38</v>
      </c>
      <c r="I50">
        <v>2.5</v>
      </c>
    </row>
    <row r="51" spans="5:9" x14ac:dyDescent="0.3">
      <c r="E51">
        <v>2.85</v>
      </c>
      <c r="F51">
        <v>2.65</v>
      </c>
      <c r="H51">
        <v>0.45</v>
      </c>
      <c r="I51">
        <v>1.85</v>
      </c>
    </row>
    <row r="52" spans="5:9" x14ac:dyDescent="0.3">
      <c r="E52">
        <v>3.3</v>
      </c>
      <c r="F52">
        <v>2.65</v>
      </c>
      <c r="H52">
        <v>0.85</v>
      </c>
      <c r="I52">
        <v>1.85</v>
      </c>
    </row>
    <row r="53" spans="5:9" x14ac:dyDescent="0.3">
      <c r="E53">
        <v>6.68</v>
      </c>
      <c r="F53">
        <v>4.4000000000000004</v>
      </c>
      <c r="H53">
        <v>0.85</v>
      </c>
      <c r="I53">
        <v>2.6</v>
      </c>
    </row>
    <row r="54" spans="5:9" x14ac:dyDescent="0.3">
      <c r="E54">
        <v>8.1199999999999992</v>
      </c>
      <c r="F54">
        <v>4.4000000000000004</v>
      </c>
      <c r="H54">
        <v>0.15</v>
      </c>
      <c r="I54">
        <v>2.6</v>
      </c>
    </row>
    <row r="55" spans="5:9" x14ac:dyDescent="0.3">
      <c r="E55">
        <v>6.68</v>
      </c>
      <c r="F55">
        <v>2.9</v>
      </c>
      <c r="H55">
        <v>0.15</v>
      </c>
      <c r="I55">
        <v>2</v>
      </c>
    </row>
    <row r="56" spans="5:9" x14ac:dyDescent="0.3">
      <c r="E56">
        <v>2</v>
      </c>
      <c r="F56">
        <v>2.9</v>
      </c>
      <c r="H56">
        <v>0.37</v>
      </c>
      <c r="I56">
        <v>1.75</v>
      </c>
    </row>
    <row r="57" spans="5:9" x14ac:dyDescent="0.3">
      <c r="E57">
        <v>2.85</v>
      </c>
      <c r="F57">
        <v>1.2</v>
      </c>
      <c r="H57">
        <v>0.37</v>
      </c>
      <c r="I57">
        <v>2</v>
      </c>
    </row>
    <row r="58" spans="5:9" x14ac:dyDescent="0.3">
      <c r="E58">
        <v>22.1</v>
      </c>
      <c r="F58">
        <v>1.2</v>
      </c>
      <c r="H58">
        <v>9.0500000000000007</v>
      </c>
    </row>
    <row r="59" spans="5:9" x14ac:dyDescent="0.3">
      <c r="E59">
        <v>6.3</v>
      </c>
      <c r="F59">
        <v>2.6</v>
      </c>
      <c r="H59">
        <v>9.0500000000000007</v>
      </c>
    </row>
    <row r="60" spans="5:9" x14ac:dyDescent="0.3">
      <c r="E60">
        <v>22.43</v>
      </c>
      <c r="F60">
        <v>2.6</v>
      </c>
      <c r="H60">
        <v>6</v>
      </c>
    </row>
    <row r="61" spans="5:9" x14ac:dyDescent="0.3">
      <c r="E61">
        <v>0.15</v>
      </c>
      <c r="F61">
        <v>8.65</v>
      </c>
      <c r="H61">
        <v>6</v>
      </c>
    </row>
    <row r="62" spans="5:9" x14ac:dyDescent="0.3">
      <c r="E62">
        <v>0.18</v>
      </c>
      <c r="F62">
        <v>8.65</v>
      </c>
      <c r="H62">
        <v>8.9</v>
      </c>
    </row>
    <row r="63" spans="5:9" x14ac:dyDescent="0.3">
      <c r="E63">
        <v>9.15</v>
      </c>
      <c r="F63">
        <v>1.45</v>
      </c>
      <c r="H63">
        <v>8.9</v>
      </c>
    </row>
    <row r="64" spans="5:9" x14ac:dyDescent="0.3">
      <c r="E64">
        <v>9.15</v>
      </c>
      <c r="F64">
        <v>1.45</v>
      </c>
      <c r="H64">
        <v>6</v>
      </c>
    </row>
    <row r="65" spans="1:13" x14ac:dyDescent="0.3">
      <c r="E65">
        <v>0.17</v>
      </c>
      <c r="F65">
        <v>0.6</v>
      </c>
      <c r="H65">
        <v>6</v>
      </c>
    </row>
    <row r="66" spans="1:13" x14ac:dyDescent="0.3">
      <c r="E66">
        <v>0.15</v>
      </c>
      <c r="F66">
        <v>0.6</v>
      </c>
    </row>
    <row r="67" spans="1:13" x14ac:dyDescent="0.3">
      <c r="E67">
        <v>0.32</v>
      </c>
      <c r="F67">
        <v>0.6</v>
      </c>
    </row>
    <row r="68" spans="1:13" x14ac:dyDescent="0.3">
      <c r="E68">
        <v>12.6</v>
      </c>
      <c r="F68">
        <v>0.6</v>
      </c>
    </row>
    <row r="71" spans="1:13" x14ac:dyDescent="0.3">
      <c r="A71" s="546" t="s">
        <v>14871</v>
      </c>
      <c r="B71" s="548"/>
      <c r="C71" s="548"/>
      <c r="D71" s="548"/>
      <c r="E71" s="548"/>
      <c r="F71" s="548"/>
      <c r="G71" s="548"/>
      <c r="H71" s="548"/>
      <c r="I71" s="548"/>
      <c r="J71" s="548"/>
    </row>
    <row r="72" spans="1:13" x14ac:dyDescent="0.3">
      <c r="A72" s="549"/>
      <c r="B72" s="549"/>
      <c r="C72" s="549"/>
      <c r="D72" s="549"/>
      <c r="E72" s="549"/>
      <c r="F72" s="549"/>
      <c r="G72" s="549"/>
      <c r="H72" s="549"/>
      <c r="I72" s="549"/>
      <c r="J72" s="549"/>
    </row>
    <row r="73" spans="1:13" ht="43.2" x14ac:dyDescent="0.3">
      <c r="A73" s="387"/>
      <c r="B73" s="388" t="s">
        <v>14866</v>
      </c>
      <c r="C73" s="387" t="s">
        <v>14859</v>
      </c>
      <c r="D73" s="387"/>
      <c r="E73" s="388" t="s">
        <v>14867</v>
      </c>
      <c r="F73" s="388" t="s">
        <v>14868</v>
      </c>
      <c r="G73" s="388" t="s">
        <v>14868</v>
      </c>
      <c r="H73" s="388" t="s">
        <v>14868</v>
      </c>
      <c r="I73" s="388" t="s">
        <v>14868</v>
      </c>
      <c r="J73" s="388" t="s">
        <v>14869</v>
      </c>
      <c r="K73" s="388" t="s">
        <v>14870</v>
      </c>
      <c r="L73" s="387" t="s">
        <v>14853</v>
      </c>
      <c r="M73" s="387" t="s">
        <v>14854</v>
      </c>
    </row>
    <row r="74" spans="1:13" x14ac:dyDescent="0.3">
      <c r="A74" s="389"/>
      <c r="B74" s="390"/>
      <c r="C74" s="390"/>
      <c r="D74" s="392" t="s">
        <v>14855</v>
      </c>
      <c r="E74" s="390">
        <f>E75*3</f>
        <v>309.93</v>
      </c>
      <c r="F74" s="390">
        <f t="shared" ref="F74:I74" si="1">F75*2</f>
        <v>535.46</v>
      </c>
      <c r="G74" s="390">
        <f t="shared" si="1"/>
        <v>0</v>
      </c>
      <c r="H74" s="390">
        <f t="shared" si="1"/>
        <v>0</v>
      </c>
      <c r="I74" s="390">
        <f t="shared" si="1"/>
        <v>0</v>
      </c>
      <c r="J74" s="390">
        <f>J75</f>
        <v>112.88200000000001</v>
      </c>
      <c r="K74" s="390">
        <f>K75</f>
        <v>129.13200000000001</v>
      </c>
      <c r="L74" s="390"/>
      <c r="M74" s="390"/>
    </row>
    <row r="75" spans="1:13" x14ac:dyDescent="0.3">
      <c r="B75" s="394">
        <f>SUM(B76:B85)</f>
        <v>441.8</v>
      </c>
      <c r="C75" s="394">
        <f>SUM(C76:C85)</f>
        <v>0</v>
      </c>
      <c r="D75" s="395" t="s">
        <v>14856</v>
      </c>
      <c r="E75" s="394">
        <f>SUM(E76:E87)</f>
        <v>103.31</v>
      </c>
      <c r="F75" s="394">
        <f>SUM(F76:F133)</f>
        <v>267.73</v>
      </c>
      <c r="G75" s="394">
        <f>SUM(G76:G103)</f>
        <v>0</v>
      </c>
      <c r="H75" s="394">
        <f>SUM(H76:H109)</f>
        <v>0</v>
      </c>
      <c r="I75" s="394">
        <f>SUM(I76:I102)</f>
        <v>0</v>
      </c>
      <c r="J75" s="394">
        <f>((2.2*(J76+J77+J78+J79+J80+J81+J82)))</f>
        <v>112.88200000000001</v>
      </c>
      <c r="K75" s="394">
        <f>(SUM(K76:K116)+J75)</f>
        <v>129.13200000000001</v>
      </c>
      <c r="L75" s="394">
        <f>SUM(L76:L97)</f>
        <v>0</v>
      </c>
      <c r="M75" s="394">
        <f>SUM(M76:M97)</f>
        <v>0</v>
      </c>
    </row>
    <row r="76" spans="1:13" x14ac:dyDescent="0.3">
      <c r="B76">
        <f>440.09+1.71</f>
        <v>441.8</v>
      </c>
      <c r="E76">
        <v>2.99</v>
      </c>
      <c r="F76">
        <v>3.1</v>
      </c>
      <c r="J76">
        <f>6.3</f>
        <v>6.3</v>
      </c>
      <c r="K76">
        <v>5.25</v>
      </c>
    </row>
    <row r="77" spans="1:13" x14ac:dyDescent="0.3">
      <c r="E77">
        <v>4.74</v>
      </c>
      <c r="F77">
        <v>9.6199999999999992</v>
      </c>
      <c r="J77">
        <f>3.99</f>
        <v>3.99</v>
      </c>
      <c r="K77" s="396">
        <f>2.2*5</f>
        <v>11</v>
      </c>
    </row>
    <row r="78" spans="1:13" x14ac:dyDescent="0.3">
      <c r="E78">
        <v>6.78</v>
      </c>
      <c r="F78">
        <v>2.97</v>
      </c>
      <c r="J78">
        <v>2.52</v>
      </c>
    </row>
    <row r="79" spans="1:13" x14ac:dyDescent="0.3">
      <c r="E79">
        <v>8.1199999999999992</v>
      </c>
      <c r="F79">
        <v>2.97</v>
      </c>
      <c r="J79">
        <f>3.96*2</f>
        <v>7.92</v>
      </c>
    </row>
    <row r="80" spans="1:13" x14ac:dyDescent="0.3">
      <c r="E80">
        <v>9.77</v>
      </c>
      <c r="F80">
        <v>1.78</v>
      </c>
      <c r="J80">
        <f>3.2*6</f>
        <v>19.2</v>
      </c>
    </row>
    <row r="81" spans="5:10" x14ac:dyDescent="0.3">
      <c r="E81">
        <v>9.26</v>
      </c>
      <c r="F81">
        <v>4.3</v>
      </c>
      <c r="J81">
        <v>4.34</v>
      </c>
    </row>
    <row r="82" spans="5:10" x14ac:dyDescent="0.3">
      <c r="E82">
        <v>8.9499999999999993</v>
      </c>
      <c r="F82">
        <v>4.7300000000000004</v>
      </c>
      <c r="J82">
        <f>3.52*2</f>
        <v>7.04</v>
      </c>
    </row>
    <row r="83" spans="5:10" x14ac:dyDescent="0.3">
      <c r="E83">
        <v>9.1999999999999993</v>
      </c>
      <c r="F83">
        <v>2</v>
      </c>
    </row>
    <row r="84" spans="5:10" x14ac:dyDescent="0.3">
      <c r="E84">
        <v>9.75</v>
      </c>
      <c r="F84">
        <v>1.74</v>
      </c>
    </row>
    <row r="85" spans="5:10" x14ac:dyDescent="0.3">
      <c r="E85">
        <v>9.9</v>
      </c>
      <c r="F85">
        <v>4.74</v>
      </c>
    </row>
    <row r="86" spans="5:10" x14ac:dyDescent="0.3">
      <c r="E86">
        <v>23.85</v>
      </c>
      <c r="F86">
        <v>1.29</v>
      </c>
    </row>
    <row r="87" spans="5:10" x14ac:dyDescent="0.3">
      <c r="F87">
        <v>9.39</v>
      </c>
    </row>
    <row r="88" spans="5:10" x14ac:dyDescent="0.3">
      <c r="F88">
        <v>8.35</v>
      </c>
    </row>
    <row r="89" spans="5:10" x14ac:dyDescent="0.3">
      <c r="F89">
        <v>9.6999999999999993</v>
      </c>
    </row>
    <row r="90" spans="5:10" x14ac:dyDescent="0.3">
      <c r="F90">
        <v>1.5</v>
      </c>
    </row>
    <row r="91" spans="5:10" x14ac:dyDescent="0.3">
      <c r="F91">
        <v>5.45</v>
      </c>
    </row>
    <row r="92" spans="5:10" x14ac:dyDescent="0.3">
      <c r="F92">
        <v>1.5</v>
      </c>
    </row>
    <row r="93" spans="5:10" x14ac:dyDescent="0.3">
      <c r="F93">
        <v>11.45</v>
      </c>
    </row>
    <row r="94" spans="5:10" x14ac:dyDescent="0.3">
      <c r="F94">
        <v>0.45</v>
      </c>
    </row>
    <row r="95" spans="5:10" x14ac:dyDescent="0.3">
      <c r="F95">
        <v>3.8</v>
      </c>
    </row>
    <row r="96" spans="5:10" x14ac:dyDescent="0.3">
      <c r="F96">
        <v>0.45</v>
      </c>
    </row>
    <row r="97" spans="6:6" x14ac:dyDescent="0.3">
      <c r="F97">
        <v>3.25</v>
      </c>
    </row>
    <row r="98" spans="6:6" x14ac:dyDescent="0.3">
      <c r="F98">
        <v>3.6</v>
      </c>
    </row>
    <row r="99" spans="6:6" x14ac:dyDescent="0.3">
      <c r="F99">
        <v>6.25</v>
      </c>
    </row>
    <row r="100" spans="6:6" x14ac:dyDescent="0.3">
      <c r="F100">
        <v>6.25</v>
      </c>
    </row>
    <row r="101" spans="6:6" x14ac:dyDescent="0.3">
      <c r="F101">
        <v>7.15</v>
      </c>
    </row>
    <row r="102" spans="6:6" x14ac:dyDescent="0.3">
      <c r="F102">
        <v>3.45</v>
      </c>
    </row>
    <row r="103" spans="6:6" x14ac:dyDescent="0.3">
      <c r="F103">
        <v>2.1</v>
      </c>
    </row>
    <row r="104" spans="6:6" x14ac:dyDescent="0.3">
      <c r="F104">
        <v>8.9</v>
      </c>
    </row>
    <row r="105" spans="6:6" x14ac:dyDescent="0.3">
      <c r="F105">
        <v>8.9</v>
      </c>
    </row>
    <row r="106" spans="6:6" x14ac:dyDescent="0.3">
      <c r="F106">
        <v>6</v>
      </c>
    </row>
    <row r="107" spans="6:6" x14ac:dyDescent="0.3">
      <c r="F107">
        <v>6</v>
      </c>
    </row>
    <row r="108" spans="6:6" x14ac:dyDescent="0.3">
      <c r="F108">
        <v>3.45</v>
      </c>
    </row>
    <row r="109" spans="6:6" x14ac:dyDescent="0.3">
      <c r="F109">
        <v>3.45</v>
      </c>
    </row>
    <row r="110" spans="6:6" x14ac:dyDescent="0.3">
      <c r="F110">
        <v>6.65</v>
      </c>
    </row>
    <row r="111" spans="6:6" x14ac:dyDescent="0.3">
      <c r="F111">
        <v>6.65</v>
      </c>
    </row>
    <row r="112" spans="6:6" x14ac:dyDescent="0.3">
      <c r="F112">
        <v>3.45</v>
      </c>
    </row>
    <row r="113" spans="6:6" x14ac:dyDescent="0.3">
      <c r="F113">
        <v>3.45</v>
      </c>
    </row>
    <row r="114" spans="6:6" x14ac:dyDescent="0.3">
      <c r="F114">
        <v>6.65</v>
      </c>
    </row>
    <row r="115" spans="6:6" x14ac:dyDescent="0.3">
      <c r="F115">
        <v>6.65</v>
      </c>
    </row>
    <row r="116" spans="6:6" x14ac:dyDescent="0.3">
      <c r="F116">
        <v>8.9</v>
      </c>
    </row>
    <row r="117" spans="6:6" x14ac:dyDescent="0.3">
      <c r="F117">
        <v>8.9</v>
      </c>
    </row>
    <row r="118" spans="6:6" x14ac:dyDescent="0.3">
      <c r="F118">
        <v>6</v>
      </c>
    </row>
    <row r="119" spans="6:6" x14ac:dyDescent="0.3">
      <c r="F119">
        <v>6</v>
      </c>
    </row>
    <row r="120" spans="6:6" x14ac:dyDescent="0.3">
      <c r="F120">
        <v>6</v>
      </c>
    </row>
    <row r="121" spans="6:6" x14ac:dyDescent="0.3">
      <c r="F121">
        <v>6</v>
      </c>
    </row>
    <row r="122" spans="6:6" x14ac:dyDescent="0.3">
      <c r="F122">
        <v>9.0500000000000007</v>
      </c>
    </row>
    <row r="123" spans="6:6" x14ac:dyDescent="0.3">
      <c r="F123">
        <v>9.0500000000000007</v>
      </c>
    </row>
    <row r="124" spans="6:6" x14ac:dyDescent="0.3">
      <c r="F124">
        <v>6.05</v>
      </c>
    </row>
    <row r="125" spans="6:6" x14ac:dyDescent="0.3">
      <c r="F125">
        <v>6.05</v>
      </c>
    </row>
    <row r="126" spans="6:6" x14ac:dyDescent="0.3">
      <c r="F126">
        <v>1.1000000000000001</v>
      </c>
    </row>
    <row r="127" spans="6:6" x14ac:dyDescent="0.3">
      <c r="F127">
        <v>1.1000000000000001</v>
      </c>
    </row>
  </sheetData>
  <mergeCells count="3">
    <mergeCell ref="B5:J6"/>
    <mergeCell ref="A36:J37"/>
    <mergeCell ref="A71:J72"/>
  </mergeCells>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dimension ref="A1:J158"/>
  <sheetViews>
    <sheetView zoomScale="85" zoomScaleNormal="85" workbookViewId="0">
      <selection activeCell="E158" sqref="E158"/>
    </sheetView>
  </sheetViews>
  <sheetFormatPr defaultColWidth="9.109375" defaultRowHeight="13.8" x14ac:dyDescent="0.3"/>
  <cols>
    <col min="1" max="1" width="9.109375" style="78"/>
    <col min="2" max="2" width="13" style="78" customWidth="1"/>
    <col min="3" max="3" width="13.109375" style="78" bestFit="1" customWidth="1"/>
    <col min="4" max="5" width="55" style="78" customWidth="1"/>
    <col min="6" max="16384" width="9.109375" style="78"/>
  </cols>
  <sheetData>
    <row r="1" spans="1:10" s="17" customFormat="1" ht="26.25" customHeight="1" x14ac:dyDescent="0.3">
      <c r="A1" s="539" t="s">
        <v>7939</v>
      </c>
      <c r="B1" s="539"/>
      <c r="C1" s="539"/>
      <c r="D1" s="539"/>
      <c r="E1" s="539"/>
      <c r="F1" s="89"/>
      <c r="G1" s="89"/>
      <c r="H1" s="89"/>
      <c r="I1" s="89"/>
      <c r="J1" s="89"/>
    </row>
    <row r="2" spans="1:10" s="17" customFormat="1" ht="26.25" customHeight="1" x14ac:dyDescent="0.3">
      <c r="A2" s="553" t="s">
        <v>8172</v>
      </c>
      <c r="B2" s="553"/>
      <c r="C2" s="553"/>
      <c r="D2" s="553"/>
      <c r="E2" s="553"/>
    </row>
    <row r="3" spans="1:10" s="17" customFormat="1" ht="5.25" customHeight="1" x14ac:dyDescent="0.25">
      <c r="A3" s="129"/>
      <c r="B3" s="80"/>
      <c r="C3" s="81"/>
      <c r="D3" s="81"/>
      <c r="E3" s="81"/>
      <c r="F3" s="81"/>
      <c r="G3" s="81"/>
      <c r="H3" s="81"/>
      <c r="I3" s="81"/>
      <c r="J3" s="81"/>
    </row>
    <row r="4" spans="1:10" s="17" customFormat="1" ht="30" customHeight="1" x14ac:dyDescent="0.3">
      <c r="A4" s="539" t="s">
        <v>8168</v>
      </c>
      <c r="B4" s="539"/>
      <c r="C4" s="539"/>
      <c r="D4" s="539"/>
      <c r="E4" s="539"/>
      <c r="F4" s="89"/>
      <c r="G4" s="89"/>
      <c r="H4" s="89"/>
      <c r="I4" s="89"/>
      <c r="J4" s="89"/>
    </row>
    <row r="5" spans="1:10" s="17" customFormat="1" ht="4.5" customHeight="1" x14ac:dyDescent="0.3">
      <c r="A5" s="49"/>
      <c r="B5" s="80"/>
      <c r="C5" s="21"/>
      <c r="D5" s="80"/>
      <c r="E5" s="46"/>
      <c r="F5" s="46"/>
      <c r="G5" s="46"/>
      <c r="H5" s="46"/>
      <c r="I5" s="46"/>
      <c r="J5" s="46"/>
    </row>
    <row r="6" spans="1:10" s="17" customFormat="1" ht="19.5" customHeight="1" x14ac:dyDescent="0.3">
      <c r="A6" s="551" t="s">
        <v>8170</v>
      </c>
      <c r="B6" s="551"/>
      <c r="C6" s="17" t="str">
        <f>PLANILHA_ORÇAMENTÁRIA!$C$6</f>
        <v>Reforma e pintura  "EMEF Profª Marilei Schimidt de Oliveira"</v>
      </c>
      <c r="D6" s="21"/>
      <c r="E6" s="46"/>
      <c r="F6" s="46"/>
      <c r="G6" s="46"/>
      <c r="H6" s="46"/>
      <c r="I6" s="46"/>
      <c r="J6" s="46"/>
    </row>
    <row r="7" spans="1:10" s="17" customFormat="1" ht="19.5" customHeight="1" x14ac:dyDescent="0.3">
      <c r="A7" s="551" t="s">
        <v>8171</v>
      </c>
      <c r="B7" s="551"/>
      <c r="C7" s="83" t="str">
        <f>PLANILHA_ORÇAMENTÁRIA!$C$7</f>
        <v>RUA CATAGUASES, n° 57, JD. NOVA ITIRAPINA, ITIRAPINA - SP.</v>
      </c>
      <c r="D7" s="80"/>
      <c r="E7" s="46"/>
      <c r="F7" s="46"/>
      <c r="G7" s="46"/>
      <c r="H7" s="46"/>
      <c r="I7" s="46"/>
      <c r="J7" s="46"/>
    </row>
    <row r="8" spans="1:10" s="130" customFormat="1" ht="15.6" x14ac:dyDescent="0.3">
      <c r="A8" s="552" t="s">
        <v>8174</v>
      </c>
      <c r="B8" s="552"/>
      <c r="C8" s="130" t="s">
        <v>8175</v>
      </c>
    </row>
    <row r="9" spans="1:10" ht="4.5" customHeight="1" x14ac:dyDescent="0.3">
      <c r="A9" s="87"/>
      <c r="B9" s="87"/>
      <c r="C9" s="87"/>
      <c r="D9" s="88"/>
    </row>
    <row r="10" spans="1:10" ht="15.6" x14ac:dyDescent="0.3">
      <c r="A10" s="134" t="s">
        <v>8003</v>
      </c>
      <c r="B10" s="134" t="s">
        <v>0</v>
      </c>
      <c r="C10" s="134" t="s">
        <v>1</v>
      </c>
      <c r="D10" s="135" t="s">
        <v>8193</v>
      </c>
      <c r="E10" s="136" t="s">
        <v>8194</v>
      </c>
    </row>
    <row r="11" spans="1:10" ht="15.6" x14ac:dyDescent="0.3">
      <c r="A11" s="137">
        <v>1</v>
      </c>
      <c r="B11" s="550" t="e">
        <f>VLOOKUP(A11,PLANILHA_ORÇAMENTÁRIA!$A$17:$J$988,4,FALSE)</f>
        <v>#N/A</v>
      </c>
      <c r="C11" s="550"/>
      <c r="D11" s="550"/>
      <c r="E11" s="138"/>
    </row>
    <row r="12" spans="1:10" ht="30" x14ac:dyDescent="0.3">
      <c r="A12" s="126" t="str">
        <f>PLANILHA_ORÇAMENTÁRIA!A18</f>
        <v>2.1</v>
      </c>
      <c r="B12" s="127" t="str">
        <f>VLOOKUP(A12,PLANILHA_ORÇAMENTÁRIA!$A$17:$J988,2,FALSE)</f>
        <v>CDHU</v>
      </c>
      <c r="C12" s="127" t="str">
        <f>VLOOKUP(A12,PLANILHA_ORÇAMENTÁRIA!$A$17:$J$988,3,FALSE)</f>
        <v>04.02.020</v>
      </c>
      <c r="D12" s="128" t="str">
        <f>VLOOKUP(A12,PLANILHA_ORÇAMENTÁRIA!$A$17:$J$988,4,FALSE)</f>
        <v>Retirada de peças lineares em madeira com seção até 60 cm² - BANCOS DE MADEIRA</v>
      </c>
      <c r="E12" s="128">
        <f>VLOOKUP(A12,PLANILHA_ORÇAMENTÁRIA!$A$17:$J$988,9,FALSE)</f>
        <v>0</v>
      </c>
    </row>
    <row r="13" spans="1:10" ht="30" x14ac:dyDescent="0.3">
      <c r="A13" s="126" t="str">
        <f>PLANILHA_ORÇAMENTÁRIA!A19</f>
        <v>2.2</v>
      </c>
      <c r="B13" s="127" t="str">
        <f>VLOOKUP(A13,PLANILHA_ORÇAMENTÁRIA!$A$17:$J989,2,FALSE)</f>
        <v>CDHU</v>
      </c>
      <c r="C13" s="127" t="str">
        <f>VLOOKUP(A13,PLANILHA_ORÇAMENTÁRIA!$A$17:$J$988,3,FALSE)</f>
        <v>55.01.140</v>
      </c>
      <c r="D13" s="128" t="str">
        <f>VLOOKUP(A13,PLANILHA_ORÇAMENTÁRIA!$A$17:$J$988,4,FALSE)</f>
        <v>Limpeza de superfície com hidrojateamento - TELHADO + LAJE DE COBERTURA</v>
      </c>
      <c r="E13" s="128">
        <f>VLOOKUP(A13,PLANILHA_ORÇAMENTÁRIA!$A$17:$J$988,9,FALSE)</f>
        <v>0</v>
      </c>
    </row>
    <row r="14" spans="1:10" ht="75" x14ac:dyDescent="0.3">
      <c r="A14" s="126" t="str">
        <f>PLANILHA_ORÇAMENTÁRIA!A29</f>
        <v>3.7</v>
      </c>
      <c r="B14" s="127" t="str">
        <f>VLOOKUP(A14,PLANILHA_ORÇAMENTÁRIA!$A$17:$J990,2,FALSE)</f>
        <v>SINAPI</v>
      </c>
      <c r="C14" s="127">
        <f>VLOOKUP(A14,PLANILHA_ORÇAMENTÁRIA!$A$17:$J$988,3,FALSE)</f>
        <v>98556</v>
      </c>
      <c r="D14" s="128" t="str">
        <f>VLOOKUP(A14,PLANILHA_ORÇAMENTÁRIA!$A$17:$J$988,4,FALSE)</f>
        <v>IMPERMEABILIZIMPERMEABILIZAÇÃO DE SUPERFÍCIE COM ARGAMASSA POLIMÉRICA / MEMBRANA ACRÍLICA, 4 DEMÃOS, REFORÇADA COM VÉU DE POLIÉSTER (MAV). AF_09/2023 -  LAJE DE COBERTURA</v>
      </c>
      <c r="E14" s="128">
        <f>VLOOKUP(A14,PLANILHA_ORÇAMENTÁRIA!$A$17:$J$988,9,FALSE)</f>
        <v>0</v>
      </c>
    </row>
    <row r="15" spans="1:10" ht="15.6" x14ac:dyDescent="0.3">
      <c r="A15" s="126" t="e">
        <f>PLANILHA_ORÇAMENTÁRIA!#REF!</f>
        <v>#REF!</v>
      </c>
      <c r="B15" s="127" t="e">
        <f>VLOOKUP(A15,PLANILHA_ORÇAMENTÁRIA!$A$17:$J991,2,FALSE)</f>
        <v>#REF!</v>
      </c>
      <c r="C15" s="127" t="e">
        <f>VLOOKUP(A15,PLANILHA_ORÇAMENTÁRIA!$A$17:$J$988,3,FALSE)</f>
        <v>#REF!</v>
      </c>
      <c r="D15" s="128" t="e">
        <f>VLOOKUP(A15,PLANILHA_ORÇAMENTÁRIA!$A$17:$J$988,4,FALSE)</f>
        <v>#REF!</v>
      </c>
      <c r="E15" s="128" t="e">
        <f>VLOOKUP(A15,PLANILHA_ORÇAMENTÁRIA!$A$17:$J$988,9,FALSE)</f>
        <v>#REF!</v>
      </c>
    </row>
    <row r="16" spans="1:10" ht="15.6" x14ac:dyDescent="0.3">
      <c r="A16" s="126" t="e">
        <f>PLANILHA_ORÇAMENTÁRIA!#REF!</f>
        <v>#REF!</v>
      </c>
      <c r="B16" s="127" t="e">
        <f>VLOOKUP(A16,PLANILHA_ORÇAMENTÁRIA!$A$17:$J992,2,FALSE)</f>
        <v>#REF!</v>
      </c>
      <c r="C16" s="127" t="e">
        <f>VLOOKUP(A16,PLANILHA_ORÇAMENTÁRIA!$A$17:$J$988,3,FALSE)</f>
        <v>#REF!</v>
      </c>
      <c r="D16" s="128" t="e">
        <f>VLOOKUP(A16,PLANILHA_ORÇAMENTÁRIA!$A$17:$J$988,4,FALSE)</f>
        <v>#REF!</v>
      </c>
      <c r="E16" s="128" t="e">
        <f>VLOOKUP(A16,PLANILHA_ORÇAMENTÁRIA!$A$17:$J$988,9,FALSE)</f>
        <v>#REF!</v>
      </c>
    </row>
    <row r="17" spans="1:5" ht="15.6" x14ac:dyDescent="0.3">
      <c r="A17" s="126" t="e">
        <f>PLANILHA_ORÇAMENTÁRIA!#REF!</f>
        <v>#REF!</v>
      </c>
      <c r="B17" s="127" t="e">
        <f>VLOOKUP(A17,PLANILHA_ORÇAMENTÁRIA!$A$17:$J993,2,FALSE)</f>
        <v>#REF!</v>
      </c>
      <c r="C17" s="127" t="e">
        <f>VLOOKUP(A17,PLANILHA_ORÇAMENTÁRIA!$A$17:$J$988,3,FALSE)</f>
        <v>#REF!</v>
      </c>
      <c r="D17" s="128" t="e">
        <f>VLOOKUP(A17,PLANILHA_ORÇAMENTÁRIA!$A$17:$J$988,4,FALSE)</f>
        <v>#REF!</v>
      </c>
      <c r="E17" s="128" t="e">
        <f>VLOOKUP(A17,PLANILHA_ORÇAMENTÁRIA!$A$17:$J$988,9,FALSE)</f>
        <v>#REF!</v>
      </c>
    </row>
    <row r="18" spans="1:5" ht="15.6" x14ac:dyDescent="0.3">
      <c r="A18" s="126" t="e">
        <f>PLANILHA_ORÇAMENTÁRIA!#REF!</f>
        <v>#REF!</v>
      </c>
      <c r="B18" s="127" t="e">
        <f>VLOOKUP(A18,PLANILHA_ORÇAMENTÁRIA!$A$17:$J994,2,FALSE)</f>
        <v>#REF!</v>
      </c>
      <c r="C18" s="127" t="e">
        <f>VLOOKUP(A18,PLANILHA_ORÇAMENTÁRIA!$A$17:$J$988,3,FALSE)</f>
        <v>#REF!</v>
      </c>
      <c r="D18" s="128" t="e">
        <f>VLOOKUP(A18,PLANILHA_ORÇAMENTÁRIA!$A$17:$J$988,4,FALSE)</f>
        <v>#REF!</v>
      </c>
      <c r="E18" s="128" t="e">
        <f>VLOOKUP(A18,PLANILHA_ORÇAMENTÁRIA!$A$17:$J$988,9,FALSE)</f>
        <v>#REF!</v>
      </c>
    </row>
    <row r="19" spans="1:5" ht="15.6" x14ac:dyDescent="0.3">
      <c r="A19" s="126">
        <f>PLANILHA_ORÇAMENTÁRIA!A21</f>
        <v>0</v>
      </c>
      <c r="B19" s="127" t="e">
        <f>VLOOKUP(A19,PLANILHA_ORÇAMENTÁRIA!$A$17:$J995,2,FALSE)</f>
        <v>#N/A</v>
      </c>
      <c r="C19" s="127" t="e">
        <f>VLOOKUP(A19,PLANILHA_ORÇAMENTÁRIA!$A$17:$J$988,3,FALSE)</f>
        <v>#N/A</v>
      </c>
      <c r="D19" s="128" t="e">
        <f>VLOOKUP(A19,PLANILHA_ORÇAMENTÁRIA!$A$17:$J$988,4,FALSE)</f>
        <v>#N/A</v>
      </c>
      <c r="E19" s="128" t="e">
        <f>VLOOKUP(A19,PLANILHA_ORÇAMENTÁRIA!$A$17:$J$988,9,FALSE)</f>
        <v>#N/A</v>
      </c>
    </row>
    <row r="20" spans="1:5" ht="15.6" x14ac:dyDescent="0.3">
      <c r="A20" s="126">
        <f>PLANILHA_ORÇAMENTÁRIA!A22</f>
        <v>3</v>
      </c>
      <c r="B20" s="127">
        <f>VLOOKUP(A20,PLANILHA_ORÇAMENTÁRIA!$A$17:$J996,2,FALSE)</f>
        <v>0</v>
      </c>
      <c r="C20" s="127">
        <f>VLOOKUP(A20,PLANILHA_ORÇAMENTÁRIA!$A$17:$J$988,3,FALSE)</f>
        <v>0</v>
      </c>
      <c r="D20" s="128" t="str">
        <f>VLOOKUP(A20,PLANILHA_ORÇAMENTÁRIA!$A$17:$J$988,4,FALSE)</f>
        <v>PINTURA BIBLIOTECA</v>
      </c>
      <c r="E20" s="128">
        <f>VLOOKUP(A20,PLANILHA_ORÇAMENTÁRIA!$A$17:$J$988,9,FALSE)</f>
        <v>0</v>
      </c>
    </row>
    <row r="21" spans="1:5" ht="30" x14ac:dyDescent="0.3">
      <c r="A21" s="126" t="str">
        <f>PLANILHA_ORÇAMENTÁRIA!A23</f>
        <v>3.1</v>
      </c>
      <c r="B21" s="127" t="str">
        <f>VLOOKUP(A21,PLANILHA_ORÇAMENTÁRIA!$A$17:$J997,2,FALSE)</f>
        <v>CDHU</v>
      </c>
      <c r="C21" s="127" t="str">
        <f>VLOOKUP(A21,PLANILHA_ORÇAMENTÁRIA!$A$17:$J$988,3,FALSE)</f>
        <v>33.10.050</v>
      </c>
      <c r="D21" s="128" t="str">
        <f>VLOOKUP(A21,PLANILHA_ORÇAMENTÁRIA!$A$17:$J$988,4,FALSE)</f>
        <v>Tinta acrílica em massa, inclusive preparo - ESTRUTURA BANCOS</v>
      </c>
      <c r="E21" s="128">
        <f>VLOOKUP(A21,PLANILHA_ORÇAMENTÁRIA!$A$17:$J$988,9,FALSE)</f>
        <v>0</v>
      </c>
    </row>
    <row r="22" spans="1:5" ht="15.6" x14ac:dyDescent="0.3">
      <c r="A22" s="126" t="e">
        <f>PLANILHA_ORÇAMENTÁRIA!#REF!</f>
        <v>#REF!</v>
      </c>
      <c r="B22" s="127" t="e">
        <f>VLOOKUP(A22,PLANILHA_ORÇAMENTÁRIA!$A$17:$J998,2,FALSE)</f>
        <v>#REF!</v>
      </c>
      <c r="C22" s="127" t="e">
        <f>VLOOKUP(A22,PLANILHA_ORÇAMENTÁRIA!$A$17:$J$988,3,FALSE)</f>
        <v>#REF!</v>
      </c>
      <c r="D22" s="128" t="e">
        <f>VLOOKUP(A22,PLANILHA_ORÇAMENTÁRIA!$A$17:$J$988,4,FALSE)</f>
        <v>#REF!</v>
      </c>
      <c r="E22" s="128" t="e">
        <f>VLOOKUP(A22,PLANILHA_ORÇAMENTÁRIA!$A$17:$J$988,9,FALSE)</f>
        <v>#REF!</v>
      </c>
    </row>
    <row r="23" spans="1:5" ht="15.6" x14ac:dyDescent="0.3">
      <c r="A23" s="126" t="e">
        <f>PLANILHA_ORÇAMENTÁRIA!#REF!</f>
        <v>#REF!</v>
      </c>
      <c r="B23" s="127" t="e">
        <f>VLOOKUP(A23,PLANILHA_ORÇAMENTÁRIA!$A$17:$J999,2,FALSE)</f>
        <v>#REF!</v>
      </c>
      <c r="C23" s="127" t="e">
        <f>VLOOKUP(A23,PLANILHA_ORÇAMENTÁRIA!$A$17:$J$988,3,FALSE)</f>
        <v>#REF!</v>
      </c>
      <c r="D23" s="128" t="e">
        <f>VLOOKUP(A23,PLANILHA_ORÇAMENTÁRIA!$A$17:$J$988,4,FALSE)</f>
        <v>#REF!</v>
      </c>
      <c r="E23" s="128" t="e">
        <f>VLOOKUP(A23,PLANILHA_ORÇAMENTÁRIA!$A$17:$J$988,9,FALSE)</f>
        <v>#REF!</v>
      </c>
    </row>
    <row r="24" spans="1:5" ht="15.6" x14ac:dyDescent="0.3">
      <c r="A24" s="126" t="e">
        <f>PLANILHA_ORÇAMENTÁRIA!#REF!</f>
        <v>#REF!</v>
      </c>
      <c r="B24" s="127" t="e">
        <f>VLOOKUP(A24,PLANILHA_ORÇAMENTÁRIA!$A$17:$J1000,2,FALSE)</f>
        <v>#REF!</v>
      </c>
      <c r="C24" s="127" t="e">
        <f>VLOOKUP(A24,PLANILHA_ORÇAMENTÁRIA!$A$17:$J$988,3,FALSE)</f>
        <v>#REF!</v>
      </c>
      <c r="D24" s="128" t="e">
        <f>VLOOKUP(A24,PLANILHA_ORÇAMENTÁRIA!$A$17:$J$988,4,FALSE)</f>
        <v>#REF!</v>
      </c>
      <c r="E24" s="128" t="e">
        <f>VLOOKUP(A24,PLANILHA_ORÇAMENTÁRIA!$A$17:$J$988,9,FALSE)</f>
        <v>#REF!</v>
      </c>
    </row>
    <row r="25" spans="1:5" ht="15.6" x14ac:dyDescent="0.3">
      <c r="A25" s="126" t="e">
        <f>PLANILHA_ORÇAMENTÁRIA!#REF!</f>
        <v>#REF!</v>
      </c>
      <c r="B25" s="127" t="e">
        <f>VLOOKUP(A25,PLANILHA_ORÇAMENTÁRIA!$A$17:$J1001,2,FALSE)</f>
        <v>#REF!</v>
      </c>
      <c r="C25" s="127" t="e">
        <f>VLOOKUP(A25,PLANILHA_ORÇAMENTÁRIA!$A$17:$J$988,3,FALSE)</f>
        <v>#REF!</v>
      </c>
      <c r="D25" s="128" t="e">
        <f>VLOOKUP(A25,PLANILHA_ORÇAMENTÁRIA!$A$17:$J$988,4,FALSE)</f>
        <v>#REF!</v>
      </c>
      <c r="E25" s="128" t="e">
        <f>VLOOKUP(A25,PLANILHA_ORÇAMENTÁRIA!$A$17:$J$988,9,FALSE)</f>
        <v>#REF!</v>
      </c>
    </row>
    <row r="26" spans="1:5" ht="15.6" x14ac:dyDescent="0.3">
      <c r="A26" s="126" t="e">
        <f>PLANILHA_ORÇAMENTÁRIA!#REF!</f>
        <v>#REF!</v>
      </c>
      <c r="B26" s="127" t="e">
        <f>VLOOKUP(A26,PLANILHA_ORÇAMENTÁRIA!$A$17:$J1002,2,FALSE)</f>
        <v>#REF!</v>
      </c>
      <c r="C26" s="127" t="e">
        <f>VLOOKUP(A26,PLANILHA_ORÇAMENTÁRIA!$A$17:$J$988,3,FALSE)</f>
        <v>#REF!</v>
      </c>
      <c r="D26" s="128" t="e">
        <f>VLOOKUP(A26,PLANILHA_ORÇAMENTÁRIA!$A$17:$J$988,4,FALSE)</f>
        <v>#REF!</v>
      </c>
      <c r="E26" s="128" t="e">
        <f>VLOOKUP(A26,PLANILHA_ORÇAMENTÁRIA!$A$17:$J$988,9,FALSE)</f>
        <v>#REF!</v>
      </c>
    </row>
    <row r="27" spans="1:5" ht="15.6" x14ac:dyDescent="0.3">
      <c r="A27" s="126" t="e">
        <f>PLANILHA_ORÇAMENTÁRIA!#REF!</f>
        <v>#REF!</v>
      </c>
      <c r="B27" s="127" t="e">
        <f>VLOOKUP(A27,PLANILHA_ORÇAMENTÁRIA!$A$17:$J1003,2,FALSE)</f>
        <v>#REF!</v>
      </c>
      <c r="C27" s="127" t="e">
        <f>VLOOKUP(A27,PLANILHA_ORÇAMENTÁRIA!$A$17:$J$988,3,FALSE)</f>
        <v>#REF!</v>
      </c>
      <c r="D27" s="128" t="e">
        <f>VLOOKUP(A27,PLANILHA_ORÇAMENTÁRIA!$A$17:$J$988,4,FALSE)</f>
        <v>#REF!</v>
      </c>
      <c r="E27" s="128" t="e">
        <f>VLOOKUP(A27,PLANILHA_ORÇAMENTÁRIA!$A$17:$J$988,9,FALSE)</f>
        <v>#REF!</v>
      </c>
    </row>
    <row r="28" spans="1:5" ht="15.6" x14ac:dyDescent="0.3">
      <c r="A28" s="126" t="e">
        <f>PLANILHA_ORÇAMENTÁRIA!#REF!</f>
        <v>#REF!</v>
      </c>
      <c r="B28" s="127" t="e">
        <f>VLOOKUP(A28,PLANILHA_ORÇAMENTÁRIA!$A$17:$J1004,2,FALSE)</f>
        <v>#REF!</v>
      </c>
      <c r="C28" s="127" t="e">
        <f>VLOOKUP(A28,PLANILHA_ORÇAMENTÁRIA!$A$17:$J$988,3,FALSE)</f>
        <v>#REF!</v>
      </c>
      <c r="D28" s="128" t="e">
        <f>VLOOKUP(A28,PLANILHA_ORÇAMENTÁRIA!$A$17:$J$988,4,FALSE)</f>
        <v>#REF!</v>
      </c>
      <c r="E28" s="128" t="e">
        <f>VLOOKUP(A28,PLANILHA_ORÇAMENTÁRIA!$A$17:$J$988,9,FALSE)</f>
        <v>#REF!</v>
      </c>
    </row>
    <row r="29" spans="1:5" ht="15.6" x14ac:dyDescent="0.3">
      <c r="A29" s="126" t="e">
        <f>PLANILHA_ORÇAMENTÁRIA!#REF!</f>
        <v>#REF!</v>
      </c>
      <c r="B29" s="127" t="e">
        <f>VLOOKUP(A29,PLANILHA_ORÇAMENTÁRIA!$A$17:$J1005,2,FALSE)</f>
        <v>#REF!</v>
      </c>
      <c r="C29" s="127" t="e">
        <f>VLOOKUP(A29,PLANILHA_ORÇAMENTÁRIA!$A$17:$J$988,3,FALSE)</f>
        <v>#REF!</v>
      </c>
      <c r="D29" s="128" t="e">
        <f>VLOOKUP(A29,PLANILHA_ORÇAMENTÁRIA!$A$17:$J$988,4,FALSE)</f>
        <v>#REF!</v>
      </c>
      <c r="E29" s="128" t="e">
        <f>VLOOKUP(A29,PLANILHA_ORÇAMENTÁRIA!$A$17:$J$988,9,FALSE)</f>
        <v>#REF!</v>
      </c>
    </row>
    <row r="30" spans="1:5" ht="15.6" x14ac:dyDescent="0.3">
      <c r="A30" s="126">
        <f>PLANILHA_ORÇAMENTÁRIA!A31</f>
        <v>0</v>
      </c>
      <c r="B30" s="127" t="e">
        <f>VLOOKUP(A30,PLANILHA_ORÇAMENTÁRIA!$A$17:$J1006,2,FALSE)</f>
        <v>#N/A</v>
      </c>
      <c r="C30" s="127" t="e">
        <f>VLOOKUP(A30,PLANILHA_ORÇAMENTÁRIA!$A$17:$J$988,3,FALSE)</f>
        <v>#N/A</v>
      </c>
      <c r="D30" s="128" t="e">
        <f>VLOOKUP(A30,PLANILHA_ORÇAMENTÁRIA!$A$17:$J$988,4,FALSE)</f>
        <v>#N/A</v>
      </c>
      <c r="E30" s="128" t="e">
        <f>VLOOKUP(A30,PLANILHA_ORÇAMENTÁRIA!$A$17:$J$988,9,FALSE)</f>
        <v>#N/A</v>
      </c>
    </row>
    <row r="31" spans="1:5" ht="15.6" x14ac:dyDescent="0.3">
      <c r="A31" s="126">
        <f>PLANILHA_ORÇAMENTÁRIA!A32</f>
        <v>4</v>
      </c>
      <c r="B31" s="127">
        <f>VLOOKUP(A31,PLANILHA_ORÇAMENTÁRIA!$A$17:$J1007,2,FALSE)</f>
        <v>0</v>
      </c>
      <c r="C31" s="127">
        <f>VLOOKUP(A31,PLANILHA_ORÇAMENTÁRIA!$A$17:$J$988,3,FALSE)</f>
        <v>0</v>
      </c>
      <c r="D31" s="128" t="str">
        <f>VLOOKUP(A31,PLANILHA_ORÇAMENTÁRIA!$A$17:$J$988,4,FALSE)</f>
        <v>PINTURA ESQUADRIAS BIBLIOTECA</v>
      </c>
      <c r="E31" s="128">
        <f>VLOOKUP(A31,PLANILHA_ORÇAMENTÁRIA!$A$17:$J$988,9,FALSE)</f>
        <v>0</v>
      </c>
    </row>
    <row r="32" spans="1:5" ht="30" x14ac:dyDescent="0.3">
      <c r="A32" s="126" t="str">
        <f>PLANILHA_ORÇAMENTÁRIA!A33</f>
        <v>4.1</v>
      </c>
      <c r="B32" s="127" t="str">
        <f>VLOOKUP(A32,PLANILHA_ORÇAMENTÁRIA!$A$17:$J1008,2,FALSE)</f>
        <v>CDHU</v>
      </c>
      <c r="C32" s="127" t="str">
        <f>VLOOKUP(A32,PLANILHA_ORÇAMENTÁRIA!$A$17:$J$988,3,FALSE)</f>
        <v>33.11.050</v>
      </c>
      <c r="D32" s="128" t="str">
        <f>VLOOKUP(A32,PLANILHA_ORÇAMENTÁRIA!$A$17:$J$988,4,FALSE)</f>
        <v>Esmalte à base água em superfície metálica, inclusive preparo - ESQUADRIAS DE AÇO</v>
      </c>
      <c r="E32" s="128">
        <f>VLOOKUP(A32,PLANILHA_ORÇAMENTÁRIA!$A$17:$J$988,9,FALSE)</f>
        <v>0</v>
      </c>
    </row>
    <row r="33" spans="1:5" ht="15.6" x14ac:dyDescent="0.3">
      <c r="A33" s="126" t="e">
        <f>PLANILHA_ORÇAMENTÁRIA!#REF!</f>
        <v>#REF!</v>
      </c>
      <c r="B33" s="127" t="e">
        <f>VLOOKUP(A33,PLANILHA_ORÇAMENTÁRIA!$A$17:$J1009,2,FALSE)</f>
        <v>#REF!</v>
      </c>
      <c r="C33" s="127" t="e">
        <f>VLOOKUP(A33,PLANILHA_ORÇAMENTÁRIA!$A$17:$J$988,3,FALSE)</f>
        <v>#REF!</v>
      </c>
      <c r="D33" s="128" t="e">
        <f>VLOOKUP(A33,PLANILHA_ORÇAMENTÁRIA!$A$17:$J$988,4,FALSE)</f>
        <v>#REF!</v>
      </c>
      <c r="E33" s="128" t="e">
        <f>VLOOKUP(A33,PLANILHA_ORÇAMENTÁRIA!$A$17:$J$988,9,FALSE)</f>
        <v>#REF!</v>
      </c>
    </row>
    <row r="34" spans="1:5" ht="15.6" x14ac:dyDescent="0.3">
      <c r="A34" s="126" t="e">
        <f>PLANILHA_ORÇAMENTÁRIA!#REF!</f>
        <v>#REF!</v>
      </c>
      <c r="B34" s="127" t="e">
        <f>VLOOKUP(A34,PLANILHA_ORÇAMENTÁRIA!$A$17:$J1010,2,FALSE)</f>
        <v>#REF!</v>
      </c>
      <c r="C34" s="127" t="e">
        <f>VLOOKUP(A34,PLANILHA_ORÇAMENTÁRIA!$A$17:$J$988,3,FALSE)</f>
        <v>#REF!</v>
      </c>
      <c r="D34" s="128" t="e">
        <f>VLOOKUP(A34,PLANILHA_ORÇAMENTÁRIA!$A$17:$J$988,4,FALSE)</f>
        <v>#REF!</v>
      </c>
      <c r="E34" s="128" t="e">
        <f>VLOOKUP(A34,PLANILHA_ORÇAMENTÁRIA!$A$17:$J$988,9,FALSE)</f>
        <v>#REF!</v>
      </c>
    </row>
    <row r="35" spans="1:5" ht="15.6" x14ac:dyDescent="0.3">
      <c r="A35" s="126" t="e">
        <f>PLANILHA_ORÇAMENTÁRIA!#REF!</f>
        <v>#REF!</v>
      </c>
      <c r="B35" s="127" t="e">
        <f>VLOOKUP(A35,PLANILHA_ORÇAMENTÁRIA!$A$17:$J1011,2,FALSE)</f>
        <v>#REF!</v>
      </c>
      <c r="C35" s="127" t="e">
        <f>VLOOKUP(A35,PLANILHA_ORÇAMENTÁRIA!$A$17:$J$988,3,FALSE)</f>
        <v>#REF!</v>
      </c>
      <c r="D35" s="128" t="e">
        <f>VLOOKUP(A35,PLANILHA_ORÇAMENTÁRIA!$A$17:$J$988,4,FALSE)</f>
        <v>#REF!</v>
      </c>
      <c r="E35" s="128" t="e">
        <f>VLOOKUP(A35,PLANILHA_ORÇAMENTÁRIA!$A$17:$J$988,9,FALSE)</f>
        <v>#REF!</v>
      </c>
    </row>
    <row r="36" spans="1:5" ht="15.6" x14ac:dyDescent="0.3">
      <c r="A36" s="126" t="e">
        <f>PLANILHA_ORÇAMENTÁRIA!#REF!</f>
        <v>#REF!</v>
      </c>
      <c r="B36" s="127" t="e">
        <f>VLOOKUP(A36,PLANILHA_ORÇAMENTÁRIA!$A$17:$J1012,2,FALSE)</f>
        <v>#REF!</v>
      </c>
      <c r="C36" s="127" t="e">
        <f>VLOOKUP(A36,PLANILHA_ORÇAMENTÁRIA!$A$17:$J$988,3,FALSE)</f>
        <v>#REF!</v>
      </c>
      <c r="D36" s="128" t="e">
        <f>VLOOKUP(A36,PLANILHA_ORÇAMENTÁRIA!$A$17:$J$988,4,FALSE)</f>
        <v>#REF!</v>
      </c>
      <c r="E36" s="128" t="e">
        <f>VLOOKUP(A36,PLANILHA_ORÇAMENTÁRIA!$A$17:$J$988,9,FALSE)</f>
        <v>#REF!</v>
      </c>
    </row>
    <row r="37" spans="1:5" ht="15.6" x14ac:dyDescent="0.3">
      <c r="A37" s="126" t="e">
        <f>PLANILHA_ORÇAMENTÁRIA!#REF!</f>
        <v>#REF!</v>
      </c>
      <c r="B37" s="127" t="e">
        <f>VLOOKUP(A37,PLANILHA_ORÇAMENTÁRIA!$A$17:$J1013,2,FALSE)</f>
        <v>#REF!</v>
      </c>
      <c r="C37" s="127" t="e">
        <f>VLOOKUP(A37,PLANILHA_ORÇAMENTÁRIA!$A$17:$J$988,3,FALSE)</f>
        <v>#REF!</v>
      </c>
      <c r="D37" s="128" t="e">
        <f>VLOOKUP(A37,PLANILHA_ORÇAMENTÁRIA!$A$17:$J$988,4,FALSE)</f>
        <v>#REF!</v>
      </c>
      <c r="E37" s="128" t="e">
        <f>VLOOKUP(A37,PLANILHA_ORÇAMENTÁRIA!$A$17:$J$988,9,FALSE)</f>
        <v>#REF!</v>
      </c>
    </row>
    <row r="38" spans="1:5" ht="15.6" x14ac:dyDescent="0.3">
      <c r="A38" s="126" t="e">
        <f>PLANILHA_ORÇAMENTÁRIA!#REF!</f>
        <v>#REF!</v>
      </c>
      <c r="B38" s="127" t="e">
        <f>VLOOKUP(A38,PLANILHA_ORÇAMENTÁRIA!$A$17:$J1014,2,FALSE)</f>
        <v>#REF!</v>
      </c>
      <c r="C38" s="127" t="e">
        <f>VLOOKUP(A38,PLANILHA_ORÇAMENTÁRIA!$A$17:$J$988,3,FALSE)</f>
        <v>#REF!</v>
      </c>
      <c r="D38" s="128" t="e">
        <f>VLOOKUP(A38,PLANILHA_ORÇAMENTÁRIA!$A$17:$J$988,4,FALSE)</f>
        <v>#REF!</v>
      </c>
      <c r="E38" s="128" t="e">
        <f>VLOOKUP(A38,PLANILHA_ORÇAMENTÁRIA!$A$17:$J$988,9,FALSE)</f>
        <v>#REF!</v>
      </c>
    </row>
    <row r="39" spans="1:5" ht="15.6" x14ac:dyDescent="0.3">
      <c r="A39" s="126" t="e">
        <f>PLANILHA_ORÇAMENTÁRIA!#REF!</f>
        <v>#REF!</v>
      </c>
      <c r="B39" s="127" t="e">
        <f>VLOOKUP(A39,PLANILHA_ORÇAMENTÁRIA!$A$17:$J1015,2,FALSE)</f>
        <v>#REF!</v>
      </c>
      <c r="C39" s="127" t="e">
        <f>VLOOKUP(A39,PLANILHA_ORÇAMENTÁRIA!$A$17:$J$988,3,FALSE)</f>
        <v>#REF!</v>
      </c>
      <c r="D39" s="128" t="e">
        <f>VLOOKUP(A39,PLANILHA_ORÇAMENTÁRIA!$A$17:$J$988,4,FALSE)</f>
        <v>#REF!</v>
      </c>
      <c r="E39" s="128" t="e">
        <f>VLOOKUP(A39,PLANILHA_ORÇAMENTÁRIA!$A$17:$J$988,9,FALSE)</f>
        <v>#REF!</v>
      </c>
    </row>
    <row r="40" spans="1:5" ht="15.6" x14ac:dyDescent="0.3">
      <c r="A40" s="126">
        <f>PLANILHA_ORÇAMENTÁRIA!A35</f>
        <v>0</v>
      </c>
      <c r="B40" s="127" t="e">
        <f>VLOOKUP(A40,PLANILHA_ORÇAMENTÁRIA!$A$17:$J1016,2,FALSE)</f>
        <v>#N/A</v>
      </c>
      <c r="C40" s="127" t="e">
        <f>VLOOKUP(A40,PLANILHA_ORÇAMENTÁRIA!$A$17:$J$988,3,FALSE)</f>
        <v>#N/A</v>
      </c>
      <c r="D40" s="128" t="e">
        <f>VLOOKUP(A40,PLANILHA_ORÇAMENTÁRIA!$A$17:$J$988,4,FALSE)</f>
        <v>#N/A</v>
      </c>
      <c r="E40" s="128" t="e">
        <f>VLOOKUP(A40,PLANILHA_ORÇAMENTÁRIA!$A$17:$J$988,9,FALSE)</f>
        <v>#N/A</v>
      </c>
    </row>
    <row r="41" spans="1:5" ht="15.6" x14ac:dyDescent="0.3">
      <c r="A41" s="126">
        <f>PLANILHA_ORÇAMENTÁRIA!A36</f>
        <v>5</v>
      </c>
      <c r="B41" s="127">
        <f>VLOOKUP(A41,PLANILHA_ORÇAMENTÁRIA!$A$17:$J1017,2,FALSE)</f>
        <v>0</v>
      </c>
      <c r="C41" s="127">
        <f>VLOOKUP(A41,PLANILHA_ORÇAMENTÁRIA!$A$17:$J$988,3,FALSE)</f>
        <v>0</v>
      </c>
      <c r="D41" s="128" t="str">
        <f>VLOOKUP(A41,PLANILHA_ORÇAMENTÁRIA!$A$17:$J$988,4,FALSE)</f>
        <v>SERVIÇOS PRELIMINARES ESCOLA</v>
      </c>
      <c r="E41" s="128">
        <f>VLOOKUP(A41,PLANILHA_ORÇAMENTÁRIA!$A$17:$J$988,9,FALSE)</f>
        <v>0</v>
      </c>
    </row>
    <row r="42" spans="1:5" ht="15.6" x14ac:dyDescent="0.3">
      <c r="A42" s="126" t="e">
        <f>PLANILHA_ORÇAMENTÁRIA!#REF!</f>
        <v>#REF!</v>
      </c>
      <c r="B42" s="127" t="e">
        <f>VLOOKUP(A42,PLANILHA_ORÇAMENTÁRIA!$A$17:$J1018,2,FALSE)</f>
        <v>#REF!</v>
      </c>
      <c r="C42" s="127" t="e">
        <f>VLOOKUP(A42,PLANILHA_ORÇAMENTÁRIA!$A$17:$J$988,3,FALSE)</f>
        <v>#REF!</v>
      </c>
      <c r="D42" s="128" t="e">
        <f>VLOOKUP(A42,PLANILHA_ORÇAMENTÁRIA!$A$17:$J$988,4,FALSE)</f>
        <v>#REF!</v>
      </c>
      <c r="E42" s="128" t="e">
        <f>VLOOKUP(A42,PLANILHA_ORÇAMENTÁRIA!$A$17:$J$988,9,FALSE)</f>
        <v>#REF!</v>
      </c>
    </row>
    <row r="43" spans="1:5" ht="15.6" x14ac:dyDescent="0.3">
      <c r="A43" s="126" t="e">
        <f>PLANILHA_ORÇAMENTÁRIA!#REF!</f>
        <v>#REF!</v>
      </c>
      <c r="B43" s="127" t="e">
        <f>VLOOKUP(A43,PLANILHA_ORÇAMENTÁRIA!$A$17:$J1019,2,FALSE)</f>
        <v>#REF!</v>
      </c>
      <c r="C43" s="127" t="e">
        <f>VLOOKUP(A43,PLANILHA_ORÇAMENTÁRIA!$A$17:$J$988,3,FALSE)</f>
        <v>#REF!</v>
      </c>
      <c r="D43" s="128" t="e">
        <f>VLOOKUP(A43,PLANILHA_ORÇAMENTÁRIA!$A$17:$J$988,4,FALSE)</f>
        <v>#REF!</v>
      </c>
      <c r="E43" s="128" t="e">
        <f>VLOOKUP(A43,PLANILHA_ORÇAMENTÁRIA!$A$17:$J$988,9,FALSE)</f>
        <v>#REF!</v>
      </c>
    </row>
    <row r="44" spans="1:5" ht="15.6" x14ac:dyDescent="0.3">
      <c r="A44" s="126" t="e">
        <f>PLANILHA_ORÇAMENTÁRIA!#REF!</f>
        <v>#REF!</v>
      </c>
      <c r="B44" s="127" t="e">
        <f>VLOOKUP(A44,PLANILHA_ORÇAMENTÁRIA!$A$17:$J1020,2,FALSE)</f>
        <v>#REF!</v>
      </c>
      <c r="C44" s="127" t="e">
        <f>VLOOKUP(A44,PLANILHA_ORÇAMENTÁRIA!$A$17:$J$988,3,FALSE)</f>
        <v>#REF!</v>
      </c>
      <c r="D44" s="128" t="e">
        <f>VLOOKUP(A44,PLANILHA_ORÇAMENTÁRIA!$A$17:$J$988,4,FALSE)</f>
        <v>#REF!</v>
      </c>
      <c r="E44" s="128" t="e">
        <f>VLOOKUP(A44,PLANILHA_ORÇAMENTÁRIA!$A$17:$J$988,9,FALSE)</f>
        <v>#REF!</v>
      </c>
    </row>
    <row r="45" spans="1:5" ht="15.6" x14ac:dyDescent="0.3">
      <c r="A45" s="126" t="e">
        <f>PLANILHA_ORÇAMENTÁRIA!#REF!</f>
        <v>#REF!</v>
      </c>
      <c r="B45" s="127" t="e">
        <f>VLOOKUP(A45,PLANILHA_ORÇAMENTÁRIA!$A$17:$J1021,2,FALSE)</f>
        <v>#REF!</v>
      </c>
      <c r="C45" s="127" t="e">
        <f>VLOOKUP(A45,PLANILHA_ORÇAMENTÁRIA!$A$17:$J$988,3,FALSE)</f>
        <v>#REF!</v>
      </c>
      <c r="D45" s="128" t="e">
        <f>VLOOKUP(A45,PLANILHA_ORÇAMENTÁRIA!$A$17:$J$988,4,FALSE)</f>
        <v>#REF!</v>
      </c>
      <c r="E45" s="128" t="e">
        <f>VLOOKUP(A45,PLANILHA_ORÇAMENTÁRIA!$A$17:$J$988,9,FALSE)</f>
        <v>#REF!</v>
      </c>
    </row>
    <row r="46" spans="1:5" ht="15.6" x14ac:dyDescent="0.3">
      <c r="A46" s="126" t="e">
        <f>PLANILHA_ORÇAMENTÁRIA!#REF!</f>
        <v>#REF!</v>
      </c>
      <c r="B46" s="127" t="e">
        <f>VLOOKUP(A46,PLANILHA_ORÇAMENTÁRIA!$A$17:$J1022,2,FALSE)</f>
        <v>#REF!</v>
      </c>
      <c r="C46" s="127" t="e">
        <f>VLOOKUP(A46,PLANILHA_ORÇAMENTÁRIA!$A$17:$J$988,3,FALSE)</f>
        <v>#REF!</v>
      </c>
      <c r="D46" s="128" t="e">
        <f>VLOOKUP(A46,PLANILHA_ORÇAMENTÁRIA!$A$17:$J$988,4,FALSE)</f>
        <v>#REF!</v>
      </c>
      <c r="E46" s="128" t="e">
        <f>VLOOKUP(A46,PLANILHA_ORÇAMENTÁRIA!$A$17:$J$988,9,FALSE)</f>
        <v>#REF!</v>
      </c>
    </row>
    <row r="47" spans="1:5" ht="15.6" x14ac:dyDescent="0.3">
      <c r="A47" s="126" t="e">
        <f>PLANILHA_ORÇAMENTÁRIA!#REF!</f>
        <v>#REF!</v>
      </c>
      <c r="B47" s="127" t="e">
        <f>VLOOKUP(A47,PLANILHA_ORÇAMENTÁRIA!$A$17:$J1023,2,FALSE)</f>
        <v>#REF!</v>
      </c>
      <c r="C47" s="127" t="e">
        <f>VLOOKUP(A47,PLANILHA_ORÇAMENTÁRIA!$A$17:$J$988,3,FALSE)</f>
        <v>#REF!</v>
      </c>
      <c r="D47" s="128" t="e">
        <f>VLOOKUP(A47,PLANILHA_ORÇAMENTÁRIA!$A$17:$J$988,4,FALSE)</f>
        <v>#REF!</v>
      </c>
      <c r="E47" s="128" t="e">
        <f>VLOOKUP(A47,PLANILHA_ORÇAMENTÁRIA!$A$17:$J$988,9,FALSE)</f>
        <v>#REF!</v>
      </c>
    </row>
    <row r="48" spans="1:5" ht="15.6" x14ac:dyDescent="0.3">
      <c r="A48" s="126" t="e">
        <f>PLANILHA_ORÇAMENTÁRIA!#REF!</f>
        <v>#REF!</v>
      </c>
      <c r="B48" s="127" t="e">
        <f>VLOOKUP(A48,PLANILHA_ORÇAMENTÁRIA!$A$17:$J1024,2,FALSE)</f>
        <v>#REF!</v>
      </c>
      <c r="C48" s="127" t="e">
        <f>VLOOKUP(A48,PLANILHA_ORÇAMENTÁRIA!$A$17:$J$988,3,FALSE)</f>
        <v>#REF!</v>
      </c>
      <c r="D48" s="128" t="e">
        <f>VLOOKUP(A48,PLANILHA_ORÇAMENTÁRIA!$A$17:$J$988,4,FALSE)</f>
        <v>#REF!</v>
      </c>
      <c r="E48" s="128" t="e">
        <f>VLOOKUP(A48,PLANILHA_ORÇAMENTÁRIA!$A$17:$J$988,9,FALSE)</f>
        <v>#REF!</v>
      </c>
    </row>
    <row r="49" spans="1:5" ht="15.6" x14ac:dyDescent="0.3">
      <c r="A49" s="126" t="e">
        <f>PLANILHA_ORÇAMENTÁRIA!#REF!</f>
        <v>#REF!</v>
      </c>
      <c r="B49" s="127" t="e">
        <f>VLOOKUP(A49,PLANILHA_ORÇAMENTÁRIA!$A$17:$J1025,2,FALSE)</f>
        <v>#REF!</v>
      </c>
      <c r="C49" s="127" t="e">
        <f>VLOOKUP(A49,PLANILHA_ORÇAMENTÁRIA!$A$17:$J$988,3,FALSE)</f>
        <v>#REF!</v>
      </c>
      <c r="D49" s="128" t="e">
        <f>VLOOKUP(A49,PLANILHA_ORÇAMENTÁRIA!$A$17:$J$988,4,FALSE)</f>
        <v>#REF!</v>
      </c>
      <c r="E49" s="128" t="e">
        <f>VLOOKUP(A49,PLANILHA_ORÇAMENTÁRIA!$A$17:$J$988,9,FALSE)</f>
        <v>#REF!</v>
      </c>
    </row>
    <row r="50" spans="1:5" ht="15.6" x14ac:dyDescent="0.3">
      <c r="A50" s="126" t="e">
        <f>PLANILHA_ORÇAMENTÁRIA!#REF!</f>
        <v>#REF!</v>
      </c>
      <c r="B50" s="127" t="e">
        <f>VLOOKUP(A50,PLANILHA_ORÇAMENTÁRIA!$A$17:$J1026,2,FALSE)</f>
        <v>#REF!</v>
      </c>
      <c r="C50" s="127" t="e">
        <f>VLOOKUP(A50,PLANILHA_ORÇAMENTÁRIA!$A$17:$J$988,3,FALSE)</f>
        <v>#REF!</v>
      </c>
      <c r="D50" s="128" t="e">
        <f>VLOOKUP(A50,PLANILHA_ORÇAMENTÁRIA!$A$17:$J$988,4,FALSE)</f>
        <v>#REF!</v>
      </c>
      <c r="E50" s="128" t="e">
        <f>VLOOKUP(A50,PLANILHA_ORÇAMENTÁRIA!$A$17:$J$988,9,FALSE)</f>
        <v>#REF!</v>
      </c>
    </row>
    <row r="51" spans="1:5" ht="15.6" x14ac:dyDescent="0.3">
      <c r="A51" s="126" t="e">
        <f>PLANILHA_ORÇAMENTÁRIA!#REF!</f>
        <v>#REF!</v>
      </c>
      <c r="B51" s="127" t="e">
        <f>VLOOKUP(A51,PLANILHA_ORÇAMENTÁRIA!$A$17:$J1027,2,FALSE)</f>
        <v>#REF!</v>
      </c>
      <c r="C51" s="127" t="e">
        <f>VLOOKUP(A51,PLANILHA_ORÇAMENTÁRIA!$A$17:$J$988,3,FALSE)</f>
        <v>#REF!</v>
      </c>
      <c r="D51" s="128" t="e">
        <f>VLOOKUP(A51,PLANILHA_ORÇAMENTÁRIA!$A$17:$J$988,4,FALSE)</f>
        <v>#REF!</v>
      </c>
      <c r="E51" s="128" t="e">
        <f>VLOOKUP(A51,PLANILHA_ORÇAMENTÁRIA!$A$17:$J$988,9,FALSE)</f>
        <v>#REF!</v>
      </c>
    </row>
    <row r="52" spans="1:5" ht="15.6" x14ac:dyDescent="0.3">
      <c r="A52" s="126" t="e">
        <f>PLANILHA_ORÇAMENTÁRIA!#REF!</f>
        <v>#REF!</v>
      </c>
      <c r="B52" s="127" t="e">
        <f>VLOOKUP(A52,PLANILHA_ORÇAMENTÁRIA!$A$17:$J1028,2,FALSE)</f>
        <v>#REF!</v>
      </c>
      <c r="C52" s="127" t="e">
        <f>VLOOKUP(A52,PLANILHA_ORÇAMENTÁRIA!$A$17:$J$988,3,FALSE)</f>
        <v>#REF!</v>
      </c>
      <c r="D52" s="128" t="e">
        <f>VLOOKUP(A52,PLANILHA_ORÇAMENTÁRIA!$A$17:$J$988,4,FALSE)</f>
        <v>#REF!</v>
      </c>
      <c r="E52" s="128" t="e">
        <f>VLOOKUP(A52,PLANILHA_ORÇAMENTÁRIA!$A$17:$J$988,9,FALSE)</f>
        <v>#REF!</v>
      </c>
    </row>
    <row r="53" spans="1:5" ht="15.6" x14ac:dyDescent="0.3">
      <c r="A53" s="126" t="e">
        <f>PLANILHA_ORÇAMENTÁRIA!#REF!</f>
        <v>#REF!</v>
      </c>
      <c r="B53" s="127" t="e">
        <f>VLOOKUP(A53,PLANILHA_ORÇAMENTÁRIA!$A$17:$J1029,2,FALSE)</f>
        <v>#REF!</v>
      </c>
      <c r="C53" s="127" t="e">
        <f>VLOOKUP(A53,PLANILHA_ORÇAMENTÁRIA!$A$17:$J$988,3,FALSE)</f>
        <v>#REF!</v>
      </c>
      <c r="D53" s="128" t="e">
        <f>VLOOKUP(A53,PLANILHA_ORÇAMENTÁRIA!$A$17:$J$988,4,FALSE)</f>
        <v>#REF!</v>
      </c>
      <c r="E53" s="128" t="e">
        <f>VLOOKUP(A53,PLANILHA_ORÇAMENTÁRIA!$A$17:$J$988,9,FALSE)</f>
        <v>#REF!</v>
      </c>
    </row>
    <row r="54" spans="1:5" ht="15.6" x14ac:dyDescent="0.3">
      <c r="A54" s="126" t="e">
        <f>PLANILHA_ORÇAMENTÁRIA!#REF!</f>
        <v>#REF!</v>
      </c>
      <c r="B54" s="127" t="e">
        <f>VLOOKUP(A54,PLANILHA_ORÇAMENTÁRIA!$A$17:$J1030,2,FALSE)</f>
        <v>#REF!</v>
      </c>
      <c r="C54" s="127" t="e">
        <f>VLOOKUP(A54,PLANILHA_ORÇAMENTÁRIA!$A$17:$J$988,3,FALSE)</f>
        <v>#REF!</v>
      </c>
      <c r="D54" s="128" t="e">
        <f>VLOOKUP(A54,PLANILHA_ORÇAMENTÁRIA!$A$17:$J$988,4,FALSE)</f>
        <v>#REF!</v>
      </c>
      <c r="E54" s="128" t="e">
        <f>VLOOKUP(A54,PLANILHA_ORÇAMENTÁRIA!$A$17:$J$988,9,FALSE)</f>
        <v>#REF!</v>
      </c>
    </row>
    <row r="55" spans="1:5" ht="15.6" x14ac:dyDescent="0.3">
      <c r="A55" s="126" t="e">
        <f>PLANILHA_ORÇAMENTÁRIA!#REF!</f>
        <v>#REF!</v>
      </c>
      <c r="B55" s="127" t="e">
        <f>VLOOKUP(A55,PLANILHA_ORÇAMENTÁRIA!$A$17:$J1031,2,FALSE)</f>
        <v>#REF!</v>
      </c>
      <c r="C55" s="127" t="e">
        <f>VLOOKUP(A55,PLANILHA_ORÇAMENTÁRIA!$A$17:$J$988,3,FALSE)</f>
        <v>#REF!</v>
      </c>
      <c r="D55" s="128" t="e">
        <f>VLOOKUP(A55,PLANILHA_ORÇAMENTÁRIA!$A$17:$J$988,4,FALSE)</f>
        <v>#REF!</v>
      </c>
      <c r="E55" s="128" t="e">
        <f>VLOOKUP(A55,PLANILHA_ORÇAMENTÁRIA!$A$17:$J$988,9,FALSE)</f>
        <v>#REF!</v>
      </c>
    </row>
    <row r="56" spans="1:5" ht="15.6" x14ac:dyDescent="0.3">
      <c r="A56" s="126" t="e">
        <f>PLANILHA_ORÇAMENTÁRIA!#REF!</f>
        <v>#REF!</v>
      </c>
      <c r="B56" s="127" t="e">
        <f>VLOOKUP(A56,PLANILHA_ORÇAMENTÁRIA!$A$17:$J1032,2,FALSE)</f>
        <v>#REF!</v>
      </c>
      <c r="C56" s="127" t="e">
        <f>VLOOKUP(A56,PLANILHA_ORÇAMENTÁRIA!$A$17:$J$988,3,FALSE)</f>
        <v>#REF!</v>
      </c>
      <c r="D56" s="128" t="e">
        <f>VLOOKUP(A56,PLANILHA_ORÇAMENTÁRIA!$A$17:$J$988,4,FALSE)</f>
        <v>#REF!</v>
      </c>
      <c r="E56" s="128" t="e">
        <f>VLOOKUP(A56,PLANILHA_ORÇAMENTÁRIA!$A$17:$J$988,9,FALSE)</f>
        <v>#REF!</v>
      </c>
    </row>
    <row r="57" spans="1:5" ht="15.6" x14ac:dyDescent="0.3">
      <c r="A57" s="126" t="e">
        <f>PLANILHA_ORÇAMENTÁRIA!#REF!</f>
        <v>#REF!</v>
      </c>
      <c r="B57" s="127" t="e">
        <f>VLOOKUP(A57,PLANILHA_ORÇAMENTÁRIA!$A$17:$J1033,2,FALSE)</f>
        <v>#REF!</v>
      </c>
      <c r="C57" s="127" t="e">
        <f>VLOOKUP(A57,PLANILHA_ORÇAMENTÁRIA!$A$17:$J$988,3,FALSE)</f>
        <v>#REF!</v>
      </c>
      <c r="D57" s="128" t="e">
        <f>VLOOKUP(A57,PLANILHA_ORÇAMENTÁRIA!$A$17:$J$988,4,FALSE)</f>
        <v>#REF!</v>
      </c>
      <c r="E57" s="128" t="e">
        <f>VLOOKUP(A57,PLANILHA_ORÇAMENTÁRIA!$A$17:$J$988,9,FALSE)</f>
        <v>#REF!</v>
      </c>
    </row>
    <row r="58" spans="1:5" ht="15.6" x14ac:dyDescent="0.3">
      <c r="A58" s="126" t="e">
        <f>PLANILHA_ORÇAMENTÁRIA!#REF!</f>
        <v>#REF!</v>
      </c>
      <c r="B58" s="127" t="e">
        <f>VLOOKUP(A58,PLANILHA_ORÇAMENTÁRIA!$A$17:$J1034,2,FALSE)</f>
        <v>#REF!</v>
      </c>
      <c r="C58" s="127" t="e">
        <f>VLOOKUP(A58,PLANILHA_ORÇAMENTÁRIA!$A$17:$J$988,3,FALSE)</f>
        <v>#REF!</v>
      </c>
      <c r="D58" s="128" t="e">
        <f>VLOOKUP(A58,PLANILHA_ORÇAMENTÁRIA!$A$17:$J$988,4,FALSE)</f>
        <v>#REF!</v>
      </c>
      <c r="E58" s="128" t="e">
        <f>VLOOKUP(A58,PLANILHA_ORÇAMENTÁRIA!$A$17:$J$988,9,FALSE)</f>
        <v>#REF!</v>
      </c>
    </row>
    <row r="59" spans="1:5" ht="15.6" x14ac:dyDescent="0.3">
      <c r="A59" s="126">
        <f>PLANILHA_ORÇAMENTÁRIA!A56</f>
        <v>7</v>
      </c>
      <c r="B59" s="127">
        <f>VLOOKUP(A59,PLANILHA_ORÇAMENTÁRIA!$A$17:$J1035,2,FALSE)</f>
        <v>0</v>
      </c>
      <c r="C59" s="127">
        <f>VLOOKUP(A59,PLANILHA_ORÇAMENTÁRIA!$A$17:$J$988,3,FALSE)</f>
        <v>0</v>
      </c>
      <c r="D59" s="128" t="str">
        <f>VLOOKUP(A59,PLANILHA_ORÇAMENTÁRIA!$A$17:$J$988,4,FALSE)</f>
        <v>PINTURA ESCOLA TERREO</v>
      </c>
      <c r="E59" s="128">
        <f>VLOOKUP(A59,PLANILHA_ORÇAMENTÁRIA!$A$17:$J$988,9,FALSE)</f>
        <v>0</v>
      </c>
    </row>
    <row r="60" spans="1:5" ht="15.6" x14ac:dyDescent="0.3">
      <c r="A60" s="126" t="e">
        <f>PLANILHA_ORÇAMENTÁRIA!#REF!</f>
        <v>#REF!</v>
      </c>
      <c r="B60" s="127" t="e">
        <f>VLOOKUP(A60,PLANILHA_ORÇAMENTÁRIA!$A$17:$J1036,2,FALSE)</f>
        <v>#REF!</v>
      </c>
      <c r="C60" s="127" t="e">
        <f>VLOOKUP(A60,PLANILHA_ORÇAMENTÁRIA!$A$17:$J$988,3,FALSE)</f>
        <v>#REF!</v>
      </c>
      <c r="D60" s="128" t="e">
        <f>VLOOKUP(A60,PLANILHA_ORÇAMENTÁRIA!$A$17:$J$988,4,FALSE)</f>
        <v>#REF!</v>
      </c>
      <c r="E60" s="128" t="e">
        <f>VLOOKUP(A60,PLANILHA_ORÇAMENTÁRIA!$A$17:$J$988,9,FALSE)</f>
        <v>#REF!</v>
      </c>
    </row>
    <row r="61" spans="1:5" ht="15.6" x14ac:dyDescent="0.3">
      <c r="A61" s="126" t="e">
        <f>PLANILHA_ORÇAMENTÁRIA!#REF!</f>
        <v>#REF!</v>
      </c>
      <c r="B61" s="127" t="e">
        <f>VLOOKUP(A61,PLANILHA_ORÇAMENTÁRIA!$A$17:$J1037,2,FALSE)</f>
        <v>#REF!</v>
      </c>
      <c r="C61" s="127" t="e">
        <f>VLOOKUP(A61,PLANILHA_ORÇAMENTÁRIA!$A$17:$J$988,3,FALSE)</f>
        <v>#REF!</v>
      </c>
      <c r="D61" s="128" t="e">
        <f>VLOOKUP(A61,PLANILHA_ORÇAMENTÁRIA!$A$17:$J$988,4,FALSE)</f>
        <v>#REF!</v>
      </c>
      <c r="E61" s="128" t="e">
        <f>VLOOKUP(A61,PLANILHA_ORÇAMENTÁRIA!$A$17:$J$988,9,FALSE)</f>
        <v>#REF!</v>
      </c>
    </row>
    <row r="62" spans="1:5" ht="15.6" x14ac:dyDescent="0.3">
      <c r="A62" s="126" t="e">
        <f>PLANILHA_ORÇAMENTÁRIA!#REF!</f>
        <v>#REF!</v>
      </c>
      <c r="B62" s="127" t="e">
        <f>VLOOKUP(A62,PLANILHA_ORÇAMENTÁRIA!$A$17:$J1038,2,FALSE)</f>
        <v>#REF!</v>
      </c>
      <c r="C62" s="127" t="e">
        <f>VLOOKUP(A62,PLANILHA_ORÇAMENTÁRIA!$A$17:$J$988,3,FALSE)</f>
        <v>#REF!</v>
      </c>
      <c r="D62" s="128" t="e">
        <f>VLOOKUP(A62,PLANILHA_ORÇAMENTÁRIA!$A$17:$J$988,4,FALSE)</f>
        <v>#REF!</v>
      </c>
      <c r="E62" s="128" t="e">
        <f>VLOOKUP(A62,PLANILHA_ORÇAMENTÁRIA!$A$17:$J$988,9,FALSE)</f>
        <v>#REF!</v>
      </c>
    </row>
    <row r="63" spans="1:5" ht="15.6" x14ac:dyDescent="0.3">
      <c r="A63" s="126" t="e">
        <f>PLANILHA_ORÇAMENTÁRIA!#REF!</f>
        <v>#REF!</v>
      </c>
      <c r="B63" s="127" t="e">
        <f>VLOOKUP(A63,PLANILHA_ORÇAMENTÁRIA!$A$17:$J1039,2,FALSE)</f>
        <v>#REF!</v>
      </c>
      <c r="C63" s="127" t="e">
        <f>VLOOKUP(A63,PLANILHA_ORÇAMENTÁRIA!$A$17:$J$988,3,FALSE)</f>
        <v>#REF!</v>
      </c>
      <c r="D63" s="128" t="e">
        <f>VLOOKUP(A63,PLANILHA_ORÇAMENTÁRIA!$A$17:$J$988,4,FALSE)</f>
        <v>#REF!</v>
      </c>
      <c r="E63" s="128" t="e">
        <f>VLOOKUP(A63,PLANILHA_ORÇAMENTÁRIA!$A$17:$J$988,9,FALSE)</f>
        <v>#REF!</v>
      </c>
    </row>
    <row r="64" spans="1:5" ht="15.6" x14ac:dyDescent="0.3">
      <c r="A64" s="126" t="e">
        <f>PLANILHA_ORÇAMENTÁRIA!#REF!</f>
        <v>#REF!</v>
      </c>
      <c r="B64" s="127" t="e">
        <f>VLOOKUP(A64,PLANILHA_ORÇAMENTÁRIA!$A$17:$J1040,2,FALSE)</f>
        <v>#REF!</v>
      </c>
      <c r="C64" s="127" t="e">
        <f>VLOOKUP(A64,PLANILHA_ORÇAMENTÁRIA!$A$17:$J$988,3,FALSE)</f>
        <v>#REF!</v>
      </c>
      <c r="D64" s="128" t="e">
        <f>VLOOKUP(A64,PLANILHA_ORÇAMENTÁRIA!$A$17:$J$988,4,FALSE)</f>
        <v>#REF!</v>
      </c>
      <c r="E64" s="128" t="e">
        <f>VLOOKUP(A64,PLANILHA_ORÇAMENTÁRIA!$A$17:$J$988,9,FALSE)</f>
        <v>#REF!</v>
      </c>
    </row>
    <row r="65" spans="1:5" ht="15.6" x14ac:dyDescent="0.3">
      <c r="A65" s="126" t="e">
        <f>PLANILHA_ORÇAMENTÁRIA!#REF!</f>
        <v>#REF!</v>
      </c>
      <c r="B65" s="127" t="e">
        <f>VLOOKUP(A65,PLANILHA_ORÇAMENTÁRIA!$A$17:$J1041,2,FALSE)</f>
        <v>#REF!</v>
      </c>
      <c r="C65" s="127" t="e">
        <f>VLOOKUP(A65,PLANILHA_ORÇAMENTÁRIA!$A$17:$J$988,3,FALSE)</f>
        <v>#REF!</v>
      </c>
      <c r="D65" s="128" t="e">
        <f>VLOOKUP(A65,PLANILHA_ORÇAMENTÁRIA!$A$17:$J$988,4,FALSE)</f>
        <v>#REF!</v>
      </c>
      <c r="E65" s="128" t="e">
        <f>VLOOKUP(A65,PLANILHA_ORÇAMENTÁRIA!$A$17:$J$988,9,FALSE)</f>
        <v>#REF!</v>
      </c>
    </row>
    <row r="66" spans="1:5" ht="15.6" x14ac:dyDescent="0.3">
      <c r="A66" s="126" t="e">
        <f>PLANILHA_ORÇAMENTÁRIA!#REF!</f>
        <v>#REF!</v>
      </c>
      <c r="B66" s="127" t="e">
        <f>VLOOKUP(A66,PLANILHA_ORÇAMENTÁRIA!$A$17:$J1042,2,FALSE)</f>
        <v>#REF!</v>
      </c>
      <c r="C66" s="127" t="e">
        <f>VLOOKUP(A66,PLANILHA_ORÇAMENTÁRIA!$A$17:$J$988,3,FALSE)</f>
        <v>#REF!</v>
      </c>
      <c r="D66" s="128" t="e">
        <f>VLOOKUP(A66,PLANILHA_ORÇAMENTÁRIA!$A$17:$J$988,4,FALSE)</f>
        <v>#REF!</v>
      </c>
      <c r="E66" s="128" t="e">
        <f>VLOOKUP(A66,PLANILHA_ORÇAMENTÁRIA!$A$17:$J$988,9,FALSE)</f>
        <v>#REF!</v>
      </c>
    </row>
    <row r="67" spans="1:5" ht="15.6" x14ac:dyDescent="0.3">
      <c r="A67" s="126" t="e">
        <f>PLANILHA_ORÇAMENTÁRIA!#REF!</f>
        <v>#REF!</v>
      </c>
      <c r="B67" s="127" t="e">
        <f>VLOOKUP(A67,PLANILHA_ORÇAMENTÁRIA!$A$17:$J1043,2,FALSE)</f>
        <v>#REF!</v>
      </c>
      <c r="C67" s="127" t="e">
        <f>VLOOKUP(A67,PLANILHA_ORÇAMENTÁRIA!$A$17:$J$988,3,FALSE)</f>
        <v>#REF!</v>
      </c>
      <c r="D67" s="128" t="e">
        <f>VLOOKUP(A67,PLANILHA_ORÇAMENTÁRIA!$A$17:$J$988,4,FALSE)</f>
        <v>#REF!</v>
      </c>
      <c r="E67" s="128" t="e">
        <f>VLOOKUP(A67,PLANILHA_ORÇAMENTÁRIA!$A$17:$J$988,9,FALSE)</f>
        <v>#REF!</v>
      </c>
    </row>
    <row r="68" spans="1:5" ht="15.6" x14ac:dyDescent="0.3">
      <c r="A68" s="126" t="e">
        <f>PLANILHA_ORÇAMENTÁRIA!#REF!</f>
        <v>#REF!</v>
      </c>
      <c r="B68" s="127" t="e">
        <f>VLOOKUP(A68,PLANILHA_ORÇAMENTÁRIA!$A$17:$J1044,2,FALSE)</f>
        <v>#REF!</v>
      </c>
      <c r="C68" s="127" t="e">
        <f>VLOOKUP(A68,PLANILHA_ORÇAMENTÁRIA!$A$17:$J$988,3,FALSE)</f>
        <v>#REF!</v>
      </c>
      <c r="D68" s="128" t="e">
        <f>VLOOKUP(A68,PLANILHA_ORÇAMENTÁRIA!$A$17:$J$988,4,FALSE)</f>
        <v>#REF!</v>
      </c>
      <c r="E68" s="128" t="e">
        <f>VLOOKUP(A68,PLANILHA_ORÇAMENTÁRIA!$A$17:$J$988,9,FALSE)</f>
        <v>#REF!</v>
      </c>
    </row>
    <row r="69" spans="1:5" ht="15.6" x14ac:dyDescent="0.3">
      <c r="A69" s="126" t="e">
        <f>PLANILHA_ORÇAMENTÁRIA!#REF!</f>
        <v>#REF!</v>
      </c>
      <c r="B69" s="127" t="e">
        <f>VLOOKUP(A69,PLANILHA_ORÇAMENTÁRIA!$A$17:$J1045,2,FALSE)</f>
        <v>#REF!</v>
      </c>
      <c r="C69" s="127" t="e">
        <f>VLOOKUP(A69,PLANILHA_ORÇAMENTÁRIA!$A$17:$J$988,3,FALSE)</f>
        <v>#REF!</v>
      </c>
      <c r="D69" s="128" t="e">
        <f>VLOOKUP(A69,PLANILHA_ORÇAMENTÁRIA!$A$17:$J$988,4,FALSE)</f>
        <v>#REF!</v>
      </c>
      <c r="E69" s="128" t="e">
        <f>VLOOKUP(A69,PLANILHA_ORÇAMENTÁRIA!$A$17:$J$988,9,FALSE)</f>
        <v>#REF!</v>
      </c>
    </row>
    <row r="70" spans="1:5" ht="15.6" x14ac:dyDescent="0.3">
      <c r="A70" s="126" t="e">
        <f>PLANILHA_ORÇAMENTÁRIA!#REF!</f>
        <v>#REF!</v>
      </c>
      <c r="B70" s="127" t="e">
        <f>VLOOKUP(A70,PLANILHA_ORÇAMENTÁRIA!$A$17:$J1046,2,FALSE)</f>
        <v>#REF!</v>
      </c>
      <c r="C70" s="127" t="e">
        <f>VLOOKUP(A70,PLANILHA_ORÇAMENTÁRIA!$A$17:$J$988,3,FALSE)</f>
        <v>#REF!</v>
      </c>
      <c r="D70" s="128" t="e">
        <f>VLOOKUP(A70,PLANILHA_ORÇAMENTÁRIA!$A$17:$J$988,4,FALSE)</f>
        <v>#REF!</v>
      </c>
      <c r="E70" s="128" t="e">
        <f>VLOOKUP(A70,PLANILHA_ORÇAMENTÁRIA!$A$17:$J$988,9,FALSE)</f>
        <v>#REF!</v>
      </c>
    </row>
    <row r="71" spans="1:5" ht="15.6" x14ac:dyDescent="0.3">
      <c r="A71" s="126" t="e">
        <f>PLANILHA_ORÇAMENTÁRIA!#REF!</f>
        <v>#REF!</v>
      </c>
      <c r="B71" s="127" t="e">
        <f>VLOOKUP(A71,PLANILHA_ORÇAMENTÁRIA!$A$17:$J1047,2,FALSE)</f>
        <v>#REF!</v>
      </c>
      <c r="C71" s="127" t="e">
        <f>VLOOKUP(A71,PLANILHA_ORÇAMENTÁRIA!$A$17:$J$988,3,FALSE)</f>
        <v>#REF!</v>
      </c>
      <c r="D71" s="128" t="e">
        <f>VLOOKUP(A71,PLANILHA_ORÇAMENTÁRIA!$A$17:$J$988,4,FALSE)</f>
        <v>#REF!</v>
      </c>
      <c r="E71" s="128" t="e">
        <f>VLOOKUP(A71,PLANILHA_ORÇAMENTÁRIA!$A$17:$J$988,9,FALSE)</f>
        <v>#REF!</v>
      </c>
    </row>
    <row r="72" spans="1:5" ht="15.6" x14ac:dyDescent="0.3">
      <c r="A72" s="126" t="e">
        <f>PLANILHA_ORÇAMENTÁRIA!#REF!</f>
        <v>#REF!</v>
      </c>
      <c r="B72" s="127" t="e">
        <f>VLOOKUP(A72,PLANILHA_ORÇAMENTÁRIA!$A$17:$J1048,2,FALSE)</f>
        <v>#REF!</v>
      </c>
      <c r="C72" s="127" t="e">
        <f>VLOOKUP(A72,PLANILHA_ORÇAMENTÁRIA!$A$17:$J$988,3,FALSE)</f>
        <v>#REF!</v>
      </c>
      <c r="D72" s="128" t="e">
        <f>VLOOKUP(A72,PLANILHA_ORÇAMENTÁRIA!$A$17:$J$988,4,FALSE)</f>
        <v>#REF!</v>
      </c>
      <c r="E72" s="128" t="e">
        <f>VLOOKUP(A72,PLANILHA_ORÇAMENTÁRIA!$A$17:$J$988,9,FALSE)</f>
        <v>#REF!</v>
      </c>
    </row>
    <row r="73" spans="1:5" ht="15.6" x14ac:dyDescent="0.3">
      <c r="A73" s="126" t="e">
        <f>PLANILHA_ORÇAMENTÁRIA!#REF!</f>
        <v>#REF!</v>
      </c>
      <c r="B73" s="127" t="e">
        <f>VLOOKUP(A73,PLANILHA_ORÇAMENTÁRIA!$A$17:$J1049,2,FALSE)</f>
        <v>#REF!</v>
      </c>
      <c r="C73" s="127" t="e">
        <f>VLOOKUP(A73,PLANILHA_ORÇAMENTÁRIA!$A$17:$J$988,3,FALSE)</f>
        <v>#REF!</v>
      </c>
      <c r="D73" s="128" t="e">
        <f>VLOOKUP(A73,PLANILHA_ORÇAMENTÁRIA!$A$17:$J$988,4,FALSE)</f>
        <v>#REF!</v>
      </c>
      <c r="E73" s="128" t="e">
        <f>VLOOKUP(A73,PLANILHA_ORÇAMENTÁRIA!$A$17:$J$988,9,FALSE)</f>
        <v>#REF!</v>
      </c>
    </row>
    <row r="74" spans="1:5" ht="15.6" x14ac:dyDescent="0.3">
      <c r="A74" s="126" t="e">
        <f>PLANILHA_ORÇAMENTÁRIA!#REF!</f>
        <v>#REF!</v>
      </c>
      <c r="B74" s="127" t="e">
        <f>VLOOKUP(A74,PLANILHA_ORÇAMENTÁRIA!$A$17:$J1050,2,FALSE)</f>
        <v>#REF!</v>
      </c>
      <c r="C74" s="127" t="e">
        <f>VLOOKUP(A74,PLANILHA_ORÇAMENTÁRIA!$A$17:$J$988,3,FALSE)</f>
        <v>#REF!</v>
      </c>
      <c r="D74" s="128" t="e">
        <f>VLOOKUP(A74,PLANILHA_ORÇAMENTÁRIA!$A$17:$J$988,4,FALSE)</f>
        <v>#REF!</v>
      </c>
      <c r="E74" s="128" t="e">
        <f>VLOOKUP(A74,PLANILHA_ORÇAMENTÁRIA!$A$17:$J$988,9,FALSE)</f>
        <v>#REF!</v>
      </c>
    </row>
    <row r="75" spans="1:5" ht="30" x14ac:dyDescent="0.3">
      <c r="A75" s="126" t="str">
        <f>PLANILHA_ORÇAMENTÁRIA!A62</f>
        <v>7.6</v>
      </c>
      <c r="B75" s="127" t="str">
        <f>VLOOKUP(A75,PLANILHA_ORÇAMENTÁRIA!$A$17:$J1051,2,FALSE)</f>
        <v>CDHU</v>
      </c>
      <c r="C75" s="127" t="str">
        <f>VLOOKUP(A75,PLANILHA_ORÇAMENTÁRIA!$A$17:$J$988,3,FALSE)</f>
        <v>33.06.020</v>
      </c>
      <c r="D75" s="128" t="str">
        <f>VLOOKUP(A75,PLANILHA_ORÇAMENTÁRIA!$A$17:$J$988,4,FALSE)</f>
        <v>Acrílico para quadras e pisos cimentados -  PISOS DE CONCRETO</v>
      </c>
      <c r="E75" s="128">
        <f>VLOOKUP(A75,PLANILHA_ORÇAMENTÁRIA!$A$17:$J$988,9,FALSE)</f>
        <v>0</v>
      </c>
    </row>
    <row r="76" spans="1:5" ht="15.6" x14ac:dyDescent="0.3">
      <c r="A76" s="126">
        <f>PLANILHA_ORÇAMENTÁRIA!A67</f>
        <v>8</v>
      </c>
      <c r="B76" s="127">
        <f>VLOOKUP(A76,PLANILHA_ORÇAMENTÁRIA!$A$17:$J1052,2,FALSE)</f>
        <v>0</v>
      </c>
      <c r="C76" s="127">
        <f>VLOOKUP(A76,PLANILHA_ORÇAMENTÁRIA!$A$17:$J$988,3,FALSE)</f>
        <v>0</v>
      </c>
      <c r="D76" s="128" t="str">
        <f>VLOOKUP(A76,PLANILHA_ORÇAMENTÁRIA!$A$17:$J$988,4,FALSE)</f>
        <v>PINTURA ESQUADRIAS TERREO</v>
      </c>
      <c r="E76" s="128">
        <f>VLOOKUP(A76,PLANILHA_ORÇAMENTÁRIA!$A$17:$J$988,9,FALSE)</f>
        <v>0</v>
      </c>
    </row>
    <row r="77" spans="1:5" ht="45" x14ac:dyDescent="0.3">
      <c r="A77" s="126" t="str">
        <f>PLANILHA_ORÇAMENTÁRIA!A69</f>
        <v>8.2</v>
      </c>
      <c r="B77" s="127" t="str">
        <f>VLOOKUP(A77,PLANILHA_ORÇAMENTÁRIA!$A$17:$J1053,2,FALSE)</f>
        <v>CDHU</v>
      </c>
      <c r="C77" s="127" t="str">
        <f>VLOOKUP(A77,PLANILHA_ORÇAMENTÁRIA!$A$17:$J$988,3,FALSE)</f>
        <v>33.11.050</v>
      </c>
      <c r="D77" s="128" t="str">
        <f>VLOOKUP(A77,PLANILHA_ORÇAMENTÁRIA!$A$17:$J$988,4,FALSE)</f>
        <v>Esmalte à base água em superfície metálica, inclusive preparo -  ESQUADRIAS DE METAL + CORRIMÃOS + GRADES E GUARDA-CORPOS</v>
      </c>
      <c r="E77" s="128">
        <f>VLOOKUP(A77,PLANILHA_ORÇAMENTÁRIA!$A$17:$J$988,9,FALSE)</f>
        <v>0</v>
      </c>
    </row>
    <row r="78" spans="1:5" ht="15.6" x14ac:dyDescent="0.3">
      <c r="A78" s="126" t="e">
        <f>PLANILHA_ORÇAMENTÁRIA!#REF!</f>
        <v>#REF!</v>
      </c>
      <c r="B78" s="127" t="e">
        <f>VLOOKUP(A78,PLANILHA_ORÇAMENTÁRIA!$A$17:$J1054,2,FALSE)</f>
        <v>#REF!</v>
      </c>
      <c r="C78" s="127" t="e">
        <f>VLOOKUP(A78,PLANILHA_ORÇAMENTÁRIA!$A$17:$J$988,3,FALSE)</f>
        <v>#REF!</v>
      </c>
      <c r="D78" s="128" t="e">
        <f>VLOOKUP(A78,PLANILHA_ORÇAMENTÁRIA!$A$17:$J$988,4,FALSE)</f>
        <v>#REF!</v>
      </c>
      <c r="E78" s="128" t="e">
        <f>VLOOKUP(A78,PLANILHA_ORÇAMENTÁRIA!$A$17:$J$988,9,FALSE)</f>
        <v>#REF!</v>
      </c>
    </row>
    <row r="79" spans="1:5" ht="15.6" x14ac:dyDescent="0.3">
      <c r="A79" s="126" t="e">
        <f>PLANILHA_ORÇAMENTÁRIA!#REF!</f>
        <v>#REF!</v>
      </c>
      <c r="B79" s="127" t="e">
        <f>VLOOKUP(A79,PLANILHA_ORÇAMENTÁRIA!$A$17:$J1055,2,FALSE)</f>
        <v>#REF!</v>
      </c>
      <c r="C79" s="127" t="e">
        <f>VLOOKUP(A79,PLANILHA_ORÇAMENTÁRIA!$A$17:$J$988,3,FALSE)</f>
        <v>#REF!</v>
      </c>
      <c r="D79" s="128" t="e">
        <f>VLOOKUP(A79,PLANILHA_ORÇAMENTÁRIA!$A$17:$J$988,4,FALSE)</f>
        <v>#REF!</v>
      </c>
      <c r="E79" s="128" t="e">
        <f>VLOOKUP(A79,PLANILHA_ORÇAMENTÁRIA!$A$17:$J$988,9,FALSE)</f>
        <v>#REF!</v>
      </c>
    </row>
    <row r="80" spans="1:5" ht="15.6" x14ac:dyDescent="0.3">
      <c r="A80" s="126" t="e">
        <f>PLANILHA_ORÇAMENTÁRIA!#REF!</f>
        <v>#REF!</v>
      </c>
      <c r="B80" s="127" t="e">
        <f>VLOOKUP(A80,PLANILHA_ORÇAMENTÁRIA!$A$17:$J1056,2,FALSE)</f>
        <v>#REF!</v>
      </c>
      <c r="C80" s="127" t="e">
        <f>VLOOKUP(A80,PLANILHA_ORÇAMENTÁRIA!$A$17:$J$988,3,FALSE)</f>
        <v>#REF!</v>
      </c>
      <c r="D80" s="128" t="e">
        <f>VLOOKUP(A80,PLANILHA_ORÇAMENTÁRIA!$A$17:$J$988,4,FALSE)</f>
        <v>#REF!</v>
      </c>
      <c r="E80" s="128" t="e">
        <f>VLOOKUP(A80,PLANILHA_ORÇAMENTÁRIA!$A$17:$J$988,9,FALSE)</f>
        <v>#REF!</v>
      </c>
    </row>
    <row r="81" spans="1:5" ht="15.6" x14ac:dyDescent="0.3">
      <c r="A81" s="126" t="e">
        <f>PLANILHA_ORÇAMENTÁRIA!#REF!</f>
        <v>#REF!</v>
      </c>
      <c r="B81" s="127" t="e">
        <f>VLOOKUP(A81,PLANILHA_ORÇAMENTÁRIA!$A$17:$J1057,2,FALSE)</f>
        <v>#REF!</v>
      </c>
      <c r="C81" s="127" t="e">
        <f>VLOOKUP(A81,PLANILHA_ORÇAMENTÁRIA!$A$17:$J$988,3,FALSE)</f>
        <v>#REF!</v>
      </c>
      <c r="D81" s="128" t="e">
        <f>VLOOKUP(A81,PLANILHA_ORÇAMENTÁRIA!$A$17:$J$988,4,FALSE)</f>
        <v>#REF!</v>
      </c>
      <c r="E81" s="128" t="e">
        <f>VLOOKUP(A81,PLANILHA_ORÇAMENTÁRIA!$A$17:$J$988,9,FALSE)</f>
        <v>#REF!</v>
      </c>
    </row>
    <row r="82" spans="1:5" ht="15.6" x14ac:dyDescent="0.3">
      <c r="A82" s="126" t="e">
        <f>PLANILHA_ORÇAMENTÁRIA!#REF!</f>
        <v>#REF!</v>
      </c>
      <c r="B82" s="127" t="e">
        <f>VLOOKUP(A82,PLANILHA_ORÇAMENTÁRIA!$A$17:$J1058,2,FALSE)</f>
        <v>#REF!</v>
      </c>
      <c r="C82" s="127" t="e">
        <f>VLOOKUP(A82,PLANILHA_ORÇAMENTÁRIA!$A$17:$J$988,3,FALSE)</f>
        <v>#REF!</v>
      </c>
      <c r="D82" s="128" t="e">
        <f>VLOOKUP(A82,PLANILHA_ORÇAMENTÁRIA!$A$17:$J$988,4,FALSE)</f>
        <v>#REF!</v>
      </c>
      <c r="E82" s="128" t="e">
        <f>VLOOKUP(A82,PLANILHA_ORÇAMENTÁRIA!$A$17:$J$988,9,FALSE)</f>
        <v>#REF!</v>
      </c>
    </row>
    <row r="83" spans="1:5" ht="15.6" x14ac:dyDescent="0.3">
      <c r="A83" s="126" t="e">
        <f>PLANILHA_ORÇAMENTÁRIA!#REF!</f>
        <v>#REF!</v>
      </c>
      <c r="B83" s="127" t="e">
        <f>VLOOKUP(A83,PLANILHA_ORÇAMENTÁRIA!$A$17:$J1059,2,FALSE)</f>
        <v>#REF!</v>
      </c>
      <c r="C83" s="127" t="e">
        <f>VLOOKUP(A83,PLANILHA_ORÇAMENTÁRIA!$A$17:$J$988,3,FALSE)</f>
        <v>#REF!</v>
      </c>
      <c r="D83" s="128" t="e">
        <f>VLOOKUP(A83,PLANILHA_ORÇAMENTÁRIA!$A$17:$J$988,4,FALSE)</f>
        <v>#REF!</v>
      </c>
      <c r="E83" s="128" t="e">
        <f>VLOOKUP(A83,PLANILHA_ORÇAMENTÁRIA!$A$17:$J$988,9,FALSE)</f>
        <v>#REF!</v>
      </c>
    </row>
    <row r="84" spans="1:5" ht="15.6" x14ac:dyDescent="0.3">
      <c r="A84" s="126" t="e">
        <f>PLANILHA_ORÇAMENTÁRIA!#REF!</f>
        <v>#REF!</v>
      </c>
      <c r="B84" s="127" t="e">
        <f>VLOOKUP(A84,PLANILHA_ORÇAMENTÁRIA!$A$17:$J1060,2,FALSE)</f>
        <v>#REF!</v>
      </c>
      <c r="C84" s="127" t="e">
        <f>VLOOKUP(A84,PLANILHA_ORÇAMENTÁRIA!$A$17:$J$988,3,FALSE)</f>
        <v>#REF!</v>
      </c>
      <c r="D84" s="128" t="e">
        <f>VLOOKUP(A84,PLANILHA_ORÇAMENTÁRIA!$A$17:$J$988,4,FALSE)</f>
        <v>#REF!</v>
      </c>
      <c r="E84" s="128" t="e">
        <f>VLOOKUP(A84,PLANILHA_ORÇAMENTÁRIA!$A$17:$J$988,9,FALSE)</f>
        <v>#REF!</v>
      </c>
    </row>
    <row r="85" spans="1:5" ht="15.6" x14ac:dyDescent="0.3">
      <c r="A85" s="126">
        <f>PLANILHA_ORÇAMENTÁRIA!A86</f>
        <v>0</v>
      </c>
      <c r="B85" s="127" t="e">
        <f>VLOOKUP(A85,PLANILHA_ORÇAMENTÁRIA!$A$17:$J1061,2,FALSE)</f>
        <v>#N/A</v>
      </c>
      <c r="C85" s="127" t="e">
        <f>VLOOKUP(A85,PLANILHA_ORÇAMENTÁRIA!$A$17:$J$988,3,FALSE)</f>
        <v>#N/A</v>
      </c>
      <c r="D85" s="128" t="e">
        <f>VLOOKUP(A85,PLANILHA_ORÇAMENTÁRIA!$A$17:$J$988,4,FALSE)</f>
        <v>#N/A</v>
      </c>
      <c r="E85" s="128" t="e">
        <f>VLOOKUP(A85,PLANILHA_ORÇAMENTÁRIA!$A$17:$J$988,9,FALSE)</f>
        <v>#N/A</v>
      </c>
    </row>
    <row r="86" spans="1:5" ht="15.6" x14ac:dyDescent="0.3">
      <c r="A86" s="126" t="e">
        <f>PLANILHA_ORÇAMENTÁRIA!#REF!</f>
        <v>#REF!</v>
      </c>
      <c r="B86" s="127" t="e">
        <f>VLOOKUP(A86,PLANILHA_ORÇAMENTÁRIA!$A$17:$J1062,2,FALSE)</f>
        <v>#REF!</v>
      </c>
      <c r="C86" s="127" t="e">
        <f>VLOOKUP(A86,PLANILHA_ORÇAMENTÁRIA!$A$17:$J$988,3,FALSE)</f>
        <v>#REF!</v>
      </c>
      <c r="D86" s="128" t="e">
        <f>VLOOKUP(A86,PLANILHA_ORÇAMENTÁRIA!$A$17:$J$988,4,FALSE)</f>
        <v>#REF!</v>
      </c>
      <c r="E86" s="128" t="e">
        <f>VLOOKUP(A86,PLANILHA_ORÇAMENTÁRIA!$A$17:$J$988,9,FALSE)</f>
        <v>#REF!</v>
      </c>
    </row>
    <row r="87" spans="1:5" ht="15.6" x14ac:dyDescent="0.3">
      <c r="A87" s="126" t="e">
        <f>PLANILHA_ORÇAMENTÁRIA!#REF!</f>
        <v>#REF!</v>
      </c>
      <c r="B87" s="127" t="e">
        <f>VLOOKUP(A87,PLANILHA_ORÇAMENTÁRIA!$A$17:$J1063,2,FALSE)</f>
        <v>#REF!</v>
      </c>
      <c r="C87" s="127" t="e">
        <f>VLOOKUP(A87,PLANILHA_ORÇAMENTÁRIA!$A$17:$J$988,3,FALSE)</f>
        <v>#REF!</v>
      </c>
      <c r="D87" s="128" t="e">
        <f>VLOOKUP(A87,PLANILHA_ORÇAMENTÁRIA!$A$17:$J$988,4,FALSE)</f>
        <v>#REF!</v>
      </c>
      <c r="E87" s="128" t="e">
        <f>VLOOKUP(A87,PLANILHA_ORÇAMENTÁRIA!$A$17:$J$988,9,FALSE)</f>
        <v>#REF!</v>
      </c>
    </row>
    <row r="88" spans="1:5" ht="15.6" x14ac:dyDescent="0.3">
      <c r="A88" s="126" t="e">
        <f>PLANILHA_ORÇAMENTÁRIA!#REF!</f>
        <v>#REF!</v>
      </c>
      <c r="B88" s="127" t="e">
        <f>VLOOKUP(A88,PLANILHA_ORÇAMENTÁRIA!$A$17:$J1064,2,FALSE)</f>
        <v>#REF!</v>
      </c>
      <c r="C88" s="127" t="e">
        <f>VLOOKUP(A88,PLANILHA_ORÇAMENTÁRIA!$A$17:$J$988,3,FALSE)</f>
        <v>#REF!</v>
      </c>
      <c r="D88" s="128" t="e">
        <f>VLOOKUP(A88,PLANILHA_ORÇAMENTÁRIA!$A$17:$J$988,4,FALSE)</f>
        <v>#REF!</v>
      </c>
      <c r="E88" s="128" t="e">
        <f>VLOOKUP(A88,PLANILHA_ORÇAMENTÁRIA!$A$17:$J$988,9,FALSE)</f>
        <v>#REF!</v>
      </c>
    </row>
    <row r="89" spans="1:5" ht="15.6" x14ac:dyDescent="0.3">
      <c r="A89" s="126" t="e">
        <f>PLANILHA_ORÇAMENTÁRIA!#REF!</f>
        <v>#REF!</v>
      </c>
      <c r="B89" s="127" t="e">
        <f>VLOOKUP(A89,PLANILHA_ORÇAMENTÁRIA!$A$17:$J1065,2,FALSE)</f>
        <v>#REF!</v>
      </c>
      <c r="C89" s="127" t="e">
        <f>VLOOKUP(A89,PLANILHA_ORÇAMENTÁRIA!$A$17:$J$988,3,FALSE)</f>
        <v>#REF!</v>
      </c>
      <c r="D89" s="128" t="e">
        <f>VLOOKUP(A89,PLANILHA_ORÇAMENTÁRIA!$A$17:$J$988,4,FALSE)</f>
        <v>#REF!</v>
      </c>
      <c r="E89" s="128" t="e">
        <f>VLOOKUP(A89,PLANILHA_ORÇAMENTÁRIA!$A$17:$J$988,9,FALSE)</f>
        <v>#REF!</v>
      </c>
    </row>
    <row r="90" spans="1:5" ht="15.6" x14ac:dyDescent="0.3">
      <c r="A90" s="126" t="e">
        <f>PLANILHA_ORÇAMENTÁRIA!#REF!</f>
        <v>#REF!</v>
      </c>
      <c r="B90" s="127" t="e">
        <f>VLOOKUP(A90,PLANILHA_ORÇAMENTÁRIA!$A$17:$J1066,2,FALSE)</f>
        <v>#REF!</v>
      </c>
      <c r="C90" s="127" t="e">
        <f>VLOOKUP(A90,PLANILHA_ORÇAMENTÁRIA!$A$17:$J$988,3,FALSE)</f>
        <v>#REF!</v>
      </c>
      <c r="D90" s="128" t="e">
        <f>VLOOKUP(A90,PLANILHA_ORÇAMENTÁRIA!$A$17:$J$988,4,FALSE)</f>
        <v>#REF!</v>
      </c>
      <c r="E90" s="128" t="e">
        <f>VLOOKUP(A90,PLANILHA_ORÇAMENTÁRIA!$A$17:$J$988,9,FALSE)</f>
        <v>#REF!</v>
      </c>
    </row>
    <row r="91" spans="1:5" ht="15.6" x14ac:dyDescent="0.3">
      <c r="A91" s="126" t="e">
        <f>PLANILHA_ORÇAMENTÁRIA!#REF!</f>
        <v>#REF!</v>
      </c>
      <c r="B91" s="127" t="e">
        <f>VLOOKUP(A91,PLANILHA_ORÇAMENTÁRIA!$A$17:$J1067,2,FALSE)</f>
        <v>#REF!</v>
      </c>
      <c r="C91" s="127" t="e">
        <f>VLOOKUP(A91,PLANILHA_ORÇAMENTÁRIA!$A$17:$J$988,3,FALSE)</f>
        <v>#REF!</v>
      </c>
      <c r="D91" s="128" t="e">
        <f>VLOOKUP(A91,PLANILHA_ORÇAMENTÁRIA!$A$17:$J$988,4,FALSE)</f>
        <v>#REF!</v>
      </c>
      <c r="E91" s="128" t="e">
        <f>VLOOKUP(A91,PLANILHA_ORÇAMENTÁRIA!$A$17:$J$988,9,FALSE)</f>
        <v>#REF!</v>
      </c>
    </row>
    <row r="92" spans="1:5" ht="15.6" x14ac:dyDescent="0.3">
      <c r="A92" s="126" t="e">
        <f>PLANILHA_ORÇAMENTÁRIA!#REF!</f>
        <v>#REF!</v>
      </c>
      <c r="B92" s="127" t="e">
        <f>VLOOKUP(A92,PLANILHA_ORÇAMENTÁRIA!$A$17:$J1068,2,FALSE)</f>
        <v>#REF!</v>
      </c>
      <c r="C92" s="127" t="e">
        <f>VLOOKUP(A92,PLANILHA_ORÇAMENTÁRIA!$A$17:$J$988,3,FALSE)</f>
        <v>#REF!</v>
      </c>
      <c r="D92" s="128" t="e">
        <f>VLOOKUP(A92,PLANILHA_ORÇAMENTÁRIA!$A$17:$J$988,4,FALSE)</f>
        <v>#REF!</v>
      </c>
      <c r="E92" s="128" t="e">
        <f>VLOOKUP(A92,PLANILHA_ORÇAMENTÁRIA!$A$17:$J$988,9,FALSE)</f>
        <v>#REF!</v>
      </c>
    </row>
    <row r="93" spans="1:5" ht="15.6" x14ac:dyDescent="0.3">
      <c r="A93" s="126" t="e">
        <f>PLANILHA_ORÇAMENTÁRIA!#REF!</f>
        <v>#REF!</v>
      </c>
      <c r="B93" s="127" t="e">
        <f>VLOOKUP(A93,PLANILHA_ORÇAMENTÁRIA!$A$17:$J1069,2,FALSE)</f>
        <v>#REF!</v>
      </c>
      <c r="C93" s="127" t="e">
        <f>VLOOKUP(A93,PLANILHA_ORÇAMENTÁRIA!$A$17:$J$988,3,FALSE)</f>
        <v>#REF!</v>
      </c>
      <c r="D93" s="128" t="e">
        <f>VLOOKUP(A93,PLANILHA_ORÇAMENTÁRIA!$A$17:$J$988,4,FALSE)</f>
        <v>#REF!</v>
      </c>
      <c r="E93" s="128" t="e">
        <f>VLOOKUP(A93,PLANILHA_ORÇAMENTÁRIA!$A$17:$J$988,9,FALSE)</f>
        <v>#REF!</v>
      </c>
    </row>
    <row r="94" spans="1:5" ht="15.6" x14ac:dyDescent="0.3">
      <c r="A94" s="126" t="e">
        <f>PLANILHA_ORÇAMENTÁRIA!#REF!</f>
        <v>#REF!</v>
      </c>
      <c r="B94" s="127" t="e">
        <f>VLOOKUP(A94,PLANILHA_ORÇAMENTÁRIA!$A$17:$J1070,2,FALSE)</f>
        <v>#REF!</v>
      </c>
      <c r="C94" s="127" t="e">
        <f>VLOOKUP(A94,PLANILHA_ORÇAMENTÁRIA!$A$17:$J$988,3,FALSE)</f>
        <v>#REF!</v>
      </c>
      <c r="D94" s="128" t="e">
        <f>VLOOKUP(A94,PLANILHA_ORÇAMENTÁRIA!$A$17:$J$988,4,FALSE)</f>
        <v>#REF!</v>
      </c>
      <c r="E94" s="128" t="e">
        <f>VLOOKUP(A94,PLANILHA_ORÇAMENTÁRIA!$A$17:$J$988,9,FALSE)</f>
        <v>#REF!</v>
      </c>
    </row>
    <row r="95" spans="1:5" ht="15.6" x14ac:dyDescent="0.3">
      <c r="A95" s="126" t="e">
        <f>PLANILHA_ORÇAMENTÁRIA!#REF!</f>
        <v>#REF!</v>
      </c>
      <c r="B95" s="127" t="e">
        <f>VLOOKUP(A95,PLANILHA_ORÇAMENTÁRIA!$A$17:$J1071,2,FALSE)</f>
        <v>#REF!</v>
      </c>
      <c r="C95" s="127" t="e">
        <f>VLOOKUP(A95,PLANILHA_ORÇAMENTÁRIA!$A$17:$J$988,3,FALSE)</f>
        <v>#REF!</v>
      </c>
      <c r="D95" s="128" t="e">
        <f>VLOOKUP(A95,PLANILHA_ORÇAMENTÁRIA!$A$17:$J$988,4,FALSE)</f>
        <v>#REF!</v>
      </c>
      <c r="E95" s="128" t="e">
        <f>VLOOKUP(A95,PLANILHA_ORÇAMENTÁRIA!$A$17:$J$988,9,FALSE)</f>
        <v>#REF!</v>
      </c>
    </row>
    <row r="96" spans="1:5" ht="15.6" x14ac:dyDescent="0.3">
      <c r="A96" s="126">
        <f>PLANILHA_ORÇAMENTÁRIA!A123</f>
        <v>16</v>
      </c>
      <c r="B96" s="127">
        <f>VLOOKUP(A96,PLANILHA_ORÇAMENTÁRIA!$A$17:$J1072,2,FALSE)</f>
        <v>0</v>
      </c>
      <c r="C96" s="127">
        <f>VLOOKUP(A96,PLANILHA_ORÇAMENTÁRIA!$A$17:$J$988,3,FALSE)</f>
        <v>0</v>
      </c>
      <c r="D96" s="128" t="str">
        <f>VLOOKUP(A96,PLANILHA_ORÇAMENTÁRIA!$A$17:$J$988,4,FALSE)</f>
        <v>PINTURA MUROS EXTERNOS</v>
      </c>
      <c r="E96" s="128">
        <f>VLOOKUP(A96,PLANILHA_ORÇAMENTÁRIA!$A$17:$J$988,9,FALSE)</f>
        <v>0</v>
      </c>
    </row>
    <row r="97" spans="1:5" ht="15.6" x14ac:dyDescent="0.3">
      <c r="A97" s="126" t="e">
        <f>PLANILHA_ORÇAMENTÁRIA!#REF!</f>
        <v>#REF!</v>
      </c>
      <c r="B97" s="127" t="e">
        <f>VLOOKUP(A97,PLANILHA_ORÇAMENTÁRIA!$A$17:$J1073,2,FALSE)</f>
        <v>#REF!</v>
      </c>
      <c r="C97" s="127" t="e">
        <f>VLOOKUP(A97,PLANILHA_ORÇAMENTÁRIA!$A$17:$J$988,3,FALSE)</f>
        <v>#REF!</v>
      </c>
      <c r="D97" s="128" t="e">
        <f>VLOOKUP(A97,PLANILHA_ORÇAMENTÁRIA!$A$17:$J$988,4,FALSE)</f>
        <v>#REF!</v>
      </c>
      <c r="E97" s="128" t="e">
        <f>VLOOKUP(A97,PLANILHA_ORÇAMENTÁRIA!$A$17:$J$988,9,FALSE)</f>
        <v>#REF!</v>
      </c>
    </row>
    <row r="98" spans="1:5" ht="15.6" x14ac:dyDescent="0.3">
      <c r="A98" s="126" t="e">
        <f>PLANILHA_ORÇAMENTÁRIA!#REF!</f>
        <v>#REF!</v>
      </c>
      <c r="B98" s="127" t="e">
        <f>VLOOKUP(A98,PLANILHA_ORÇAMENTÁRIA!$A$17:$J1074,2,FALSE)</f>
        <v>#REF!</v>
      </c>
      <c r="C98" s="127" t="e">
        <f>VLOOKUP(A98,PLANILHA_ORÇAMENTÁRIA!$A$17:$J$988,3,FALSE)</f>
        <v>#REF!</v>
      </c>
      <c r="D98" s="128" t="e">
        <f>VLOOKUP(A98,PLANILHA_ORÇAMENTÁRIA!$A$17:$J$988,4,FALSE)</f>
        <v>#REF!</v>
      </c>
      <c r="E98" s="128" t="e">
        <f>VLOOKUP(A98,PLANILHA_ORÇAMENTÁRIA!$A$17:$J$988,9,FALSE)</f>
        <v>#REF!</v>
      </c>
    </row>
    <row r="99" spans="1:5" ht="15.6" x14ac:dyDescent="0.3">
      <c r="A99" s="126" t="e">
        <f>PLANILHA_ORÇAMENTÁRIA!#REF!</f>
        <v>#REF!</v>
      </c>
      <c r="B99" s="127" t="e">
        <f>VLOOKUP(A99,PLANILHA_ORÇAMENTÁRIA!$A$17:$J1075,2,FALSE)</f>
        <v>#REF!</v>
      </c>
      <c r="C99" s="127" t="e">
        <f>VLOOKUP(A99,PLANILHA_ORÇAMENTÁRIA!$A$17:$J$988,3,FALSE)</f>
        <v>#REF!</v>
      </c>
      <c r="D99" s="128" t="e">
        <f>VLOOKUP(A99,PLANILHA_ORÇAMENTÁRIA!$A$17:$J$988,4,FALSE)</f>
        <v>#REF!</v>
      </c>
      <c r="E99" s="128" t="e">
        <f>VLOOKUP(A99,PLANILHA_ORÇAMENTÁRIA!$A$17:$J$988,9,FALSE)</f>
        <v>#REF!</v>
      </c>
    </row>
    <row r="100" spans="1:5" ht="15.6" x14ac:dyDescent="0.3">
      <c r="A100" s="126" t="e">
        <f>PLANILHA_ORÇAMENTÁRIA!#REF!</f>
        <v>#REF!</v>
      </c>
      <c r="B100" s="127" t="e">
        <f>VLOOKUP(A100,PLANILHA_ORÇAMENTÁRIA!$A$17:$J1076,2,FALSE)</f>
        <v>#REF!</v>
      </c>
      <c r="C100" s="127" t="e">
        <f>VLOOKUP(A100,PLANILHA_ORÇAMENTÁRIA!$A$17:$J$988,3,FALSE)</f>
        <v>#REF!</v>
      </c>
      <c r="D100" s="128" t="e">
        <f>VLOOKUP(A100,PLANILHA_ORÇAMENTÁRIA!$A$17:$J$988,4,FALSE)</f>
        <v>#REF!</v>
      </c>
      <c r="E100" s="128" t="e">
        <f>VLOOKUP(A100,PLANILHA_ORÇAMENTÁRIA!$A$17:$J$988,9,FALSE)</f>
        <v>#REF!</v>
      </c>
    </row>
    <row r="101" spans="1:5" ht="15.6" x14ac:dyDescent="0.3">
      <c r="A101" s="126" t="e">
        <f>PLANILHA_ORÇAMENTÁRIA!#REF!</f>
        <v>#REF!</v>
      </c>
      <c r="B101" s="127" t="e">
        <f>VLOOKUP(A101,PLANILHA_ORÇAMENTÁRIA!$A$17:$J1077,2,FALSE)</f>
        <v>#REF!</v>
      </c>
      <c r="C101" s="127" t="e">
        <f>VLOOKUP(A101,PLANILHA_ORÇAMENTÁRIA!$A$17:$J$988,3,FALSE)</f>
        <v>#REF!</v>
      </c>
      <c r="D101" s="128" t="e">
        <f>VLOOKUP(A101,PLANILHA_ORÇAMENTÁRIA!$A$17:$J$988,4,FALSE)</f>
        <v>#REF!</v>
      </c>
      <c r="E101" s="128" t="e">
        <f>VLOOKUP(A101,PLANILHA_ORÇAMENTÁRIA!$A$17:$J$988,9,FALSE)</f>
        <v>#REF!</v>
      </c>
    </row>
    <row r="102" spans="1:5" ht="15.6" x14ac:dyDescent="0.3">
      <c r="A102" s="126" t="e">
        <f>PLANILHA_ORÇAMENTÁRIA!#REF!</f>
        <v>#REF!</v>
      </c>
      <c r="B102" s="127" t="e">
        <f>VLOOKUP(A102,PLANILHA_ORÇAMENTÁRIA!$A$17:$J1078,2,FALSE)</f>
        <v>#REF!</v>
      </c>
      <c r="C102" s="127" t="e">
        <f>VLOOKUP(A102,PLANILHA_ORÇAMENTÁRIA!$A$17:$J$988,3,FALSE)</f>
        <v>#REF!</v>
      </c>
      <c r="D102" s="128" t="e">
        <f>VLOOKUP(A102,PLANILHA_ORÇAMENTÁRIA!$A$17:$J$988,4,FALSE)</f>
        <v>#REF!</v>
      </c>
      <c r="E102" s="128" t="e">
        <f>VLOOKUP(A102,PLANILHA_ORÇAMENTÁRIA!$A$17:$J$988,9,FALSE)</f>
        <v>#REF!</v>
      </c>
    </row>
    <row r="103" spans="1:5" ht="15.6" x14ac:dyDescent="0.3">
      <c r="A103" s="126" t="e">
        <f>PLANILHA_ORÇAMENTÁRIA!#REF!</f>
        <v>#REF!</v>
      </c>
      <c r="B103" s="127" t="e">
        <f>VLOOKUP(A103,PLANILHA_ORÇAMENTÁRIA!$A$17:$J1079,2,FALSE)</f>
        <v>#REF!</v>
      </c>
      <c r="C103" s="127" t="e">
        <f>VLOOKUP(A103,PLANILHA_ORÇAMENTÁRIA!$A$17:$J$988,3,FALSE)</f>
        <v>#REF!</v>
      </c>
      <c r="D103" s="128" t="e">
        <f>VLOOKUP(A103,PLANILHA_ORÇAMENTÁRIA!$A$17:$J$988,4,FALSE)</f>
        <v>#REF!</v>
      </c>
      <c r="E103" s="128" t="e">
        <f>VLOOKUP(A103,PLANILHA_ORÇAMENTÁRIA!$A$17:$J$988,9,FALSE)</f>
        <v>#REF!</v>
      </c>
    </row>
    <row r="104" spans="1:5" ht="15.6" x14ac:dyDescent="0.3">
      <c r="A104" s="126" t="e">
        <f>PLANILHA_ORÇAMENTÁRIA!#REF!</f>
        <v>#REF!</v>
      </c>
      <c r="B104" s="127" t="e">
        <f>VLOOKUP(A104,PLANILHA_ORÇAMENTÁRIA!$A$17:$J1080,2,FALSE)</f>
        <v>#REF!</v>
      </c>
      <c r="C104" s="127" t="e">
        <f>VLOOKUP(A104,PLANILHA_ORÇAMENTÁRIA!$A$17:$J$988,3,FALSE)</f>
        <v>#REF!</v>
      </c>
      <c r="D104" s="128" t="e">
        <f>VLOOKUP(A104,PLANILHA_ORÇAMENTÁRIA!$A$17:$J$988,4,FALSE)</f>
        <v>#REF!</v>
      </c>
      <c r="E104" s="128" t="e">
        <f>VLOOKUP(A104,PLANILHA_ORÇAMENTÁRIA!$A$17:$J$988,9,FALSE)</f>
        <v>#REF!</v>
      </c>
    </row>
    <row r="105" spans="1:5" ht="15.6" x14ac:dyDescent="0.3">
      <c r="A105" s="126" t="e">
        <f>PLANILHA_ORÇAMENTÁRIA!#REF!</f>
        <v>#REF!</v>
      </c>
      <c r="B105" s="127" t="e">
        <f>VLOOKUP(A105,PLANILHA_ORÇAMENTÁRIA!$A$17:$J1081,2,FALSE)</f>
        <v>#REF!</v>
      </c>
      <c r="C105" s="127" t="e">
        <f>VLOOKUP(A105,PLANILHA_ORÇAMENTÁRIA!$A$17:$J$988,3,FALSE)</f>
        <v>#REF!</v>
      </c>
      <c r="D105" s="128" t="e">
        <f>VLOOKUP(A105,PLANILHA_ORÇAMENTÁRIA!$A$17:$J$988,4,FALSE)</f>
        <v>#REF!</v>
      </c>
      <c r="E105" s="128" t="e">
        <f>VLOOKUP(A105,PLANILHA_ORÇAMENTÁRIA!$A$17:$J$988,9,FALSE)</f>
        <v>#REF!</v>
      </c>
    </row>
    <row r="106" spans="1:5" ht="15.6" x14ac:dyDescent="0.3">
      <c r="A106" s="126" t="e">
        <f>PLANILHA_ORÇAMENTÁRIA!#REF!</f>
        <v>#REF!</v>
      </c>
      <c r="B106" s="127" t="e">
        <f>VLOOKUP(A106,PLANILHA_ORÇAMENTÁRIA!$A$17:$J1082,2,FALSE)</f>
        <v>#REF!</v>
      </c>
      <c r="C106" s="127" t="e">
        <f>VLOOKUP(A106,PLANILHA_ORÇAMENTÁRIA!$A$17:$J$988,3,FALSE)</f>
        <v>#REF!</v>
      </c>
      <c r="D106" s="128" t="e">
        <f>VLOOKUP(A106,PLANILHA_ORÇAMENTÁRIA!$A$17:$J$988,4,FALSE)</f>
        <v>#REF!</v>
      </c>
      <c r="E106" s="128" t="e">
        <f>VLOOKUP(A106,PLANILHA_ORÇAMENTÁRIA!$A$17:$J$988,9,FALSE)</f>
        <v>#REF!</v>
      </c>
    </row>
    <row r="107" spans="1:5" ht="15.6" x14ac:dyDescent="0.3">
      <c r="A107" s="126" t="e">
        <f>PLANILHA_ORÇAMENTÁRIA!#REF!</f>
        <v>#REF!</v>
      </c>
      <c r="B107" s="127" t="e">
        <f>VLOOKUP(A107,PLANILHA_ORÇAMENTÁRIA!$A$17:$J1083,2,FALSE)</f>
        <v>#REF!</v>
      </c>
      <c r="C107" s="127" t="e">
        <f>VLOOKUP(A107,PLANILHA_ORÇAMENTÁRIA!$A$17:$J$988,3,FALSE)</f>
        <v>#REF!</v>
      </c>
      <c r="D107" s="128" t="e">
        <f>VLOOKUP(A107,PLANILHA_ORÇAMENTÁRIA!$A$17:$J$988,4,FALSE)</f>
        <v>#REF!</v>
      </c>
      <c r="E107" s="128" t="e">
        <f>VLOOKUP(A107,PLANILHA_ORÇAMENTÁRIA!$A$17:$J$988,9,FALSE)</f>
        <v>#REF!</v>
      </c>
    </row>
    <row r="108" spans="1:5" ht="15.6" x14ac:dyDescent="0.3">
      <c r="A108" s="126" t="e">
        <f>PLANILHA_ORÇAMENTÁRIA!#REF!</f>
        <v>#REF!</v>
      </c>
      <c r="B108" s="127" t="e">
        <f>VLOOKUP(A108,PLANILHA_ORÇAMENTÁRIA!$A$17:$J1084,2,FALSE)</f>
        <v>#REF!</v>
      </c>
      <c r="C108" s="127" t="e">
        <f>VLOOKUP(A108,PLANILHA_ORÇAMENTÁRIA!$A$17:$J$988,3,FALSE)</f>
        <v>#REF!</v>
      </c>
      <c r="D108" s="128" t="e">
        <f>VLOOKUP(A108,PLANILHA_ORÇAMENTÁRIA!$A$17:$J$988,4,FALSE)</f>
        <v>#REF!</v>
      </c>
      <c r="E108" s="128" t="e">
        <f>VLOOKUP(A108,PLANILHA_ORÇAMENTÁRIA!$A$17:$J$988,9,FALSE)</f>
        <v>#REF!</v>
      </c>
    </row>
    <row r="109" spans="1:5" ht="15.6" x14ac:dyDescent="0.3">
      <c r="A109" s="126" t="e">
        <f>PLANILHA_ORÇAMENTÁRIA!#REF!</f>
        <v>#REF!</v>
      </c>
      <c r="B109" s="127" t="e">
        <f>VLOOKUP(A109,PLANILHA_ORÇAMENTÁRIA!$A$17:$J1085,2,FALSE)</f>
        <v>#REF!</v>
      </c>
      <c r="C109" s="127" t="e">
        <f>VLOOKUP(A109,PLANILHA_ORÇAMENTÁRIA!$A$17:$J$988,3,FALSE)</f>
        <v>#REF!</v>
      </c>
      <c r="D109" s="128" t="e">
        <f>VLOOKUP(A109,PLANILHA_ORÇAMENTÁRIA!$A$17:$J$988,4,FALSE)</f>
        <v>#REF!</v>
      </c>
      <c r="E109" s="128" t="e">
        <f>VLOOKUP(A109,PLANILHA_ORÇAMENTÁRIA!$A$17:$J$988,9,FALSE)</f>
        <v>#REF!</v>
      </c>
    </row>
    <row r="110" spans="1:5" ht="30" x14ac:dyDescent="0.3">
      <c r="A110" s="126" t="str">
        <f>PLANILHA_ORÇAMENTÁRIA!A124</f>
        <v>16.1</v>
      </c>
      <c r="B110" s="127" t="str">
        <f>VLOOKUP(A110,PLANILHA_ORÇAMENTÁRIA!$A$17:$J1086,2,FALSE)</f>
        <v>CDHU</v>
      </c>
      <c r="C110" s="127" t="str">
        <f>VLOOKUP(A110,PLANILHA_ORÇAMENTÁRIA!$A$17:$J$988,3,FALSE)</f>
        <v>33.10.050</v>
      </c>
      <c r="D110" s="128" t="str">
        <f>VLOOKUP(A110,PLANILHA_ORÇAMENTÁRIA!$A$17:$J$988,4,FALSE)</f>
        <v>Tinta acrílica em massa, inclusive preparo - MUROS EXTERNOS + INTERNOS</v>
      </c>
      <c r="E110" s="128">
        <f>VLOOKUP(A110,PLANILHA_ORÇAMENTÁRIA!$A$17:$J$988,9,FALSE)</f>
        <v>0</v>
      </c>
    </row>
    <row r="111" spans="1:5" ht="30" x14ac:dyDescent="0.3">
      <c r="A111" s="126" t="str">
        <f>PLANILHA_ORÇAMENTÁRIA!A125</f>
        <v>16.2</v>
      </c>
      <c r="B111" s="127" t="str">
        <f>VLOOKUP(A111,PLANILHA_ORÇAMENTÁRIA!$A$17:$J1087,2,FALSE)</f>
        <v>CDHU</v>
      </c>
      <c r="C111" s="127" t="str">
        <f>VLOOKUP(A111,PLANILHA_ORÇAMENTÁRIA!$A$17:$J$988,3,FALSE)</f>
        <v>33.11.050</v>
      </c>
      <c r="D111" s="128" t="str">
        <f>VLOOKUP(A111,PLANILHA_ORÇAMENTÁRIA!$A$17:$J$988,4,FALSE)</f>
        <v>Esmalte à base água em superfície metálica, inclusive preparo - PORTÕES E FERRAGENS EXTERNOS</v>
      </c>
      <c r="E111" s="128">
        <f>VLOOKUP(A111,PLANILHA_ORÇAMENTÁRIA!$A$17:$J$988,9,FALSE)</f>
        <v>0</v>
      </c>
    </row>
    <row r="112" spans="1:5" ht="15.6" x14ac:dyDescent="0.3">
      <c r="A112" s="126" t="e">
        <f>PLANILHA_ORÇAMENTÁRIA!#REF!</f>
        <v>#REF!</v>
      </c>
      <c r="B112" s="127" t="e">
        <f>VLOOKUP(A112,PLANILHA_ORÇAMENTÁRIA!$A$17:$J1088,2,FALSE)</f>
        <v>#REF!</v>
      </c>
      <c r="C112" s="127" t="e">
        <f>VLOOKUP(A112,PLANILHA_ORÇAMENTÁRIA!$A$17:$J$988,3,FALSE)</f>
        <v>#REF!</v>
      </c>
      <c r="D112" s="128" t="e">
        <f>VLOOKUP(A112,PLANILHA_ORÇAMENTÁRIA!$A$17:$J$988,4,FALSE)</f>
        <v>#REF!</v>
      </c>
      <c r="E112" s="128" t="e">
        <f>VLOOKUP(A112,PLANILHA_ORÇAMENTÁRIA!$A$17:$J$988,9,FALSE)</f>
        <v>#REF!</v>
      </c>
    </row>
    <row r="113" spans="1:5" ht="15.6" x14ac:dyDescent="0.3">
      <c r="A113" s="126" t="e">
        <f>PLANILHA_ORÇAMENTÁRIA!#REF!</f>
        <v>#REF!</v>
      </c>
      <c r="B113" s="127" t="e">
        <f>VLOOKUP(A113,PLANILHA_ORÇAMENTÁRIA!$A$17:$J1089,2,FALSE)</f>
        <v>#REF!</v>
      </c>
      <c r="C113" s="127" t="e">
        <f>VLOOKUP(A113,PLANILHA_ORÇAMENTÁRIA!$A$17:$J$988,3,FALSE)</f>
        <v>#REF!</v>
      </c>
      <c r="D113" s="128" t="e">
        <f>VLOOKUP(A113,PLANILHA_ORÇAMENTÁRIA!$A$17:$J$988,4,FALSE)</f>
        <v>#REF!</v>
      </c>
      <c r="E113" s="128" t="e">
        <f>VLOOKUP(A113,PLANILHA_ORÇAMENTÁRIA!$A$17:$J$988,9,FALSE)</f>
        <v>#REF!</v>
      </c>
    </row>
    <row r="114" spans="1:5" ht="15.6" x14ac:dyDescent="0.3">
      <c r="A114" s="126" t="e">
        <f>PLANILHA_ORÇAMENTÁRIA!#REF!</f>
        <v>#REF!</v>
      </c>
      <c r="B114" s="127" t="e">
        <f>VLOOKUP(A114,PLANILHA_ORÇAMENTÁRIA!$A$17:$J1090,2,FALSE)</f>
        <v>#REF!</v>
      </c>
      <c r="C114" s="127" t="e">
        <f>VLOOKUP(A114,PLANILHA_ORÇAMENTÁRIA!$A$17:$J$988,3,FALSE)</f>
        <v>#REF!</v>
      </c>
      <c r="D114" s="128" t="e">
        <f>VLOOKUP(A114,PLANILHA_ORÇAMENTÁRIA!$A$17:$J$988,4,FALSE)</f>
        <v>#REF!</v>
      </c>
      <c r="E114" s="128" t="e">
        <f>VLOOKUP(A114,PLANILHA_ORÇAMENTÁRIA!$A$17:$J$988,9,FALSE)</f>
        <v>#REF!</v>
      </c>
    </row>
    <row r="115" spans="1:5" ht="15.6" x14ac:dyDescent="0.3">
      <c r="A115" s="126" t="e">
        <f>PLANILHA_ORÇAMENTÁRIA!#REF!</f>
        <v>#REF!</v>
      </c>
      <c r="B115" s="127" t="e">
        <f>VLOOKUP(A115,PLANILHA_ORÇAMENTÁRIA!$A$17:$J1091,2,FALSE)</f>
        <v>#REF!</v>
      </c>
      <c r="C115" s="127" t="e">
        <f>VLOOKUP(A115,PLANILHA_ORÇAMENTÁRIA!$A$17:$J$988,3,FALSE)</f>
        <v>#REF!</v>
      </c>
      <c r="D115" s="128" t="e">
        <f>VLOOKUP(A115,PLANILHA_ORÇAMENTÁRIA!$A$17:$J$988,4,FALSE)</f>
        <v>#REF!</v>
      </c>
      <c r="E115" s="128" t="e">
        <f>VLOOKUP(A115,PLANILHA_ORÇAMENTÁRIA!$A$17:$J$988,9,FALSE)</f>
        <v>#REF!</v>
      </c>
    </row>
    <row r="116" spans="1:5" ht="15.6" x14ac:dyDescent="0.3">
      <c r="A116" s="126" t="e">
        <f>PLANILHA_ORÇAMENTÁRIA!#REF!</f>
        <v>#REF!</v>
      </c>
      <c r="B116" s="127" t="e">
        <f>VLOOKUP(A116,PLANILHA_ORÇAMENTÁRIA!$A$17:$J1092,2,FALSE)</f>
        <v>#REF!</v>
      </c>
      <c r="C116" s="127" t="e">
        <f>VLOOKUP(A116,PLANILHA_ORÇAMENTÁRIA!$A$17:$J$988,3,FALSE)</f>
        <v>#REF!</v>
      </c>
      <c r="D116" s="128" t="e">
        <f>VLOOKUP(A116,PLANILHA_ORÇAMENTÁRIA!$A$17:$J$988,4,FALSE)</f>
        <v>#REF!</v>
      </c>
      <c r="E116" s="128" t="e">
        <f>VLOOKUP(A116,PLANILHA_ORÇAMENTÁRIA!$A$17:$J$988,9,FALSE)</f>
        <v>#REF!</v>
      </c>
    </row>
    <row r="117" spans="1:5" ht="15.6" x14ac:dyDescent="0.3">
      <c r="A117" s="126" t="e">
        <f>PLANILHA_ORÇAMENTÁRIA!#REF!</f>
        <v>#REF!</v>
      </c>
      <c r="B117" s="127" t="e">
        <f>VLOOKUP(A117,PLANILHA_ORÇAMENTÁRIA!$A$17:$J1093,2,FALSE)</f>
        <v>#REF!</v>
      </c>
      <c r="C117" s="127" t="e">
        <f>VLOOKUP(A117,PLANILHA_ORÇAMENTÁRIA!$A$17:$J$988,3,FALSE)</f>
        <v>#REF!</v>
      </c>
      <c r="D117" s="128" t="e">
        <f>VLOOKUP(A117,PLANILHA_ORÇAMENTÁRIA!$A$17:$J$988,4,FALSE)</f>
        <v>#REF!</v>
      </c>
      <c r="E117" s="128" t="e">
        <f>VLOOKUP(A117,PLANILHA_ORÇAMENTÁRIA!$A$17:$J$988,9,FALSE)</f>
        <v>#REF!</v>
      </c>
    </row>
    <row r="118" spans="1:5" ht="15.6" x14ac:dyDescent="0.3">
      <c r="A118" s="126" t="e">
        <f>PLANILHA_ORÇAMENTÁRIA!#REF!</f>
        <v>#REF!</v>
      </c>
      <c r="B118" s="127" t="e">
        <f>VLOOKUP(A118,PLANILHA_ORÇAMENTÁRIA!$A$17:$J1094,2,FALSE)</f>
        <v>#REF!</v>
      </c>
      <c r="C118" s="127" t="e">
        <f>VLOOKUP(A118,PLANILHA_ORÇAMENTÁRIA!$A$17:$J$988,3,FALSE)</f>
        <v>#REF!</v>
      </c>
      <c r="D118" s="128" t="e">
        <f>VLOOKUP(A118,PLANILHA_ORÇAMENTÁRIA!$A$17:$J$988,4,FALSE)</f>
        <v>#REF!</v>
      </c>
      <c r="E118" s="128" t="e">
        <f>VLOOKUP(A118,PLANILHA_ORÇAMENTÁRIA!$A$17:$J$988,9,FALSE)</f>
        <v>#REF!</v>
      </c>
    </row>
    <row r="119" spans="1:5" ht="15.6" x14ac:dyDescent="0.3">
      <c r="A119" s="126" t="e">
        <f>PLANILHA_ORÇAMENTÁRIA!#REF!</f>
        <v>#REF!</v>
      </c>
      <c r="B119" s="127" t="e">
        <f>VLOOKUP(A119,PLANILHA_ORÇAMENTÁRIA!$A$17:$J1095,2,FALSE)</f>
        <v>#REF!</v>
      </c>
      <c r="C119" s="127" t="e">
        <f>VLOOKUP(A119,PLANILHA_ORÇAMENTÁRIA!$A$17:$J$988,3,FALSE)</f>
        <v>#REF!</v>
      </c>
      <c r="D119" s="128" t="e">
        <f>VLOOKUP(A119,PLANILHA_ORÇAMENTÁRIA!$A$17:$J$988,4,FALSE)</f>
        <v>#REF!</v>
      </c>
      <c r="E119" s="128" t="e">
        <f>VLOOKUP(A119,PLANILHA_ORÇAMENTÁRIA!$A$17:$J$988,9,FALSE)</f>
        <v>#REF!</v>
      </c>
    </row>
    <row r="120" spans="1:5" ht="15.6" x14ac:dyDescent="0.3">
      <c r="A120" s="126" t="e">
        <f>PLANILHA_ORÇAMENTÁRIA!#REF!</f>
        <v>#REF!</v>
      </c>
      <c r="B120" s="127" t="e">
        <f>VLOOKUP(A120,PLANILHA_ORÇAMENTÁRIA!$A$17:$J1096,2,FALSE)</f>
        <v>#REF!</v>
      </c>
      <c r="C120" s="127" t="e">
        <f>VLOOKUP(A120,PLANILHA_ORÇAMENTÁRIA!$A$17:$J$988,3,FALSE)</f>
        <v>#REF!</v>
      </c>
      <c r="D120" s="128" t="e">
        <f>VLOOKUP(A120,PLANILHA_ORÇAMENTÁRIA!$A$17:$J$988,4,FALSE)</f>
        <v>#REF!</v>
      </c>
      <c r="E120" s="128" t="e">
        <f>VLOOKUP(A120,PLANILHA_ORÇAMENTÁRIA!$A$17:$J$988,9,FALSE)</f>
        <v>#REF!</v>
      </c>
    </row>
    <row r="121" spans="1:5" ht="15.6" x14ac:dyDescent="0.3">
      <c r="A121" s="126" t="e">
        <f>PLANILHA_ORÇAMENTÁRIA!#REF!</f>
        <v>#REF!</v>
      </c>
      <c r="B121" s="127" t="e">
        <f>VLOOKUP(A121,PLANILHA_ORÇAMENTÁRIA!$A$17:$J1097,2,FALSE)</f>
        <v>#REF!</v>
      </c>
      <c r="C121" s="127" t="e">
        <f>VLOOKUP(A121,PLANILHA_ORÇAMENTÁRIA!$A$17:$J$988,3,FALSE)</f>
        <v>#REF!</v>
      </c>
      <c r="D121" s="128" t="e">
        <f>VLOOKUP(A121,PLANILHA_ORÇAMENTÁRIA!$A$17:$J$988,4,FALSE)</f>
        <v>#REF!</v>
      </c>
      <c r="E121" s="128" t="e">
        <f>VLOOKUP(A121,PLANILHA_ORÇAMENTÁRIA!$A$17:$J$988,9,FALSE)</f>
        <v>#REF!</v>
      </c>
    </row>
    <row r="122" spans="1:5" ht="15.6" x14ac:dyDescent="0.3">
      <c r="A122" s="126" t="e">
        <f>PLANILHA_ORÇAMENTÁRIA!#REF!</f>
        <v>#REF!</v>
      </c>
      <c r="B122" s="127" t="e">
        <f>VLOOKUP(A122,PLANILHA_ORÇAMENTÁRIA!$A$17:$J1098,2,FALSE)</f>
        <v>#REF!</v>
      </c>
      <c r="C122" s="127" t="e">
        <f>VLOOKUP(A122,PLANILHA_ORÇAMENTÁRIA!$A$17:$J$988,3,FALSE)</f>
        <v>#REF!</v>
      </c>
      <c r="D122" s="128" t="e">
        <f>VLOOKUP(A122,PLANILHA_ORÇAMENTÁRIA!$A$17:$J$988,4,FALSE)</f>
        <v>#REF!</v>
      </c>
      <c r="E122" s="128" t="e">
        <f>VLOOKUP(A122,PLANILHA_ORÇAMENTÁRIA!$A$17:$J$988,9,FALSE)</f>
        <v>#REF!</v>
      </c>
    </row>
    <row r="123" spans="1:5" ht="15.6" x14ac:dyDescent="0.3">
      <c r="A123" s="126" t="e">
        <f>PLANILHA_ORÇAMENTÁRIA!#REF!</f>
        <v>#REF!</v>
      </c>
      <c r="B123" s="127" t="e">
        <f>VLOOKUP(A123,PLANILHA_ORÇAMENTÁRIA!$A$17:$J1099,2,FALSE)</f>
        <v>#REF!</v>
      </c>
      <c r="C123" s="127" t="e">
        <f>VLOOKUP(A123,PLANILHA_ORÇAMENTÁRIA!$A$17:$J$988,3,FALSE)</f>
        <v>#REF!</v>
      </c>
      <c r="D123" s="128" t="e">
        <f>VLOOKUP(A123,PLANILHA_ORÇAMENTÁRIA!$A$17:$J$988,4,FALSE)</f>
        <v>#REF!</v>
      </c>
      <c r="E123" s="128" t="e">
        <f>VLOOKUP(A123,PLANILHA_ORÇAMENTÁRIA!$A$17:$J$988,9,FALSE)</f>
        <v>#REF!</v>
      </c>
    </row>
    <row r="124" spans="1:5" ht="15.6" x14ac:dyDescent="0.3">
      <c r="A124" s="126" t="e">
        <f>PLANILHA_ORÇAMENTÁRIA!#REF!</f>
        <v>#REF!</v>
      </c>
      <c r="B124" s="127" t="e">
        <f>VLOOKUP(A124,PLANILHA_ORÇAMENTÁRIA!$A$17:$J1100,2,FALSE)</f>
        <v>#REF!</v>
      </c>
      <c r="C124" s="127" t="e">
        <f>VLOOKUP(A124,PLANILHA_ORÇAMENTÁRIA!$A$17:$J$988,3,FALSE)</f>
        <v>#REF!</v>
      </c>
      <c r="D124" s="128" t="e">
        <f>VLOOKUP(A124,PLANILHA_ORÇAMENTÁRIA!$A$17:$J$988,4,FALSE)</f>
        <v>#REF!</v>
      </c>
      <c r="E124" s="128" t="e">
        <f>VLOOKUP(A124,PLANILHA_ORÇAMENTÁRIA!$A$17:$J$988,9,FALSE)</f>
        <v>#REF!</v>
      </c>
    </row>
    <row r="125" spans="1:5" ht="15.6" x14ac:dyDescent="0.3">
      <c r="A125" s="126" t="e">
        <f>PLANILHA_ORÇAMENTÁRIA!#REF!</f>
        <v>#REF!</v>
      </c>
      <c r="B125" s="127" t="e">
        <f>VLOOKUP(A125,PLANILHA_ORÇAMENTÁRIA!$A$17:$J1101,2,FALSE)</f>
        <v>#REF!</v>
      </c>
      <c r="C125" s="127" t="e">
        <f>VLOOKUP(A125,PLANILHA_ORÇAMENTÁRIA!$A$17:$J$988,3,FALSE)</f>
        <v>#REF!</v>
      </c>
      <c r="D125" s="128" t="e">
        <f>VLOOKUP(A125,PLANILHA_ORÇAMENTÁRIA!$A$17:$J$988,4,FALSE)</f>
        <v>#REF!</v>
      </c>
      <c r="E125" s="128" t="e">
        <f>VLOOKUP(A125,PLANILHA_ORÇAMENTÁRIA!$A$17:$J$988,9,FALSE)</f>
        <v>#REF!</v>
      </c>
    </row>
    <row r="126" spans="1:5" ht="15.6" x14ac:dyDescent="0.3">
      <c r="A126" s="126" t="e">
        <f>PLANILHA_ORÇAMENTÁRIA!#REF!</f>
        <v>#REF!</v>
      </c>
      <c r="B126" s="127" t="e">
        <f>VLOOKUP(A126,PLANILHA_ORÇAMENTÁRIA!$A$17:$J1102,2,FALSE)</f>
        <v>#REF!</v>
      </c>
      <c r="C126" s="127" t="e">
        <f>VLOOKUP(A126,PLANILHA_ORÇAMENTÁRIA!$A$17:$J$988,3,FALSE)</f>
        <v>#REF!</v>
      </c>
      <c r="D126" s="128" t="e">
        <f>VLOOKUP(A126,PLANILHA_ORÇAMENTÁRIA!$A$17:$J$988,4,FALSE)</f>
        <v>#REF!</v>
      </c>
      <c r="E126" s="128" t="e">
        <f>VLOOKUP(A126,PLANILHA_ORÇAMENTÁRIA!$A$17:$J$988,9,FALSE)</f>
        <v>#REF!</v>
      </c>
    </row>
    <row r="127" spans="1:5" ht="15.6" x14ac:dyDescent="0.3">
      <c r="A127" s="126" t="e">
        <f>PLANILHA_ORÇAMENTÁRIA!#REF!</f>
        <v>#REF!</v>
      </c>
      <c r="B127" s="127" t="e">
        <f>VLOOKUP(A127,PLANILHA_ORÇAMENTÁRIA!$A$17:$J1103,2,FALSE)</f>
        <v>#REF!</v>
      </c>
      <c r="C127" s="127" t="e">
        <f>VLOOKUP(A127,PLANILHA_ORÇAMENTÁRIA!$A$17:$J$988,3,FALSE)</f>
        <v>#REF!</v>
      </c>
      <c r="D127" s="128" t="e">
        <f>VLOOKUP(A127,PLANILHA_ORÇAMENTÁRIA!$A$17:$J$988,4,FALSE)</f>
        <v>#REF!</v>
      </c>
      <c r="E127" s="128" t="e">
        <f>VLOOKUP(A127,PLANILHA_ORÇAMENTÁRIA!$A$17:$J$988,9,FALSE)</f>
        <v>#REF!</v>
      </c>
    </row>
    <row r="128" spans="1:5" ht="15.6" x14ac:dyDescent="0.3">
      <c r="A128" s="126" t="e">
        <f>PLANILHA_ORÇAMENTÁRIA!#REF!</f>
        <v>#REF!</v>
      </c>
      <c r="B128" s="127" t="e">
        <f>VLOOKUP(A128,PLANILHA_ORÇAMENTÁRIA!$A$17:$J1104,2,FALSE)</f>
        <v>#REF!</v>
      </c>
      <c r="C128" s="127" t="e">
        <f>VLOOKUP(A128,PLANILHA_ORÇAMENTÁRIA!$A$17:$J$988,3,FALSE)</f>
        <v>#REF!</v>
      </c>
      <c r="D128" s="128" t="e">
        <f>VLOOKUP(A128,PLANILHA_ORÇAMENTÁRIA!$A$17:$J$988,4,FALSE)</f>
        <v>#REF!</v>
      </c>
      <c r="E128" s="128" t="e">
        <f>VLOOKUP(A128,PLANILHA_ORÇAMENTÁRIA!$A$17:$J$988,9,FALSE)</f>
        <v>#REF!</v>
      </c>
    </row>
    <row r="129" spans="1:5" ht="15.6" x14ac:dyDescent="0.3">
      <c r="A129" s="126" t="e">
        <f>PLANILHA_ORÇAMENTÁRIA!#REF!</f>
        <v>#REF!</v>
      </c>
      <c r="B129" s="127" t="e">
        <f>VLOOKUP(A129,PLANILHA_ORÇAMENTÁRIA!$A$17:$J1105,2,FALSE)</f>
        <v>#REF!</v>
      </c>
      <c r="C129" s="127" t="e">
        <f>VLOOKUP(A129,PLANILHA_ORÇAMENTÁRIA!$A$17:$J$988,3,FALSE)</f>
        <v>#REF!</v>
      </c>
      <c r="D129" s="128" t="e">
        <f>VLOOKUP(A129,PLANILHA_ORÇAMENTÁRIA!$A$17:$J$988,4,FALSE)</f>
        <v>#REF!</v>
      </c>
      <c r="E129" s="128" t="e">
        <f>VLOOKUP(A129,PLANILHA_ORÇAMENTÁRIA!$A$17:$J$988,9,FALSE)</f>
        <v>#REF!</v>
      </c>
    </row>
    <row r="130" spans="1:5" ht="15.6" x14ac:dyDescent="0.3">
      <c r="A130" s="126" t="e">
        <f>PLANILHA_ORÇAMENTÁRIA!#REF!</f>
        <v>#REF!</v>
      </c>
      <c r="B130" s="127" t="e">
        <f>VLOOKUP(A130,PLANILHA_ORÇAMENTÁRIA!$A$17:$J1106,2,FALSE)</f>
        <v>#REF!</v>
      </c>
      <c r="C130" s="127" t="e">
        <f>VLOOKUP(A130,PLANILHA_ORÇAMENTÁRIA!$A$17:$J$988,3,FALSE)</f>
        <v>#REF!</v>
      </c>
      <c r="D130" s="128" t="e">
        <f>VLOOKUP(A130,PLANILHA_ORÇAMENTÁRIA!$A$17:$J$988,4,FALSE)</f>
        <v>#REF!</v>
      </c>
      <c r="E130" s="128" t="e">
        <f>VLOOKUP(A130,PLANILHA_ORÇAMENTÁRIA!$A$17:$J$988,9,FALSE)</f>
        <v>#REF!</v>
      </c>
    </row>
    <row r="131" spans="1:5" ht="15.6" x14ac:dyDescent="0.3">
      <c r="A131" s="126" t="e">
        <f>PLANILHA_ORÇAMENTÁRIA!#REF!</f>
        <v>#REF!</v>
      </c>
      <c r="B131" s="127" t="e">
        <f>VLOOKUP(A131,PLANILHA_ORÇAMENTÁRIA!$A$17:$J1107,2,FALSE)</f>
        <v>#REF!</v>
      </c>
      <c r="C131" s="127" t="e">
        <f>VLOOKUP(A131,PLANILHA_ORÇAMENTÁRIA!$A$17:$J$988,3,FALSE)</f>
        <v>#REF!</v>
      </c>
      <c r="D131" s="128" t="e">
        <f>VLOOKUP(A131,PLANILHA_ORÇAMENTÁRIA!$A$17:$J$988,4,FALSE)</f>
        <v>#REF!</v>
      </c>
      <c r="E131" s="128" t="e">
        <f>VLOOKUP(A131,PLANILHA_ORÇAMENTÁRIA!$A$17:$J$988,9,FALSE)</f>
        <v>#REF!</v>
      </c>
    </row>
    <row r="132" spans="1:5" ht="15.6" x14ac:dyDescent="0.3">
      <c r="A132" s="126" t="e">
        <f>PLANILHA_ORÇAMENTÁRIA!#REF!</f>
        <v>#REF!</v>
      </c>
      <c r="B132" s="127" t="e">
        <f>VLOOKUP(A132,PLANILHA_ORÇAMENTÁRIA!$A$17:$J1108,2,FALSE)</f>
        <v>#REF!</v>
      </c>
      <c r="C132" s="127" t="e">
        <f>VLOOKUP(A132,PLANILHA_ORÇAMENTÁRIA!$A$17:$J$988,3,FALSE)</f>
        <v>#REF!</v>
      </c>
      <c r="D132" s="128" t="e">
        <f>VLOOKUP(A132,PLANILHA_ORÇAMENTÁRIA!$A$17:$J$988,4,FALSE)</f>
        <v>#REF!</v>
      </c>
      <c r="E132" s="128" t="e">
        <f>VLOOKUP(A132,PLANILHA_ORÇAMENTÁRIA!$A$17:$J$988,9,FALSE)</f>
        <v>#REF!</v>
      </c>
    </row>
    <row r="133" spans="1:5" ht="15.6" x14ac:dyDescent="0.3">
      <c r="A133" s="126" t="e">
        <f>PLANILHA_ORÇAMENTÁRIA!#REF!</f>
        <v>#REF!</v>
      </c>
      <c r="B133" s="127" t="e">
        <f>VLOOKUP(A133,PLANILHA_ORÇAMENTÁRIA!$A$17:$J1109,2,FALSE)</f>
        <v>#REF!</v>
      </c>
      <c r="C133" s="127" t="e">
        <f>VLOOKUP(A133,PLANILHA_ORÇAMENTÁRIA!$A$17:$J$988,3,FALSE)</f>
        <v>#REF!</v>
      </c>
      <c r="D133" s="128" t="e">
        <f>VLOOKUP(A133,PLANILHA_ORÇAMENTÁRIA!$A$17:$J$988,4,FALSE)</f>
        <v>#REF!</v>
      </c>
      <c r="E133" s="128" t="e">
        <f>VLOOKUP(A133,PLANILHA_ORÇAMENTÁRIA!$A$17:$J$988,9,FALSE)</f>
        <v>#REF!</v>
      </c>
    </row>
    <row r="134" spans="1:5" ht="15.6" x14ac:dyDescent="0.3">
      <c r="A134" s="126" t="e">
        <f>PLANILHA_ORÇAMENTÁRIA!#REF!</f>
        <v>#REF!</v>
      </c>
      <c r="B134" s="127" t="e">
        <f>VLOOKUP(A134,PLANILHA_ORÇAMENTÁRIA!$A$17:$J1110,2,FALSE)</f>
        <v>#REF!</v>
      </c>
      <c r="C134" s="127" t="e">
        <f>VLOOKUP(A134,PLANILHA_ORÇAMENTÁRIA!$A$17:$J$988,3,FALSE)</f>
        <v>#REF!</v>
      </c>
      <c r="D134" s="128" t="e">
        <f>VLOOKUP(A134,PLANILHA_ORÇAMENTÁRIA!$A$17:$J$988,4,FALSE)</f>
        <v>#REF!</v>
      </c>
      <c r="E134" s="128" t="e">
        <f>VLOOKUP(A134,PLANILHA_ORÇAMENTÁRIA!$A$17:$J$988,9,FALSE)</f>
        <v>#REF!</v>
      </c>
    </row>
    <row r="135" spans="1:5" ht="15.6" x14ac:dyDescent="0.3">
      <c r="A135" s="126" t="e">
        <f>PLANILHA_ORÇAMENTÁRIA!#REF!</f>
        <v>#REF!</v>
      </c>
      <c r="B135" s="127" t="e">
        <f>VLOOKUP(A135,PLANILHA_ORÇAMENTÁRIA!$A$17:$J1111,2,FALSE)</f>
        <v>#REF!</v>
      </c>
      <c r="C135" s="127" t="e">
        <f>VLOOKUP(A135,PLANILHA_ORÇAMENTÁRIA!$A$17:$J$988,3,FALSE)</f>
        <v>#REF!</v>
      </c>
      <c r="D135" s="128" t="e">
        <f>VLOOKUP(A135,PLANILHA_ORÇAMENTÁRIA!$A$17:$J$988,4,FALSE)</f>
        <v>#REF!</v>
      </c>
      <c r="E135" s="128" t="e">
        <f>VLOOKUP(A135,PLANILHA_ORÇAMENTÁRIA!$A$17:$J$988,9,FALSE)</f>
        <v>#REF!</v>
      </c>
    </row>
    <row r="136" spans="1:5" ht="15.6" x14ac:dyDescent="0.3">
      <c r="A136" s="126" t="e">
        <f>PLANILHA_ORÇAMENTÁRIA!#REF!</f>
        <v>#REF!</v>
      </c>
      <c r="B136" s="127" t="e">
        <f>VLOOKUP(A136,PLANILHA_ORÇAMENTÁRIA!$A$17:$J1112,2,FALSE)</f>
        <v>#REF!</v>
      </c>
      <c r="C136" s="127" t="e">
        <f>VLOOKUP(A136,PLANILHA_ORÇAMENTÁRIA!$A$17:$J$988,3,FALSE)</f>
        <v>#REF!</v>
      </c>
      <c r="D136" s="128" t="e">
        <f>VLOOKUP(A136,PLANILHA_ORÇAMENTÁRIA!$A$17:$J$988,4,FALSE)</f>
        <v>#REF!</v>
      </c>
      <c r="E136" s="128" t="e">
        <f>VLOOKUP(A136,PLANILHA_ORÇAMENTÁRIA!$A$17:$J$988,9,FALSE)</f>
        <v>#REF!</v>
      </c>
    </row>
    <row r="137" spans="1:5" ht="15.6" x14ac:dyDescent="0.3">
      <c r="A137" s="126" t="e">
        <f>PLANILHA_ORÇAMENTÁRIA!#REF!</f>
        <v>#REF!</v>
      </c>
      <c r="B137" s="127" t="e">
        <f>VLOOKUP(A137,PLANILHA_ORÇAMENTÁRIA!$A$17:$J1113,2,FALSE)</f>
        <v>#REF!</v>
      </c>
      <c r="C137" s="127" t="e">
        <f>VLOOKUP(A137,PLANILHA_ORÇAMENTÁRIA!$A$17:$J$988,3,FALSE)</f>
        <v>#REF!</v>
      </c>
      <c r="D137" s="128" t="e">
        <f>VLOOKUP(A137,PLANILHA_ORÇAMENTÁRIA!$A$17:$J$988,4,FALSE)</f>
        <v>#REF!</v>
      </c>
      <c r="E137" s="128" t="e">
        <f>VLOOKUP(A137,PLANILHA_ORÇAMENTÁRIA!$A$17:$J$988,9,FALSE)</f>
        <v>#REF!</v>
      </c>
    </row>
    <row r="138" spans="1:5" ht="15.6" x14ac:dyDescent="0.3">
      <c r="A138" s="126" t="e">
        <f>PLANILHA_ORÇAMENTÁRIA!#REF!</f>
        <v>#REF!</v>
      </c>
      <c r="B138" s="127" t="e">
        <f>VLOOKUP(A138,PLANILHA_ORÇAMENTÁRIA!$A$17:$J1114,2,FALSE)</f>
        <v>#REF!</v>
      </c>
      <c r="C138" s="127" t="e">
        <f>VLOOKUP(A138,PLANILHA_ORÇAMENTÁRIA!$A$17:$J$988,3,FALSE)</f>
        <v>#REF!</v>
      </c>
      <c r="D138" s="128" t="e">
        <f>VLOOKUP(A138,PLANILHA_ORÇAMENTÁRIA!$A$17:$J$988,4,FALSE)</f>
        <v>#REF!</v>
      </c>
      <c r="E138" s="128" t="e">
        <f>VLOOKUP(A138,PLANILHA_ORÇAMENTÁRIA!$A$17:$J$988,9,FALSE)</f>
        <v>#REF!</v>
      </c>
    </row>
    <row r="139" spans="1:5" ht="15.6" x14ac:dyDescent="0.3">
      <c r="A139" s="126" t="e">
        <f>PLANILHA_ORÇAMENTÁRIA!#REF!</f>
        <v>#REF!</v>
      </c>
      <c r="B139" s="127" t="e">
        <f>VLOOKUP(A139,PLANILHA_ORÇAMENTÁRIA!$A$17:$J1115,2,FALSE)</f>
        <v>#REF!</v>
      </c>
      <c r="C139" s="127" t="e">
        <f>VLOOKUP(A139,PLANILHA_ORÇAMENTÁRIA!$A$17:$J$988,3,FALSE)</f>
        <v>#REF!</v>
      </c>
      <c r="D139" s="128" t="e">
        <f>VLOOKUP(A139,PLANILHA_ORÇAMENTÁRIA!$A$17:$J$988,4,FALSE)</f>
        <v>#REF!</v>
      </c>
      <c r="E139" s="128" t="e">
        <f>VLOOKUP(A139,PLANILHA_ORÇAMENTÁRIA!$A$17:$J$988,9,FALSE)</f>
        <v>#REF!</v>
      </c>
    </row>
    <row r="140" spans="1:5" ht="15.6" x14ac:dyDescent="0.3">
      <c r="A140" s="126" t="e">
        <f>PLANILHA_ORÇAMENTÁRIA!#REF!</f>
        <v>#REF!</v>
      </c>
      <c r="B140" s="127" t="e">
        <f>VLOOKUP(A140,PLANILHA_ORÇAMENTÁRIA!$A$17:$J1116,2,FALSE)</f>
        <v>#REF!</v>
      </c>
      <c r="C140" s="127" t="e">
        <f>VLOOKUP(A140,PLANILHA_ORÇAMENTÁRIA!$A$17:$J$988,3,FALSE)</f>
        <v>#REF!</v>
      </c>
      <c r="D140" s="128" t="e">
        <f>VLOOKUP(A140,PLANILHA_ORÇAMENTÁRIA!$A$17:$J$988,4,FALSE)</f>
        <v>#REF!</v>
      </c>
      <c r="E140" s="128" t="e">
        <f>VLOOKUP(A140,PLANILHA_ORÇAMENTÁRIA!$A$17:$J$988,9,FALSE)</f>
        <v>#REF!</v>
      </c>
    </row>
    <row r="141" spans="1:5" ht="15.6" x14ac:dyDescent="0.3">
      <c r="A141" s="126">
        <f>PLANILHA_ORÇAMENTÁRIA!A126</f>
        <v>0</v>
      </c>
      <c r="B141" s="127" t="e">
        <f>VLOOKUP(A141,PLANILHA_ORÇAMENTÁRIA!$A$17:$J1117,2,FALSE)</f>
        <v>#N/A</v>
      </c>
      <c r="C141" s="127" t="e">
        <f>VLOOKUP(A141,PLANILHA_ORÇAMENTÁRIA!$A$17:$J$988,3,FALSE)</f>
        <v>#N/A</v>
      </c>
      <c r="D141" s="128" t="e">
        <f>VLOOKUP(A141,PLANILHA_ORÇAMENTÁRIA!$A$17:$J$988,4,FALSE)</f>
        <v>#N/A</v>
      </c>
      <c r="E141" s="128" t="e">
        <f>VLOOKUP(A141,PLANILHA_ORÇAMENTÁRIA!$A$17:$J$988,9,FALSE)</f>
        <v>#N/A</v>
      </c>
    </row>
    <row r="142" spans="1:5" ht="15.6" x14ac:dyDescent="0.3">
      <c r="A142" s="126">
        <f>PLANILHA_ORÇAMENTÁRIA!A127</f>
        <v>17</v>
      </c>
      <c r="B142" s="127">
        <f>VLOOKUP(A142,PLANILHA_ORÇAMENTÁRIA!$A$17:$J1118,2,FALSE)</f>
        <v>0</v>
      </c>
      <c r="C142" s="127">
        <f>VLOOKUP(A142,PLANILHA_ORÇAMENTÁRIA!$A$17:$J$988,3,FALSE)</f>
        <v>0</v>
      </c>
      <c r="D142" s="128" t="str">
        <f>VLOOKUP(A142,PLANILHA_ORÇAMENTÁRIA!$A$17:$J$988,4,FALSE)</f>
        <v>TROCA JANELA COZINHA / EXAUSTORES</v>
      </c>
      <c r="E142" s="128">
        <f>VLOOKUP(A142,PLANILHA_ORÇAMENTÁRIA!$A$17:$J$988,9,FALSE)</f>
        <v>0</v>
      </c>
    </row>
    <row r="143" spans="1:5" ht="15.6" x14ac:dyDescent="0.3">
      <c r="A143" s="126" t="str">
        <f>PLANILHA_ORÇAMENTÁRIA!A128</f>
        <v>17.1</v>
      </c>
      <c r="B143" s="127" t="str">
        <f>VLOOKUP(A143,PLANILHA_ORÇAMENTÁRIA!$A$17:$J1119,2,FALSE)</f>
        <v>CDHU</v>
      </c>
      <c r="C143" s="127" t="str">
        <f>VLOOKUP(A143,PLANILHA_ORÇAMENTÁRIA!$A$17:$J$988,3,FALSE)</f>
        <v>04.09.020</v>
      </c>
      <c r="D143" s="128" t="str">
        <f>VLOOKUP(A143,PLANILHA_ORÇAMENTÁRIA!$A$17:$J$988,4,FALSE)</f>
        <v>Retirada de esquadria metálica em geral</v>
      </c>
      <c r="E143" s="128">
        <f>VLOOKUP(A143,PLANILHA_ORÇAMENTÁRIA!$A$17:$J$988,9,FALSE)</f>
        <v>0</v>
      </c>
    </row>
    <row r="144" spans="1:5" ht="15.6" x14ac:dyDescent="0.3">
      <c r="A144" s="126" t="str">
        <f>PLANILHA_ORÇAMENTÁRIA!A130</f>
        <v>17.2.1</v>
      </c>
      <c r="B144" s="127" t="str">
        <f>VLOOKUP(A144,PLANILHA_ORÇAMENTÁRIA!$A$17:$J1120,2,FALSE)</f>
        <v>CDHU</v>
      </c>
      <c r="C144" s="127" t="str">
        <f>VLOOKUP(A144,PLANILHA_ORÇAMENTÁRIA!$A$17:$J$988,3,FALSE)</f>
        <v>26.02.040</v>
      </c>
      <c r="D144" s="128" t="str">
        <f>VLOOKUP(A144,PLANILHA_ORÇAMENTÁRIA!$A$17:$J$988,4,FALSE)</f>
        <v>Vidro temperado incolor de 8 mm</v>
      </c>
      <c r="E144" s="128">
        <f>VLOOKUP(A144,PLANILHA_ORÇAMENTÁRIA!$A$17:$J$988,9,FALSE)</f>
        <v>0</v>
      </c>
    </row>
    <row r="145" spans="1:5" ht="15.6" x14ac:dyDescent="0.3">
      <c r="A145" s="126" t="str">
        <f>PLANILHA_ORÇAMENTÁRIA!A131</f>
        <v>17.2.2</v>
      </c>
      <c r="B145" s="127" t="str">
        <f>VLOOKUP(A145,PLANILHA_ORÇAMENTÁRIA!$A$17:$J1121,2,FALSE)</f>
        <v>CDHU</v>
      </c>
      <c r="C145" s="127" t="str">
        <f>VLOOKUP(A145,PLANILHA_ORÇAMENTÁRIA!$A$17:$J$988,3,FALSE)</f>
        <v>29.01.030</v>
      </c>
      <c r="D145" s="128" t="str">
        <f>VLOOKUP(A145,PLANILHA_ORÇAMENTÁRIA!$A$17:$J$988,4,FALSE)</f>
        <v>Perfil em alumínio natural</v>
      </c>
      <c r="E145" s="128">
        <f>VLOOKUP(A145,PLANILHA_ORÇAMENTÁRIA!$A$17:$J$988,9,FALSE)</f>
        <v>0</v>
      </c>
    </row>
    <row r="146" spans="1:5" ht="30" x14ac:dyDescent="0.3">
      <c r="A146" s="126" t="str">
        <f>PLANILHA_ORÇAMENTÁRIA!A132</f>
        <v>17.2.3</v>
      </c>
      <c r="B146" s="127" t="str">
        <f>VLOOKUP(A146,PLANILHA_ORÇAMENTÁRIA!$A$17:$J1122,2,FALSE)</f>
        <v>CDHU</v>
      </c>
      <c r="C146" s="127" t="str">
        <f>VLOOKUP(A146,PLANILHA_ORÇAMENTÁRIA!$A$17:$J$988,3,FALSE)</f>
        <v>28.20.590</v>
      </c>
      <c r="D146" s="128" t="str">
        <f>VLOOKUP(A146,PLANILHA_ORÇAMENTÁRIA!$A$17:$J$988,4,FALSE)</f>
        <v>Contra fechadura de centro para porta em vidro temperado</v>
      </c>
      <c r="E146" s="128">
        <f>VLOOKUP(A146,PLANILHA_ORÇAMENTÁRIA!$A$17:$J$988,9,FALSE)</f>
        <v>0</v>
      </c>
    </row>
    <row r="147" spans="1:5" ht="15.6" x14ac:dyDescent="0.3">
      <c r="A147" s="126">
        <f>PLANILHA_ORÇAMENTÁRIA!A135</f>
        <v>0</v>
      </c>
      <c r="B147" s="127" t="e">
        <f>VLOOKUP(A147,PLANILHA_ORÇAMENTÁRIA!$A$17:$J1123,2,FALSE)</f>
        <v>#N/A</v>
      </c>
      <c r="C147" s="127" t="e">
        <f>VLOOKUP(A147,PLANILHA_ORÇAMENTÁRIA!$A$17:$J$988,3,FALSE)</f>
        <v>#N/A</v>
      </c>
      <c r="D147" s="128" t="e">
        <f>VLOOKUP(A147,PLANILHA_ORÇAMENTÁRIA!$A$17:$J$988,4,FALSE)</f>
        <v>#N/A</v>
      </c>
      <c r="E147" s="128" t="e">
        <f>VLOOKUP(A147,PLANILHA_ORÇAMENTÁRIA!$A$17:$J$988,9,FALSE)</f>
        <v>#N/A</v>
      </c>
    </row>
    <row r="149" spans="1:5" x14ac:dyDescent="0.3">
      <c r="D149" s="78" t="str">
        <f>PLANILHA_ORÇAMENTÁRIA!B140</f>
        <v>Itirapina, 15 de abril de 2024</v>
      </c>
    </row>
    <row r="155" spans="1:5" x14ac:dyDescent="0.3">
      <c r="D155" s="131"/>
    </row>
    <row r="156" spans="1:5" x14ac:dyDescent="0.3">
      <c r="D156" s="133" t="str">
        <f>PLANILHA_ORÇAMENTÁRIA!D150</f>
        <v>Cristiano Ribeiro da Silva Carvalho</v>
      </c>
    </row>
    <row r="157" spans="1:5" x14ac:dyDescent="0.3">
      <c r="D157" s="133" t="str">
        <f>PLANILHA_ORÇAMENTÁRIA!D151</f>
        <v>ENGENHEIRO CIVIL</v>
      </c>
    </row>
    <row r="158" spans="1:5" x14ac:dyDescent="0.3">
      <c r="D158" s="133">
        <f>PLANILHA_ORÇAMENTÁRIA!D152</f>
        <v>5070497131</v>
      </c>
    </row>
  </sheetData>
  <mergeCells count="7">
    <mergeCell ref="B11:D11"/>
    <mergeCell ref="A6:B6"/>
    <mergeCell ref="A7:B7"/>
    <mergeCell ref="A8:B8"/>
    <mergeCell ref="A1:E1"/>
    <mergeCell ref="A2:E2"/>
    <mergeCell ref="A4:E4"/>
  </mergeCells>
  <pageMargins left="0.51181102362204722" right="0.51181102362204722" top="0.78740157480314965" bottom="0.78740157480314965" header="0.31496062992125984" footer="0.31496062992125984"/>
  <pageSetup paperSize="124" orientation="landscape" horizontalDpi="300"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99"/>
    <pageSetUpPr fitToPage="1"/>
  </sheetPr>
  <dimension ref="A1:L30"/>
  <sheetViews>
    <sheetView zoomScaleNormal="100" workbookViewId="0">
      <selection activeCell="D7" sqref="D7"/>
    </sheetView>
  </sheetViews>
  <sheetFormatPr defaultColWidth="9.109375" defaultRowHeight="15" x14ac:dyDescent="0.3"/>
  <cols>
    <col min="1" max="1" width="7.5546875" style="49" bestFit="1" customWidth="1"/>
    <col min="2" max="2" width="12" style="17" customWidth="1"/>
    <col min="3" max="3" width="19.5546875" style="25" customWidth="1"/>
    <col min="4" max="4" width="56" style="26" customWidth="1"/>
    <col min="5" max="5" width="8.88671875" style="49" bestFit="1" customWidth="1"/>
    <col min="6" max="6" width="12.44140625" style="27" bestFit="1" customWidth="1"/>
    <col min="7" max="7" width="16" style="28" bestFit="1" customWidth="1"/>
    <col min="8" max="8" width="17.44140625" style="27" customWidth="1"/>
    <col min="9" max="9" width="17.44140625" style="17" customWidth="1"/>
    <col min="10" max="10" width="11.5546875" style="17" bestFit="1" customWidth="1"/>
    <col min="11" max="11" width="9.109375" style="17"/>
    <col min="12" max="12" width="11.5546875" style="17" bestFit="1" customWidth="1"/>
    <col min="13" max="16384" width="9.109375" style="17"/>
  </cols>
  <sheetData>
    <row r="1" spans="1:8" ht="26.25" customHeight="1" x14ac:dyDescent="0.3">
      <c r="A1" s="554" t="str">
        <f>PLANILHA_ORÇAMENTÁRIA!$A$1</f>
        <v>PREFEITURA MUNICIPAL DE ITIRAPINA</v>
      </c>
      <c r="B1" s="555"/>
      <c r="C1" s="555"/>
      <c r="D1" s="555"/>
      <c r="E1" s="555"/>
      <c r="F1" s="555"/>
      <c r="G1" s="555"/>
      <c r="H1" s="556"/>
    </row>
    <row r="2" spans="1:8" ht="26.25" customHeight="1" x14ac:dyDescent="0.3">
      <c r="A2" s="557" t="str">
        <f>PLANILHA_ORÇAMENTÁRIA!$A$2</f>
        <v>Avenida Um, 106 - Centro - CEP 13530-000</v>
      </c>
      <c r="B2" s="540"/>
      <c r="C2" s="540"/>
      <c r="D2" s="540"/>
      <c r="E2" s="540"/>
      <c r="F2" s="540"/>
      <c r="G2" s="540"/>
      <c r="H2" s="558"/>
    </row>
    <row r="3" spans="1:8" ht="15" customHeight="1" x14ac:dyDescent="0.3">
      <c r="A3" s="79"/>
      <c r="B3" s="80"/>
      <c r="C3" s="81"/>
      <c r="D3" s="81"/>
      <c r="E3" s="81"/>
      <c r="F3" s="81"/>
      <c r="G3" s="81"/>
      <c r="H3" s="82"/>
    </row>
    <row r="4" spans="1:8" ht="26.25" customHeight="1" x14ac:dyDescent="0.3">
      <c r="A4" s="559" t="s">
        <v>8212</v>
      </c>
      <c r="B4" s="539"/>
      <c r="C4" s="539"/>
      <c r="D4" s="539"/>
      <c r="E4" s="539"/>
      <c r="F4" s="539"/>
      <c r="G4" s="539"/>
      <c r="H4" s="560"/>
    </row>
    <row r="5" spans="1:8" ht="15" customHeight="1" x14ac:dyDescent="0.3">
      <c r="A5" s="48"/>
      <c r="B5" s="80"/>
      <c r="C5" s="21"/>
      <c r="D5" s="80"/>
      <c r="E5" s="41"/>
      <c r="F5" s="46"/>
      <c r="G5" s="46"/>
      <c r="H5" s="47"/>
    </row>
    <row r="6" spans="1:8" ht="26.25" customHeight="1" x14ac:dyDescent="0.3">
      <c r="A6" s="561" t="s">
        <v>8170</v>
      </c>
      <c r="B6" s="551"/>
      <c r="C6" s="17" t="str">
        <f>PLANILHA_ORÇAMENTÁRIA!C6</f>
        <v>Reforma e pintura  "EMEF Profª Marilei Schimidt de Oliveira"</v>
      </c>
      <c r="D6" s="21"/>
      <c r="E6" s="41"/>
      <c r="F6" s="46"/>
      <c r="G6" s="46"/>
      <c r="H6" s="47"/>
    </row>
    <row r="7" spans="1:8" ht="26.25" customHeight="1" x14ac:dyDescent="0.3">
      <c r="A7" s="561" t="s">
        <v>8171</v>
      </c>
      <c r="B7" s="551"/>
      <c r="C7" s="83" t="str">
        <f>PLANILHA_ORÇAMENTÁRIA!C7</f>
        <v>RUA CATAGUASES, n° 57, JD. NOVA ITIRAPINA, ITIRAPINA - SP.</v>
      </c>
      <c r="D7" s="80"/>
      <c r="E7" s="41"/>
      <c r="F7" s="46"/>
      <c r="G7" s="46"/>
      <c r="H7" s="47"/>
    </row>
    <row r="8" spans="1:8" ht="6.75" customHeight="1" x14ac:dyDescent="0.3">
      <c r="A8" s="48"/>
      <c r="B8" s="84"/>
      <c r="C8" s="46"/>
      <c r="D8" s="80"/>
      <c r="E8" s="41"/>
      <c r="F8" s="46"/>
      <c r="G8" s="46"/>
      <c r="H8" s="47"/>
    </row>
    <row r="9" spans="1:8" ht="26.25" customHeight="1" x14ac:dyDescent="0.3">
      <c r="A9" s="250" t="s">
        <v>8173</v>
      </c>
      <c r="B9" s="21"/>
      <c r="C9" s="85" t="str">
        <f>PLANILHA_ORÇAMENTÁRIA!C9</f>
        <v>CDHU 193 - 02/2024 - SINAPI 03/2024 - Com desoneração</v>
      </c>
      <c r="D9" s="21"/>
      <c r="E9" s="41"/>
      <c r="F9" s="46"/>
      <c r="G9" s="46"/>
      <c r="H9" s="153"/>
    </row>
    <row r="10" spans="1:8" ht="6.75" customHeight="1" thickBot="1" x14ac:dyDescent="0.35">
      <c r="A10" s="68"/>
      <c r="B10" s="69"/>
      <c r="C10" s="154"/>
      <c r="D10" s="44"/>
      <c r="E10" s="155"/>
      <c r="F10" s="18"/>
      <c r="G10" s="19"/>
      <c r="H10" s="20"/>
    </row>
    <row r="11" spans="1:8" ht="27" customHeight="1" x14ac:dyDescent="0.3">
      <c r="A11" s="168" t="s">
        <v>8003</v>
      </c>
      <c r="B11" s="50" t="s">
        <v>0</v>
      </c>
      <c r="C11" s="50" t="s">
        <v>1</v>
      </c>
      <c r="D11" s="51" t="s">
        <v>2</v>
      </c>
      <c r="E11" s="52" t="s">
        <v>3</v>
      </c>
      <c r="F11" s="53" t="s">
        <v>4</v>
      </c>
      <c r="G11" s="54" t="s">
        <v>5</v>
      </c>
      <c r="H11" s="169" t="s">
        <v>6</v>
      </c>
    </row>
    <row r="12" spans="1:8" s="21" customFormat="1" ht="15.6" x14ac:dyDescent="0.3">
      <c r="A12" s="59">
        <v>1</v>
      </c>
      <c r="B12" s="60"/>
      <c r="C12" s="61"/>
      <c r="D12" s="62" t="s">
        <v>8213</v>
      </c>
      <c r="E12" s="60" t="s">
        <v>6801</v>
      </c>
      <c r="F12" s="63"/>
      <c r="G12" s="64" t="str">
        <f>IF($B12="","",VLOOKUP($C12,#REF!,6,0))</f>
        <v/>
      </c>
      <c r="H12" s="170">
        <f>SUM(H13:H18)</f>
        <v>1841.7</v>
      </c>
    </row>
    <row r="13" spans="1:8" s="21" customFormat="1" ht="30" x14ac:dyDescent="0.3">
      <c r="A13" s="22" t="s">
        <v>8004</v>
      </c>
      <c r="B13" s="156" t="s">
        <v>8214</v>
      </c>
      <c r="C13" s="157" t="s">
        <v>8215</v>
      </c>
      <c r="D13" s="158" t="s">
        <v>8216</v>
      </c>
      <c r="E13" s="159" t="s">
        <v>8217</v>
      </c>
      <c r="F13" s="160">
        <v>0.37</v>
      </c>
      <c r="G13" s="161">
        <v>49.06</v>
      </c>
      <c r="H13" s="162">
        <f>IF($B13="","",ROUND(F13*G13,2))</f>
        <v>18.149999999999999</v>
      </c>
    </row>
    <row r="14" spans="1:8" s="21" customFormat="1" ht="30" x14ac:dyDescent="0.3">
      <c r="A14" s="22" t="s">
        <v>8005</v>
      </c>
      <c r="B14" s="156" t="s">
        <v>8218</v>
      </c>
      <c r="C14" s="157" t="s">
        <v>8219</v>
      </c>
      <c r="D14" s="158" t="s">
        <v>8220</v>
      </c>
      <c r="E14" s="159" t="s">
        <v>6806</v>
      </c>
      <c r="F14" s="160">
        <f>5*8</f>
        <v>40</v>
      </c>
      <c r="G14" s="161">
        <v>26.05</v>
      </c>
      <c r="H14" s="162">
        <f t="shared" ref="H14:H18" si="0">IF($B14="","",ROUND(F14*G14,2))</f>
        <v>1042</v>
      </c>
    </row>
    <row r="15" spans="1:8" s="21" customFormat="1" ht="45" x14ac:dyDescent="0.3">
      <c r="A15" s="22" t="s">
        <v>8006</v>
      </c>
      <c r="B15" s="156" t="s">
        <v>8214</v>
      </c>
      <c r="C15" s="157" t="s">
        <v>8221</v>
      </c>
      <c r="D15" s="158" t="s">
        <v>8222</v>
      </c>
      <c r="E15" s="159" t="s">
        <v>8223</v>
      </c>
      <c r="F15" s="160">
        <v>2.5</v>
      </c>
      <c r="G15" s="161">
        <v>137.5</v>
      </c>
      <c r="H15" s="162">
        <f t="shared" si="0"/>
        <v>343.75</v>
      </c>
    </row>
    <row r="16" spans="1:8" s="21" customFormat="1" ht="45" x14ac:dyDescent="0.3">
      <c r="A16" s="22" t="s">
        <v>8007</v>
      </c>
      <c r="B16" s="156" t="s">
        <v>8218</v>
      </c>
      <c r="C16" s="157" t="s">
        <v>8224</v>
      </c>
      <c r="D16" s="158" t="s">
        <v>8225</v>
      </c>
      <c r="E16" s="159" t="s">
        <v>6801</v>
      </c>
      <c r="F16" s="160">
        <v>2</v>
      </c>
      <c r="G16" s="161">
        <v>20.03</v>
      </c>
      <c r="H16" s="162">
        <f t="shared" si="0"/>
        <v>40.06</v>
      </c>
    </row>
    <row r="17" spans="1:12" s="21" customFormat="1" ht="45" x14ac:dyDescent="0.3">
      <c r="A17" s="22" t="s">
        <v>8008</v>
      </c>
      <c r="B17" s="156" t="s">
        <v>8218</v>
      </c>
      <c r="C17" s="157" t="s">
        <v>8226</v>
      </c>
      <c r="D17" s="158" t="s">
        <v>8227</v>
      </c>
      <c r="E17" s="159" t="s">
        <v>6801</v>
      </c>
      <c r="F17" s="160">
        <v>0.65</v>
      </c>
      <c r="G17" s="161">
        <v>25.02</v>
      </c>
      <c r="H17" s="162">
        <f t="shared" si="0"/>
        <v>16.260000000000002</v>
      </c>
    </row>
    <row r="18" spans="1:12" s="21" customFormat="1" ht="45" x14ac:dyDescent="0.3">
      <c r="A18" s="22" t="s">
        <v>8009</v>
      </c>
      <c r="B18" s="156" t="s">
        <v>8214</v>
      </c>
      <c r="C18" s="157" t="s">
        <v>8228</v>
      </c>
      <c r="D18" s="158" t="s">
        <v>8229</v>
      </c>
      <c r="E18" s="159" t="s">
        <v>8230</v>
      </c>
      <c r="F18" s="160">
        <v>12</v>
      </c>
      <c r="G18" s="161">
        <v>31.79</v>
      </c>
      <c r="H18" s="162">
        <f t="shared" si="0"/>
        <v>381.48</v>
      </c>
    </row>
    <row r="19" spans="1:12" s="21" customFormat="1" ht="15.6" x14ac:dyDescent="0.3">
      <c r="A19" s="49"/>
      <c r="B19" s="49"/>
      <c r="C19" s="25"/>
      <c r="D19" s="26"/>
      <c r="E19" s="41"/>
      <c r="F19" s="163"/>
      <c r="G19" s="164"/>
      <c r="H19" s="163"/>
    </row>
    <row r="20" spans="1:12" x14ac:dyDescent="0.3">
      <c r="D20" s="41" t="str">
        <f>PLANILHA_ORÇAMENTÁRIA!$B$140</f>
        <v>Itirapina, 15 de abril de 2024</v>
      </c>
    </row>
    <row r="26" spans="1:12" x14ac:dyDescent="0.3">
      <c r="D26" s="29"/>
    </row>
    <row r="27" spans="1:12" s="27" customFormat="1" ht="15.6" x14ac:dyDescent="0.3">
      <c r="A27" s="49"/>
      <c r="B27" s="165"/>
      <c r="C27" s="25"/>
      <c r="D27" s="167" t="str">
        <f>PLANILHA_ORÇAMENTÁRIA!D150</f>
        <v>Cristiano Ribeiro da Silva Carvalho</v>
      </c>
      <c r="E27" s="49"/>
      <c r="G27" s="28"/>
      <c r="I27" s="17"/>
      <c r="J27" s="17"/>
      <c r="K27" s="17"/>
      <c r="L27" s="17"/>
    </row>
    <row r="28" spans="1:12" s="27" customFormat="1" ht="15.6" x14ac:dyDescent="0.3">
      <c r="A28" s="49"/>
      <c r="B28" s="166"/>
      <c r="C28" s="25"/>
      <c r="D28" s="167" t="str">
        <f>PLANILHA_ORÇAMENTÁRIA!D151</f>
        <v>ENGENHEIRO CIVIL</v>
      </c>
      <c r="E28" s="167"/>
      <c r="G28" s="28"/>
      <c r="I28" s="17"/>
      <c r="J28" s="17"/>
      <c r="K28" s="17"/>
      <c r="L28" s="17"/>
    </row>
    <row r="29" spans="1:12" s="27" customFormat="1" ht="15.6" x14ac:dyDescent="0.3">
      <c r="A29" s="49"/>
      <c r="B29" s="166"/>
      <c r="C29" s="25"/>
      <c r="D29" s="167">
        <f>PLANILHA_ORÇAMENTÁRIA!D152</f>
        <v>5070497131</v>
      </c>
      <c r="E29" s="167"/>
      <c r="G29" s="28"/>
      <c r="I29" s="17"/>
      <c r="J29" s="17"/>
      <c r="K29" s="17"/>
      <c r="L29" s="17"/>
    </row>
    <row r="30" spans="1:12" s="27" customFormat="1" ht="15.6" x14ac:dyDescent="0.3">
      <c r="A30" s="49"/>
      <c r="B30" s="166"/>
      <c r="C30" s="25"/>
      <c r="D30" s="167"/>
      <c r="E30" s="167"/>
      <c r="G30" s="28"/>
      <c r="I30" s="17"/>
      <c r="J30" s="17"/>
      <c r="K30" s="17"/>
      <c r="L30" s="17"/>
    </row>
  </sheetData>
  <mergeCells count="5">
    <mergeCell ref="A1:H1"/>
    <mergeCell ref="A2:H2"/>
    <mergeCell ref="A4:H4"/>
    <mergeCell ref="A6:B6"/>
    <mergeCell ref="A7:B7"/>
  </mergeCells>
  <pageMargins left="0.51181102362204722" right="0.51181102362204722" top="0.78740157480314965" bottom="0.78740157480314965" header="0" footer="0"/>
  <pageSetup paperSize="9" scale="61" fitToHeight="0" orientation="portrait" r:id="rId1"/>
  <headerFooter>
    <oddFooter>Página &amp;P de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99"/>
    <pageSetUpPr fitToPage="1"/>
  </sheetPr>
  <dimension ref="A1:M46"/>
  <sheetViews>
    <sheetView view="pageBreakPreview" zoomScaleNormal="100" zoomScaleSheetLayoutView="100" workbookViewId="0">
      <selection activeCell="F38" sqref="F38"/>
    </sheetView>
  </sheetViews>
  <sheetFormatPr defaultColWidth="9.109375" defaultRowHeight="13.8" x14ac:dyDescent="0.3"/>
  <cols>
    <col min="1" max="1" width="12.109375" style="78" customWidth="1"/>
    <col min="2" max="2" width="10.5546875" style="78" customWidth="1"/>
    <col min="3" max="3" width="7.44140625" style="78" customWidth="1"/>
    <col min="4" max="4" width="12.88671875" style="78" customWidth="1"/>
    <col min="5" max="5" width="11.44140625" style="78" customWidth="1"/>
    <col min="6" max="10" width="9.109375" style="78"/>
    <col min="11" max="11" width="11.33203125" style="78" customWidth="1"/>
    <col min="12" max="12" width="3.88671875" style="78" customWidth="1"/>
    <col min="13" max="13" width="11.6640625" style="78" bestFit="1" customWidth="1"/>
    <col min="14" max="14" width="12.109375" style="78" customWidth="1"/>
    <col min="15" max="16384" width="9.109375" style="78"/>
  </cols>
  <sheetData>
    <row r="1" spans="1:11" ht="19.5" customHeight="1" x14ac:dyDescent="0.3">
      <c r="A1" s="582" t="str">
        <f>PLANILHA_ORÇAMENTÁRIA!$A$1</f>
        <v>PREFEITURA MUNICIPAL DE ITIRAPINA</v>
      </c>
      <c r="B1" s="583"/>
      <c r="C1" s="583"/>
      <c r="D1" s="583"/>
      <c r="E1" s="583"/>
      <c r="F1" s="583"/>
      <c r="G1" s="583"/>
      <c r="H1" s="583"/>
      <c r="I1" s="583"/>
      <c r="J1" s="583"/>
      <c r="K1" s="584"/>
    </row>
    <row r="2" spans="1:11" x14ac:dyDescent="0.3">
      <c r="A2" s="585" t="str">
        <f>PLANILHA_ORÇAMENTÁRIA!$A$2</f>
        <v>Avenida Um, 106 - Centro - CEP 13530-000</v>
      </c>
      <c r="B2" s="565"/>
      <c r="C2" s="565"/>
      <c r="D2" s="565"/>
      <c r="E2" s="565"/>
      <c r="F2" s="565"/>
      <c r="G2" s="565"/>
      <c r="H2" s="565"/>
      <c r="I2" s="565"/>
      <c r="J2" s="565"/>
      <c r="K2" s="586"/>
    </row>
    <row r="3" spans="1:11" x14ac:dyDescent="0.3">
      <c r="A3" s="171"/>
      <c r="K3" s="172"/>
    </row>
    <row r="4" spans="1:11" x14ac:dyDescent="0.3">
      <c r="A4" s="587" t="s">
        <v>8232</v>
      </c>
      <c r="B4" s="588"/>
      <c r="C4" s="588"/>
      <c r="D4" s="588"/>
      <c r="E4" s="588"/>
      <c r="F4" s="588"/>
      <c r="G4" s="588"/>
      <c r="H4" s="588"/>
      <c r="I4" s="588"/>
      <c r="J4" s="588"/>
      <c r="K4" s="589"/>
    </row>
    <row r="5" spans="1:11" x14ac:dyDescent="0.3">
      <c r="A5" s="171"/>
      <c r="K5" s="172"/>
    </row>
    <row r="6" spans="1:11" ht="20.25" customHeight="1" x14ac:dyDescent="0.3">
      <c r="A6" s="590" t="s">
        <v>8233</v>
      </c>
      <c r="B6" s="591"/>
      <c r="C6" s="78" t="str">
        <f>PLANILHA_ORÇAMENTÁRIA!C6</f>
        <v>Reforma e pintura  "EMEF Profª Marilei Schimidt de Oliveira"</v>
      </c>
      <c r="K6" s="172"/>
    </row>
    <row r="7" spans="1:11" ht="20.25" customHeight="1" x14ac:dyDescent="0.3">
      <c r="A7" s="590" t="s">
        <v>8234</v>
      </c>
      <c r="B7" s="591"/>
      <c r="C7" s="78" t="str">
        <f>PLANILHA_ORÇAMENTÁRIA!C7</f>
        <v>RUA CATAGUASES, n° 57, JD. NOVA ITIRAPINA, ITIRAPINA - SP.</v>
      </c>
      <c r="K7" s="172"/>
    </row>
    <row r="8" spans="1:11" ht="5.4" customHeight="1" x14ac:dyDescent="0.3">
      <c r="A8" s="173"/>
      <c r="B8" s="174"/>
      <c r="C8" s="174"/>
      <c r="D8" s="88"/>
      <c r="E8" s="88"/>
      <c r="F8" s="88"/>
      <c r="G8" s="88"/>
      <c r="H8" s="88"/>
      <c r="I8" s="88"/>
      <c r="J8" s="88"/>
      <c r="K8" s="175"/>
    </row>
    <row r="9" spans="1:11" hidden="1" x14ac:dyDescent="0.3">
      <c r="A9" s="176" t="s">
        <v>0</v>
      </c>
      <c r="B9" s="177" t="s">
        <v>8003</v>
      </c>
      <c r="C9" s="178" t="s">
        <v>8193</v>
      </c>
      <c r="D9" s="178"/>
      <c r="E9" s="77"/>
      <c r="F9" s="77"/>
      <c r="G9" s="77"/>
      <c r="H9" s="77"/>
      <c r="I9" s="77"/>
      <c r="J9" s="77"/>
      <c r="K9" s="179" t="s">
        <v>8235</v>
      </c>
    </row>
    <row r="10" spans="1:11" hidden="1" x14ac:dyDescent="0.3">
      <c r="A10" s="180" t="s">
        <v>8236</v>
      </c>
      <c r="B10" s="181" t="s">
        <v>22</v>
      </c>
      <c r="C10" s="182" t="s">
        <v>8237</v>
      </c>
      <c r="D10" s="77"/>
      <c r="E10" s="77"/>
      <c r="F10" s="77"/>
      <c r="G10" s="77"/>
      <c r="H10" s="77"/>
      <c r="I10" s="77"/>
      <c r="J10" s="77"/>
      <c r="K10" s="183" t="s">
        <v>6804</v>
      </c>
    </row>
    <row r="11" spans="1:11" ht="12" hidden="1" customHeight="1" x14ac:dyDescent="0.3">
      <c r="A11" s="184" t="s">
        <v>8238</v>
      </c>
      <c r="B11" s="185"/>
      <c r="C11" s="77"/>
      <c r="D11" s="77"/>
      <c r="E11" s="77"/>
      <c r="F11" s="77"/>
      <c r="G11" s="77"/>
      <c r="H11" s="77"/>
      <c r="I11" s="77"/>
      <c r="J11" s="77"/>
      <c r="K11" s="186"/>
    </row>
    <row r="12" spans="1:11" ht="19.2" hidden="1" customHeight="1" x14ac:dyDescent="0.3">
      <c r="A12" s="577" t="s">
        <v>8239</v>
      </c>
      <c r="B12" s="578"/>
      <c r="C12" s="578"/>
      <c r="D12" s="578"/>
      <c r="E12" s="578"/>
      <c r="F12" s="578"/>
      <c r="G12" s="578"/>
      <c r="H12" s="578"/>
      <c r="I12" s="578" t="s">
        <v>8240</v>
      </c>
      <c r="J12" s="578"/>
      <c r="K12" s="579"/>
    </row>
    <row r="13" spans="1:11" ht="19.2" hidden="1" customHeight="1" x14ac:dyDescent="0.3">
      <c r="A13" s="566"/>
      <c r="B13" s="567"/>
      <c r="C13" s="567"/>
      <c r="D13" s="567"/>
      <c r="E13" s="567"/>
      <c r="F13" s="567"/>
      <c r="G13" s="567"/>
      <c r="H13" s="567"/>
      <c r="I13" s="568"/>
      <c r="J13" s="568"/>
      <c r="K13" s="569"/>
    </row>
    <row r="14" spans="1:11" ht="19.2" hidden="1" customHeight="1" x14ac:dyDescent="0.3">
      <c r="A14" s="566"/>
      <c r="B14" s="567"/>
      <c r="C14" s="567"/>
      <c r="D14" s="567"/>
      <c r="E14" s="567"/>
      <c r="F14" s="567"/>
      <c r="G14" s="567"/>
      <c r="H14" s="567"/>
      <c r="I14" s="568"/>
      <c r="J14" s="568"/>
      <c r="K14" s="569"/>
    </row>
    <row r="15" spans="1:11" ht="19.2" hidden="1" customHeight="1" x14ac:dyDescent="0.3">
      <c r="A15" s="566"/>
      <c r="B15" s="567"/>
      <c r="C15" s="567"/>
      <c r="D15" s="567"/>
      <c r="E15" s="567"/>
      <c r="F15" s="567"/>
      <c r="G15" s="567"/>
      <c r="H15" s="567"/>
      <c r="I15" s="568"/>
      <c r="J15" s="568"/>
      <c r="K15" s="569"/>
    </row>
    <row r="16" spans="1:11" ht="19.2" hidden="1" customHeight="1" x14ac:dyDescent="0.3">
      <c r="A16" s="577" t="s">
        <v>8241</v>
      </c>
      <c r="B16" s="578"/>
      <c r="C16" s="578"/>
      <c r="D16" s="578"/>
      <c r="E16" s="578"/>
      <c r="F16" s="578"/>
      <c r="G16" s="578"/>
      <c r="H16" s="578"/>
      <c r="I16" s="580"/>
      <c r="J16" s="580"/>
      <c r="K16" s="581"/>
    </row>
    <row r="17" spans="1:13" x14ac:dyDescent="0.3">
      <c r="A17" s="176" t="s">
        <v>0</v>
      </c>
      <c r="B17" s="177" t="s">
        <v>8003</v>
      </c>
      <c r="C17" s="178" t="s">
        <v>8193</v>
      </c>
      <c r="D17" s="178"/>
      <c r="E17" s="77"/>
      <c r="F17" s="77"/>
      <c r="G17" s="77"/>
      <c r="H17" s="77"/>
      <c r="I17" s="77"/>
      <c r="J17" s="77"/>
      <c r="K17" s="179" t="s">
        <v>8235</v>
      </c>
    </row>
    <row r="18" spans="1:13" ht="29.25" customHeight="1" x14ac:dyDescent="0.3">
      <c r="A18" s="180" t="s">
        <v>8236</v>
      </c>
      <c r="B18" s="181" t="s">
        <v>22</v>
      </c>
      <c r="C18" s="574"/>
      <c r="D18" s="575"/>
      <c r="E18" s="575"/>
      <c r="F18" s="575"/>
      <c r="G18" s="575"/>
      <c r="H18" s="575"/>
      <c r="I18" s="575"/>
      <c r="J18" s="576"/>
      <c r="K18" s="183" t="s">
        <v>3</v>
      </c>
    </row>
    <row r="19" spans="1:13" x14ac:dyDescent="0.3">
      <c r="A19" s="577" t="s">
        <v>8239</v>
      </c>
      <c r="B19" s="578"/>
      <c r="C19" s="578"/>
      <c r="D19" s="578"/>
      <c r="E19" s="578"/>
      <c r="F19" s="578"/>
      <c r="G19" s="578"/>
      <c r="H19" s="578"/>
      <c r="I19" s="578" t="s">
        <v>8240</v>
      </c>
      <c r="J19" s="578"/>
      <c r="K19" s="579"/>
    </row>
    <row r="20" spans="1:13" x14ac:dyDescent="0.3">
      <c r="A20" s="566"/>
      <c r="B20" s="567"/>
      <c r="C20" s="567"/>
      <c r="D20" s="567"/>
      <c r="E20" s="567"/>
      <c r="F20" s="567"/>
      <c r="G20" s="567"/>
      <c r="H20" s="567"/>
      <c r="I20" s="568"/>
      <c r="J20" s="568"/>
      <c r="K20" s="569"/>
    </row>
    <row r="21" spans="1:13" x14ac:dyDescent="0.3">
      <c r="A21" s="566"/>
      <c r="B21" s="567"/>
      <c r="C21" s="567"/>
      <c r="D21" s="567"/>
      <c r="E21" s="567"/>
      <c r="F21" s="567"/>
      <c r="G21" s="567"/>
      <c r="H21" s="567"/>
      <c r="I21" s="568"/>
      <c r="J21" s="568"/>
      <c r="K21" s="569"/>
    </row>
    <row r="22" spans="1:13" x14ac:dyDescent="0.3">
      <c r="A22" s="566"/>
      <c r="B22" s="567"/>
      <c r="C22" s="567"/>
      <c r="D22" s="567"/>
      <c r="E22" s="567"/>
      <c r="F22" s="567"/>
      <c r="G22" s="567"/>
      <c r="H22" s="567"/>
      <c r="I22" s="568"/>
      <c r="J22" s="568"/>
      <c r="K22" s="569"/>
    </row>
    <row r="23" spans="1:13" s="187" customFormat="1" x14ac:dyDescent="0.3">
      <c r="A23" s="570" t="s">
        <v>8242</v>
      </c>
      <c r="B23" s="571"/>
      <c r="C23" s="571"/>
      <c r="D23" s="571"/>
      <c r="E23" s="571"/>
      <c r="F23" s="571"/>
      <c r="G23" s="571"/>
      <c r="H23" s="571"/>
      <c r="I23" s="572" t="e">
        <f>AVERAGE(I20:K22)</f>
        <v>#DIV/0!</v>
      </c>
      <c r="J23" s="572"/>
      <c r="K23" s="573"/>
    </row>
    <row r="24" spans="1:13" ht="6.6" customHeight="1" x14ac:dyDescent="0.3">
      <c r="A24" s="562"/>
      <c r="B24" s="563"/>
      <c r="C24" s="563"/>
      <c r="D24" s="563"/>
      <c r="E24" s="563"/>
      <c r="F24" s="563"/>
      <c r="G24" s="563"/>
      <c r="H24" s="563"/>
      <c r="I24" s="563"/>
      <c r="J24" s="563"/>
      <c r="K24" s="564"/>
    </row>
    <row r="25" spans="1:13" x14ac:dyDescent="0.3">
      <c r="A25" s="176" t="s">
        <v>0</v>
      </c>
      <c r="B25" s="177" t="s">
        <v>8003</v>
      </c>
      <c r="C25" s="178" t="s">
        <v>8193</v>
      </c>
      <c r="D25" s="178"/>
      <c r="E25" s="77"/>
      <c r="F25" s="77"/>
      <c r="G25" s="77"/>
      <c r="H25" s="77"/>
      <c r="I25" s="77"/>
      <c r="J25" s="77"/>
      <c r="K25" s="179" t="s">
        <v>8235</v>
      </c>
    </row>
    <row r="26" spans="1:13" x14ac:dyDescent="0.3">
      <c r="A26" s="180" t="s">
        <v>8236</v>
      </c>
      <c r="B26" s="181" t="s">
        <v>21</v>
      </c>
      <c r="C26" s="574"/>
      <c r="D26" s="575"/>
      <c r="E26" s="575"/>
      <c r="F26" s="575"/>
      <c r="G26" s="575"/>
      <c r="H26" s="575"/>
      <c r="I26" s="575"/>
      <c r="J26" s="576"/>
      <c r="K26" s="183" t="s">
        <v>6804</v>
      </c>
    </row>
    <row r="27" spans="1:13" ht="15" x14ac:dyDescent="0.3">
      <c r="A27" s="577" t="s">
        <v>8239</v>
      </c>
      <c r="B27" s="578"/>
      <c r="C27" s="578"/>
      <c r="D27" s="578"/>
      <c r="E27" s="578"/>
      <c r="F27" s="578"/>
      <c r="G27" s="578"/>
      <c r="H27" s="578"/>
      <c r="I27" s="578" t="s">
        <v>8240</v>
      </c>
      <c r="J27" s="578"/>
      <c r="K27" s="579"/>
      <c r="M27" s="164"/>
    </row>
    <row r="28" spans="1:13" x14ac:dyDescent="0.3">
      <c r="A28" s="566"/>
      <c r="B28" s="567"/>
      <c r="C28" s="567"/>
      <c r="D28" s="567"/>
      <c r="E28" s="567"/>
      <c r="F28" s="567"/>
      <c r="G28" s="567"/>
      <c r="H28" s="567"/>
      <c r="I28" s="568"/>
      <c r="J28" s="568"/>
      <c r="K28" s="569"/>
    </row>
    <row r="29" spans="1:13" x14ac:dyDescent="0.3">
      <c r="A29" s="566"/>
      <c r="B29" s="567"/>
      <c r="C29" s="567"/>
      <c r="D29" s="567"/>
      <c r="E29" s="567"/>
      <c r="F29" s="567"/>
      <c r="G29" s="567"/>
      <c r="H29" s="567"/>
      <c r="I29" s="568"/>
      <c r="J29" s="568"/>
      <c r="K29" s="569"/>
    </row>
    <row r="30" spans="1:13" x14ac:dyDescent="0.3">
      <c r="A30" s="566"/>
      <c r="B30" s="567"/>
      <c r="C30" s="567"/>
      <c r="D30" s="567"/>
      <c r="E30" s="567"/>
      <c r="F30" s="567"/>
      <c r="G30" s="567"/>
      <c r="H30" s="567"/>
      <c r="I30" s="568"/>
      <c r="J30" s="568"/>
      <c r="K30" s="569"/>
    </row>
    <row r="31" spans="1:13" s="187" customFormat="1" ht="14.4" customHeight="1" x14ac:dyDescent="0.3">
      <c r="A31" s="570" t="s">
        <v>8242</v>
      </c>
      <c r="B31" s="571"/>
      <c r="C31" s="571"/>
      <c r="D31" s="571"/>
      <c r="E31" s="571"/>
      <c r="F31" s="571"/>
      <c r="G31" s="571"/>
      <c r="H31" s="571"/>
      <c r="I31" s="572" t="e">
        <f>AVERAGE(I28:K30)</f>
        <v>#DIV/0!</v>
      </c>
      <c r="J31" s="572"/>
      <c r="K31" s="573"/>
    </row>
    <row r="32" spans="1:13" ht="5.4" customHeight="1" x14ac:dyDescent="0.3">
      <c r="A32" s="562"/>
      <c r="B32" s="563"/>
      <c r="C32" s="563"/>
      <c r="D32" s="563"/>
      <c r="E32" s="563"/>
      <c r="F32" s="563"/>
      <c r="G32" s="563"/>
      <c r="H32" s="563"/>
      <c r="I32" s="563"/>
      <c r="J32" s="563"/>
      <c r="K32" s="564"/>
    </row>
    <row r="33" spans="1:11" s="187" customFormat="1" ht="15" customHeight="1" x14ac:dyDescent="0.3">
      <c r="A33" s="188"/>
      <c r="B33" s="188"/>
      <c r="C33" s="188"/>
      <c r="D33" s="188"/>
      <c r="E33" s="188"/>
      <c r="F33" s="188"/>
      <c r="G33" s="188"/>
      <c r="H33" s="188"/>
      <c r="I33" s="189"/>
      <c r="J33" s="189"/>
      <c r="K33" s="189"/>
    </row>
    <row r="34" spans="1:11" x14ac:dyDescent="0.3">
      <c r="B34" s="78" t="str">
        <f>PLANILHA_ORÇAMENTÁRIA!$B$140</f>
        <v>Itirapina, 15 de abril de 2024</v>
      </c>
    </row>
    <row r="40" spans="1:11" x14ac:dyDescent="0.3">
      <c r="B40" s="131"/>
      <c r="C40" s="131"/>
      <c r="D40" s="131"/>
      <c r="E40" s="131"/>
      <c r="F40" s="131"/>
    </row>
    <row r="41" spans="1:11" x14ac:dyDescent="0.3">
      <c r="D41" s="133" t="str">
        <f>PLANILHA_ORÇAMENTÁRIA!D150</f>
        <v>Cristiano Ribeiro da Silva Carvalho</v>
      </c>
    </row>
    <row r="42" spans="1:11" s="132" customFormat="1" x14ac:dyDescent="0.3">
      <c r="D42" s="133" t="str">
        <f>PLANILHA_ORÇAMENTÁRIA!D151</f>
        <v>ENGENHEIRO CIVIL</v>
      </c>
    </row>
    <row r="43" spans="1:11" s="132" customFormat="1" x14ac:dyDescent="0.3">
      <c r="D43" s="133">
        <f>PLANILHA_ORÇAMENTÁRIA!D152</f>
        <v>5070497131</v>
      </c>
    </row>
    <row r="44" spans="1:11" s="132" customFormat="1" x14ac:dyDescent="0.3"/>
    <row r="45" spans="1:11" s="132" customFormat="1" x14ac:dyDescent="0.3"/>
    <row r="46" spans="1:11" x14ac:dyDescent="0.3">
      <c r="F46" s="565"/>
      <c r="G46" s="565"/>
      <c r="H46" s="565"/>
      <c r="I46" s="565"/>
      <c r="J46" s="565"/>
      <c r="K46" s="565"/>
    </row>
  </sheetData>
  <mergeCells count="40">
    <mergeCell ref="A12:H12"/>
    <mergeCell ref="I12:K12"/>
    <mergeCell ref="A1:K1"/>
    <mergeCell ref="A2:K2"/>
    <mergeCell ref="A4:K4"/>
    <mergeCell ref="A6:B6"/>
    <mergeCell ref="A7:B7"/>
    <mergeCell ref="A20:H20"/>
    <mergeCell ref="I20:K20"/>
    <mergeCell ref="A13:H13"/>
    <mergeCell ref="I13:K13"/>
    <mergeCell ref="A14:H14"/>
    <mergeCell ref="I14:K14"/>
    <mergeCell ref="A15:H15"/>
    <mergeCell ref="I15:K15"/>
    <mergeCell ref="A16:H16"/>
    <mergeCell ref="I16:K16"/>
    <mergeCell ref="C18:J18"/>
    <mergeCell ref="A19:H19"/>
    <mergeCell ref="I19:K19"/>
    <mergeCell ref="A21:H21"/>
    <mergeCell ref="I21:K21"/>
    <mergeCell ref="A22:H22"/>
    <mergeCell ref="I22:K22"/>
    <mergeCell ref="A23:H23"/>
    <mergeCell ref="I23:K23"/>
    <mergeCell ref="A24:K24"/>
    <mergeCell ref="C26:J26"/>
    <mergeCell ref="A27:H27"/>
    <mergeCell ref="I27:K27"/>
    <mergeCell ref="A28:H28"/>
    <mergeCell ref="I28:K28"/>
    <mergeCell ref="A32:K32"/>
    <mergeCell ref="F46:K46"/>
    <mergeCell ref="A29:H29"/>
    <mergeCell ref="I29:K29"/>
    <mergeCell ref="A30:H30"/>
    <mergeCell ref="I30:K30"/>
    <mergeCell ref="A31:H31"/>
    <mergeCell ref="I31:K31"/>
  </mergeCells>
  <pageMargins left="0.51181102362204722" right="0.51181102362204722" top="0.78740157480314965" bottom="0.78740157480314965" header="0.31496062992125984" footer="0.31496062992125984"/>
  <pageSetup paperSize="9" scale="82"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5">
    <tabColor rgb="FF0070C0"/>
    <pageSetUpPr fitToPage="1"/>
  </sheetPr>
  <dimension ref="B1:Q61"/>
  <sheetViews>
    <sheetView view="pageLayout" topLeftCell="A11" zoomScaleNormal="100" workbookViewId="0">
      <selection activeCell="D44" sqref="D44"/>
    </sheetView>
  </sheetViews>
  <sheetFormatPr defaultColWidth="11.44140625" defaultRowHeight="13.2" x14ac:dyDescent="0.3"/>
  <cols>
    <col min="1" max="1" width="11.44140625" style="31"/>
    <col min="2" max="2" width="8.88671875" style="31" customWidth="1"/>
    <col min="3" max="3" width="67.33203125" style="31" bestFit="1" customWidth="1"/>
    <col min="4" max="7" width="14.33203125" style="31" bestFit="1" customWidth="1"/>
    <col min="8" max="8" width="12.6640625" style="31" hidden="1" customWidth="1"/>
    <col min="9" max="9" width="13.33203125" style="31" hidden="1" customWidth="1"/>
    <col min="10" max="15" width="12.6640625" style="31" hidden="1" customWidth="1"/>
    <col min="16" max="16" width="14.5546875" style="31" bestFit="1" customWidth="1"/>
    <col min="17" max="17" width="22" style="31" hidden="1" customWidth="1"/>
    <col min="18" max="18" width="11.44140625" style="31" customWidth="1"/>
    <col min="19" max="246" width="11.44140625" style="31"/>
    <col min="247" max="247" width="6" style="31" customWidth="1"/>
    <col min="248" max="248" width="37.5546875" style="31" customWidth="1"/>
    <col min="249" max="260" width="12.6640625" style="31" customWidth="1"/>
    <col min="261" max="261" width="14.5546875" style="31" bestFit="1" customWidth="1"/>
    <col min="262" max="269" width="0" style="31" hidden="1" customWidth="1"/>
    <col min="270" max="270" width="11.44140625" style="31" customWidth="1"/>
    <col min="271" max="271" width="11.44140625" style="31"/>
    <col min="272" max="272" width="0" style="31" hidden="1" customWidth="1"/>
    <col min="273" max="273" width="11.44140625" style="31"/>
    <col min="274" max="274" width="0" style="31" hidden="1" customWidth="1"/>
    <col min="275" max="502" width="11.44140625" style="31"/>
    <col min="503" max="503" width="6" style="31" customWidth="1"/>
    <col min="504" max="504" width="37.5546875" style="31" customWidth="1"/>
    <col min="505" max="516" width="12.6640625" style="31" customWidth="1"/>
    <col min="517" max="517" width="14.5546875" style="31" bestFit="1" customWidth="1"/>
    <col min="518" max="525" width="0" style="31" hidden="1" customWidth="1"/>
    <col min="526" max="526" width="11.44140625" style="31" customWidth="1"/>
    <col min="527" max="527" width="11.44140625" style="31"/>
    <col min="528" max="528" width="0" style="31" hidden="1" customWidth="1"/>
    <col min="529" max="529" width="11.44140625" style="31"/>
    <col min="530" max="530" width="0" style="31" hidden="1" customWidth="1"/>
    <col min="531" max="758" width="11.44140625" style="31"/>
    <col min="759" max="759" width="6" style="31" customWidth="1"/>
    <col min="760" max="760" width="37.5546875" style="31" customWidth="1"/>
    <col min="761" max="772" width="12.6640625" style="31" customWidth="1"/>
    <col min="773" max="773" width="14.5546875" style="31" bestFit="1" customWidth="1"/>
    <col min="774" max="781" width="0" style="31" hidden="1" customWidth="1"/>
    <col min="782" max="782" width="11.44140625" style="31" customWidth="1"/>
    <col min="783" max="783" width="11.44140625" style="31"/>
    <col min="784" max="784" width="0" style="31" hidden="1" customWidth="1"/>
    <col min="785" max="785" width="11.44140625" style="31"/>
    <col min="786" max="786" width="0" style="31" hidden="1" customWidth="1"/>
    <col min="787" max="1014" width="11.44140625" style="31"/>
    <col min="1015" max="1015" width="6" style="31" customWidth="1"/>
    <col min="1016" max="1016" width="37.5546875" style="31" customWidth="1"/>
    <col min="1017" max="1028" width="12.6640625" style="31" customWidth="1"/>
    <col min="1029" max="1029" width="14.5546875" style="31" bestFit="1" customWidth="1"/>
    <col min="1030" max="1037" width="0" style="31" hidden="1" customWidth="1"/>
    <col min="1038" max="1038" width="11.44140625" style="31" customWidth="1"/>
    <col min="1039" max="1039" width="11.44140625" style="31"/>
    <col min="1040" max="1040" width="0" style="31" hidden="1" customWidth="1"/>
    <col min="1041" max="1041" width="11.44140625" style="31"/>
    <col min="1042" max="1042" width="0" style="31" hidden="1" customWidth="1"/>
    <col min="1043" max="1270" width="11.44140625" style="31"/>
    <col min="1271" max="1271" width="6" style="31" customWidth="1"/>
    <col min="1272" max="1272" width="37.5546875" style="31" customWidth="1"/>
    <col min="1273" max="1284" width="12.6640625" style="31" customWidth="1"/>
    <col min="1285" max="1285" width="14.5546875" style="31" bestFit="1" customWidth="1"/>
    <col min="1286" max="1293" width="0" style="31" hidden="1" customWidth="1"/>
    <col min="1294" max="1294" width="11.44140625" style="31" customWidth="1"/>
    <col min="1295" max="1295" width="11.44140625" style="31"/>
    <col min="1296" max="1296" width="0" style="31" hidden="1" customWidth="1"/>
    <col min="1297" max="1297" width="11.44140625" style="31"/>
    <col min="1298" max="1298" width="0" style="31" hidden="1" customWidth="1"/>
    <col min="1299" max="1526" width="11.44140625" style="31"/>
    <col min="1527" max="1527" width="6" style="31" customWidth="1"/>
    <col min="1528" max="1528" width="37.5546875" style="31" customWidth="1"/>
    <col min="1529" max="1540" width="12.6640625" style="31" customWidth="1"/>
    <col min="1541" max="1541" width="14.5546875" style="31" bestFit="1" customWidth="1"/>
    <col min="1542" max="1549" width="0" style="31" hidden="1" customWidth="1"/>
    <col min="1550" max="1550" width="11.44140625" style="31" customWidth="1"/>
    <col min="1551" max="1551" width="11.44140625" style="31"/>
    <col min="1552" max="1552" width="0" style="31" hidden="1" customWidth="1"/>
    <col min="1553" max="1553" width="11.44140625" style="31"/>
    <col min="1554" max="1554" width="0" style="31" hidden="1" customWidth="1"/>
    <col min="1555" max="1782" width="11.44140625" style="31"/>
    <col min="1783" max="1783" width="6" style="31" customWidth="1"/>
    <col min="1784" max="1784" width="37.5546875" style="31" customWidth="1"/>
    <col min="1785" max="1796" width="12.6640625" style="31" customWidth="1"/>
    <col min="1797" max="1797" width="14.5546875" style="31" bestFit="1" customWidth="1"/>
    <col min="1798" max="1805" width="0" style="31" hidden="1" customWidth="1"/>
    <col min="1806" max="1806" width="11.44140625" style="31" customWidth="1"/>
    <col min="1807" max="1807" width="11.44140625" style="31"/>
    <col min="1808" max="1808" width="0" style="31" hidden="1" customWidth="1"/>
    <col min="1809" max="1809" width="11.44140625" style="31"/>
    <col min="1810" max="1810" width="0" style="31" hidden="1" customWidth="1"/>
    <col min="1811" max="2038" width="11.44140625" style="31"/>
    <col min="2039" max="2039" width="6" style="31" customWidth="1"/>
    <col min="2040" max="2040" width="37.5546875" style="31" customWidth="1"/>
    <col min="2041" max="2052" width="12.6640625" style="31" customWidth="1"/>
    <col min="2053" max="2053" width="14.5546875" style="31" bestFit="1" customWidth="1"/>
    <col min="2054" max="2061" width="0" style="31" hidden="1" customWidth="1"/>
    <col min="2062" max="2062" width="11.44140625" style="31" customWidth="1"/>
    <col min="2063" max="2063" width="11.44140625" style="31"/>
    <col min="2064" max="2064" width="0" style="31" hidden="1" customWidth="1"/>
    <col min="2065" max="2065" width="11.44140625" style="31"/>
    <col min="2066" max="2066" width="0" style="31" hidden="1" customWidth="1"/>
    <col min="2067" max="2294" width="11.44140625" style="31"/>
    <col min="2295" max="2295" width="6" style="31" customWidth="1"/>
    <col min="2296" max="2296" width="37.5546875" style="31" customWidth="1"/>
    <col min="2297" max="2308" width="12.6640625" style="31" customWidth="1"/>
    <col min="2309" max="2309" width="14.5546875" style="31" bestFit="1" customWidth="1"/>
    <col min="2310" max="2317" width="0" style="31" hidden="1" customWidth="1"/>
    <col min="2318" max="2318" width="11.44140625" style="31" customWidth="1"/>
    <col min="2319" max="2319" width="11.44140625" style="31"/>
    <col min="2320" max="2320" width="0" style="31" hidden="1" customWidth="1"/>
    <col min="2321" max="2321" width="11.44140625" style="31"/>
    <col min="2322" max="2322" width="0" style="31" hidden="1" customWidth="1"/>
    <col min="2323" max="2550" width="11.44140625" style="31"/>
    <col min="2551" max="2551" width="6" style="31" customWidth="1"/>
    <col min="2552" max="2552" width="37.5546875" style="31" customWidth="1"/>
    <col min="2553" max="2564" width="12.6640625" style="31" customWidth="1"/>
    <col min="2565" max="2565" width="14.5546875" style="31" bestFit="1" customWidth="1"/>
    <col min="2566" max="2573" width="0" style="31" hidden="1" customWidth="1"/>
    <col min="2574" max="2574" width="11.44140625" style="31" customWidth="1"/>
    <col min="2575" max="2575" width="11.44140625" style="31"/>
    <col min="2576" max="2576" width="0" style="31" hidden="1" customWidth="1"/>
    <col min="2577" max="2577" width="11.44140625" style="31"/>
    <col min="2578" max="2578" width="0" style="31" hidden="1" customWidth="1"/>
    <col min="2579" max="2806" width="11.44140625" style="31"/>
    <col min="2807" max="2807" width="6" style="31" customWidth="1"/>
    <col min="2808" max="2808" width="37.5546875" style="31" customWidth="1"/>
    <col min="2809" max="2820" width="12.6640625" style="31" customWidth="1"/>
    <col min="2821" max="2821" width="14.5546875" style="31" bestFit="1" customWidth="1"/>
    <col min="2822" max="2829" width="0" style="31" hidden="1" customWidth="1"/>
    <col min="2830" max="2830" width="11.44140625" style="31" customWidth="1"/>
    <col min="2831" max="2831" width="11.44140625" style="31"/>
    <col min="2832" max="2832" width="0" style="31" hidden="1" customWidth="1"/>
    <col min="2833" max="2833" width="11.44140625" style="31"/>
    <col min="2834" max="2834" width="0" style="31" hidden="1" customWidth="1"/>
    <col min="2835" max="3062" width="11.44140625" style="31"/>
    <col min="3063" max="3063" width="6" style="31" customWidth="1"/>
    <col min="3064" max="3064" width="37.5546875" style="31" customWidth="1"/>
    <col min="3065" max="3076" width="12.6640625" style="31" customWidth="1"/>
    <col min="3077" max="3077" width="14.5546875" style="31" bestFit="1" customWidth="1"/>
    <col min="3078" max="3085" width="0" style="31" hidden="1" customWidth="1"/>
    <col min="3086" max="3086" width="11.44140625" style="31" customWidth="1"/>
    <col min="3087" max="3087" width="11.44140625" style="31"/>
    <col min="3088" max="3088" width="0" style="31" hidden="1" customWidth="1"/>
    <col min="3089" max="3089" width="11.44140625" style="31"/>
    <col min="3090" max="3090" width="0" style="31" hidden="1" customWidth="1"/>
    <col min="3091" max="3318" width="11.44140625" style="31"/>
    <col min="3319" max="3319" width="6" style="31" customWidth="1"/>
    <col min="3320" max="3320" width="37.5546875" style="31" customWidth="1"/>
    <col min="3321" max="3332" width="12.6640625" style="31" customWidth="1"/>
    <col min="3333" max="3333" width="14.5546875" style="31" bestFit="1" customWidth="1"/>
    <col min="3334" max="3341" width="0" style="31" hidden="1" customWidth="1"/>
    <col min="3342" max="3342" width="11.44140625" style="31" customWidth="1"/>
    <col min="3343" max="3343" width="11.44140625" style="31"/>
    <col min="3344" max="3344" width="0" style="31" hidden="1" customWidth="1"/>
    <col min="3345" max="3345" width="11.44140625" style="31"/>
    <col min="3346" max="3346" width="0" style="31" hidden="1" customWidth="1"/>
    <col min="3347" max="3574" width="11.44140625" style="31"/>
    <col min="3575" max="3575" width="6" style="31" customWidth="1"/>
    <col min="3576" max="3576" width="37.5546875" style="31" customWidth="1"/>
    <col min="3577" max="3588" width="12.6640625" style="31" customWidth="1"/>
    <col min="3589" max="3589" width="14.5546875" style="31" bestFit="1" customWidth="1"/>
    <col min="3590" max="3597" width="0" style="31" hidden="1" customWidth="1"/>
    <col min="3598" max="3598" width="11.44140625" style="31" customWidth="1"/>
    <col min="3599" max="3599" width="11.44140625" style="31"/>
    <col min="3600" max="3600" width="0" style="31" hidden="1" customWidth="1"/>
    <col min="3601" max="3601" width="11.44140625" style="31"/>
    <col min="3602" max="3602" width="0" style="31" hidden="1" customWidth="1"/>
    <col min="3603" max="3830" width="11.44140625" style="31"/>
    <col min="3831" max="3831" width="6" style="31" customWidth="1"/>
    <col min="3832" max="3832" width="37.5546875" style="31" customWidth="1"/>
    <col min="3833" max="3844" width="12.6640625" style="31" customWidth="1"/>
    <col min="3845" max="3845" width="14.5546875" style="31" bestFit="1" customWidth="1"/>
    <col min="3846" max="3853" width="0" style="31" hidden="1" customWidth="1"/>
    <col min="3854" max="3854" width="11.44140625" style="31" customWidth="1"/>
    <col min="3855" max="3855" width="11.44140625" style="31"/>
    <col min="3856" max="3856" width="0" style="31" hidden="1" customWidth="1"/>
    <col min="3857" max="3857" width="11.44140625" style="31"/>
    <col min="3858" max="3858" width="0" style="31" hidden="1" customWidth="1"/>
    <col min="3859" max="4086" width="11.44140625" style="31"/>
    <col min="4087" max="4087" width="6" style="31" customWidth="1"/>
    <col min="4088" max="4088" width="37.5546875" style="31" customWidth="1"/>
    <col min="4089" max="4100" width="12.6640625" style="31" customWidth="1"/>
    <col min="4101" max="4101" width="14.5546875" style="31" bestFit="1" customWidth="1"/>
    <col min="4102" max="4109" width="0" style="31" hidden="1" customWidth="1"/>
    <col min="4110" max="4110" width="11.44140625" style="31" customWidth="1"/>
    <col min="4111" max="4111" width="11.44140625" style="31"/>
    <col min="4112" max="4112" width="0" style="31" hidden="1" customWidth="1"/>
    <col min="4113" max="4113" width="11.44140625" style="31"/>
    <col min="4114" max="4114" width="0" style="31" hidden="1" customWidth="1"/>
    <col min="4115" max="4342" width="11.44140625" style="31"/>
    <col min="4343" max="4343" width="6" style="31" customWidth="1"/>
    <col min="4344" max="4344" width="37.5546875" style="31" customWidth="1"/>
    <col min="4345" max="4356" width="12.6640625" style="31" customWidth="1"/>
    <col min="4357" max="4357" width="14.5546875" style="31" bestFit="1" customWidth="1"/>
    <col min="4358" max="4365" width="0" style="31" hidden="1" customWidth="1"/>
    <col min="4366" max="4366" width="11.44140625" style="31" customWidth="1"/>
    <col min="4367" max="4367" width="11.44140625" style="31"/>
    <col min="4368" max="4368" width="0" style="31" hidden="1" customWidth="1"/>
    <col min="4369" max="4369" width="11.44140625" style="31"/>
    <col min="4370" max="4370" width="0" style="31" hidden="1" customWidth="1"/>
    <col min="4371" max="4598" width="11.44140625" style="31"/>
    <col min="4599" max="4599" width="6" style="31" customWidth="1"/>
    <col min="4600" max="4600" width="37.5546875" style="31" customWidth="1"/>
    <col min="4601" max="4612" width="12.6640625" style="31" customWidth="1"/>
    <col min="4613" max="4613" width="14.5546875" style="31" bestFit="1" customWidth="1"/>
    <col min="4614" max="4621" width="0" style="31" hidden="1" customWidth="1"/>
    <col min="4622" max="4622" width="11.44140625" style="31" customWidth="1"/>
    <col min="4623" max="4623" width="11.44140625" style="31"/>
    <col min="4624" max="4624" width="0" style="31" hidden="1" customWidth="1"/>
    <col min="4625" max="4625" width="11.44140625" style="31"/>
    <col min="4626" max="4626" width="0" style="31" hidden="1" customWidth="1"/>
    <col min="4627" max="4854" width="11.44140625" style="31"/>
    <col min="4855" max="4855" width="6" style="31" customWidth="1"/>
    <col min="4856" max="4856" width="37.5546875" style="31" customWidth="1"/>
    <col min="4857" max="4868" width="12.6640625" style="31" customWidth="1"/>
    <col min="4869" max="4869" width="14.5546875" style="31" bestFit="1" customWidth="1"/>
    <col min="4870" max="4877" width="0" style="31" hidden="1" customWidth="1"/>
    <col min="4878" max="4878" width="11.44140625" style="31" customWidth="1"/>
    <col min="4879" max="4879" width="11.44140625" style="31"/>
    <col min="4880" max="4880" width="0" style="31" hidden="1" customWidth="1"/>
    <col min="4881" max="4881" width="11.44140625" style="31"/>
    <col min="4882" max="4882" width="0" style="31" hidden="1" customWidth="1"/>
    <col min="4883" max="5110" width="11.44140625" style="31"/>
    <col min="5111" max="5111" width="6" style="31" customWidth="1"/>
    <col min="5112" max="5112" width="37.5546875" style="31" customWidth="1"/>
    <col min="5113" max="5124" width="12.6640625" style="31" customWidth="1"/>
    <col min="5125" max="5125" width="14.5546875" style="31" bestFit="1" customWidth="1"/>
    <col min="5126" max="5133" width="0" style="31" hidden="1" customWidth="1"/>
    <col min="5134" max="5134" width="11.44140625" style="31" customWidth="1"/>
    <col min="5135" max="5135" width="11.44140625" style="31"/>
    <col min="5136" max="5136" width="0" style="31" hidden="1" customWidth="1"/>
    <col min="5137" max="5137" width="11.44140625" style="31"/>
    <col min="5138" max="5138" width="0" style="31" hidden="1" customWidth="1"/>
    <col min="5139" max="5366" width="11.44140625" style="31"/>
    <col min="5367" max="5367" width="6" style="31" customWidth="1"/>
    <col min="5368" max="5368" width="37.5546875" style="31" customWidth="1"/>
    <col min="5369" max="5380" width="12.6640625" style="31" customWidth="1"/>
    <col min="5381" max="5381" width="14.5546875" style="31" bestFit="1" customWidth="1"/>
    <col min="5382" max="5389" width="0" style="31" hidden="1" customWidth="1"/>
    <col min="5390" max="5390" width="11.44140625" style="31" customWidth="1"/>
    <col min="5391" max="5391" width="11.44140625" style="31"/>
    <col min="5392" max="5392" width="0" style="31" hidden="1" customWidth="1"/>
    <col min="5393" max="5393" width="11.44140625" style="31"/>
    <col min="5394" max="5394" width="0" style="31" hidden="1" customWidth="1"/>
    <col min="5395" max="5622" width="11.44140625" style="31"/>
    <col min="5623" max="5623" width="6" style="31" customWidth="1"/>
    <col min="5624" max="5624" width="37.5546875" style="31" customWidth="1"/>
    <col min="5625" max="5636" width="12.6640625" style="31" customWidth="1"/>
    <col min="5637" max="5637" width="14.5546875" style="31" bestFit="1" customWidth="1"/>
    <col min="5638" max="5645" width="0" style="31" hidden="1" customWidth="1"/>
    <col min="5646" max="5646" width="11.44140625" style="31" customWidth="1"/>
    <col min="5647" max="5647" width="11.44140625" style="31"/>
    <col min="5648" max="5648" width="0" style="31" hidden="1" customWidth="1"/>
    <col min="5649" max="5649" width="11.44140625" style="31"/>
    <col min="5650" max="5650" width="0" style="31" hidden="1" customWidth="1"/>
    <col min="5651" max="5878" width="11.44140625" style="31"/>
    <col min="5879" max="5879" width="6" style="31" customWidth="1"/>
    <col min="5880" max="5880" width="37.5546875" style="31" customWidth="1"/>
    <col min="5881" max="5892" width="12.6640625" style="31" customWidth="1"/>
    <col min="5893" max="5893" width="14.5546875" style="31" bestFit="1" customWidth="1"/>
    <col min="5894" max="5901" width="0" style="31" hidden="1" customWidth="1"/>
    <col min="5902" max="5902" width="11.44140625" style="31" customWidth="1"/>
    <col min="5903" max="5903" width="11.44140625" style="31"/>
    <col min="5904" max="5904" width="0" style="31" hidden="1" customWidth="1"/>
    <col min="5905" max="5905" width="11.44140625" style="31"/>
    <col min="5906" max="5906" width="0" style="31" hidden="1" customWidth="1"/>
    <col min="5907" max="6134" width="11.44140625" style="31"/>
    <col min="6135" max="6135" width="6" style="31" customWidth="1"/>
    <col min="6136" max="6136" width="37.5546875" style="31" customWidth="1"/>
    <col min="6137" max="6148" width="12.6640625" style="31" customWidth="1"/>
    <col min="6149" max="6149" width="14.5546875" style="31" bestFit="1" customWidth="1"/>
    <col min="6150" max="6157" width="0" style="31" hidden="1" customWidth="1"/>
    <col min="6158" max="6158" width="11.44140625" style="31" customWidth="1"/>
    <col min="6159" max="6159" width="11.44140625" style="31"/>
    <col min="6160" max="6160" width="0" style="31" hidden="1" customWidth="1"/>
    <col min="6161" max="6161" width="11.44140625" style="31"/>
    <col min="6162" max="6162" width="0" style="31" hidden="1" customWidth="1"/>
    <col min="6163" max="6390" width="11.44140625" style="31"/>
    <col min="6391" max="6391" width="6" style="31" customWidth="1"/>
    <col min="6392" max="6392" width="37.5546875" style="31" customWidth="1"/>
    <col min="6393" max="6404" width="12.6640625" style="31" customWidth="1"/>
    <col min="6405" max="6405" width="14.5546875" style="31" bestFit="1" customWidth="1"/>
    <col min="6406" max="6413" width="0" style="31" hidden="1" customWidth="1"/>
    <col min="6414" max="6414" width="11.44140625" style="31" customWidth="1"/>
    <col min="6415" max="6415" width="11.44140625" style="31"/>
    <col min="6416" max="6416" width="0" style="31" hidden="1" customWidth="1"/>
    <col min="6417" max="6417" width="11.44140625" style="31"/>
    <col min="6418" max="6418" width="0" style="31" hidden="1" customWidth="1"/>
    <col min="6419" max="6646" width="11.44140625" style="31"/>
    <col min="6647" max="6647" width="6" style="31" customWidth="1"/>
    <col min="6648" max="6648" width="37.5546875" style="31" customWidth="1"/>
    <col min="6649" max="6660" width="12.6640625" style="31" customWidth="1"/>
    <col min="6661" max="6661" width="14.5546875" style="31" bestFit="1" customWidth="1"/>
    <col min="6662" max="6669" width="0" style="31" hidden="1" customWidth="1"/>
    <col min="6670" max="6670" width="11.44140625" style="31" customWidth="1"/>
    <col min="6671" max="6671" width="11.44140625" style="31"/>
    <col min="6672" max="6672" width="0" style="31" hidden="1" customWidth="1"/>
    <col min="6673" max="6673" width="11.44140625" style="31"/>
    <col min="6674" max="6674" width="0" style="31" hidden="1" customWidth="1"/>
    <col min="6675" max="6902" width="11.44140625" style="31"/>
    <col min="6903" max="6903" width="6" style="31" customWidth="1"/>
    <col min="6904" max="6904" width="37.5546875" style="31" customWidth="1"/>
    <col min="6905" max="6916" width="12.6640625" style="31" customWidth="1"/>
    <col min="6917" max="6917" width="14.5546875" style="31" bestFit="1" customWidth="1"/>
    <col min="6918" max="6925" width="0" style="31" hidden="1" customWidth="1"/>
    <col min="6926" max="6926" width="11.44140625" style="31" customWidth="1"/>
    <col min="6927" max="6927" width="11.44140625" style="31"/>
    <col min="6928" max="6928" width="0" style="31" hidden="1" customWidth="1"/>
    <col min="6929" max="6929" width="11.44140625" style="31"/>
    <col min="6930" max="6930" width="0" style="31" hidden="1" customWidth="1"/>
    <col min="6931" max="7158" width="11.44140625" style="31"/>
    <col min="7159" max="7159" width="6" style="31" customWidth="1"/>
    <col min="7160" max="7160" width="37.5546875" style="31" customWidth="1"/>
    <col min="7161" max="7172" width="12.6640625" style="31" customWidth="1"/>
    <col min="7173" max="7173" width="14.5546875" style="31" bestFit="1" customWidth="1"/>
    <col min="7174" max="7181" width="0" style="31" hidden="1" customWidth="1"/>
    <col min="7182" max="7182" width="11.44140625" style="31" customWidth="1"/>
    <col min="7183" max="7183" width="11.44140625" style="31"/>
    <col min="7184" max="7184" width="0" style="31" hidden="1" customWidth="1"/>
    <col min="7185" max="7185" width="11.44140625" style="31"/>
    <col min="7186" max="7186" width="0" style="31" hidden="1" customWidth="1"/>
    <col min="7187" max="7414" width="11.44140625" style="31"/>
    <col min="7415" max="7415" width="6" style="31" customWidth="1"/>
    <col min="7416" max="7416" width="37.5546875" style="31" customWidth="1"/>
    <col min="7417" max="7428" width="12.6640625" style="31" customWidth="1"/>
    <col min="7429" max="7429" width="14.5546875" style="31" bestFit="1" customWidth="1"/>
    <col min="7430" max="7437" width="0" style="31" hidden="1" customWidth="1"/>
    <col min="7438" max="7438" width="11.44140625" style="31" customWidth="1"/>
    <col min="7439" max="7439" width="11.44140625" style="31"/>
    <col min="7440" max="7440" width="0" style="31" hidden="1" customWidth="1"/>
    <col min="7441" max="7441" width="11.44140625" style="31"/>
    <col min="7442" max="7442" width="0" style="31" hidden="1" customWidth="1"/>
    <col min="7443" max="7670" width="11.44140625" style="31"/>
    <col min="7671" max="7671" width="6" style="31" customWidth="1"/>
    <col min="7672" max="7672" width="37.5546875" style="31" customWidth="1"/>
    <col min="7673" max="7684" width="12.6640625" style="31" customWidth="1"/>
    <col min="7685" max="7685" width="14.5546875" style="31" bestFit="1" customWidth="1"/>
    <col min="7686" max="7693" width="0" style="31" hidden="1" customWidth="1"/>
    <col min="7694" max="7694" width="11.44140625" style="31" customWidth="1"/>
    <col min="7695" max="7695" width="11.44140625" style="31"/>
    <col min="7696" max="7696" width="0" style="31" hidden="1" customWidth="1"/>
    <col min="7697" max="7697" width="11.44140625" style="31"/>
    <col min="7698" max="7698" width="0" style="31" hidden="1" customWidth="1"/>
    <col min="7699" max="7926" width="11.44140625" style="31"/>
    <col min="7927" max="7927" width="6" style="31" customWidth="1"/>
    <col min="7928" max="7928" width="37.5546875" style="31" customWidth="1"/>
    <col min="7929" max="7940" width="12.6640625" style="31" customWidth="1"/>
    <col min="7941" max="7941" width="14.5546875" style="31" bestFit="1" customWidth="1"/>
    <col min="7942" max="7949" width="0" style="31" hidden="1" customWidth="1"/>
    <col min="7950" max="7950" width="11.44140625" style="31" customWidth="1"/>
    <col min="7951" max="7951" width="11.44140625" style="31"/>
    <col min="7952" max="7952" width="0" style="31" hidden="1" customWidth="1"/>
    <col min="7953" max="7953" width="11.44140625" style="31"/>
    <col min="7954" max="7954" width="0" style="31" hidden="1" customWidth="1"/>
    <col min="7955" max="8182" width="11.44140625" style="31"/>
    <col min="8183" max="8183" width="6" style="31" customWidth="1"/>
    <col min="8184" max="8184" width="37.5546875" style="31" customWidth="1"/>
    <col min="8185" max="8196" width="12.6640625" style="31" customWidth="1"/>
    <col min="8197" max="8197" width="14.5546875" style="31" bestFit="1" customWidth="1"/>
    <col min="8198" max="8205" width="0" style="31" hidden="1" customWidth="1"/>
    <col min="8206" max="8206" width="11.44140625" style="31" customWidth="1"/>
    <col min="8207" max="8207" width="11.44140625" style="31"/>
    <col min="8208" max="8208" width="0" style="31" hidden="1" customWidth="1"/>
    <col min="8209" max="8209" width="11.44140625" style="31"/>
    <col min="8210" max="8210" width="0" style="31" hidden="1" customWidth="1"/>
    <col min="8211" max="8438" width="11.44140625" style="31"/>
    <col min="8439" max="8439" width="6" style="31" customWidth="1"/>
    <col min="8440" max="8440" width="37.5546875" style="31" customWidth="1"/>
    <col min="8441" max="8452" width="12.6640625" style="31" customWidth="1"/>
    <col min="8453" max="8453" width="14.5546875" style="31" bestFit="1" customWidth="1"/>
    <col min="8454" max="8461" width="0" style="31" hidden="1" customWidth="1"/>
    <col min="8462" max="8462" width="11.44140625" style="31" customWidth="1"/>
    <col min="8463" max="8463" width="11.44140625" style="31"/>
    <col min="8464" max="8464" width="0" style="31" hidden="1" customWidth="1"/>
    <col min="8465" max="8465" width="11.44140625" style="31"/>
    <col min="8466" max="8466" width="0" style="31" hidden="1" customWidth="1"/>
    <col min="8467" max="8694" width="11.44140625" style="31"/>
    <col min="8695" max="8695" width="6" style="31" customWidth="1"/>
    <col min="8696" max="8696" width="37.5546875" style="31" customWidth="1"/>
    <col min="8697" max="8708" width="12.6640625" style="31" customWidth="1"/>
    <col min="8709" max="8709" width="14.5546875" style="31" bestFit="1" customWidth="1"/>
    <col min="8710" max="8717" width="0" style="31" hidden="1" customWidth="1"/>
    <col min="8718" max="8718" width="11.44140625" style="31" customWidth="1"/>
    <col min="8719" max="8719" width="11.44140625" style="31"/>
    <col min="8720" max="8720" width="0" style="31" hidden="1" customWidth="1"/>
    <col min="8721" max="8721" width="11.44140625" style="31"/>
    <col min="8722" max="8722" width="0" style="31" hidden="1" customWidth="1"/>
    <col min="8723" max="8950" width="11.44140625" style="31"/>
    <col min="8951" max="8951" width="6" style="31" customWidth="1"/>
    <col min="8952" max="8952" width="37.5546875" style="31" customWidth="1"/>
    <col min="8953" max="8964" width="12.6640625" style="31" customWidth="1"/>
    <col min="8965" max="8965" width="14.5546875" style="31" bestFit="1" customWidth="1"/>
    <col min="8966" max="8973" width="0" style="31" hidden="1" customWidth="1"/>
    <col min="8974" max="8974" width="11.44140625" style="31" customWidth="1"/>
    <col min="8975" max="8975" width="11.44140625" style="31"/>
    <col min="8976" max="8976" width="0" style="31" hidden="1" customWidth="1"/>
    <col min="8977" max="8977" width="11.44140625" style="31"/>
    <col min="8978" max="8978" width="0" style="31" hidden="1" customWidth="1"/>
    <col min="8979" max="9206" width="11.44140625" style="31"/>
    <col min="9207" max="9207" width="6" style="31" customWidth="1"/>
    <col min="9208" max="9208" width="37.5546875" style="31" customWidth="1"/>
    <col min="9209" max="9220" width="12.6640625" style="31" customWidth="1"/>
    <col min="9221" max="9221" width="14.5546875" style="31" bestFit="1" customWidth="1"/>
    <col min="9222" max="9229" width="0" style="31" hidden="1" customWidth="1"/>
    <col min="9230" max="9230" width="11.44140625" style="31" customWidth="1"/>
    <col min="9231" max="9231" width="11.44140625" style="31"/>
    <col min="9232" max="9232" width="0" style="31" hidden="1" customWidth="1"/>
    <col min="9233" max="9233" width="11.44140625" style="31"/>
    <col min="9234" max="9234" width="0" style="31" hidden="1" customWidth="1"/>
    <col min="9235" max="9462" width="11.44140625" style="31"/>
    <col min="9463" max="9463" width="6" style="31" customWidth="1"/>
    <col min="9464" max="9464" width="37.5546875" style="31" customWidth="1"/>
    <col min="9465" max="9476" width="12.6640625" style="31" customWidth="1"/>
    <col min="9477" max="9477" width="14.5546875" style="31" bestFit="1" customWidth="1"/>
    <col min="9478" max="9485" width="0" style="31" hidden="1" customWidth="1"/>
    <col min="9486" max="9486" width="11.44140625" style="31" customWidth="1"/>
    <col min="9487" max="9487" width="11.44140625" style="31"/>
    <col min="9488" max="9488" width="0" style="31" hidden="1" customWidth="1"/>
    <col min="9489" max="9489" width="11.44140625" style="31"/>
    <col min="9490" max="9490" width="0" style="31" hidden="1" customWidth="1"/>
    <col min="9491" max="9718" width="11.44140625" style="31"/>
    <col min="9719" max="9719" width="6" style="31" customWidth="1"/>
    <col min="9720" max="9720" width="37.5546875" style="31" customWidth="1"/>
    <col min="9721" max="9732" width="12.6640625" style="31" customWidth="1"/>
    <col min="9733" max="9733" width="14.5546875" style="31" bestFit="1" customWidth="1"/>
    <col min="9734" max="9741" width="0" style="31" hidden="1" customWidth="1"/>
    <col min="9742" max="9742" width="11.44140625" style="31" customWidth="1"/>
    <col min="9743" max="9743" width="11.44140625" style="31"/>
    <col min="9744" max="9744" width="0" style="31" hidden="1" customWidth="1"/>
    <col min="9745" max="9745" width="11.44140625" style="31"/>
    <col min="9746" max="9746" width="0" style="31" hidden="1" customWidth="1"/>
    <col min="9747" max="9974" width="11.44140625" style="31"/>
    <col min="9975" max="9975" width="6" style="31" customWidth="1"/>
    <col min="9976" max="9976" width="37.5546875" style="31" customWidth="1"/>
    <col min="9977" max="9988" width="12.6640625" style="31" customWidth="1"/>
    <col min="9989" max="9989" width="14.5546875" style="31" bestFit="1" customWidth="1"/>
    <col min="9990" max="9997" width="0" style="31" hidden="1" customWidth="1"/>
    <col min="9998" max="9998" width="11.44140625" style="31" customWidth="1"/>
    <col min="9999" max="9999" width="11.44140625" style="31"/>
    <col min="10000" max="10000" width="0" style="31" hidden="1" customWidth="1"/>
    <col min="10001" max="10001" width="11.44140625" style="31"/>
    <col min="10002" max="10002" width="0" style="31" hidden="1" customWidth="1"/>
    <col min="10003" max="10230" width="11.44140625" style="31"/>
    <col min="10231" max="10231" width="6" style="31" customWidth="1"/>
    <col min="10232" max="10232" width="37.5546875" style="31" customWidth="1"/>
    <col min="10233" max="10244" width="12.6640625" style="31" customWidth="1"/>
    <col min="10245" max="10245" width="14.5546875" style="31" bestFit="1" customWidth="1"/>
    <col min="10246" max="10253" width="0" style="31" hidden="1" customWidth="1"/>
    <col min="10254" max="10254" width="11.44140625" style="31" customWidth="1"/>
    <col min="10255" max="10255" width="11.44140625" style="31"/>
    <col min="10256" max="10256" width="0" style="31" hidden="1" customWidth="1"/>
    <col min="10257" max="10257" width="11.44140625" style="31"/>
    <col min="10258" max="10258" width="0" style="31" hidden="1" customWidth="1"/>
    <col min="10259" max="10486" width="11.44140625" style="31"/>
    <col min="10487" max="10487" width="6" style="31" customWidth="1"/>
    <col min="10488" max="10488" width="37.5546875" style="31" customWidth="1"/>
    <col min="10489" max="10500" width="12.6640625" style="31" customWidth="1"/>
    <col min="10501" max="10501" width="14.5546875" style="31" bestFit="1" customWidth="1"/>
    <col min="10502" max="10509" width="0" style="31" hidden="1" customWidth="1"/>
    <col min="10510" max="10510" width="11.44140625" style="31" customWidth="1"/>
    <col min="10511" max="10511" width="11.44140625" style="31"/>
    <col min="10512" max="10512" width="0" style="31" hidden="1" customWidth="1"/>
    <col min="10513" max="10513" width="11.44140625" style="31"/>
    <col min="10514" max="10514" width="0" style="31" hidden="1" customWidth="1"/>
    <col min="10515" max="10742" width="11.44140625" style="31"/>
    <col min="10743" max="10743" width="6" style="31" customWidth="1"/>
    <col min="10744" max="10744" width="37.5546875" style="31" customWidth="1"/>
    <col min="10745" max="10756" width="12.6640625" style="31" customWidth="1"/>
    <col min="10757" max="10757" width="14.5546875" style="31" bestFit="1" customWidth="1"/>
    <col min="10758" max="10765" width="0" style="31" hidden="1" customWidth="1"/>
    <col min="10766" max="10766" width="11.44140625" style="31" customWidth="1"/>
    <col min="10767" max="10767" width="11.44140625" style="31"/>
    <col min="10768" max="10768" width="0" style="31" hidden="1" customWidth="1"/>
    <col min="10769" max="10769" width="11.44140625" style="31"/>
    <col min="10770" max="10770" width="0" style="31" hidden="1" customWidth="1"/>
    <col min="10771" max="10998" width="11.44140625" style="31"/>
    <col min="10999" max="10999" width="6" style="31" customWidth="1"/>
    <col min="11000" max="11000" width="37.5546875" style="31" customWidth="1"/>
    <col min="11001" max="11012" width="12.6640625" style="31" customWidth="1"/>
    <col min="11013" max="11013" width="14.5546875" style="31" bestFit="1" customWidth="1"/>
    <col min="11014" max="11021" width="0" style="31" hidden="1" customWidth="1"/>
    <col min="11022" max="11022" width="11.44140625" style="31" customWidth="1"/>
    <col min="11023" max="11023" width="11.44140625" style="31"/>
    <col min="11024" max="11024" width="0" style="31" hidden="1" customWidth="1"/>
    <col min="11025" max="11025" width="11.44140625" style="31"/>
    <col min="11026" max="11026" width="0" style="31" hidden="1" customWidth="1"/>
    <col min="11027" max="11254" width="11.44140625" style="31"/>
    <col min="11255" max="11255" width="6" style="31" customWidth="1"/>
    <col min="11256" max="11256" width="37.5546875" style="31" customWidth="1"/>
    <col min="11257" max="11268" width="12.6640625" style="31" customWidth="1"/>
    <col min="11269" max="11269" width="14.5546875" style="31" bestFit="1" customWidth="1"/>
    <col min="11270" max="11277" width="0" style="31" hidden="1" customWidth="1"/>
    <col min="11278" max="11278" width="11.44140625" style="31" customWidth="1"/>
    <col min="11279" max="11279" width="11.44140625" style="31"/>
    <col min="11280" max="11280" width="0" style="31" hidden="1" customWidth="1"/>
    <col min="11281" max="11281" width="11.44140625" style="31"/>
    <col min="11282" max="11282" width="0" style="31" hidden="1" customWidth="1"/>
    <col min="11283" max="11510" width="11.44140625" style="31"/>
    <col min="11511" max="11511" width="6" style="31" customWidth="1"/>
    <col min="11512" max="11512" width="37.5546875" style="31" customWidth="1"/>
    <col min="11513" max="11524" width="12.6640625" style="31" customWidth="1"/>
    <col min="11525" max="11525" width="14.5546875" style="31" bestFit="1" customWidth="1"/>
    <col min="11526" max="11533" width="0" style="31" hidden="1" customWidth="1"/>
    <col min="11534" max="11534" width="11.44140625" style="31" customWidth="1"/>
    <col min="11535" max="11535" width="11.44140625" style="31"/>
    <col min="11536" max="11536" width="0" style="31" hidden="1" customWidth="1"/>
    <col min="11537" max="11537" width="11.44140625" style="31"/>
    <col min="11538" max="11538" width="0" style="31" hidden="1" customWidth="1"/>
    <col min="11539" max="11766" width="11.44140625" style="31"/>
    <col min="11767" max="11767" width="6" style="31" customWidth="1"/>
    <col min="11768" max="11768" width="37.5546875" style="31" customWidth="1"/>
    <col min="11769" max="11780" width="12.6640625" style="31" customWidth="1"/>
    <col min="11781" max="11781" width="14.5546875" style="31" bestFit="1" customWidth="1"/>
    <col min="11782" max="11789" width="0" style="31" hidden="1" customWidth="1"/>
    <col min="11790" max="11790" width="11.44140625" style="31" customWidth="1"/>
    <col min="11791" max="11791" width="11.44140625" style="31"/>
    <col min="11792" max="11792" width="0" style="31" hidden="1" customWidth="1"/>
    <col min="11793" max="11793" width="11.44140625" style="31"/>
    <col min="11794" max="11794" width="0" style="31" hidden="1" customWidth="1"/>
    <col min="11795" max="12022" width="11.44140625" style="31"/>
    <col min="12023" max="12023" width="6" style="31" customWidth="1"/>
    <col min="12024" max="12024" width="37.5546875" style="31" customWidth="1"/>
    <col min="12025" max="12036" width="12.6640625" style="31" customWidth="1"/>
    <col min="12037" max="12037" width="14.5546875" style="31" bestFit="1" customWidth="1"/>
    <col min="12038" max="12045" width="0" style="31" hidden="1" customWidth="1"/>
    <col min="12046" max="12046" width="11.44140625" style="31" customWidth="1"/>
    <col min="12047" max="12047" width="11.44140625" style="31"/>
    <col min="12048" max="12048" width="0" style="31" hidden="1" customWidth="1"/>
    <col min="12049" max="12049" width="11.44140625" style="31"/>
    <col min="12050" max="12050" width="0" style="31" hidden="1" customWidth="1"/>
    <col min="12051" max="12278" width="11.44140625" style="31"/>
    <col min="12279" max="12279" width="6" style="31" customWidth="1"/>
    <col min="12280" max="12280" width="37.5546875" style="31" customWidth="1"/>
    <col min="12281" max="12292" width="12.6640625" style="31" customWidth="1"/>
    <col min="12293" max="12293" width="14.5546875" style="31" bestFit="1" customWidth="1"/>
    <col min="12294" max="12301" width="0" style="31" hidden="1" customWidth="1"/>
    <col min="12302" max="12302" width="11.44140625" style="31" customWidth="1"/>
    <col min="12303" max="12303" width="11.44140625" style="31"/>
    <col min="12304" max="12304" width="0" style="31" hidden="1" customWidth="1"/>
    <col min="12305" max="12305" width="11.44140625" style="31"/>
    <col min="12306" max="12306" width="0" style="31" hidden="1" customWidth="1"/>
    <col min="12307" max="12534" width="11.44140625" style="31"/>
    <col min="12535" max="12535" width="6" style="31" customWidth="1"/>
    <col min="12536" max="12536" width="37.5546875" style="31" customWidth="1"/>
    <col min="12537" max="12548" width="12.6640625" style="31" customWidth="1"/>
    <col min="12549" max="12549" width="14.5546875" style="31" bestFit="1" customWidth="1"/>
    <col min="12550" max="12557" width="0" style="31" hidden="1" customWidth="1"/>
    <col min="12558" max="12558" width="11.44140625" style="31" customWidth="1"/>
    <col min="12559" max="12559" width="11.44140625" style="31"/>
    <col min="12560" max="12560" width="0" style="31" hidden="1" customWidth="1"/>
    <col min="12561" max="12561" width="11.44140625" style="31"/>
    <col min="12562" max="12562" width="0" style="31" hidden="1" customWidth="1"/>
    <col min="12563" max="12790" width="11.44140625" style="31"/>
    <col min="12791" max="12791" width="6" style="31" customWidth="1"/>
    <col min="12792" max="12792" width="37.5546875" style="31" customWidth="1"/>
    <col min="12793" max="12804" width="12.6640625" style="31" customWidth="1"/>
    <col min="12805" max="12805" width="14.5546875" style="31" bestFit="1" customWidth="1"/>
    <col min="12806" max="12813" width="0" style="31" hidden="1" customWidth="1"/>
    <col min="12814" max="12814" width="11.44140625" style="31" customWidth="1"/>
    <col min="12815" max="12815" width="11.44140625" style="31"/>
    <col min="12816" max="12816" width="0" style="31" hidden="1" customWidth="1"/>
    <col min="12817" max="12817" width="11.44140625" style="31"/>
    <col min="12818" max="12818" width="0" style="31" hidden="1" customWidth="1"/>
    <col min="12819" max="13046" width="11.44140625" style="31"/>
    <col min="13047" max="13047" width="6" style="31" customWidth="1"/>
    <col min="13048" max="13048" width="37.5546875" style="31" customWidth="1"/>
    <col min="13049" max="13060" width="12.6640625" style="31" customWidth="1"/>
    <col min="13061" max="13061" width="14.5546875" style="31" bestFit="1" customWidth="1"/>
    <col min="13062" max="13069" width="0" style="31" hidden="1" customWidth="1"/>
    <col min="13070" max="13070" width="11.44140625" style="31" customWidth="1"/>
    <col min="13071" max="13071" width="11.44140625" style="31"/>
    <col min="13072" max="13072" width="0" style="31" hidden="1" customWidth="1"/>
    <col min="13073" max="13073" width="11.44140625" style="31"/>
    <col min="13074" max="13074" width="0" style="31" hidden="1" customWidth="1"/>
    <col min="13075" max="13302" width="11.44140625" style="31"/>
    <col min="13303" max="13303" width="6" style="31" customWidth="1"/>
    <col min="13304" max="13304" width="37.5546875" style="31" customWidth="1"/>
    <col min="13305" max="13316" width="12.6640625" style="31" customWidth="1"/>
    <col min="13317" max="13317" width="14.5546875" style="31" bestFit="1" customWidth="1"/>
    <col min="13318" max="13325" width="0" style="31" hidden="1" customWidth="1"/>
    <col min="13326" max="13326" width="11.44140625" style="31" customWidth="1"/>
    <col min="13327" max="13327" width="11.44140625" style="31"/>
    <col min="13328" max="13328" width="0" style="31" hidden="1" customWidth="1"/>
    <col min="13329" max="13329" width="11.44140625" style="31"/>
    <col min="13330" max="13330" width="0" style="31" hidden="1" customWidth="1"/>
    <col min="13331" max="13558" width="11.44140625" style="31"/>
    <col min="13559" max="13559" width="6" style="31" customWidth="1"/>
    <col min="13560" max="13560" width="37.5546875" style="31" customWidth="1"/>
    <col min="13561" max="13572" width="12.6640625" style="31" customWidth="1"/>
    <col min="13573" max="13573" width="14.5546875" style="31" bestFit="1" customWidth="1"/>
    <col min="13574" max="13581" width="0" style="31" hidden="1" customWidth="1"/>
    <col min="13582" max="13582" width="11.44140625" style="31" customWidth="1"/>
    <col min="13583" max="13583" width="11.44140625" style="31"/>
    <col min="13584" max="13584" width="0" style="31" hidden="1" customWidth="1"/>
    <col min="13585" max="13585" width="11.44140625" style="31"/>
    <col min="13586" max="13586" width="0" style="31" hidden="1" customWidth="1"/>
    <col min="13587" max="13814" width="11.44140625" style="31"/>
    <col min="13815" max="13815" width="6" style="31" customWidth="1"/>
    <col min="13816" max="13816" width="37.5546875" style="31" customWidth="1"/>
    <col min="13817" max="13828" width="12.6640625" style="31" customWidth="1"/>
    <col min="13829" max="13829" width="14.5546875" style="31" bestFit="1" customWidth="1"/>
    <col min="13830" max="13837" width="0" style="31" hidden="1" customWidth="1"/>
    <col min="13838" max="13838" width="11.44140625" style="31" customWidth="1"/>
    <col min="13839" max="13839" width="11.44140625" style="31"/>
    <col min="13840" max="13840" width="0" style="31" hidden="1" customWidth="1"/>
    <col min="13841" max="13841" width="11.44140625" style="31"/>
    <col min="13842" max="13842" width="0" style="31" hidden="1" customWidth="1"/>
    <col min="13843" max="14070" width="11.44140625" style="31"/>
    <col min="14071" max="14071" width="6" style="31" customWidth="1"/>
    <col min="14072" max="14072" width="37.5546875" style="31" customWidth="1"/>
    <col min="14073" max="14084" width="12.6640625" style="31" customWidth="1"/>
    <col min="14085" max="14085" width="14.5546875" style="31" bestFit="1" customWidth="1"/>
    <col min="14086" max="14093" width="0" style="31" hidden="1" customWidth="1"/>
    <col min="14094" max="14094" width="11.44140625" style="31" customWidth="1"/>
    <col min="14095" max="14095" width="11.44140625" style="31"/>
    <col min="14096" max="14096" width="0" style="31" hidden="1" customWidth="1"/>
    <col min="14097" max="14097" width="11.44140625" style="31"/>
    <col min="14098" max="14098" width="0" style="31" hidden="1" customWidth="1"/>
    <col min="14099" max="14326" width="11.44140625" style="31"/>
    <col min="14327" max="14327" width="6" style="31" customWidth="1"/>
    <col min="14328" max="14328" width="37.5546875" style="31" customWidth="1"/>
    <col min="14329" max="14340" width="12.6640625" style="31" customWidth="1"/>
    <col min="14341" max="14341" width="14.5546875" style="31" bestFit="1" customWidth="1"/>
    <col min="14342" max="14349" width="0" style="31" hidden="1" customWidth="1"/>
    <col min="14350" max="14350" width="11.44140625" style="31" customWidth="1"/>
    <col min="14351" max="14351" width="11.44140625" style="31"/>
    <col min="14352" max="14352" width="0" style="31" hidden="1" customWidth="1"/>
    <col min="14353" max="14353" width="11.44140625" style="31"/>
    <col min="14354" max="14354" width="0" style="31" hidden="1" customWidth="1"/>
    <col min="14355" max="14582" width="11.44140625" style="31"/>
    <col min="14583" max="14583" width="6" style="31" customWidth="1"/>
    <col min="14584" max="14584" width="37.5546875" style="31" customWidth="1"/>
    <col min="14585" max="14596" width="12.6640625" style="31" customWidth="1"/>
    <col min="14597" max="14597" width="14.5546875" style="31" bestFit="1" customWidth="1"/>
    <col min="14598" max="14605" width="0" style="31" hidden="1" customWidth="1"/>
    <col min="14606" max="14606" width="11.44140625" style="31" customWidth="1"/>
    <col min="14607" max="14607" width="11.44140625" style="31"/>
    <col min="14608" max="14608" width="0" style="31" hidden="1" customWidth="1"/>
    <col min="14609" max="14609" width="11.44140625" style="31"/>
    <col min="14610" max="14610" width="0" style="31" hidden="1" customWidth="1"/>
    <col min="14611" max="14838" width="11.44140625" style="31"/>
    <col min="14839" max="14839" width="6" style="31" customWidth="1"/>
    <col min="14840" max="14840" width="37.5546875" style="31" customWidth="1"/>
    <col min="14841" max="14852" width="12.6640625" style="31" customWidth="1"/>
    <col min="14853" max="14853" width="14.5546875" style="31" bestFit="1" customWidth="1"/>
    <col min="14854" max="14861" width="0" style="31" hidden="1" customWidth="1"/>
    <col min="14862" max="14862" width="11.44140625" style="31" customWidth="1"/>
    <col min="14863" max="14863" width="11.44140625" style="31"/>
    <col min="14864" max="14864" width="0" style="31" hidden="1" customWidth="1"/>
    <col min="14865" max="14865" width="11.44140625" style="31"/>
    <col min="14866" max="14866" width="0" style="31" hidden="1" customWidth="1"/>
    <col min="14867" max="15094" width="11.44140625" style="31"/>
    <col min="15095" max="15095" width="6" style="31" customWidth="1"/>
    <col min="15096" max="15096" width="37.5546875" style="31" customWidth="1"/>
    <col min="15097" max="15108" width="12.6640625" style="31" customWidth="1"/>
    <col min="15109" max="15109" width="14.5546875" style="31" bestFit="1" customWidth="1"/>
    <col min="15110" max="15117" width="0" style="31" hidden="1" customWidth="1"/>
    <col min="15118" max="15118" width="11.44140625" style="31" customWidth="1"/>
    <col min="15119" max="15119" width="11.44140625" style="31"/>
    <col min="15120" max="15120" width="0" style="31" hidden="1" customWidth="1"/>
    <col min="15121" max="15121" width="11.44140625" style="31"/>
    <col min="15122" max="15122" width="0" style="31" hidden="1" customWidth="1"/>
    <col min="15123" max="15350" width="11.44140625" style="31"/>
    <col min="15351" max="15351" width="6" style="31" customWidth="1"/>
    <col min="15352" max="15352" width="37.5546875" style="31" customWidth="1"/>
    <col min="15353" max="15364" width="12.6640625" style="31" customWidth="1"/>
    <col min="15365" max="15365" width="14.5546875" style="31" bestFit="1" customWidth="1"/>
    <col min="15366" max="15373" width="0" style="31" hidden="1" customWidth="1"/>
    <col min="15374" max="15374" width="11.44140625" style="31" customWidth="1"/>
    <col min="15375" max="15375" width="11.44140625" style="31"/>
    <col min="15376" max="15376" width="0" style="31" hidden="1" customWidth="1"/>
    <col min="15377" max="15377" width="11.44140625" style="31"/>
    <col min="15378" max="15378" width="0" style="31" hidden="1" customWidth="1"/>
    <col min="15379" max="15606" width="11.44140625" style="31"/>
    <col min="15607" max="15607" width="6" style="31" customWidth="1"/>
    <col min="15608" max="15608" width="37.5546875" style="31" customWidth="1"/>
    <col min="15609" max="15620" width="12.6640625" style="31" customWidth="1"/>
    <col min="15621" max="15621" width="14.5546875" style="31" bestFit="1" customWidth="1"/>
    <col min="15622" max="15629" width="0" style="31" hidden="1" customWidth="1"/>
    <col min="15630" max="15630" width="11.44140625" style="31" customWidth="1"/>
    <col min="15631" max="15631" width="11.44140625" style="31"/>
    <col min="15632" max="15632" width="0" style="31" hidden="1" customWidth="1"/>
    <col min="15633" max="15633" width="11.44140625" style="31"/>
    <col min="15634" max="15634" width="0" style="31" hidden="1" customWidth="1"/>
    <col min="15635" max="15862" width="11.44140625" style="31"/>
    <col min="15863" max="15863" width="6" style="31" customWidth="1"/>
    <col min="15864" max="15864" width="37.5546875" style="31" customWidth="1"/>
    <col min="15865" max="15876" width="12.6640625" style="31" customWidth="1"/>
    <col min="15877" max="15877" width="14.5546875" style="31" bestFit="1" customWidth="1"/>
    <col min="15878" max="15885" width="0" style="31" hidden="1" customWidth="1"/>
    <col min="15886" max="15886" width="11.44140625" style="31" customWidth="1"/>
    <col min="15887" max="15887" width="11.44140625" style="31"/>
    <col min="15888" max="15888" width="0" style="31" hidden="1" customWidth="1"/>
    <col min="15889" max="15889" width="11.44140625" style="31"/>
    <col min="15890" max="15890" width="0" style="31" hidden="1" customWidth="1"/>
    <col min="15891" max="16118" width="11.44140625" style="31"/>
    <col min="16119" max="16119" width="6" style="31" customWidth="1"/>
    <col min="16120" max="16120" width="37.5546875" style="31" customWidth="1"/>
    <col min="16121" max="16132" width="12.6640625" style="31" customWidth="1"/>
    <col min="16133" max="16133" width="14.5546875" style="31" bestFit="1" customWidth="1"/>
    <col min="16134" max="16141" width="0" style="31" hidden="1" customWidth="1"/>
    <col min="16142" max="16142" width="11.44140625" style="31" customWidth="1"/>
    <col min="16143" max="16143" width="11.44140625" style="31"/>
    <col min="16144" max="16144" width="0" style="31" hidden="1" customWidth="1"/>
    <col min="16145" max="16145" width="11.44140625" style="31"/>
    <col min="16146" max="16146" width="0" style="31" hidden="1" customWidth="1"/>
    <col min="16147" max="16384" width="11.44140625" style="31"/>
  </cols>
  <sheetData>
    <row r="1" spans="2:17" s="17" customFormat="1" ht="26.25" customHeight="1" x14ac:dyDescent="0.3">
      <c r="B1" s="598" t="s">
        <v>7939</v>
      </c>
      <c r="C1" s="598"/>
      <c r="D1" s="598"/>
      <c r="E1" s="598"/>
      <c r="F1" s="598"/>
      <c r="G1" s="598"/>
      <c r="H1" s="598"/>
      <c r="I1" s="598"/>
      <c r="J1" s="598"/>
      <c r="K1" s="598"/>
      <c r="L1" s="598"/>
      <c r="M1" s="598"/>
      <c r="N1" s="598"/>
      <c r="O1" s="598"/>
      <c r="P1" s="598"/>
    </row>
    <row r="2" spans="2:17" s="17" customFormat="1" ht="26.25" customHeight="1" x14ac:dyDescent="0.3">
      <c r="B2" s="599" t="s">
        <v>8172</v>
      </c>
      <c r="C2" s="599"/>
      <c r="D2" s="599"/>
      <c r="E2" s="599"/>
      <c r="F2" s="599"/>
      <c r="G2" s="599"/>
      <c r="H2" s="599"/>
      <c r="I2" s="599"/>
      <c r="J2" s="599"/>
      <c r="K2" s="599"/>
      <c r="L2" s="599"/>
      <c r="M2" s="599"/>
      <c r="N2" s="599"/>
      <c r="O2" s="599"/>
      <c r="P2" s="599"/>
    </row>
    <row r="3" spans="2:17" s="17" customFormat="1" ht="15" customHeight="1" x14ac:dyDescent="0.3">
      <c r="B3" s="326"/>
      <c r="C3" s="280"/>
      <c r="D3" s="327"/>
      <c r="E3" s="327"/>
      <c r="F3" s="327"/>
      <c r="G3" s="327"/>
      <c r="H3" s="327"/>
      <c r="I3" s="327"/>
      <c r="J3" s="327"/>
      <c r="K3" s="327"/>
      <c r="L3" s="328"/>
      <c r="M3" s="328"/>
      <c r="N3" s="328"/>
      <c r="O3" s="328"/>
      <c r="P3" s="328"/>
    </row>
    <row r="4" spans="2:17" s="17" customFormat="1" ht="26.25" customHeight="1" x14ac:dyDescent="0.3">
      <c r="B4" s="598" t="s">
        <v>8176</v>
      </c>
      <c r="C4" s="598"/>
      <c r="D4" s="598"/>
      <c r="E4" s="598"/>
      <c r="F4" s="598"/>
      <c r="G4" s="598"/>
      <c r="H4" s="598"/>
      <c r="I4" s="598"/>
      <c r="J4" s="598"/>
      <c r="K4" s="598"/>
      <c r="L4" s="598"/>
      <c r="M4" s="598"/>
      <c r="N4" s="598"/>
      <c r="O4" s="598"/>
      <c r="P4" s="598"/>
    </row>
    <row r="5" spans="2:17" s="17" customFormat="1" ht="15" customHeight="1" x14ac:dyDescent="0.3">
      <c r="B5" s="279"/>
      <c r="C5" s="280"/>
      <c r="D5" s="329"/>
      <c r="E5" s="280"/>
      <c r="F5" s="330"/>
      <c r="G5" s="330"/>
      <c r="H5" s="330"/>
      <c r="I5" s="330"/>
      <c r="J5" s="330"/>
      <c r="K5" s="330"/>
      <c r="L5" s="328"/>
      <c r="M5" s="328"/>
      <c r="N5" s="328"/>
      <c r="O5" s="328"/>
      <c r="P5" s="328"/>
    </row>
    <row r="6" spans="2:17" s="17" customFormat="1" ht="26.25" customHeight="1" x14ac:dyDescent="0.3">
      <c r="B6" s="331" t="s">
        <v>8170</v>
      </c>
      <c r="C6" s="328" t="str">
        <f>PLANILHA_ORÇAMENTÁRIA!$C$6</f>
        <v>Reforma e pintura  "EMEF Profª Marilei Schimidt de Oliveira"</v>
      </c>
      <c r="D6" s="328"/>
      <c r="E6" s="329"/>
      <c r="F6" s="330"/>
      <c r="G6" s="330"/>
      <c r="H6" s="330"/>
      <c r="I6" s="330"/>
      <c r="J6" s="330"/>
      <c r="K6" s="330"/>
      <c r="L6" s="328"/>
      <c r="M6" s="328"/>
      <c r="N6" s="328"/>
      <c r="O6" s="328"/>
      <c r="P6" s="328"/>
    </row>
    <row r="7" spans="2:17" s="17" customFormat="1" ht="26.25" customHeight="1" x14ac:dyDescent="0.3">
      <c r="B7" s="331" t="s">
        <v>8177</v>
      </c>
      <c r="C7" s="332" t="str">
        <f>PLANILHA_ORÇAMENTÁRIA!$C$7</f>
        <v>RUA CATAGUASES, n° 57, JD. NOVA ITIRAPINA, ITIRAPINA - SP.</v>
      </c>
      <c r="D7" s="332"/>
      <c r="E7" s="280"/>
      <c r="F7" s="330"/>
      <c r="G7" s="330"/>
      <c r="H7" s="330"/>
      <c r="I7" s="330"/>
      <c r="J7" s="330"/>
      <c r="K7" s="330"/>
      <c r="L7" s="328"/>
      <c r="M7" s="328"/>
      <c r="N7" s="328"/>
      <c r="O7" s="328"/>
      <c r="P7" s="328"/>
    </row>
    <row r="8" spans="2:17" s="17" customFormat="1" ht="6.75" customHeight="1" x14ac:dyDescent="0.3">
      <c r="B8" s="332"/>
      <c r="C8" s="330"/>
      <c r="D8" s="330"/>
      <c r="E8" s="280"/>
      <c r="F8" s="330"/>
      <c r="G8" s="330"/>
      <c r="H8" s="330"/>
      <c r="I8" s="330"/>
      <c r="J8" s="330"/>
      <c r="K8" s="330"/>
      <c r="L8" s="328"/>
      <c r="M8" s="328"/>
      <c r="N8" s="328"/>
      <c r="O8" s="328"/>
      <c r="P8" s="328"/>
    </row>
    <row r="9" spans="2:17" s="17" customFormat="1" ht="26.25" customHeight="1" thickBot="1" x14ac:dyDescent="0.35">
      <c r="B9" s="329" t="s">
        <v>8173</v>
      </c>
      <c r="C9" s="333" t="s">
        <v>20994</v>
      </c>
      <c r="D9" s="333"/>
      <c r="E9" s="329"/>
      <c r="F9" s="330"/>
      <c r="G9" s="330"/>
      <c r="H9" s="330"/>
      <c r="I9" s="330"/>
      <c r="J9" s="334"/>
      <c r="K9" s="335"/>
      <c r="L9" s="328"/>
      <c r="M9" s="328"/>
      <c r="N9" s="328"/>
      <c r="O9" s="328"/>
      <c r="P9" s="328"/>
    </row>
    <row r="10" spans="2:17" s="17" customFormat="1" ht="6.75" hidden="1" customHeight="1" thickBot="1" x14ac:dyDescent="0.35">
      <c r="B10" s="48"/>
      <c r="C10" s="80"/>
      <c r="D10" s="81"/>
      <c r="E10" s="86"/>
      <c r="F10" s="90"/>
      <c r="G10" s="91"/>
      <c r="H10" s="92"/>
      <c r="I10" s="92"/>
      <c r="J10" s="93"/>
      <c r="K10" s="93"/>
    </row>
    <row r="11" spans="2:17" s="32" customFormat="1" ht="15.6" x14ac:dyDescent="0.3">
      <c r="B11" s="600" t="s">
        <v>8195</v>
      </c>
      <c r="C11" s="601"/>
      <c r="D11" s="323" t="s">
        <v>22</v>
      </c>
      <c r="E11" s="323" t="s">
        <v>21</v>
      </c>
      <c r="F11" s="323" t="s">
        <v>20</v>
      </c>
      <c r="G11" s="323" t="s">
        <v>19</v>
      </c>
      <c r="H11" s="323" t="s">
        <v>18</v>
      </c>
      <c r="I11" s="323" t="s">
        <v>17</v>
      </c>
      <c r="J11" s="323" t="s">
        <v>16</v>
      </c>
      <c r="K11" s="323" t="s">
        <v>15</v>
      </c>
      <c r="L11" s="323" t="s">
        <v>14</v>
      </c>
      <c r="M11" s="323" t="s">
        <v>13</v>
      </c>
      <c r="N11" s="323" t="s">
        <v>12</v>
      </c>
      <c r="O11" s="139" t="s">
        <v>11</v>
      </c>
      <c r="P11" s="604" t="s">
        <v>10</v>
      </c>
      <c r="Q11" s="33"/>
    </row>
    <row r="12" spans="2:17" s="32" customFormat="1" ht="16.2" thickBot="1" x14ac:dyDescent="0.35">
      <c r="B12" s="602"/>
      <c r="C12" s="603"/>
      <c r="D12" s="143" t="s">
        <v>8196</v>
      </c>
      <c r="E12" s="144" t="s">
        <v>8197</v>
      </c>
      <c r="F12" s="144" t="s">
        <v>8198</v>
      </c>
      <c r="G12" s="144" t="s">
        <v>8199</v>
      </c>
      <c r="H12" s="144" t="s">
        <v>8200</v>
      </c>
      <c r="I12" s="144" t="s">
        <v>8201</v>
      </c>
      <c r="J12" s="144" t="s">
        <v>8202</v>
      </c>
      <c r="K12" s="144" t="s">
        <v>8203</v>
      </c>
      <c r="L12" s="144" t="s">
        <v>8204</v>
      </c>
      <c r="M12" s="144" t="s">
        <v>8205</v>
      </c>
      <c r="N12" s="144" t="s">
        <v>8206</v>
      </c>
      <c r="O12" s="144" t="s">
        <v>8207</v>
      </c>
      <c r="P12" s="605"/>
      <c r="Q12" s="33"/>
    </row>
    <row r="13" spans="2:17" s="32" customFormat="1" ht="20.100000000000001" customHeight="1" x14ac:dyDescent="0.3">
      <c r="B13" s="592">
        <v>1</v>
      </c>
      <c r="C13" s="594" t="str">
        <f>VLOOKUP(B13,PLANILHA_ORÇAMENTÁRIA!$A$14:$J$988,4,FALSE)</f>
        <v>SERVIÇOS PRELIMINARES GERAL</v>
      </c>
      <c r="D13" s="140">
        <v>1</v>
      </c>
      <c r="E13" s="141"/>
      <c r="F13" s="141"/>
      <c r="G13" s="141"/>
      <c r="H13" s="141"/>
      <c r="I13" s="141"/>
      <c r="J13" s="141"/>
      <c r="K13" s="141"/>
      <c r="L13" s="141"/>
      <c r="M13" s="141"/>
      <c r="N13" s="141"/>
      <c r="O13" s="141"/>
      <c r="P13" s="142">
        <f t="shared" ref="P13:P33" si="0">SUM(D13:O13)</f>
        <v>1</v>
      </c>
      <c r="Q13" s="33"/>
    </row>
    <row r="14" spans="2:17" s="32" customFormat="1" ht="20.100000000000001" customHeight="1" thickBot="1" x14ac:dyDescent="0.35">
      <c r="B14" s="593"/>
      <c r="C14" s="595"/>
      <c r="D14" s="37">
        <f>ROUND($Q14*D13,2)</f>
        <v>1460.4</v>
      </c>
      <c r="E14" s="38"/>
      <c r="F14" s="38"/>
      <c r="G14" s="38"/>
      <c r="H14" s="38">
        <f t="shared" ref="H14:O14" si="1">ROUND($Q14*H13,2)</f>
        <v>0</v>
      </c>
      <c r="I14" s="38">
        <f t="shared" si="1"/>
        <v>0</v>
      </c>
      <c r="J14" s="38">
        <f t="shared" si="1"/>
        <v>0</v>
      </c>
      <c r="K14" s="38">
        <f t="shared" si="1"/>
        <v>0</v>
      </c>
      <c r="L14" s="38">
        <f t="shared" si="1"/>
        <v>0</v>
      </c>
      <c r="M14" s="38">
        <f t="shared" si="1"/>
        <v>0</v>
      </c>
      <c r="N14" s="38">
        <f t="shared" si="1"/>
        <v>0</v>
      </c>
      <c r="O14" s="38">
        <f t="shared" si="1"/>
        <v>0</v>
      </c>
      <c r="P14" s="39">
        <f t="shared" si="0"/>
        <v>1460.4</v>
      </c>
      <c r="Q14" s="40">
        <f>VLOOKUP(B13,PLANILHA_ORÇAMENTÁRIA!$A$14:$J$988,10,FALSE)</f>
        <v>1460.4</v>
      </c>
    </row>
    <row r="15" spans="2:17" s="32" customFormat="1" ht="20.100000000000001" customHeight="1" x14ac:dyDescent="0.3">
      <c r="B15" s="592">
        <v>2</v>
      </c>
      <c r="C15" s="594" t="str">
        <f>VLOOKUP(B15,PLANILHA_ORÇAMENTÁRIA!$A$17:$J$988,4,FALSE)</f>
        <v>SERVIÇOS PRELIMINARES BIBLIOTECA</v>
      </c>
      <c r="D15" s="34"/>
      <c r="E15" s="35"/>
      <c r="F15" s="35">
        <v>1</v>
      </c>
      <c r="G15" s="35"/>
      <c r="H15" s="35"/>
      <c r="I15" s="35"/>
      <c r="J15" s="35"/>
      <c r="K15" s="35"/>
      <c r="L15" s="35"/>
      <c r="M15" s="35"/>
      <c r="N15" s="35"/>
      <c r="O15" s="35"/>
      <c r="P15" s="36">
        <f t="shared" si="0"/>
        <v>1</v>
      </c>
      <c r="Q15" s="40"/>
    </row>
    <row r="16" spans="2:17" s="32" customFormat="1" ht="20.100000000000001" customHeight="1" thickBot="1" x14ac:dyDescent="0.35">
      <c r="B16" s="593"/>
      <c r="C16" s="595"/>
      <c r="D16" s="37">
        <f>ROUND($Q16*D15,2)</f>
        <v>0</v>
      </c>
      <c r="E16" s="38">
        <f>ROUND($Q16*E15,2)</f>
        <v>0</v>
      </c>
      <c r="F16" s="38">
        <f t="shared" ref="F16:M16" si="2">ROUND($Q16*F15,2)</f>
        <v>6097.19</v>
      </c>
      <c r="G16" s="38">
        <f t="shared" si="2"/>
        <v>0</v>
      </c>
      <c r="H16" s="38">
        <f t="shared" si="2"/>
        <v>0</v>
      </c>
      <c r="I16" s="38">
        <f t="shared" si="2"/>
        <v>0</v>
      </c>
      <c r="J16" s="38">
        <f t="shared" si="2"/>
        <v>0</v>
      </c>
      <c r="K16" s="38">
        <f t="shared" si="2"/>
        <v>0</v>
      </c>
      <c r="L16" s="38">
        <f t="shared" si="2"/>
        <v>0</v>
      </c>
      <c r="M16" s="38">
        <f t="shared" si="2"/>
        <v>0</v>
      </c>
      <c r="N16" s="38">
        <f>ROUND($Q16*N15,2)</f>
        <v>0</v>
      </c>
      <c r="O16" s="38">
        <f>ROUND($Q16*O15,2)</f>
        <v>0</v>
      </c>
      <c r="P16" s="39">
        <f t="shared" si="0"/>
        <v>6097.19</v>
      </c>
      <c r="Q16" s="40">
        <f>VLOOKUP(B15,PLANILHA_ORÇAMENTÁRIA!$A$17:$J$988,10,FALSE)</f>
        <v>6097.19</v>
      </c>
    </row>
    <row r="17" spans="2:17" s="32" customFormat="1" ht="20.100000000000001" customHeight="1" x14ac:dyDescent="0.3">
      <c r="B17" s="592">
        <v>3</v>
      </c>
      <c r="C17" s="594" t="str">
        <f>VLOOKUP(B17,PLANILHA_ORÇAMENTÁRIA!$A$17:$J$988,4,FALSE)</f>
        <v>PINTURA BIBLIOTECA</v>
      </c>
      <c r="D17" s="34"/>
      <c r="E17" s="35"/>
      <c r="F17" s="35"/>
      <c r="G17" s="35">
        <v>1</v>
      </c>
      <c r="H17" s="35"/>
      <c r="I17" s="35"/>
      <c r="J17" s="35"/>
      <c r="K17" s="35"/>
      <c r="L17" s="35"/>
      <c r="M17" s="35"/>
      <c r="N17" s="35"/>
      <c r="O17" s="35"/>
      <c r="P17" s="36">
        <f t="shared" si="0"/>
        <v>1</v>
      </c>
      <c r="Q17" s="40"/>
    </row>
    <row r="18" spans="2:17" s="32" customFormat="1" ht="20.100000000000001" customHeight="1" thickBot="1" x14ac:dyDescent="0.35">
      <c r="B18" s="593"/>
      <c r="C18" s="595"/>
      <c r="D18" s="37">
        <f>ROUND($Q18*D17,2)</f>
        <v>0</v>
      </c>
      <c r="E18" s="38">
        <f>ROUND($Q18*E17,2)</f>
        <v>0</v>
      </c>
      <c r="F18" s="38">
        <f>ROUND($Q18*F17,2)</f>
        <v>0</v>
      </c>
      <c r="G18" s="38">
        <f t="shared" ref="G18:L18" si="3">ROUND($Q18*G17,2)</f>
        <v>50702.7</v>
      </c>
      <c r="H18" s="38">
        <f t="shared" si="3"/>
        <v>0</v>
      </c>
      <c r="I18" s="38">
        <f t="shared" si="3"/>
        <v>0</v>
      </c>
      <c r="J18" s="38">
        <f t="shared" si="3"/>
        <v>0</v>
      </c>
      <c r="K18" s="38">
        <f t="shared" si="3"/>
        <v>0</v>
      </c>
      <c r="L18" s="38">
        <f t="shared" si="3"/>
        <v>0</v>
      </c>
      <c r="M18" s="38">
        <f>ROUND($Q18*M17,2)</f>
        <v>0</v>
      </c>
      <c r="N18" s="38">
        <f>ROUND($Q18*N17,2)</f>
        <v>0</v>
      </c>
      <c r="O18" s="38">
        <f>ROUND($Q18*O17,2)</f>
        <v>0</v>
      </c>
      <c r="P18" s="39">
        <f t="shared" si="0"/>
        <v>50702.7</v>
      </c>
      <c r="Q18" s="40">
        <f>VLOOKUP(B17,PLANILHA_ORÇAMENTÁRIA!$A$17:$J$988,10,FALSE)</f>
        <v>50702.7</v>
      </c>
    </row>
    <row r="19" spans="2:17" s="32" customFormat="1" ht="20.100000000000001" customHeight="1" x14ac:dyDescent="0.3">
      <c r="B19" s="592">
        <v>4</v>
      </c>
      <c r="C19" s="594" t="str">
        <f>VLOOKUP(B19,PLANILHA_ORÇAMENTÁRIA!$A$17:$J$988,4,FALSE)</f>
        <v>PINTURA ESQUADRIAS BIBLIOTECA</v>
      </c>
      <c r="D19" s="34"/>
      <c r="E19" s="35"/>
      <c r="F19" s="35">
        <v>0.5</v>
      </c>
      <c r="G19" s="35">
        <v>0.5</v>
      </c>
      <c r="H19" s="35"/>
      <c r="I19" s="35"/>
      <c r="J19" s="35"/>
      <c r="K19" s="35"/>
      <c r="L19" s="35"/>
      <c r="M19" s="35"/>
      <c r="N19" s="35"/>
      <c r="O19" s="35"/>
      <c r="P19" s="36">
        <f t="shared" si="0"/>
        <v>1</v>
      </c>
      <c r="Q19" s="40"/>
    </row>
    <row r="20" spans="2:17" s="32" customFormat="1" ht="20.100000000000001" customHeight="1" thickBot="1" x14ac:dyDescent="0.35">
      <c r="B20" s="593"/>
      <c r="C20" s="595"/>
      <c r="D20" s="37">
        <f>ROUND($Q20*D19,2)</f>
        <v>0</v>
      </c>
      <c r="E20" s="38">
        <f>ROUND($Q20*E19,2)</f>
        <v>0</v>
      </c>
      <c r="F20" s="38">
        <f>ROUND($Q20*F19,2)</f>
        <v>1110.76</v>
      </c>
      <c r="G20" s="38">
        <f t="shared" ref="G20:L20" si="4">ROUND($Q20*G19,2)</f>
        <v>1110.76</v>
      </c>
      <c r="H20" s="38">
        <f>ROUND($Q20*H19,2)</f>
        <v>0</v>
      </c>
      <c r="I20" s="38">
        <f>ROUND($Q20*I19,2)</f>
        <v>0</v>
      </c>
      <c r="J20" s="38">
        <f t="shared" si="4"/>
        <v>0</v>
      </c>
      <c r="K20" s="38">
        <f t="shared" si="4"/>
        <v>0</v>
      </c>
      <c r="L20" s="38">
        <f t="shared" si="4"/>
        <v>0</v>
      </c>
      <c r="M20" s="38">
        <f>ROUND($Q20*M19,2)</f>
        <v>0</v>
      </c>
      <c r="N20" s="38">
        <f>ROUND($Q20*N19,2)</f>
        <v>0</v>
      </c>
      <c r="O20" s="38">
        <f>ROUND($Q20*O19,2)</f>
        <v>0</v>
      </c>
      <c r="P20" s="39">
        <f t="shared" si="0"/>
        <v>2221.52</v>
      </c>
      <c r="Q20" s="40">
        <f>VLOOKUP(B19,PLANILHA_ORÇAMENTÁRIA!$A$17:$J$988,10,FALSE)</f>
        <v>2221.52</v>
      </c>
    </row>
    <row r="21" spans="2:17" s="32" customFormat="1" ht="20.100000000000001" customHeight="1" x14ac:dyDescent="0.3">
      <c r="B21" s="592">
        <v>5</v>
      </c>
      <c r="C21" s="594" t="str">
        <f>VLOOKUP(B21,PLANILHA_ORÇAMENTÁRIA!$A$17:$J$988,4,FALSE)</f>
        <v>SERVIÇOS PRELIMINARES ESCOLA</v>
      </c>
      <c r="D21" s="34">
        <v>1</v>
      </c>
      <c r="E21" s="35"/>
      <c r="F21" s="35"/>
      <c r="G21" s="35"/>
      <c r="H21" s="35"/>
      <c r="I21" s="35"/>
      <c r="J21" s="35"/>
      <c r="K21" s="35"/>
      <c r="L21" s="35"/>
      <c r="M21" s="35"/>
      <c r="N21" s="35"/>
      <c r="O21" s="35"/>
      <c r="P21" s="36">
        <f t="shared" si="0"/>
        <v>1</v>
      </c>
      <c r="Q21" s="40"/>
    </row>
    <row r="22" spans="2:17" s="32" customFormat="1" ht="20.100000000000001" customHeight="1" thickBot="1" x14ac:dyDescent="0.35">
      <c r="B22" s="593"/>
      <c r="C22" s="595"/>
      <c r="D22" s="37">
        <f t="shared" ref="D22:L22" si="5">ROUND($Q22*D21,2)</f>
        <v>11798.21</v>
      </c>
      <c r="E22" s="38">
        <f t="shared" si="5"/>
        <v>0</v>
      </c>
      <c r="F22" s="38">
        <f t="shared" si="5"/>
        <v>0</v>
      </c>
      <c r="G22" s="38">
        <f t="shared" si="5"/>
        <v>0</v>
      </c>
      <c r="H22" s="38">
        <f t="shared" si="5"/>
        <v>0</v>
      </c>
      <c r="I22" s="38">
        <f t="shared" si="5"/>
        <v>0</v>
      </c>
      <c r="J22" s="38">
        <f>ROUND($Q22*J21,2)</f>
        <v>0</v>
      </c>
      <c r="K22" s="38">
        <f t="shared" si="5"/>
        <v>0</v>
      </c>
      <c r="L22" s="38">
        <f t="shared" si="5"/>
        <v>0</v>
      </c>
      <c r="M22" s="38">
        <f>ROUND($Q22*M21,2)</f>
        <v>0</v>
      </c>
      <c r="N22" s="38">
        <f>ROUND($Q22*N21,2)</f>
        <v>0</v>
      </c>
      <c r="O22" s="38">
        <f>ROUND($Q22*O21,2)</f>
        <v>0</v>
      </c>
      <c r="P22" s="39">
        <f t="shared" si="0"/>
        <v>11798.21</v>
      </c>
      <c r="Q22" s="40">
        <f>VLOOKUP(B21,PLANILHA_ORÇAMENTÁRIA!$A$17:$J$988,10,FALSE)</f>
        <v>11798.21</v>
      </c>
    </row>
    <row r="23" spans="2:17" s="32" customFormat="1" ht="20.100000000000001" customHeight="1" x14ac:dyDescent="0.3">
      <c r="B23" s="592">
        <v>6</v>
      </c>
      <c r="C23" s="594" t="str">
        <f>VLOOKUP(B23,PLANILHA_ORÇAMENTÁRIA!$A$17:$J$988,4,FALSE)</f>
        <v>LAJE / DOMUS / VIDROS</v>
      </c>
      <c r="D23" s="34">
        <v>0.6</v>
      </c>
      <c r="E23" s="35">
        <v>0.4</v>
      </c>
      <c r="F23" s="35"/>
      <c r="G23" s="35"/>
      <c r="H23" s="35"/>
      <c r="I23" s="35"/>
      <c r="J23" s="35"/>
      <c r="K23" s="35"/>
      <c r="L23" s="35"/>
      <c r="M23" s="35"/>
      <c r="N23" s="35"/>
      <c r="O23" s="35"/>
      <c r="P23" s="36">
        <f t="shared" si="0"/>
        <v>1</v>
      </c>
      <c r="Q23" s="40"/>
    </row>
    <row r="24" spans="2:17" s="32" customFormat="1" ht="20.100000000000001" customHeight="1" thickBot="1" x14ac:dyDescent="0.35">
      <c r="B24" s="593"/>
      <c r="C24" s="595"/>
      <c r="D24" s="37">
        <f t="shared" ref="D24:K24" si="6">ROUND($Q24*D23,2)</f>
        <v>9820.9</v>
      </c>
      <c r="E24" s="38">
        <f t="shared" si="6"/>
        <v>6547.27</v>
      </c>
      <c r="F24" s="38">
        <f t="shared" si="6"/>
        <v>0</v>
      </c>
      <c r="G24" s="38">
        <f t="shared" si="6"/>
        <v>0</v>
      </c>
      <c r="H24" s="38">
        <f t="shared" si="6"/>
        <v>0</v>
      </c>
      <c r="I24" s="38">
        <f t="shared" si="6"/>
        <v>0</v>
      </c>
      <c r="J24" s="38">
        <f t="shared" si="6"/>
        <v>0</v>
      </c>
      <c r="K24" s="38">
        <f t="shared" si="6"/>
        <v>0</v>
      </c>
      <c r="L24" s="38">
        <f>ROUND($Q24*L23,2)</f>
        <v>0</v>
      </c>
      <c r="M24" s="38">
        <f>ROUND($Q24*M23,2)</f>
        <v>0</v>
      </c>
      <c r="N24" s="38">
        <f>ROUND($Q24*N23,2)</f>
        <v>0</v>
      </c>
      <c r="O24" s="38">
        <f>ROUND($Q24*O23,2)</f>
        <v>0</v>
      </c>
      <c r="P24" s="39">
        <f t="shared" ref="P24" si="7">SUM(D24:O24)</f>
        <v>16368.17</v>
      </c>
      <c r="Q24" s="40">
        <f>VLOOKUP(B23,PLANILHA_ORÇAMENTÁRIA!$A$17:$J$988,10,FALSE)</f>
        <v>16368.17</v>
      </c>
    </row>
    <row r="25" spans="2:17" s="32" customFormat="1" ht="20.100000000000001" customHeight="1" x14ac:dyDescent="0.3">
      <c r="B25" s="592">
        <v>7</v>
      </c>
      <c r="C25" s="594" t="str">
        <f>VLOOKUP(B25,PLANILHA_ORÇAMENTÁRIA!$A$17:$J$988,4,FALSE)</f>
        <v>PINTURA ESCOLA TERREO</v>
      </c>
      <c r="D25" s="34">
        <v>0.3</v>
      </c>
      <c r="E25" s="35">
        <v>0.4</v>
      </c>
      <c r="F25" s="35">
        <v>0.3</v>
      </c>
      <c r="G25" s="35"/>
      <c r="H25" s="35"/>
      <c r="I25" s="35"/>
      <c r="J25" s="35"/>
      <c r="K25" s="35"/>
      <c r="L25" s="35"/>
      <c r="M25" s="35"/>
      <c r="N25" s="35"/>
      <c r="O25" s="35"/>
      <c r="P25" s="36">
        <f t="shared" si="0"/>
        <v>1</v>
      </c>
      <c r="Q25" s="40"/>
    </row>
    <row r="26" spans="2:17" s="32" customFormat="1" ht="20.100000000000001" customHeight="1" thickBot="1" x14ac:dyDescent="0.35">
      <c r="B26" s="593"/>
      <c r="C26" s="595"/>
      <c r="D26" s="37">
        <f t="shared" ref="D26:L26" si="8">ROUND($Q26*D25,2)</f>
        <v>31768.73</v>
      </c>
      <c r="E26" s="38">
        <f t="shared" si="8"/>
        <v>42358.3</v>
      </c>
      <c r="F26" s="38">
        <f t="shared" si="8"/>
        <v>31768.73</v>
      </c>
      <c r="G26" s="38">
        <f t="shared" si="8"/>
        <v>0</v>
      </c>
      <c r="H26" s="38">
        <f t="shared" si="8"/>
        <v>0</v>
      </c>
      <c r="I26" s="38">
        <f t="shared" si="8"/>
        <v>0</v>
      </c>
      <c r="J26" s="38">
        <f t="shared" si="8"/>
        <v>0</v>
      </c>
      <c r="K26" s="38">
        <f t="shared" si="8"/>
        <v>0</v>
      </c>
      <c r="L26" s="38">
        <f t="shared" si="8"/>
        <v>0</v>
      </c>
      <c r="M26" s="38">
        <f>ROUND($Q26*M25,2)</f>
        <v>0</v>
      </c>
      <c r="N26" s="38">
        <f>ROUND($Q26*N25,2)</f>
        <v>0</v>
      </c>
      <c r="O26" s="38">
        <f>ROUND($Q26*O25,2)</f>
        <v>0</v>
      </c>
      <c r="P26" s="39">
        <f t="shared" ref="P26" si="9">SUM(D26:O26)</f>
        <v>105895.76</v>
      </c>
      <c r="Q26" s="40">
        <f>VLOOKUP(B25,PLANILHA_ORÇAMENTÁRIA!$A$17:$J$988,10,FALSE)</f>
        <v>105895.76</v>
      </c>
    </row>
    <row r="27" spans="2:17" s="32" customFormat="1" ht="20.100000000000001" customHeight="1" x14ac:dyDescent="0.3">
      <c r="B27" s="592">
        <v>8</v>
      </c>
      <c r="C27" s="594" t="str">
        <f>VLOOKUP(B27,PLANILHA_ORÇAMENTÁRIA!$A$17:$J$988,4,FALSE)</f>
        <v>PINTURA ESQUADRIAS TERREO</v>
      </c>
      <c r="D27" s="34">
        <v>0.5</v>
      </c>
      <c r="E27" s="35">
        <v>0.5</v>
      </c>
      <c r="F27" s="35"/>
      <c r="G27" s="35"/>
      <c r="H27" s="35"/>
      <c r="I27" s="35"/>
      <c r="J27" s="35"/>
      <c r="K27" s="35"/>
      <c r="L27" s="35"/>
      <c r="M27" s="35"/>
      <c r="N27" s="35"/>
      <c r="O27" s="35"/>
      <c r="P27" s="36">
        <f t="shared" ref="P27" si="10">SUM(D27:O27)</f>
        <v>1</v>
      </c>
      <c r="Q27" s="40"/>
    </row>
    <row r="28" spans="2:17" s="32" customFormat="1" ht="20.100000000000001" customHeight="1" thickBot="1" x14ac:dyDescent="0.35">
      <c r="B28" s="593"/>
      <c r="C28" s="595"/>
      <c r="D28" s="37">
        <f t="shared" ref="D28:L28" si="11">ROUND($Q28*D27,2)</f>
        <v>7605.24</v>
      </c>
      <c r="E28" s="38">
        <f t="shared" si="11"/>
        <v>7605.24</v>
      </c>
      <c r="F28" s="38">
        <f t="shared" si="11"/>
        <v>0</v>
      </c>
      <c r="G28" s="38">
        <f t="shared" si="11"/>
        <v>0</v>
      </c>
      <c r="H28" s="38">
        <f t="shared" si="11"/>
        <v>0</v>
      </c>
      <c r="I28" s="38">
        <f t="shared" si="11"/>
        <v>0</v>
      </c>
      <c r="J28" s="38">
        <f t="shared" si="11"/>
        <v>0</v>
      </c>
      <c r="K28" s="38">
        <f t="shared" si="11"/>
        <v>0</v>
      </c>
      <c r="L28" s="38">
        <f t="shared" si="11"/>
        <v>0</v>
      </c>
      <c r="M28" s="38">
        <f>ROUND($Q28*M27,2)</f>
        <v>0</v>
      </c>
      <c r="N28" s="38">
        <f>ROUND($Q28*N27,2)</f>
        <v>0</v>
      </c>
      <c r="O28" s="38">
        <f>ROUND($Q28*O27,2)</f>
        <v>0</v>
      </c>
      <c r="P28" s="39">
        <f t="shared" ref="P28" si="12">SUM(D28:O28)</f>
        <v>15210.48</v>
      </c>
      <c r="Q28" s="40">
        <f>VLOOKUP(B27,PLANILHA_ORÇAMENTÁRIA!$A$17:$J$988,10,FALSE)</f>
        <v>15210.48</v>
      </c>
    </row>
    <row r="29" spans="2:17" s="32" customFormat="1" ht="20.100000000000001" customHeight="1" x14ac:dyDescent="0.3">
      <c r="B29" s="592">
        <v>9</v>
      </c>
      <c r="C29" s="594" t="str">
        <f>VLOOKUP(B29,PLANILHA_ORÇAMENTÁRIA!$A$17:$J$988,4,FALSE)</f>
        <v>SERVIÇOS PRELIMINARES SUBSOLO</v>
      </c>
      <c r="D29" s="34"/>
      <c r="E29" s="35">
        <v>0.5</v>
      </c>
      <c r="F29" s="35">
        <v>0.5</v>
      </c>
      <c r="G29" s="35"/>
      <c r="H29" s="35"/>
      <c r="I29" s="35"/>
      <c r="J29" s="35"/>
      <c r="K29" s="35"/>
      <c r="L29" s="35"/>
      <c r="M29" s="35"/>
      <c r="N29" s="35"/>
      <c r="O29" s="35"/>
      <c r="P29" s="36">
        <f t="shared" ref="P29" si="13">SUM(D29:O29)</f>
        <v>1</v>
      </c>
      <c r="Q29" s="40"/>
    </row>
    <row r="30" spans="2:17" s="32" customFormat="1" ht="20.100000000000001" customHeight="1" thickBot="1" x14ac:dyDescent="0.35">
      <c r="B30" s="593"/>
      <c r="C30" s="595"/>
      <c r="D30" s="37">
        <f t="shared" ref="D30:L30" si="14">ROUND($Q30*D29,2)</f>
        <v>0</v>
      </c>
      <c r="E30" s="38">
        <f t="shared" si="14"/>
        <v>325.8</v>
      </c>
      <c r="F30" s="38">
        <f t="shared" si="14"/>
        <v>325.8</v>
      </c>
      <c r="G30" s="38">
        <f t="shared" si="14"/>
        <v>0</v>
      </c>
      <c r="H30" s="38">
        <f t="shared" si="14"/>
        <v>0</v>
      </c>
      <c r="I30" s="38">
        <f t="shared" si="14"/>
        <v>0</v>
      </c>
      <c r="J30" s="38">
        <f t="shared" si="14"/>
        <v>0</v>
      </c>
      <c r="K30" s="38">
        <f t="shared" si="14"/>
        <v>0</v>
      </c>
      <c r="L30" s="38">
        <f t="shared" si="14"/>
        <v>0</v>
      </c>
      <c r="M30" s="38">
        <f>ROUND($Q30*M29,2)</f>
        <v>0</v>
      </c>
      <c r="N30" s="38">
        <f>ROUND($Q30*N29,2)</f>
        <v>0</v>
      </c>
      <c r="O30" s="38">
        <f>ROUND($Q30*O29,2)</f>
        <v>0</v>
      </c>
      <c r="P30" s="39">
        <f>SUM(D30:O30)-0.01</f>
        <v>651.59</v>
      </c>
      <c r="Q30" s="40">
        <f>VLOOKUP(B29,PLANILHA_ORÇAMENTÁRIA!$A$17:$J$988,10,FALSE)</f>
        <v>651.59</v>
      </c>
    </row>
    <row r="31" spans="2:17" s="32" customFormat="1" ht="20.100000000000001" customHeight="1" x14ac:dyDescent="0.3">
      <c r="B31" s="592">
        <v>10</v>
      </c>
      <c r="C31" s="594" t="str">
        <f>VLOOKUP(B31,PLANILHA_ORÇAMENTÁRIA!$A$17:$J$988,4,FALSE)</f>
        <v>TROCA DE PORTAS</v>
      </c>
      <c r="D31" s="34">
        <v>1</v>
      </c>
      <c r="E31" s="35"/>
      <c r="F31" s="35"/>
      <c r="G31" s="35"/>
      <c r="H31" s="35"/>
      <c r="I31" s="35"/>
      <c r="J31" s="35"/>
      <c r="K31" s="35"/>
      <c r="L31" s="35"/>
      <c r="M31" s="35"/>
      <c r="N31" s="35"/>
      <c r="O31" s="35"/>
      <c r="P31" s="36">
        <f t="shared" ref="P31" si="15">SUM(D31:O31)</f>
        <v>1</v>
      </c>
      <c r="Q31" s="40"/>
    </row>
    <row r="32" spans="2:17" s="32" customFormat="1" ht="20.100000000000001" customHeight="1" thickBot="1" x14ac:dyDescent="0.35">
      <c r="B32" s="593"/>
      <c r="C32" s="595"/>
      <c r="D32" s="37">
        <f t="shared" ref="D32:L32" si="16">ROUND($Q32*D31,2)</f>
        <v>12932.83</v>
      </c>
      <c r="E32" s="38">
        <f t="shared" si="16"/>
        <v>0</v>
      </c>
      <c r="F32" s="38">
        <f t="shared" si="16"/>
        <v>0</v>
      </c>
      <c r="G32" s="38">
        <f t="shared" si="16"/>
        <v>0</v>
      </c>
      <c r="H32" s="38">
        <f t="shared" si="16"/>
        <v>0</v>
      </c>
      <c r="I32" s="38">
        <f t="shared" si="16"/>
        <v>0</v>
      </c>
      <c r="J32" s="38">
        <f t="shared" si="16"/>
        <v>0</v>
      </c>
      <c r="K32" s="38">
        <f t="shared" si="16"/>
        <v>0</v>
      </c>
      <c r="L32" s="38">
        <f t="shared" si="16"/>
        <v>0</v>
      </c>
      <c r="M32" s="38">
        <f>ROUND($Q32*M31,2)</f>
        <v>0</v>
      </c>
      <c r="N32" s="38">
        <f>ROUND($Q32*N31,2)</f>
        <v>0</v>
      </c>
      <c r="O32" s="38">
        <f>ROUND($Q32*O31,2)</f>
        <v>0</v>
      </c>
      <c r="P32" s="39">
        <f t="shared" ref="P32" si="17">SUM(D32:O32)</f>
        <v>12932.83</v>
      </c>
      <c r="Q32" s="40">
        <f>VLOOKUP(B31,PLANILHA_ORÇAMENTÁRIA!$A$17:$J$988,10,FALSE)</f>
        <v>12932.83</v>
      </c>
    </row>
    <row r="33" spans="2:17" s="32" customFormat="1" ht="20.100000000000001" customHeight="1" x14ac:dyDescent="0.3">
      <c r="B33" s="592">
        <v>11</v>
      </c>
      <c r="C33" s="594" t="str">
        <f>VLOOKUP(B33,PLANILHA_ORÇAMENTÁRIA!$A$17:$J$988,4,FALSE)</f>
        <v>PINTURA ESCOLA SUBSOLO</v>
      </c>
      <c r="D33" s="34"/>
      <c r="E33" s="35">
        <v>0.3</v>
      </c>
      <c r="F33" s="35">
        <v>0.7</v>
      </c>
      <c r="G33" s="35"/>
      <c r="H33" s="35"/>
      <c r="I33" s="35"/>
      <c r="J33" s="35"/>
      <c r="K33" s="35"/>
      <c r="L33" s="35"/>
      <c r="M33" s="35"/>
      <c r="N33" s="35"/>
      <c r="O33" s="35"/>
      <c r="P33" s="36">
        <f t="shared" si="0"/>
        <v>1</v>
      </c>
      <c r="Q33" s="40"/>
    </row>
    <row r="34" spans="2:17" s="32" customFormat="1" ht="20.100000000000001" customHeight="1" thickBot="1" x14ac:dyDescent="0.35">
      <c r="B34" s="593"/>
      <c r="C34" s="595"/>
      <c r="D34" s="37">
        <f t="shared" ref="D34:L34" si="18">ROUND($Q34*D33,2)</f>
        <v>0</v>
      </c>
      <c r="E34" s="38">
        <f t="shared" si="18"/>
        <v>12442.74</v>
      </c>
      <c r="F34" s="38">
        <f t="shared" si="18"/>
        <v>29033.07</v>
      </c>
      <c r="G34" s="38">
        <f t="shared" si="18"/>
        <v>0</v>
      </c>
      <c r="H34" s="38">
        <f t="shared" si="18"/>
        <v>0</v>
      </c>
      <c r="I34" s="38">
        <f t="shared" si="18"/>
        <v>0</v>
      </c>
      <c r="J34" s="38">
        <f t="shared" si="18"/>
        <v>0</v>
      </c>
      <c r="K34" s="38">
        <f t="shared" si="18"/>
        <v>0</v>
      </c>
      <c r="L34" s="38">
        <f t="shared" si="18"/>
        <v>0</v>
      </c>
      <c r="M34" s="38">
        <f>ROUND($Q34*M33,2)</f>
        <v>0</v>
      </c>
      <c r="N34" s="38">
        <f>ROUND($Q34*N33,2)</f>
        <v>0</v>
      </c>
      <c r="O34" s="38">
        <f>ROUND($Q34*O33,2)</f>
        <v>0</v>
      </c>
      <c r="P34" s="39">
        <f>SUM(D34:O34)</f>
        <v>41475.81</v>
      </c>
      <c r="Q34" s="40">
        <f>VLOOKUP(B33,PLANILHA_ORÇAMENTÁRIA!$A$17:$J$988,10,FALSE)</f>
        <v>41475.81</v>
      </c>
    </row>
    <row r="35" spans="2:17" s="32" customFormat="1" ht="20.100000000000001" customHeight="1" x14ac:dyDescent="0.3">
      <c r="B35" s="592">
        <v>12</v>
      </c>
      <c r="C35" s="594" t="str">
        <f>VLOOKUP(B35,PLANILHA_ORÇAMENTÁRIA!$A$17:$J$988,4,FALSE)</f>
        <v>PINTURA ESQUADRIAS SUBSOLO</v>
      </c>
      <c r="D35" s="34"/>
      <c r="E35" s="35"/>
      <c r="F35" s="35">
        <v>1</v>
      </c>
      <c r="G35" s="35"/>
      <c r="H35" s="35"/>
      <c r="I35" s="35"/>
      <c r="J35" s="35"/>
      <c r="K35" s="35"/>
      <c r="L35" s="35"/>
      <c r="M35" s="35"/>
      <c r="N35" s="35"/>
      <c r="O35" s="35"/>
      <c r="P35" s="36">
        <f t="shared" ref="P35" si="19">SUM(D35:O35)</f>
        <v>1</v>
      </c>
      <c r="Q35" s="40"/>
    </row>
    <row r="36" spans="2:17" s="32" customFormat="1" ht="20.100000000000001" customHeight="1" thickBot="1" x14ac:dyDescent="0.35">
      <c r="B36" s="593"/>
      <c r="C36" s="595"/>
      <c r="D36" s="37">
        <f t="shared" ref="D36:L36" si="20">ROUND($Q36*D35,2)</f>
        <v>0</v>
      </c>
      <c r="E36" s="38">
        <f t="shared" si="20"/>
        <v>0</v>
      </c>
      <c r="F36" s="38">
        <f t="shared" si="20"/>
        <v>8977.61</v>
      </c>
      <c r="G36" s="38">
        <f t="shared" si="20"/>
        <v>0</v>
      </c>
      <c r="H36" s="38">
        <f t="shared" si="20"/>
        <v>0</v>
      </c>
      <c r="I36" s="38">
        <f t="shared" si="20"/>
        <v>0</v>
      </c>
      <c r="J36" s="38">
        <f t="shared" si="20"/>
        <v>0</v>
      </c>
      <c r="K36" s="38">
        <f t="shared" si="20"/>
        <v>0</v>
      </c>
      <c r="L36" s="38">
        <f t="shared" si="20"/>
        <v>0</v>
      </c>
      <c r="M36" s="38">
        <f>ROUND($Q36*M35,2)</f>
        <v>0</v>
      </c>
      <c r="N36" s="38">
        <f>ROUND($Q36*N35,2)</f>
        <v>0</v>
      </c>
      <c r="O36" s="38">
        <f>ROUND($Q36*O35,2)</f>
        <v>0</v>
      </c>
      <c r="P36" s="39">
        <f t="shared" ref="P36" si="21">SUM(D36:O36)</f>
        <v>8977.61</v>
      </c>
      <c r="Q36" s="40">
        <f>VLOOKUP(B35,PLANILHA_ORÇAMENTÁRIA!$A$17:$J$988,10,FALSE)</f>
        <v>8977.61</v>
      </c>
    </row>
    <row r="37" spans="2:17" s="32" customFormat="1" ht="20.100000000000001" customHeight="1" x14ac:dyDescent="0.3">
      <c r="B37" s="592">
        <v>13</v>
      </c>
      <c r="C37" s="594" t="str">
        <f>VLOOKUP(B37,PLANILHA_ORÇAMENTÁRIA!$A$17:$J$988,4,FALSE)</f>
        <v>COBERTURA TRAJETO BIBLIOTECA - QUADRA - ESCOLA</v>
      </c>
      <c r="D37" s="34"/>
      <c r="E37" s="35"/>
      <c r="F37" s="35">
        <v>0.5</v>
      </c>
      <c r="G37" s="35">
        <v>0.5</v>
      </c>
      <c r="H37" s="35"/>
      <c r="I37" s="35"/>
      <c r="J37" s="35"/>
      <c r="K37" s="35"/>
      <c r="L37" s="35"/>
      <c r="M37" s="35"/>
      <c r="N37" s="35"/>
      <c r="O37" s="35"/>
      <c r="P37" s="36">
        <f t="shared" ref="P37" si="22">SUM(D37:O37)</f>
        <v>1</v>
      </c>
      <c r="Q37" s="40"/>
    </row>
    <row r="38" spans="2:17" s="32" customFormat="1" ht="20.100000000000001" customHeight="1" thickBot="1" x14ac:dyDescent="0.35">
      <c r="B38" s="593"/>
      <c r="C38" s="595"/>
      <c r="D38" s="37">
        <f t="shared" ref="D38:L38" si="23">ROUND($Q38*D37,2)</f>
        <v>0</v>
      </c>
      <c r="E38" s="38">
        <f t="shared" si="23"/>
        <v>0</v>
      </c>
      <c r="F38" s="38">
        <f t="shared" si="23"/>
        <v>39063.480000000003</v>
      </c>
      <c r="G38" s="38">
        <f t="shared" si="23"/>
        <v>39063.480000000003</v>
      </c>
      <c r="H38" s="38">
        <f t="shared" si="23"/>
        <v>0</v>
      </c>
      <c r="I38" s="38">
        <f t="shared" si="23"/>
        <v>0</v>
      </c>
      <c r="J38" s="38">
        <f t="shared" si="23"/>
        <v>0</v>
      </c>
      <c r="K38" s="38">
        <f t="shared" si="23"/>
        <v>0</v>
      </c>
      <c r="L38" s="38">
        <f t="shared" si="23"/>
        <v>0</v>
      </c>
      <c r="M38" s="38">
        <f>ROUND($Q38*M37,2)</f>
        <v>0</v>
      </c>
      <c r="N38" s="38">
        <f>ROUND($Q38*N37,2)</f>
        <v>0</v>
      </c>
      <c r="O38" s="38">
        <f>ROUND($Q38*O37,2)</f>
        <v>0</v>
      </c>
      <c r="P38" s="39">
        <f>SUM(D38:O38)-0.01</f>
        <v>78126.95</v>
      </c>
      <c r="Q38" s="40">
        <f>VLOOKUP(B37,PLANILHA_ORÇAMENTÁRIA!$A$17:$J$988,10,FALSE)</f>
        <v>78126.95</v>
      </c>
    </row>
    <row r="39" spans="2:17" s="32" customFormat="1" ht="20.100000000000001" customHeight="1" x14ac:dyDescent="0.3">
      <c r="B39" s="592">
        <v>14</v>
      </c>
      <c r="C39" s="594" t="str">
        <f>VLOOKUP(B39,PLANILHA_ORÇAMENTÁRIA!$A$17:$J$988,4,FALSE)</f>
        <v>SERVIÇOS PRELIMINARES QUADRA</v>
      </c>
      <c r="D39" s="34">
        <v>1</v>
      </c>
      <c r="E39" s="35"/>
      <c r="F39" s="35"/>
      <c r="G39" s="35"/>
      <c r="H39" s="35"/>
      <c r="I39" s="35"/>
      <c r="J39" s="35"/>
      <c r="K39" s="35"/>
      <c r="L39" s="35"/>
      <c r="M39" s="35"/>
      <c r="N39" s="35"/>
      <c r="O39" s="35"/>
      <c r="P39" s="36">
        <f t="shared" ref="P39" si="24">SUM(D39:O39)</f>
        <v>1</v>
      </c>
      <c r="Q39" s="40"/>
    </row>
    <row r="40" spans="2:17" s="32" customFormat="1" ht="20.100000000000001" customHeight="1" thickBot="1" x14ac:dyDescent="0.35">
      <c r="B40" s="593"/>
      <c r="C40" s="595"/>
      <c r="D40" s="37">
        <f t="shared" ref="D40:L40" si="25">ROUND($Q40*D39,2)</f>
        <v>4765.2</v>
      </c>
      <c r="E40" s="38">
        <f t="shared" si="25"/>
        <v>0</v>
      </c>
      <c r="F40" s="38">
        <f t="shared" si="25"/>
        <v>0</v>
      </c>
      <c r="G40" s="38">
        <f t="shared" si="25"/>
        <v>0</v>
      </c>
      <c r="H40" s="38">
        <f t="shared" si="25"/>
        <v>0</v>
      </c>
      <c r="I40" s="38">
        <f t="shared" si="25"/>
        <v>0</v>
      </c>
      <c r="J40" s="38">
        <f t="shared" si="25"/>
        <v>0</v>
      </c>
      <c r="K40" s="38">
        <f t="shared" si="25"/>
        <v>0</v>
      </c>
      <c r="L40" s="38">
        <f t="shared" si="25"/>
        <v>0</v>
      </c>
      <c r="M40" s="38">
        <f>ROUND($Q40*M39,2)</f>
        <v>0</v>
      </c>
      <c r="N40" s="38">
        <f>ROUND($Q40*N39,2)</f>
        <v>0</v>
      </c>
      <c r="O40" s="38">
        <f>ROUND($Q40*O39,2)</f>
        <v>0</v>
      </c>
      <c r="P40" s="39">
        <f>SUM(D40:O40)</f>
        <v>4765.2</v>
      </c>
      <c r="Q40" s="40">
        <f>VLOOKUP(B39,PLANILHA_ORÇAMENTÁRIA!$A$17:$J$988,10,FALSE)</f>
        <v>4765.2</v>
      </c>
    </row>
    <row r="41" spans="2:17" s="32" customFormat="1" ht="20.100000000000001" customHeight="1" x14ac:dyDescent="0.3">
      <c r="B41" s="592">
        <v>15</v>
      </c>
      <c r="C41" s="594" t="str">
        <f>VLOOKUP(B41,PLANILHA_ORÇAMENTÁRIA!$A$17:$J$988,4,FALSE)</f>
        <v>PINTURA ENTORNO DA QUADRA</v>
      </c>
      <c r="D41" s="34"/>
      <c r="E41" s="35">
        <v>0.3</v>
      </c>
      <c r="F41" s="35">
        <v>0.7</v>
      </c>
      <c r="G41" s="35"/>
      <c r="H41" s="35"/>
      <c r="I41" s="35"/>
      <c r="J41" s="35"/>
      <c r="K41" s="35"/>
      <c r="L41" s="35"/>
      <c r="M41" s="35"/>
      <c r="N41" s="35"/>
      <c r="O41" s="35"/>
      <c r="P41" s="36">
        <f t="shared" ref="P41" si="26">SUM(D41:O41)</f>
        <v>1</v>
      </c>
      <c r="Q41" s="40"/>
    </row>
    <row r="42" spans="2:17" s="32" customFormat="1" ht="20.100000000000001" customHeight="1" thickBot="1" x14ac:dyDescent="0.35">
      <c r="B42" s="593"/>
      <c r="C42" s="595"/>
      <c r="D42" s="37">
        <f t="shared" ref="D42:L42" si="27">ROUND($Q42*D41,2)</f>
        <v>0</v>
      </c>
      <c r="E42" s="38">
        <f t="shared" si="27"/>
        <v>12595.64</v>
      </c>
      <c r="F42" s="38">
        <f t="shared" si="27"/>
        <v>29389.82</v>
      </c>
      <c r="G42" s="38">
        <f t="shared" si="27"/>
        <v>0</v>
      </c>
      <c r="H42" s="38">
        <f t="shared" si="27"/>
        <v>0</v>
      </c>
      <c r="I42" s="38">
        <f t="shared" si="27"/>
        <v>0</v>
      </c>
      <c r="J42" s="38">
        <f t="shared" si="27"/>
        <v>0</v>
      </c>
      <c r="K42" s="38">
        <f t="shared" si="27"/>
        <v>0</v>
      </c>
      <c r="L42" s="38">
        <f t="shared" si="27"/>
        <v>0</v>
      </c>
      <c r="M42" s="38">
        <f>ROUND($Q42*M41,2)</f>
        <v>0</v>
      </c>
      <c r="N42" s="38">
        <f>ROUND($Q42*N41,2)</f>
        <v>0</v>
      </c>
      <c r="O42" s="38">
        <f>ROUND($Q42*O41,2)</f>
        <v>0</v>
      </c>
      <c r="P42" s="39">
        <f>SUM(D42:O42)-0.01</f>
        <v>41985.45</v>
      </c>
      <c r="Q42" s="40">
        <f>VLOOKUP(B41,PLANILHA_ORÇAMENTÁRIA!$A$17:$J$988,10,FALSE)</f>
        <v>41985.45</v>
      </c>
    </row>
    <row r="43" spans="2:17" s="32" customFormat="1" ht="20.100000000000001" customHeight="1" x14ac:dyDescent="0.3">
      <c r="B43" s="592">
        <v>16</v>
      </c>
      <c r="C43" s="594" t="str">
        <f>VLOOKUP(B43,PLANILHA_ORÇAMENTÁRIA!$A$17:$J$988,4,FALSE)</f>
        <v>PINTURA MUROS EXTERNOS</v>
      </c>
      <c r="D43" s="34"/>
      <c r="E43" s="35"/>
      <c r="F43" s="35"/>
      <c r="G43" s="35">
        <v>1</v>
      </c>
      <c r="H43" s="35"/>
      <c r="I43" s="35"/>
      <c r="J43" s="35"/>
      <c r="K43" s="35"/>
      <c r="L43" s="35"/>
      <c r="M43" s="35"/>
      <c r="N43" s="35"/>
      <c r="O43" s="35"/>
      <c r="P43" s="36">
        <f t="shared" ref="P43" si="28">SUM(D43:O43)</f>
        <v>1</v>
      </c>
      <c r="Q43" s="40"/>
    </row>
    <row r="44" spans="2:17" s="32" customFormat="1" ht="20.100000000000001" customHeight="1" thickBot="1" x14ac:dyDescent="0.35">
      <c r="B44" s="593"/>
      <c r="C44" s="595"/>
      <c r="D44" s="37">
        <f t="shared" ref="D44:L44" si="29">ROUND($Q44*D43,2)</f>
        <v>0</v>
      </c>
      <c r="E44" s="38">
        <f t="shared" si="29"/>
        <v>0</v>
      </c>
      <c r="F44" s="38">
        <f t="shared" si="29"/>
        <v>0</v>
      </c>
      <c r="G44" s="38">
        <f t="shared" si="29"/>
        <v>57418.78</v>
      </c>
      <c r="H44" s="38">
        <f t="shared" si="29"/>
        <v>0</v>
      </c>
      <c r="I44" s="38">
        <f t="shared" si="29"/>
        <v>0</v>
      </c>
      <c r="J44" s="38">
        <f t="shared" si="29"/>
        <v>0</v>
      </c>
      <c r="K44" s="38">
        <f t="shared" si="29"/>
        <v>0</v>
      </c>
      <c r="L44" s="38">
        <f t="shared" si="29"/>
        <v>0</v>
      </c>
      <c r="M44" s="38">
        <f>ROUND($Q44*M43,2)</f>
        <v>0</v>
      </c>
      <c r="N44" s="38">
        <f>ROUND($Q44*N43,2)</f>
        <v>0</v>
      </c>
      <c r="O44" s="38">
        <f>ROUND($Q44*O43,2)</f>
        <v>0</v>
      </c>
      <c r="P44" s="39">
        <f t="shared" ref="P44" si="30">SUM(D44:O44)</f>
        <v>57418.78</v>
      </c>
      <c r="Q44" s="40">
        <f>VLOOKUP(B43,PLANILHA_ORÇAMENTÁRIA!$A$17:$J$988,10,FALSE)</f>
        <v>57418.78</v>
      </c>
    </row>
    <row r="45" spans="2:17" s="32" customFormat="1" ht="20.100000000000001" customHeight="1" x14ac:dyDescent="0.3">
      <c r="B45" s="592">
        <v>17</v>
      </c>
      <c r="C45" s="594" t="str">
        <f>VLOOKUP(B45,PLANILHA_ORÇAMENTÁRIA!$A$17:$J$988,4,FALSE)</f>
        <v>TROCA JANELA COZINHA / EXAUSTORES</v>
      </c>
      <c r="D45" s="34"/>
      <c r="E45" s="35">
        <v>0.2</v>
      </c>
      <c r="F45" s="35">
        <v>0.8</v>
      </c>
      <c r="G45" s="35"/>
      <c r="H45" s="35"/>
      <c r="I45" s="35"/>
      <c r="J45" s="35"/>
      <c r="K45" s="35"/>
      <c r="L45" s="35"/>
      <c r="M45" s="35"/>
      <c r="N45" s="35"/>
      <c r="O45" s="35"/>
      <c r="P45" s="36">
        <f t="shared" ref="P45" si="31">SUM(D45:O45)</f>
        <v>1</v>
      </c>
      <c r="Q45" s="40"/>
    </row>
    <row r="46" spans="2:17" s="32" customFormat="1" ht="20.100000000000001" customHeight="1" thickBot="1" x14ac:dyDescent="0.35">
      <c r="B46" s="593"/>
      <c r="C46" s="595"/>
      <c r="D46" s="37">
        <f t="shared" ref="D46:L46" si="32">ROUND($Q46*D45,2)</f>
        <v>0</v>
      </c>
      <c r="E46" s="38">
        <f t="shared" si="32"/>
        <v>2954.19</v>
      </c>
      <c r="F46" s="38">
        <f t="shared" si="32"/>
        <v>11816.74</v>
      </c>
      <c r="G46" s="38">
        <f t="shared" si="32"/>
        <v>0</v>
      </c>
      <c r="H46" s="38">
        <f t="shared" si="32"/>
        <v>0</v>
      </c>
      <c r="I46" s="38">
        <f t="shared" si="32"/>
        <v>0</v>
      </c>
      <c r="J46" s="38">
        <f t="shared" si="32"/>
        <v>0</v>
      </c>
      <c r="K46" s="38">
        <f t="shared" si="32"/>
        <v>0</v>
      </c>
      <c r="L46" s="38">
        <f t="shared" si="32"/>
        <v>0</v>
      </c>
      <c r="M46" s="38">
        <f>ROUND($Q46*M45,2)</f>
        <v>0</v>
      </c>
      <c r="N46" s="38">
        <f>ROUND($Q46*N45,2)</f>
        <v>0</v>
      </c>
      <c r="O46" s="38">
        <f>ROUND($Q46*O45,2)</f>
        <v>0</v>
      </c>
      <c r="P46" s="39">
        <f t="shared" ref="P46" si="33">SUM(D46:O46)</f>
        <v>14770.93</v>
      </c>
      <c r="Q46" s="40">
        <f>VLOOKUP(B45,PLANILHA_ORÇAMENTÁRIA!$A$17:$J$988,10,FALSE)</f>
        <v>14770.93</v>
      </c>
    </row>
    <row r="47" spans="2:17" s="76" customFormat="1" ht="16.2" thickBot="1" x14ac:dyDescent="0.35">
      <c r="B47" s="596" t="s">
        <v>10</v>
      </c>
      <c r="C47" s="597"/>
      <c r="D47" s="75">
        <f>SUM(D14,D16,D18,D20,D22,D24,D26,D28,D30,D32,D34,D36,D40,D42,D44,D38,D46)</f>
        <v>80151.509999999995</v>
      </c>
      <c r="E47" s="75">
        <f>SUM(E14,E16,E18,E20,E22,E24,E26,E28,E30,E32,E34,E36,E38,E40,E42,E44,E46)</f>
        <v>84829.18</v>
      </c>
      <c r="F47" s="75">
        <f>SUM(F14,F16,F18,F20,F22,F24,F26,F28,F30,F32,F34,F36,F40,F42,F44,F38,F46)</f>
        <v>157583.20000000001</v>
      </c>
      <c r="G47" s="75">
        <f>SUM(G14,G16,G18,G20,G22,G24,G26,G28,G30,G32,G34,G36,G38,G40,G42,G44,G46)</f>
        <v>148295.72</v>
      </c>
      <c r="H47" s="75">
        <f t="shared" ref="H47:Q47" si="34">SUM(H14,H16,H18,H20,H22,H24,H26,H28)</f>
        <v>0</v>
      </c>
      <c r="I47" s="75">
        <f t="shared" si="34"/>
        <v>0</v>
      </c>
      <c r="J47" s="75">
        <f t="shared" si="34"/>
        <v>0</v>
      </c>
      <c r="K47" s="75">
        <f t="shared" si="34"/>
        <v>0</v>
      </c>
      <c r="L47" s="75">
        <f t="shared" si="34"/>
        <v>0</v>
      </c>
      <c r="M47" s="75">
        <f t="shared" si="34"/>
        <v>0</v>
      </c>
      <c r="N47" s="75">
        <f t="shared" si="34"/>
        <v>0</v>
      </c>
      <c r="O47" s="75">
        <f t="shared" si="34"/>
        <v>0</v>
      </c>
      <c r="P47" s="325">
        <f>SUM(P14,P16,P18,P20,P22,P24,P26,P28,P30,P32,P34,P36,P38,P40,P42,P44,P46)</f>
        <v>470859.58</v>
      </c>
      <c r="Q47" s="324">
        <f t="shared" si="34"/>
        <v>209754.43</v>
      </c>
    </row>
    <row r="48" spans="2:17" s="32" customFormat="1" ht="15" x14ac:dyDescent="0.3"/>
    <row r="49" spans="3:16" s="32" customFormat="1" ht="15" x14ac:dyDescent="0.3">
      <c r="C49" s="32" t="str">
        <f>PLANILHA_ORÇAMENTÁRIA!B140</f>
        <v>Itirapina, 15 de abril de 2024</v>
      </c>
    </row>
    <row r="50" spans="3:16" s="32" customFormat="1" ht="15" x14ac:dyDescent="0.3"/>
    <row r="51" spans="3:16" s="32" customFormat="1" ht="15" x14ac:dyDescent="0.3"/>
    <row r="52" spans="3:16" s="32" customFormat="1" ht="15" x14ac:dyDescent="0.3">
      <c r="P52" s="483"/>
    </row>
    <row r="53" spans="3:16" s="32" customFormat="1" ht="15" x14ac:dyDescent="0.3"/>
    <row r="54" spans="3:16" s="32" customFormat="1" ht="15" x14ac:dyDescent="0.3"/>
    <row r="55" spans="3:16" s="32" customFormat="1" ht="15" x14ac:dyDescent="0.3">
      <c r="C55" s="43"/>
    </row>
    <row r="56" spans="3:16" s="32" customFormat="1" ht="15.6" x14ac:dyDescent="0.3">
      <c r="C56" s="42" t="str">
        <f>PLANILHA_ORÇAMENTÁRIA!D150</f>
        <v>Cristiano Ribeiro da Silva Carvalho</v>
      </c>
    </row>
    <row r="57" spans="3:16" s="32" customFormat="1" ht="15.6" x14ac:dyDescent="0.3">
      <c r="C57" s="42" t="str">
        <f>PLANILHA_ORÇAMENTÁRIA!D151</f>
        <v>ENGENHEIRO CIVIL</v>
      </c>
    </row>
    <row r="58" spans="3:16" s="32" customFormat="1" ht="15.6" x14ac:dyDescent="0.3">
      <c r="C58" s="42">
        <f>PLANILHA_ORÇAMENTÁRIA!D152</f>
        <v>5070497131</v>
      </c>
    </row>
    <row r="59" spans="3:16" s="32" customFormat="1" ht="15" x14ac:dyDescent="0.3"/>
    <row r="60" spans="3:16" s="32" customFormat="1" ht="15" x14ac:dyDescent="0.3"/>
    <row r="61" spans="3:16" s="32" customFormat="1" ht="15" x14ac:dyDescent="0.3"/>
  </sheetData>
  <mergeCells count="40">
    <mergeCell ref="B1:P1"/>
    <mergeCell ref="B2:P2"/>
    <mergeCell ref="B4:P4"/>
    <mergeCell ref="B11:C12"/>
    <mergeCell ref="P11:P12"/>
    <mergeCell ref="B19:B20"/>
    <mergeCell ref="C19:C20"/>
    <mergeCell ref="B13:B14"/>
    <mergeCell ref="C13:C14"/>
    <mergeCell ref="B15:B16"/>
    <mergeCell ref="C15:C16"/>
    <mergeCell ref="B17:B18"/>
    <mergeCell ref="C17:C18"/>
    <mergeCell ref="B47:C47"/>
    <mergeCell ref="B23:B24"/>
    <mergeCell ref="B27:B28"/>
    <mergeCell ref="C27:C28"/>
    <mergeCell ref="B29:B30"/>
    <mergeCell ref="C29:C30"/>
    <mergeCell ref="B33:B34"/>
    <mergeCell ref="C33:C34"/>
    <mergeCell ref="B31:B32"/>
    <mergeCell ref="C31:C32"/>
    <mergeCell ref="B35:B36"/>
    <mergeCell ref="C35:C36"/>
    <mergeCell ref="B37:B38"/>
    <mergeCell ref="C37:C38"/>
    <mergeCell ref="B39:B40"/>
    <mergeCell ref="C39:C40"/>
    <mergeCell ref="B21:B22"/>
    <mergeCell ref="C21:C22"/>
    <mergeCell ref="C23:C24"/>
    <mergeCell ref="B25:B26"/>
    <mergeCell ref="C25:C26"/>
    <mergeCell ref="B45:B46"/>
    <mergeCell ref="C45:C46"/>
    <mergeCell ref="B41:B42"/>
    <mergeCell ref="C41:C42"/>
    <mergeCell ref="B43:B44"/>
    <mergeCell ref="C43:C44"/>
  </mergeCells>
  <phoneticPr fontId="35" type="noConversion"/>
  <pageMargins left="4.6875E-2" right="0.51181102362204722" top="0.78740157480314965" bottom="0.78740157480314965" header="0.31496062992125984" footer="0.31496062992125984"/>
  <pageSetup paperSize="9" scale="5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10</vt:i4>
      </vt:variant>
    </vt:vector>
  </HeadingPairs>
  <TitlesOfParts>
    <vt:vector size="19" baseType="lpstr">
      <vt:lpstr>BDI_Obra</vt:lpstr>
      <vt:lpstr>BDI_Material</vt:lpstr>
      <vt:lpstr>B193DESO</vt:lpstr>
      <vt:lpstr>PLANILHA_ORÇAMENTÁRIA</vt:lpstr>
      <vt:lpstr>LEVANTAMENTO QTT.</vt:lpstr>
      <vt:lpstr>Memória de Cálculo</vt:lpstr>
      <vt:lpstr>Composições</vt:lpstr>
      <vt:lpstr>Cotações</vt:lpstr>
      <vt:lpstr>Cronograma</vt:lpstr>
      <vt:lpstr>BDI_Material!Area_de_impressao</vt:lpstr>
      <vt:lpstr>BDI_Obra!Area_de_impressao</vt:lpstr>
      <vt:lpstr>Composições!Area_de_impressao</vt:lpstr>
      <vt:lpstr>Cotações!Area_de_impressao</vt:lpstr>
      <vt:lpstr>Cronograma!Area_de_impressao</vt:lpstr>
      <vt:lpstr>PLANILHA_ORÇAMENTÁRIA!Area_de_impressao</vt:lpstr>
      <vt:lpstr>Composições!Titulos_de_impressao</vt:lpstr>
      <vt:lpstr>Cronograma!Titulos_de_impressao</vt:lpstr>
      <vt:lpstr>'Memória de Cálculo'!Titulos_de_impressao</vt:lpstr>
      <vt:lpstr>PLANILHA_ORÇAMENTÁRIA!Titulos_de_impressao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Alessandro</dc:creator>
  <cp:lastModifiedBy>ENG5</cp:lastModifiedBy>
  <cp:lastPrinted>2024-05-06T18:02:25Z</cp:lastPrinted>
  <dcterms:created xsi:type="dcterms:W3CDTF">2015-12-08T17:04:54Z</dcterms:created>
  <dcterms:modified xsi:type="dcterms:W3CDTF">2024-05-06T18:02:38Z</dcterms:modified>
</cp:coreProperties>
</file>